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ustomProperty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53222"/>
  <mc:AlternateContent xmlns:mc="http://schemas.openxmlformats.org/markup-compatibility/2006">
    <mc:Choice Requires="x15">
      <x15ac:absPath xmlns:x15ac="http://schemas.microsoft.com/office/spreadsheetml/2010/11/ac" url="\\10.111.100.10\Departments\Fund Accounting\Operations\Printing\September 2021\Accounts Excel\"/>
    </mc:Choice>
  </mc:AlternateContent>
  <bookViews>
    <workbookView xWindow="0" yWindow="0" windowWidth="23040" windowHeight="9192" tabRatio="841"/>
  </bookViews>
  <sheets>
    <sheet name="BS" sheetId="2" r:id="rId1"/>
    <sheet name="IS" sheetId="3" r:id="rId2"/>
    <sheet name="DS" sheetId="5" state="hidden" r:id="rId3"/>
    <sheet name="UHF" sheetId="6" state="hidden" r:id="rId4"/>
    <sheet name="OCI" sheetId="4" r:id="rId5"/>
    <sheet name="UHF-NEW" sheetId="14" r:id="rId6"/>
    <sheet name="CF" sheetId="7" r:id="rId7"/>
    <sheet name="1-4" sheetId="8" r:id="rId8"/>
    <sheet name="5-5.2.1" sheetId="9" state="hidden" r:id="rId9"/>
    <sheet name="4-10" sheetId="10" r:id="rId10"/>
    <sheet name="9-11" sheetId="19" state="hidden" r:id="rId11"/>
    <sheet name="11-15" sheetId="11" state="hidden" r:id="rId12"/>
    <sheet name="11.2-11.3" sheetId="12" state="hidden" r:id="rId13"/>
    <sheet name="12 (2)" sheetId="23" state="hidden" r:id="rId14"/>
    <sheet name="12-12.3" sheetId="20" r:id="rId15"/>
    <sheet name="13" sheetId="22" state="hidden" r:id="rId16"/>
    <sheet name="14-16" sheetId="13" r:id="rId17"/>
    <sheet name="Lead" sheetId="1" state="hidden" r:id="rId18"/>
    <sheet name="form 7" sheetId="24" state="hidden" r:id="rId19"/>
    <sheet name="DDF TB" sheetId="25" state="hidden" r:id="rId20"/>
    <sheet name="TB" sheetId="26"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s>
  <definedNames>
    <definedName name="\0" localSheetId="13">#REF!</definedName>
    <definedName name="\0" localSheetId="18">#REF!</definedName>
    <definedName name="\0">#REF!</definedName>
    <definedName name="\a" localSheetId="13">#REF!</definedName>
    <definedName name="\A" localSheetId="14">'[1]P&amp;L Commentary'!#REF!</definedName>
    <definedName name="\a" localSheetId="15">#REF!</definedName>
    <definedName name="\A" localSheetId="10">'[1]P&amp;L Commentary'!#REF!</definedName>
    <definedName name="\a" localSheetId="18">#REF!</definedName>
    <definedName name="\a">#REF!</definedName>
    <definedName name="\b" localSheetId="13">#REF!</definedName>
    <definedName name="\b" localSheetId="14">#REF!</definedName>
    <definedName name="\b" localSheetId="15">#REF!</definedName>
    <definedName name="\b" localSheetId="10">#REF!</definedName>
    <definedName name="\b" localSheetId="18">#REF!</definedName>
    <definedName name="\b">#REF!</definedName>
    <definedName name="\c" localSheetId="13">#REF!</definedName>
    <definedName name="\c" localSheetId="14">#REF!</definedName>
    <definedName name="\c" localSheetId="15">#REF!</definedName>
    <definedName name="\c" localSheetId="10">#REF!</definedName>
    <definedName name="\c" localSheetId="18">#REF!</definedName>
    <definedName name="\c">#REF!</definedName>
    <definedName name="\d" localSheetId="13">#REF!</definedName>
    <definedName name="\d" localSheetId="14">#REF!</definedName>
    <definedName name="\d" localSheetId="15">#REF!</definedName>
    <definedName name="\d" localSheetId="10">#REF!</definedName>
    <definedName name="\d" localSheetId="18">#REF!</definedName>
    <definedName name="\d">#REF!</definedName>
    <definedName name="\e" localSheetId="13">#REF!</definedName>
    <definedName name="\e" localSheetId="14">#REF!</definedName>
    <definedName name="\e" localSheetId="15">#REF!</definedName>
    <definedName name="\e" localSheetId="10">#REF!</definedName>
    <definedName name="\e" localSheetId="18">#REF!</definedName>
    <definedName name="\e">#REF!</definedName>
    <definedName name="\H" localSheetId="13">'[2]Toyota PL ckd'!#REF!</definedName>
    <definedName name="\H" localSheetId="14">'[2]Toyota PL ckd'!#REF!</definedName>
    <definedName name="\H" localSheetId="18">'[2]Toyota PL ckd'!#REF!</definedName>
    <definedName name="\H">'[2]Toyota PL ckd'!#REF!</definedName>
    <definedName name="\i" localSheetId="13">#REF!</definedName>
    <definedName name="\i" localSheetId="14">#REF!</definedName>
    <definedName name="\i" localSheetId="15">#REF!</definedName>
    <definedName name="\i" localSheetId="10">#REF!</definedName>
    <definedName name="\i" localSheetId="18">#REF!</definedName>
    <definedName name="\i">#REF!</definedName>
    <definedName name="\K" localSheetId="13">#REF!</definedName>
    <definedName name="\K" localSheetId="14">#REF!</definedName>
    <definedName name="\K" localSheetId="15">#REF!</definedName>
    <definedName name="\K" localSheetId="18">#REF!</definedName>
    <definedName name="\K">#REF!</definedName>
    <definedName name="\l" localSheetId="13">#REF!</definedName>
    <definedName name="\l" localSheetId="14">#REF!</definedName>
    <definedName name="\l" localSheetId="15">#REF!</definedName>
    <definedName name="\l" localSheetId="10">#REF!</definedName>
    <definedName name="\l" localSheetId="18">#REF!</definedName>
    <definedName name="\l">#REF!</definedName>
    <definedName name="\m" localSheetId="13">#REF!</definedName>
    <definedName name="\M" localSheetId="14">'[3]Stock in Trade'!#REF!</definedName>
    <definedName name="\m" localSheetId="15">#REF!</definedName>
    <definedName name="\M" localSheetId="10">'[3]Stock in Trade'!#REF!</definedName>
    <definedName name="\m" localSheetId="18">#REF!</definedName>
    <definedName name="\m">#REF!</definedName>
    <definedName name="\mansoor" localSheetId="13">#REF!</definedName>
    <definedName name="\mansoor" localSheetId="14">#REF!</definedName>
    <definedName name="\mansoor" localSheetId="15">#REF!</definedName>
    <definedName name="\mansoor" localSheetId="10">#REF!</definedName>
    <definedName name="\mansoor" localSheetId="18">#REF!</definedName>
    <definedName name="\mansoor">#REF!</definedName>
    <definedName name="\n" localSheetId="13">#REF!</definedName>
    <definedName name="\N" localSheetId="14">#REF!</definedName>
    <definedName name="\n" localSheetId="15">#REF!</definedName>
    <definedName name="\N" localSheetId="10">#REF!</definedName>
    <definedName name="\n" localSheetId="18">#REF!</definedName>
    <definedName name="\n">#REF!</definedName>
    <definedName name="\o" localSheetId="13">#REF!</definedName>
    <definedName name="\o" localSheetId="14">#REF!</definedName>
    <definedName name="\o" localSheetId="15">#REF!</definedName>
    <definedName name="\o" localSheetId="10">#REF!</definedName>
    <definedName name="\o" localSheetId="18">#REF!</definedName>
    <definedName name="\o">#REF!</definedName>
    <definedName name="\p" localSheetId="13">#REF!</definedName>
    <definedName name="\P" localSheetId="14">'[1]P&amp;L Commentary'!#REF!</definedName>
    <definedName name="\p" localSheetId="15">#REF!</definedName>
    <definedName name="\P" localSheetId="18">'[1]P&amp;L Commentary'!#REF!</definedName>
    <definedName name="\P">'[1]P&amp;L Commentary'!#REF!</definedName>
    <definedName name="\q" localSheetId="13">#REF!</definedName>
    <definedName name="\Q" localSheetId="14">'[1]P&amp;L Commentary'!#REF!</definedName>
    <definedName name="\q" localSheetId="15">#REF!</definedName>
    <definedName name="\Q" localSheetId="10">'[1]P&amp;L Commentary'!#REF!</definedName>
    <definedName name="\q" localSheetId="18">#REF!</definedName>
    <definedName name="\q">#REF!</definedName>
    <definedName name="\R" localSheetId="13">'[4]last qrt2001'!#REF!</definedName>
    <definedName name="\R" localSheetId="14">'[4]last qrt2001'!#REF!</definedName>
    <definedName name="\R" localSheetId="15">'[4]last qrt2001'!#REF!</definedName>
    <definedName name="\R" localSheetId="18">'[4]last qrt2001'!#REF!</definedName>
    <definedName name="\R">'[4]last qrt2001'!#REF!</definedName>
    <definedName name="\S" localSheetId="13">'[4]last qrt2001'!#REF!</definedName>
    <definedName name="\S" localSheetId="14">'[4]last qrt2001'!#REF!</definedName>
    <definedName name="\S" localSheetId="15">'[4]last qrt2001'!#REF!</definedName>
    <definedName name="\S" localSheetId="18">'[4]last qrt2001'!#REF!</definedName>
    <definedName name="\S">'[4]last qrt2001'!#REF!</definedName>
    <definedName name="\T" localSheetId="13">'[5]Notes1-5(old)'!#REF!</definedName>
    <definedName name="\T" localSheetId="14">#REF!</definedName>
    <definedName name="\T" localSheetId="15">'[5]Notes1-5(old)'!#REF!</definedName>
    <definedName name="\T" localSheetId="18">#REF!</definedName>
    <definedName name="\T">#REF!</definedName>
    <definedName name="\z" localSheetId="13">#REF!</definedName>
    <definedName name="\z" localSheetId="14">#REF!</definedName>
    <definedName name="\z" localSheetId="15">#REF!</definedName>
    <definedName name="\z" localSheetId="10">#REF!</definedName>
    <definedName name="\z" localSheetId="18">#REF!</definedName>
    <definedName name="\z">#REF!</definedName>
    <definedName name="____________ASH1">[6]Sheet4!$B$524:$E$625</definedName>
    <definedName name="____________ASH2">[6]Sheet4!$P$422:$Q$523</definedName>
    <definedName name="____________ASS1" localSheetId="13">#REF!</definedName>
    <definedName name="____________ASS1" localSheetId="18">#REF!</definedName>
    <definedName name="____________ASS1">#REF!</definedName>
    <definedName name="____________ASS2" localSheetId="13">#REF!</definedName>
    <definedName name="____________ASS2" localSheetId="18">#REF!</definedName>
    <definedName name="____________ASS2">#REF!</definedName>
    <definedName name="____________EPZ1">[6]Sheet4!$F$428:$F$519</definedName>
    <definedName name="____________EPZ2">[6]Sheet4!$S$326:$S$417</definedName>
    <definedName name="____________LIA1" localSheetId="13">#REF!</definedName>
    <definedName name="____________LIA1" localSheetId="18">#REF!</definedName>
    <definedName name="____________LIA1">#REF!</definedName>
    <definedName name="____________LIA2" localSheetId="13">#REF!</definedName>
    <definedName name="____________LIA2" localSheetId="18">#REF!</definedName>
    <definedName name="____________LIA2">#REF!</definedName>
    <definedName name="____________PL1" localSheetId="13">#REF!</definedName>
    <definedName name="____________PL1" localSheetId="18">#REF!</definedName>
    <definedName name="____________PL1">#REF!</definedName>
    <definedName name="____________PL2" localSheetId="13">#REF!</definedName>
    <definedName name="____________PL2" localSheetId="18">#REF!</definedName>
    <definedName name="____________PL2">#REF!</definedName>
    <definedName name="____________PP2" localSheetId="13">#REF!</definedName>
    <definedName name="____________PP2" localSheetId="18">#REF!</definedName>
    <definedName name="____________PP2">#REF!</definedName>
    <definedName name="____________PP3" localSheetId="13">#REF!</definedName>
    <definedName name="____________PP3" localSheetId="18">#REF!</definedName>
    <definedName name="____________PP3">#REF!</definedName>
    <definedName name="____________REC1999">'[7]RC-0997'!$B$132:$Q$171</definedName>
    <definedName name="____________UAE1">[6]Sheet4!$D$116:$D$207</definedName>
    <definedName name="____________UAE2">[6]Sheet4!$Q$14:$Q$105</definedName>
    <definedName name="____________UK1">[6]Sheet4!$F$324:$F$415</definedName>
    <definedName name="____________UK2">[6]Sheet4!$S$222:$S$313</definedName>
    <definedName name="____________USA1">[6]Sheet4!$D$428:$D$519</definedName>
    <definedName name="____________USA2">[6]Sheet4!$Q$326:$Q$417</definedName>
    <definedName name="___________ASH1">[6]Sheet4!$B$524:$E$625</definedName>
    <definedName name="___________ASH2">[6]Sheet4!$P$422:$Q$523</definedName>
    <definedName name="___________ASS1" localSheetId="13">#REF!</definedName>
    <definedName name="___________ASS1" localSheetId="18">#REF!</definedName>
    <definedName name="___________ASS1">#REF!</definedName>
    <definedName name="___________ASS2" localSheetId="13">#REF!</definedName>
    <definedName name="___________ASS2" localSheetId="18">#REF!</definedName>
    <definedName name="___________ASS2">#REF!</definedName>
    <definedName name="___________EPZ1">[6]Sheet4!$F$428:$F$519</definedName>
    <definedName name="___________EPZ2">[6]Sheet4!$S$326:$S$417</definedName>
    <definedName name="___________LIA1" localSheetId="13">#REF!</definedName>
    <definedName name="___________LIA1" localSheetId="18">#REF!</definedName>
    <definedName name="___________LIA1">#REF!</definedName>
    <definedName name="___________LIA2" localSheetId="13">#REF!</definedName>
    <definedName name="___________LIA2" localSheetId="18">#REF!</definedName>
    <definedName name="___________LIA2">#REF!</definedName>
    <definedName name="___________PL1" localSheetId="13">#REF!</definedName>
    <definedName name="___________PL1" localSheetId="18">#REF!</definedName>
    <definedName name="___________PL1">#REF!</definedName>
    <definedName name="___________PL2" localSheetId="13">#REF!</definedName>
    <definedName name="___________PL2" localSheetId="18">#REF!</definedName>
    <definedName name="___________PL2">#REF!</definedName>
    <definedName name="___________PP2" localSheetId="13">#REF!</definedName>
    <definedName name="___________PP2" localSheetId="18">#REF!</definedName>
    <definedName name="___________PP2">#REF!</definedName>
    <definedName name="___________PP3" localSheetId="13">#REF!</definedName>
    <definedName name="___________PP3" localSheetId="18">#REF!</definedName>
    <definedName name="___________PP3">#REF!</definedName>
    <definedName name="___________REC1999">'[7]RC-0997'!$B$132:$Q$171</definedName>
    <definedName name="___________UAE1">[6]Sheet4!$D$116:$D$207</definedName>
    <definedName name="___________UAE2">[6]Sheet4!$Q$14:$Q$105</definedName>
    <definedName name="___________UK1">[6]Sheet4!$F$324:$F$415</definedName>
    <definedName name="___________UK2">[6]Sheet4!$S$222:$S$313</definedName>
    <definedName name="___________USA1">[6]Sheet4!$D$428:$D$519</definedName>
    <definedName name="___________USA2">[6]Sheet4!$Q$326:$Q$417</definedName>
    <definedName name="__________ASH1">[6]Sheet4!$B$524:$E$625</definedName>
    <definedName name="__________ASH2">[6]Sheet4!$P$422:$Q$523</definedName>
    <definedName name="__________ASS1" localSheetId="13">#REF!</definedName>
    <definedName name="__________ASS1" localSheetId="18">#REF!</definedName>
    <definedName name="__________ASS1">#REF!</definedName>
    <definedName name="__________ASS2" localSheetId="13">#REF!</definedName>
    <definedName name="__________ASS2" localSheetId="18">#REF!</definedName>
    <definedName name="__________ASS2">#REF!</definedName>
    <definedName name="__________EPZ1">[6]Sheet4!$F$428:$F$519</definedName>
    <definedName name="__________EPZ2">[6]Sheet4!$S$326:$S$417</definedName>
    <definedName name="__________LIA1" localSheetId="13">#REF!</definedName>
    <definedName name="__________LIA1" localSheetId="18">#REF!</definedName>
    <definedName name="__________LIA1">#REF!</definedName>
    <definedName name="__________LIA2" localSheetId="13">#REF!</definedName>
    <definedName name="__________LIA2" localSheetId="18">#REF!</definedName>
    <definedName name="__________LIA2">#REF!</definedName>
    <definedName name="__________PL1" localSheetId="13">#REF!</definedName>
    <definedName name="__________PL1" localSheetId="18">#REF!</definedName>
    <definedName name="__________PL1">#REF!</definedName>
    <definedName name="__________PL2" localSheetId="13">#REF!</definedName>
    <definedName name="__________PL2" localSheetId="18">#REF!</definedName>
    <definedName name="__________PL2">#REF!</definedName>
    <definedName name="__________PP2" localSheetId="13">#REF!</definedName>
    <definedName name="__________PP2" localSheetId="18">#REF!</definedName>
    <definedName name="__________PP2">#REF!</definedName>
    <definedName name="__________PP3" localSheetId="13">#REF!</definedName>
    <definedName name="__________PP3" localSheetId="18">#REF!</definedName>
    <definedName name="__________PP3">#REF!</definedName>
    <definedName name="__________REC1999">'[7]RC-0997'!$B$132:$Q$171</definedName>
    <definedName name="__________UAE1">[6]Sheet4!$D$116:$D$207</definedName>
    <definedName name="__________UAE2">[6]Sheet4!$Q$14:$Q$105</definedName>
    <definedName name="__________UK1">[6]Sheet4!$F$324:$F$415</definedName>
    <definedName name="__________UK2">[6]Sheet4!$S$222:$S$313</definedName>
    <definedName name="__________USA1">[6]Sheet4!$D$428:$D$519</definedName>
    <definedName name="__________USA2">[6]Sheet4!$Q$326:$Q$417</definedName>
    <definedName name="_________ASH1">[8]Sheet4!$B$524:$E$625</definedName>
    <definedName name="_________ASH2">[8]Sheet4!$P$422:$Q$523</definedName>
    <definedName name="_________ASS1" localSheetId="13">#REF!</definedName>
    <definedName name="_________ASS1" localSheetId="18">#REF!</definedName>
    <definedName name="_________ASS1">#REF!</definedName>
    <definedName name="_________ASS2" localSheetId="13">#REF!</definedName>
    <definedName name="_________ASS2" localSheetId="18">#REF!</definedName>
    <definedName name="_________ASS2">#REF!</definedName>
    <definedName name="_________EPZ1">[8]Sheet4!$F$428:$F$519</definedName>
    <definedName name="_________EPZ2">[8]Sheet4!$S$326:$S$417</definedName>
    <definedName name="_________LIA1" localSheetId="13">#REF!</definedName>
    <definedName name="_________LIA1" localSheetId="18">#REF!</definedName>
    <definedName name="_________LIA1">#REF!</definedName>
    <definedName name="_________LIA2" localSheetId="13">#REF!</definedName>
    <definedName name="_________LIA2" localSheetId="18">#REF!</definedName>
    <definedName name="_________LIA2">#REF!</definedName>
    <definedName name="_________LN2" localSheetId="13">#REF!</definedName>
    <definedName name="_________LN2" localSheetId="14">#REF!</definedName>
    <definedName name="_________LN2" localSheetId="18">#REF!</definedName>
    <definedName name="_________LN2">#REF!</definedName>
    <definedName name="_________PL1" localSheetId="13">#REF!</definedName>
    <definedName name="_________PL1" localSheetId="18">#REF!</definedName>
    <definedName name="_________PL1">#REF!</definedName>
    <definedName name="_________PL2" localSheetId="13">#REF!</definedName>
    <definedName name="_________PL2" localSheetId="18">#REF!</definedName>
    <definedName name="_________PL2">#REF!</definedName>
    <definedName name="_________PP2" localSheetId="13">#REF!</definedName>
    <definedName name="_________PP2" localSheetId="18">#REF!</definedName>
    <definedName name="_________PP2">#REF!</definedName>
    <definedName name="_________PP3" localSheetId="13">#REF!</definedName>
    <definedName name="_________PP3" localSheetId="18">#REF!</definedName>
    <definedName name="_________PP3">#REF!</definedName>
    <definedName name="_________REC1999">'[7]RC-0997'!$B$132:$Q$171</definedName>
    <definedName name="_________UAE1">[8]Sheet4!$D$116:$D$207</definedName>
    <definedName name="_________UAE2">[8]Sheet4!$Q$14:$Q$105</definedName>
    <definedName name="_________UK1">[8]Sheet4!$F$324:$F$415</definedName>
    <definedName name="_________UK2">[8]Sheet4!$S$222:$S$313</definedName>
    <definedName name="_________USA1">[8]Sheet4!$D$428:$D$519</definedName>
    <definedName name="_________USA2">[8]Sheet4!$Q$326:$Q$417</definedName>
    <definedName name="________ASH1">[8]Sheet4!$B$524:$E$625</definedName>
    <definedName name="________ASH2">[8]Sheet4!$P$422:$Q$523</definedName>
    <definedName name="________ASS1" localSheetId="13">#REF!</definedName>
    <definedName name="________ASS1" localSheetId="18">#REF!</definedName>
    <definedName name="________ASS1">#REF!</definedName>
    <definedName name="________ASS2" localSheetId="13">#REF!</definedName>
    <definedName name="________ASS2" localSheetId="18">#REF!</definedName>
    <definedName name="________ASS2">#REF!</definedName>
    <definedName name="________EPZ1">[8]Sheet4!$F$428:$F$519</definedName>
    <definedName name="________EPZ2">[8]Sheet4!$S$326:$S$417</definedName>
    <definedName name="________LIA1" localSheetId="13">#REF!</definedName>
    <definedName name="________LIA1" localSheetId="18">#REF!</definedName>
    <definedName name="________LIA1">#REF!</definedName>
    <definedName name="________LIA2" localSheetId="13">#REF!</definedName>
    <definedName name="________LIA2" localSheetId="18">#REF!</definedName>
    <definedName name="________LIA2">#REF!</definedName>
    <definedName name="________PL1" localSheetId="13">#REF!</definedName>
    <definedName name="________PL1" localSheetId="18">#REF!</definedName>
    <definedName name="________PL1">#REF!</definedName>
    <definedName name="________PL2" localSheetId="13">#REF!</definedName>
    <definedName name="________PL2" localSheetId="18">#REF!</definedName>
    <definedName name="________PL2">#REF!</definedName>
    <definedName name="________PP2" localSheetId="13">#REF!</definedName>
    <definedName name="________PP2" localSheetId="18">#REF!</definedName>
    <definedName name="________PP2">#REF!</definedName>
    <definedName name="________PP3" localSheetId="13">#REF!</definedName>
    <definedName name="________PP3" localSheetId="18">#REF!</definedName>
    <definedName name="________PP3">#REF!</definedName>
    <definedName name="________REC1999">'[7]RC-0997'!$B$132:$Q$171</definedName>
    <definedName name="________UAE1">[8]Sheet4!$D$116:$D$207</definedName>
    <definedName name="________UAE2">[8]Sheet4!$Q$14:$Q$105</definedName>
    <definedName name="________UK1">[8]Sheet4!$F$324:$F$415</definedName>
    <definedName name="________UK2">[8]Sheet4!$S$222:$S$313</definedName>
    <definedName name="________USA1">[8]Sheet4!$D$428:$D$519</definedName>
    <definedName name="________USA2">[8]Sheet4!$Q$326:$Q$417</definedName>
    <definedName name="_______ASH1">[8]Sheet4!$B$524:$E$625</definedName>
    <definedName name="_______ASH2">[8]Sheet4!$P$422:$Q$523</definedName>
    <definedName name="_______ASS1" localSheetId="13">#REF!</definedName>
    <definedName name="_______ASS1" localSheetId="18">#REF!</definedName>
    <definedName name="_______ASS1">#REF!</definedName>
    <definedName name="_______ASS2" localSheetId="13">#REF!</definedName>
    <definedName name="_______ASS2" localSheetId="18">#REF!</definedName>
    <definedName name="_______ASS2">#REF!</definedName>
    <definedName name="_______EPZ1">[8]Sheet4!$F$428:$F$519</definedName>
    <definedName name="_______EPZ2">[8]Sheet4!$S$326:$S$417</definedName>
    <definedName name="_______LIA1" localSheetId="13">#REF!</definedName>
    <definedName name="_______LIA1" localSheetId="18">#REF!</definedName>
    <definedName name="_______LIA1">#REF!</definedName>
    <definedName name="_______LIA2" localSheetId="13">#REF!</definedName>
    <definedName name="_______LIA2" localSheetId="18">#REF!</definedName>
    <definedName name="_______LIA2">#REF!</definedName>
    <definedName name="_______LN2" localSheetId="13">#REF!</definedName>
    <definedName name="_______LN2" localSheetId="14">#REF!</definedName>
    <definedName name="_______LN2" localSheetId="18">#REF!</definedName>
    <definedName name="_______LN2">#REF!</definedName>
    <definedName name="_______PL1" localSheetId="13">#REF!</definedName>
    <definedName name="_______PL1" localSheetId="18">#REF!</definedName>
    <definedName name="_______PL1">#REF!</definedName>
    <definedName name="_______PL2" localSheetId="13">#REF!</definedName>
    <definedName name="_______PL2" localSheetId="18">#REF!</definedName>
    <definedName name="_______PL2">#REF!</definedName>
    <definedName name="_______PP2" localSheetId="13">#REF!</definedName>
    <definedName name="_______PP2" localSheetId="18">#REF!</definedName>
    <definedName name="_______PP2">#REF!</definedName>
    <definedName name="_______PP3" localSheetId="13">#REF!</definedName>
    <definedName name="_______PP3" localSheetId="18">#REF!</definedName>
    <definedName name="_______PP3">#REF!</definedName>
    <definedName name="_______REC1999">'[7]RC-0997'!$B$132:$Q$171</definedName>
    <definedName name="_______UAE1">[8]Sheet4!$D$116:$D$207</definedName>
    <definedName name="_______UAE2">[8]Sheet4!$Q$14:$Q$105</definedName>
    <definedName name="_______UK1">[8]Sheet4!$F$324:$F$415</definedName>
    <definedName name="_______UK2">[8]Sheet4!$S$222:$S$313</definedName>
    <definedName name="_______USA1">[8]Sheet4!$D$428:$D$519</definedName>
    <definedName name="_______USA2">[8]Sheet4!$Q$326:$Q$417</definedName>
    <definedName name="______ASH1">[8]Sheet4!$B$524:$E$625</definedName>
    <definedName name="______ASH2">[8]Sheet4!$P$422:$Q$523</definedName>
    <definedName name="______ASS1" localSheetId="13">#REF!</definedName>
    <definedName name="______ASS1" localSheetId="18">#REF!</definedName>
    <definedName name="______ASS1">#REF!</definedName>
    <definedName name="______ASS2" localSheetId="13">#REF!</definedName>
    <definedName name="______ASS2" localSheetId="18">#REF!</definedName>
    <definedName name="______ASS2">#REF!</definedName>
    <definedName name="______EPZ1">[8]Sheet4!$F$428:$F$519</definedName>
    <definedName name="______EPZ2">[8]Sheet4!$S$326:$S$417</definedName>
    <definedName name="______LIA1" localSheetId="13">#REF!</definedName>
    <definedName name="______LIA1" localSheetId="18">#REF!</definedName>
    <definedName name="______LIA1">#REF!</definedName>
    <definedName name="______LIA2" localSheetId="13">#REF!</definedName>
    <definedName name="______LIA2" localSheetId="18">#REF!</definedName>
    <definedName name="______LIA2">#REF!</definedName>
    <definedName name="______LN2" localSheetId="13">#REF!</definedName>
    <definedName name="______LN2" localSheetId="14">#REF!</definedName>
    <definedName name="______LN2" localSheetId="18">#REF!</definedName>
    <definedName name="______LN2">#REF!</definedName>
    <definedName name="______PL1" localSheetId="13">#REF!</definedName>
    <definedName name="______PL1" localSheetId="18">#REF!</definedName>
    <definedName name="______PL1">#REF!</definedName>
    <definedName name="______PL2" localSheetId="13">#REF!</definedName>
    <definedName name="______PL2" localSheetId="18">#REF!</definedName>
    <definedName name="______PL2">#REF!</definedName>
    <definedName name="______PP2" localSheetId="13">#REF!</definedName>
    <definedName name="______PP2" localSheetId="18">#REF!</definedName>
    <definedName name="______PP2">#REF!</definedName>
    <definedName name="______PP3" localSheetId="13">#REF!</definedName>
    <definedName name="______PP3" localSheetId="18">#REF!</definedName>
    <definedName name="______PP3">#REF!</definedName>
    <definedName name="______REC1999">'[7]RC-0997'!$B$132:$Q$171</definedName>
    <definedName name="______UAE1">[8]Sheet4!$D$116:$D$207</definedName>
    <definedName name="______UAE2">[8]Sheet4!$Q$14:$Q$105</definedName>
    <definedName name="______UK1">[8]Sheet4!$F$324:$F$415</definedName>
    <definedName name="______UK2">[8]Sheet4!$S$222:$S$313</definedName>
    <definedName name="______USA1">[8]Sheet4!$D$428:$D$519</definedName>
    <definedName name="______USA2">[8]Sheet4!$Q$326:$Q$417</definedName>
    <definedName name="_____ASH1">[8]Sheet4!$B$524:$E$625</definedName>
    <definedName name="_____ASH2">[8]Sheet4!$P$422:$Q$523</definedName>
    <definedName name="_____ASS1" localSheetId="13">#REF!</definedName>
    <definedName name="_____ASS1" localSheetId="18">#REF!</definedName>
    <definedName name="_____ASS1">#REF!</definedName>
    <definedName name="_____ASS2" localSheetId="13">#REF!</definedName>
    <definedName name="_____ASS2" localSheetId="18">#REF!</definedName>
    <definedName name="_____ASS2">#REF!</definedName>
    <definedName name="_____EPZ1">[8]Sheet4!$F$428:$F$519</definedName>
    <definedName name="_____EPZ2">[8]Sheet4!$S$326:$S$417</definedName>
    <definedName name="_____LIA1" localSheetId="13">#REF!</definedName>
    <definedName name="_____LIA1" localSheetId="18">#REF!</definedName>
    <definedName name="_____LIA1">#REF!</definedName>
    <definedName name="_____LIA2" localSheetId="13">#REF!</definedName>
    <definedName name="_____LIA2" localSheetId="18">#REF!</definedName>
    <definedName name="_____LIA2">#REF!</definedName>
    <definedName name="_____LN2" localSheetId="13">#REF!</definedName>
    <definedName name="_____LN2" localSheetId="14">#REF!</definedName>
    <definedName name="_____LN2" localSheetId="18">#REF!</definedName>
    <definedName name="_____LN2">#REF!</definedName>
    <definedName name="_____PL1" localSheetId="13">#REF!</definedName>
    <definedName name="_____PL1" localSheetId="18">#REF!</definedName>
    <definedName name="_____PL1">#REF!</definedName>
    <definedName name="_____PL2" localSheetId="13">#REF!</definedName>
    <definedName name="_____PL2" localSheetId="18">#REF!</definedName>
    <definedName name="_____PL2">#REF!</definedName>
    <definedName name="_____PP2" localSheetId="13">#REF!</definedName>
    <definedName name="_____PP2" localSheetId="18">#REF!</definedName>
    <definedName name="_____PP2">#REF!</definedName>
    <definedName name="_____PP3" localSheetId="13">#REF!</definedName>
    <definedName name="_____PP3" localSheetId="18">#REF!</definedName>
    <definedName name="_____PP3">#REF!</definedName>
    <definedName name="_____REC1999">'[7]RC-0997'!$B$132:$Q$171</definedName>
    <definedName name="_____UAE1">[8]Sheet4!$D$116:$D$207</definedName>
    <definedName name="_____UAE2">[8]Sheet4!$Q$14:$Q$105</definedName>
    <definedName name="_____UK1">[8]Sheet4!$F$324:$F$415</definedName>
    <definedName name="_____UK2">[8]Sheet4!$S$222:$S$313</definedName>
    <definedName name="_____USA1">[8]Sheet4!$D$428:$D$519</definedName>
    <definedName name="_____USA2">[8]Sheet4!$Q$326:$Q$417</definedName>
    <definedName name="____ASH1">[8]Sheet4!$B$524:$E$625</definedName>
    <definedName name="____ASH2">[8]Sheet4!$P$422:$Q$523</definedName>
    <definedName name="____ASS1" localSheetId="13">#REF!</definedName>
    <definedName name="____ASS1" localSheetId="18">#REF!</definedName>
    <definedName name="____ASS1">#REF!</definedName>
    <definedName name="____ASS2" localSheetId="13">#REF!</definedName>
    <definedName name="____ASS2" localSheetId="18">#REF!</definedName>
    <definedName name="____ASS2">#REF!</definedName>
    <definedName name="____EPZ1">[8]Sheet4!$F$428:$F$519</definedName>
    <definedName name="____EPZ2">[8]Sheet4!$S$326:$S$417</definedName>
    <definedName name="____LIA1" localSheetId="13">#REF!</definedName>
    <definedName name="____LIA1" localSheetId="18">#REF!</definedName>
    <definedName name="____LIA1">#REF!</definedName>
    <definedName name="____LIA2" localSheetId="13">#REF!</definedName>
    <definedName name="____LIA2" localSheetId="18">#REF!</definedName>
    <definedName name="____LIA2">#REF!</definedName>
    <definedName name="____LN2" localSheetId="13">#REF!</definedName>
    <definedName name="____LN2" localSheetId="14">#REF!</definedName>
    <definedName name="____LN2" localSheetId="18">#REF!</definedName>
    <definedName name="____LN2">#REF!</definedName>
    <definedName name="____PL1" localSheetId="13">#REF!</definedName>
    <definedName name="____PL1" localSheetId="18">#REF!</definedName>
    <definedName name="____PL1">#REF!</definedName>
    <definedName name="____PL2" localSheetId="13">#REF!</definedName>
    <definedName name="____PL2" localSheetId="18">#REF!</definedName>
    <definedName name="____PL2">#REF!</definedName>
    <definedName name="____PP2" localSheetId="13">#REF!</definedName>
    <definedName name="____PP2" localSheetId="18">#REF!</definedName>
    <definedName name="____PP2">#REF!</definedName>
    <definedName name="____PP3" localSheetId="13">#REF!</definedName>
    <definedName name="____PP3" localSheetId="18">#REF!</definedName>
    <definedName name="____PP3">#REF!</definedName>
    <definedName name="____REC1999">'[7]RC-0997'!$B$132:$Q$171</definedName>
    <definedName name="____UAE1">[8]Sheet4!$D$116:$D$207</definedName>
    <definedName name="____UAE2">[8]Sheet4!$Q$14:$Q$105</definedName>
    <definedName name="____UK1">[8]Sheet4!$F$324:$F$415</definedName>
    <definedName name="____UK2">[8]Sheet4!$S$222:$S$313</definedName>
    <definedName name="____USA1">[8]Sheet4!$D$428:$D$519</definedName>
    <definedName name="____USA2">[8]Sheet4!$Q$326:$Q$417</definedName>
    <definedName name="___ASH1" localSheetId="13">[8]Sheet4!$B$524:$E$625</definedName>
    <definedName name="___ASH1" localSheetId="15">[8]Sheet4!$B$524:$E$625</definedName>
    <definedName name="___ASH1">[6]Sheet4!$B$524:$E$625</definedName>
    <definedName name="___ASH2" localSheetId="13">[8]Sheet4!$P$422:$Q$523</definedName>
    <definedName name="___ASH2" localSheetId="15">[8]Sheet4!$P$422:$Q$523</definedName>
    <definedName name="___ASH2">[6]Sheet4!$P$422:$Q$523</definedName>
    <definedName name="___ASS1" localSheetId="13">#REF!</definedName>
    <definedName name="___ASS1" localSheetId="14">#REF!</definedName>
    <definedName name="___ASS1" localSheetId="15">#REF!</definedName>
    <definedName name="___ASS1" localSheetId="18">#REF!</definedName>
    <definedName name="___ASS1">#REF!</definedName>
    <definedName name="___ASS2" localSheetId="13">#REF!</definedName>
    <definedName name="___ASS2" localSheetId="14">#REF!</definedName>
    <definedName name="___ASS2" localSheetId="15">#REF!</definedName>
    <definedName name="___ASS2" localSheetId="18">#REF!</definedName>
    <definedName name="___ASS2">#REF!</definedName>
    <definedName name="___crt1">'[9]I-B'!$A$1:$A$65536</definedName>
    <definedName name="___crt2">'[9]I-BR'!$A$1:$A$65536</definedName>
    <definedName name="___EPZ1" localSheetId="13">[8]Sheet4!$F$428:$F$519</definedName>
    <definedName name="___EPZ1" localSheetId="15">[8]Sheet4!$F$428:$F$519</definedName>
    <definedName name="___EPZ1">[6]Sheet4!$F$428:$F$519</definedName>
    <definedName name="___EPZ2" localSheetId="13">[8]Sheet4!$S$326:$S$417</definedName>
    <definedName name="___EPZ2" localSheetId="15">[8]Sheet4!$S$326:$S$417</definedName>
    <definedName name="___EPZ2">[6]Sheet4!$S$326:$S$417</definedName>
    <definedName name="___FMT1">'[9]I-B'!$D$1:$D$65536</definedName>
    <definedName name="___FMT2">'[9]I-BR'!$D$1:$D$65536</definedName>
    <definedName name="___hub0207" localSheetId="13">[10]AL905!#REF!</definedName>
    <definedName name="___hub0207" localSheetId="14">[10]AL905!#REF!</definedName>
    <definedName name="___hub0207" localSheetId="18">[10]AL905!#REF!</definedName>
    <definedName name="___hub0207">[10]AL905!#REF!</definedName>
    <definedName name="___LIA1" localSheetId="13">#REF!</definedName>
    <definedName name="___LIA1" localSheetId="14">#REF!</definedName>
    <definedName name="___LIA1" localSheetId="15">#REF!</definedName>
    <definedName name="___LIA1" localSheetId="18">#REF!</definedName>
    <definedName name="___LIA1">#REF!</definedName>
    <definedName name="___LIA2" localSheetId="13">#REF!</definedName>
    <definedName name="___LIA2" localSheetId="14">#REF!</definedName>
    <definedName name="___LIA2" localSheetId="15">#REF!</definedName>
    <definedName name="___LIA2" localSheetId="18">#REF!</definedName>
    <definedName name="___LIA2">#REF!</definedName>
    <definedName name="___LMT1">'[9]I-B'!$F$1:$F$65536</definedName>
    <definedName name="___LMT2">'[9]I-BR'!$F$1:$F$65536</definedName>
    <definedName name="___LN2" localSheetId="13">#REF!</definedName>
    <definedName name="___LN2" localSheetId="14">#REF!</definedName>
    <definedName name="___LN2" localSheetId="18">#REF!</definedName>
    <definedName name="___LN2">#REF!</definedName>
    <definedName name="___PL1" localSheetId="13">#REF!</definedName>
    <definedName name="___PL1" localSheetId="14">#REF!</definedName>
    <definedName name="___PL1" localSheetId="15">#REF!</definedName>
    <definedName name="___PL1" localSheetId="18">#REF!</definedName>
    <definedName name="___PL1">#REF!</definedName>
    <definedName name="___PL2" localSheetId="13">#REF!</definedName>
    <definedName name="___PL2" localSheetId="14">#REF!</definedName>
    <definedName name="___PL2" localSheetId="15">#REF!</definedName>
    <definedName name="___PL2" localSheetId="18">#REF!</definedName>
    <definedName name="___PL2">#REF!</definedName>
    <definedName name="___PP2" localSheetId="13">#REF!</definedName>
    <definedName name="___PP2" localSheetId="14">#REF!</definedName>
    <definedName name="___PP2" localSheetId="15">#REF!</definedName>
    <definedName name="___PP2" localSheetId="18">#REF!</definedName>
    <definedName name="___PP2">#REF!</definedName>
    <definedName name="___PP3" localSheetId="13">#REF!</definedName>
    <definedName name="___PP3" localSheetId="14">#REF!</definedName>
    <definedName name="___PP3" localSheetId="15">#REF!</definedName>
    <definedName name="___PP3" localSheetId="18">#REF!</definedName>
    <definedName name="___PP3">#REF!</definedName>
    <definedName name="___REC1999">'[7]RC-0997'!$B$132:$Q$171</definedName>
    <definedName name="___UAE1" localSheetId="13">[8]Sheet4!$D$116:$D$207</definedName>
    <definedName name="___UAE1" localSheetId="15">[8]Sheet4!$D$116:$D$207</definedName>
    <definedName name="___UAE1">[6]Sheet4!$D$116:$D$207</definedName>
    <definedName name="___UAE2" localSheetId="13">[8]Sheet4!$Q$14:$Q$105</definedName>
    <definedName name="___UAE2" localSheetId="15">[8]Sheet4!$Q$14:$Q$105</definedName>
    <definedName name="___UAE2">[6]Sheet4!$Q$14:$Q$105</definedName>
    <definedName name="___UK1" localSheetId="13">[8]Sheet4!$F$324:$F$415</definedName>
    <definedName name="___UK1" localSheetId="15">[8]Sheet4!$F$324:$F$415</definedName>
    <definedName name="___UK1">[6]Sheet4!$F$324:$F$415</definedName>
    <definedName name="___UK2" localSheetId="13">[8]Sheet4!$S$222:$S$313</definedName>
    <definedName name="___UK2" localSheetId="15">[8]Sheet4!$S$222:$S$313</definedName>
    <definedName name="___UK2">[6]Sheet4!$S$222:$S$313</definedName>
    <definedName name="___USA1" localSheetId="13">[8]Sheet4!$D$428:$D$519</definedName>
    <definedName name="___USA1" localSheetId="15">[8]Sheet4!$D$428:$D$519</definedName>
    <definedName name="___USA1">[6]Sheet4!$D$428:$D$519</definedName>
    <definedName name="___USA2" localSheetId="13">[8]Sheet4!$Q$326:$Q$417</definedName>
    <definedName name="___USA2" localSheetId="15">[8]Sheet4!$Q$326:$Q$417</definedName>
    <definedName name="___USA2">[6]Sheet4!$Q$326:$Q$417</definedName>
    <definedName name="__123Graph_A" localSheetId="13" hidden="1">'[11]34-38.2'!#REF!</definedName>
    <definedName name="__123Graph_A" localSheetId="14" hidden="1">'[11]34-38.2'!#REF!</definedName>
    <definedName name="__123Graph_A" localSheetId="18" hidden="1">'[11]34-38.2'!#REF!</definedName>
    <definedName name="__123Graph_A" hidden="1">'[11]34-38.2'!#REF!</definedName>
    <definedName name="__123Graph_ACHART1" localSheetId="13" hidden="1">[12]FG!#REF!</definedName>
    <definedName name="__123Graph_ACHART1" localSheetId="14" hidden="1">[12]FG!#REF!</definedName>
    <definedName name="__123Graph_ACHART1" localSheetId="18" hidden="1">[12]FG!#REF!</definedName>
    <definedName name="__123Graph_ACHART1" hidden="1">[12]FG!#REF!</definedName>
    <definedName name="__123Graph_ACHART2" localSheetId="13" hidden="1">[12]FG!#REF!</definedName>
    <definedName name="__123Graph_ACHART2" localSheetId="14" hidden="1">[12]FG!#REF!</definedName>
    <definedName name="__123Graph_ACHART2" localSheetId="18" hidden="1">[12]FG!#REF!</definedName>
    <definedName name="__123Graph_ACHART2" hidden="1">[12]FG!#REF!</definedName>
    <definedName name="__123Graph_ACURRENT" hidden="1">[12]NORMAL!$E$29:$E$44</definedName>
    <definedName name="__123Graph_B" localSheetId="13" hidden="1">'[11]34-38.2'!#REF!</definedName>
    <definedName name="__123Graph_B" localSheetId="14" hidden="1">'[11]34-38.2'!#REF!</definedName>
    <definedName name="__123Graph_B" localSheetId="18" hidden="1">'[11]34-38.2'!#REF!</definedName>
    <definedName name="__123Graph_B" hidden="1">'[11]34-38.2'!#REF!</definedName>
    <definedName name="__123Graph_BCURRENT" hidden="1">[12]NORMAL!$F$29:$F$44</definedName>
    <definedName name="__123Graph_C" localSheetId="13" hidden="1">'[11]34-38.2'!#REF!</definedName>
    <definedName name="__123Graph_C" localSheetId="14" hidden="1">'[11]34-38.2'!#REF!</definedName>
    <definedName name="__123Graph_C" localSheetId="18" hidden="1">'[11]34-38.2'!#REF!</definedName>
    <definedName name="__123Graph_C" hidden="1">'[11]34-38.2'!#REF!</definedName>
    <definedName name="__123Graph_CCURRENT" localSheetId="13" hidden="1">[12]NORMAL!#REF!</definedName>
    <definedName name="__123Graph_CCURRENT" localSheetId="14" hidden="1">[12]NORMAL!#REF!</definedName>
    <definedName name="__123Graph_CCURRENT" localSheetId="18" hidden="1">[12]NORMAL!#REF!</definedName>
    <definedName name="__123Graph_CCURRENT" hidden="1">[12]NORMAL!#REF!</definedName>
    <definedName name="__123Graph_D" localSheetId="13" hidden="1">'[11]34-38.2'!#REF!</definedName>
    <definedName name="__123Graph_D" localSheetId="14" hidden="1">'[11]34-38.2'!#REF!</definedName>
    <definedName name="__123Graph_D" localSheetId="18" hidden="1">'[11]34-38.2'!#REF!</definedName>
    <definedName name="__123Graph_D" hidden="1">'[11]34-38.2'!#REF!</definedName>
    <definedName name="__123Graph_DCURRENT" hidden="1">[12]NORMAL!$G$29:$G$44</definedName>
    <definedName name="__123Graph_E" localSheetId="13" hidden="1">'[11]34-38.2'!#REF!</definedName>
    <definedName name="__123Graph_E" localSheetId="14" hidden="1">'[11]34-38.2'!#REF!</definedName>
    <definedName name="__123Graph_E" localSheetId="18" hidden="1">'[11]34-38.2'!#REF!</definedName>
    <definedName name="__123Graph_E" hidden="1">'[11]34-38.2'!#REF!</definedName>
    <definedName name="__123Graph_ECURRENT" hidden="1">[12]NORMAL!$H$29:$H$44</definedName>
    <definedName name="__123Graph_F" hidden="1">[12]NORMAL!$I$38:$I$60</definedName>
    <definedName name="__123Graph_FCURRENT" hidden="1">[12]NORMAL!$I$38:$I$60</definedName>
    <definedName name="__123Graph_X" localSheetId="13" hidden="1">[13]A!#REF!</definedName>
    <definedName name="__123Graph_X" localSheetId="14" hidden="1">[13]A!#REF!</definedName>
    <definedName name="__123Graph_X" localSheetId="18" hidden="1">[13]A!#REF!</definedName>
    <definedName name="__123Graph_X" hidden="1">[13]A!#REF!</definedName>
    <definedName name="__a99999" localSheetId="13">#REF!</definedName>
    <definedName name="__a99999" localSheetId="14">#REF!</definedName>
    <definedName name="__a99999" localSheetId="18">#REF!</definedName>
    <definedName name="__a99999">#REF!</definedName>
    <definedName name="__ASH1" localSheetId="13">[8]Sheet4!$B$524:$E$625</definedName>
    <definedName name="__ASH1" localSheetId="15">[8]Sheet4!$B$524:$E$625</definedName>
    <definedName name="__ASH1">[6]Sheet4!$B$524:$E$625</definedName>
    <definedName name="__ASH2" localSheetId="13">[8]Sheet4!$P$422:$Q$523</definedName>
    <definedName name="__ASH2" localSheetId="15">[8]Sheet4!$P$422:$Q$523</definedName>
    <definedName name="__ASH2">[6]Sheet4!$P$422:$Q$523</definedName>
    <definedName name="__ASS1" localSheetId="13">#REF!</definedName>
    <definedName name="__ASS1" localSheetId="14">#REF!</definedName>
    <definedName name="__ASS1" localSheetId="15">#REF!</definedName>
    <definedName name="__ASS1" localSheetId="10">#REF!</definedName>
    <definedName name="__ASS1" localSheetId="18">#REF!</definedName>
    <definedName name="__ASS1">#REF!</definedName>
    <definedName name="__ASS2" localSheetId="13">#REF!</definedName>
    <definedName name="__ASS2" localSheetId="14">#REF!</definedName>
    <definedName name="__ASS2" localSheetId="15">#REF!</definedName>
    <definedName name="__ASS2" localSheetId="10">#REF!</definedName>
    <definedName name="__ASS2" localSheetId="18">#REF!</definedName>
    <definedName name="__ASS2">#REF!</definedName>
    <definedName name="__BSC1" localSheetId="13">#REF!</definedName>
    <definedName name="__BSC1" localSheetId="14">#REF!</definedName>
    <definedName name="__BSC1" localSheetId="18">#REF!</definedName>
    <definedName name="__BSC1">#REF!</definedName>
    <definedName name="__BSD1" localSheetId="13">#REF!</definedName>
    <definedName name="__BSD1" localSheetId="14">#REF!</definedName>
    <definedName name="__BSD1" localSheetId="18">#REF!</definedName>
    <definedName name="__BSD1">#REF!</definedName>
    <definedName name="__BSH1" localSheetId="13">#REF!</definedName>
    <definedName name="__BSH1" localSheetId="14">#REF!</definedName>
    <definedName name="__BSH1" localSheetId="18">#REF!</definedName>
    <definedName name="__BSH1">#REF!</definedName>
    <definedName name="__BSP1" localSheetId="13">#REF!</definedName>
    <definedName name="__BSP1" localSheetId="14">#REF!</definedName>
    <definedName name="__BSP1" localSheetId="18">#REF!</definedName>
    <definedName name="__BSP1">#REF!</definedName>
    <definedName name="__BSS1" localSheetId="13">#REF!</definedName>
    <definedName name="__BSS1" localSheetId="14">#REF!</definedName>
    <definedName name="__BSS1" localSheetId="18">#REF!</definedName>
    <definedName name="__BSS1">#REF!</definedName>
    <definedName name="__BST1" localSheetId="13">#REF!</definedName>
    <definedName name="__BST1" localSheetId="14">#REF!</definedName>
    <definedName name="__BST1" localSheetId="18">#REF!</definedName>
    <definedName name="__BST1">#REF!</definedName>
    <definedName name="__Col1" localSheetId="13">#REF!</definedName>
    <definedName name="__Col1" localSheetId="14">#REF!</definedName>
    <definedName name="__Col1" localSheetId="18">#REF!</definedName>
    <definedName name="__Col1">#REF!</definedName>
    <definedName name="__crt1">'[9]I-B'!$A$1:$A$65536</definedName>
    <definedName name="__crt2">'[9]I-BR'!$A$1:$A$65536</definedName>
    <definedName name="__EPZ1" localSheetId="13">[8]Sheet4!$F$428:$F$519</definedName>
    <definedName name="__EPZ1" localSheetId="15">[8]Sheet4!$F$428:$F$519</definedName>
    <definedName name="__EPZ1">[6]Sheet4!$F$428:$F$519</definedName>
    <definedName name="__EPZ2" localSheetId="13">[8]Sheet4!$S$326:$S$417</definedName>
    <definedName name="__EPZ2" localSheetId="15">[8]Sheet4!$S$326:$S$417</definedName>
    <definedName name="__EPZ2">[6]Sheet4!$S$326:$S$417</definedName>
    <definedName name="__FMT1">'[9]I-B'!$D$1:$D$65536</definedName>
    <definedName name="__FMT2">'[9]I-BR'!$D$1:$D$65536</definedName>
    <definedName name="__hub0207" localSheetId="13">[10]AL905!#REF!</definedName>
    <definedName name="__hub0207" localSheetId="14">[10]AL905!#REF!</definedName>
    <definedName name="__hub0207" localSheetId="18">[10]AL905!#REF!</definedName>
    <definedName name="__hub0207">[10]AL905!#REF!</definedName>
    <definedName name="__IEC1" localSheetId="13">#REF!</definedName>
    <definedName name="__IEC1" localSheetId="14">#REF!</definedName>
    <definedName name="__IEC1" localSheetId="18">#REF!</definedName>
    <definedName name="__IEC1">#REF!</definedName>
    <definedName name="__IED1" localSheetId="13">#REF!</definedName>
    <definedName name="__IED1" localSheetId="14">#REF!</definedName>
    <definedName name="__IED1" localSheetId="18">#REF!</definedName>
    <definedName name="__IED1">#REF!</definedName>
    <definedName name="__IEH1" localSheetId="13">#REF!</definedName>
    <definedName name="__IEH1" localSheetId="14">#REF!</definedName>
    <definedName name="__IEH1" localSheetId="18">#REF!</definedName>
    <definedName name="__IEH1">#REF!</definedName>
    <definedName name="__IEP1" localSheetId="13">#REF!</definedName>
    <definedName name="__IEP1" localSheetId="14">#REF!</definedName>
    <definedName name="__IEP1" localSheetId="18">#REF!</definedName>
    <definedName name="__IEP1">#REF!</definedName>
    <definedName name="__IES1" localSheetId="13">#REF!</definedName>
    <definedName name="__IES1" localSheetId="14">#REF!</definedName>
    <definedName name="__IES1" localSheetId="18">#REF!</definedName>
    <definedName name="__IES1">#REF!</definedName>
    <definedName name="__IET1" localSheetId="13">#REF!</definedName>
    <definedName name="__IET1" localSheetId="14">#REF!</definedName>
    <definedName name="__IET1" localSheetId="18">#REF!</definedName>
    <definedName name="__IET1">#REF!</definedName>
    <definedName name="__LIA1" localSheetId="13">#REF!</definedName>
    <definedName name="__LIA1" localSheetId="14">#REF!</definedName>
    <definedName name="__LIA1" localSheetId="15">#REF!</definedName>
    <definedName name="__LIA1" localSheetId="10">#REF!</definedName>
    <definedName name="__LIA1" localSheetId="18">#REF!</definedName>
    <definedName name="__LIA1">#REF!</definedName>
    <definedName name="__LIA2" localSheetId="13">#REF!</definedName>
    <definedName name="__LIA2" localSheetId="14">#REF!</definedName>
    <definedName name="__LIA2" localSheetId="15">#REF!</definedName>
    <definedName name="__LIA2" localSheetId="10">#REF!</definedName>
    <definedName name="__LIA2" localSheetId="18">#REF!</definedName>
    <definedName name="__LIA2">#REF!</definedName>
    <definedName name="__LMT1">'[9]I-B'!$F$1:$F$65536</definedName>
    <definedName name="__LMT2">'[9]I-BR'!$F$1:$F$65536</definedName>
    <definedName name="__LN2" localSheetId="13">#REF!</definedName>
    <definedName name="__LN2" localSheetId="14">#REF!</definedName>
    <definedName name="__LN2" localSheetId="15">#REF!</definedName>
    <definedName name="__LN2" localSheetId="18">#REF!</definedName>
    <definedName name="__LN2">#REF!</definedName>
    <definedName name="__PL1" localSheetId="13">#REF!</definedName>
    <definedName name="__PL1" localSheetId="14">#REF!</definedName>
    <definedName name="__PL1" localSheetId="15">#REF!</definedName>
    <definedName name="__PL1" localSheetId="10">#REF!</definedName>
    <definedName name="__PL1" localSheetId="18">#REF!</definedName>
    <definedName name="__PL1">#REF!</definedName>
    <definedName name="__PL2" localSheetId="13">#REF!</definedName>
    <definedName name="__PL2" localSheetId="14">#REF!</definedName>
    <definedName name="__PL2" localSheetId="15">#REF!</definedName>
    <definedName name="__PL2" localSheetId="10">#REF!</definedName>
    <definedName name="__PL2" localSheetId="18">#REF!</definedName>
    <definedName name="__PL2">#REF!</definedName>
    <definedName name="__pL3" localSheetId="13">#REF!</definedName>
    <definedName name="__pL3" localSheetId="14">#REF!</definedName>
    <definedName name="__pL3" localSheetId="18">#REF!</definedName>
    <definedName name="__pL3">#REF!</definedName>
    <definedName name="__PP2" localSheetId="13">#REF!</definedName>
    <definedName name="__PP2" localSheetId="14">#REF!</definedName>
    <definedName name="__PP2" localSheetId="15">#REF!</definedName>
    <definedName name="__PP2" localSheetId="10">#REF!</definedName>
    <definedName name="__PP2" localSheetId="18">#REF!</definedName>
    <definedName name="__PP2">#REF!</definedName>
    <definedName name="__PP3" localSheetId="13">#REF!</definedName>
    <definedName name="__PP3" localSheetId="14">#REF!</definedName>
    <definedName name="__PP3" localSheetId="15">#REF!</definedName>
    <definedName name="__PP3" localSheetId="10">#REF!</definedName>
    <definedName name="__PP3" localSheetId="18">#REF!</definedName>
    <definedName name="__PP3">#REF!</definedName>
    <definedName name="__REC1999">'[7]RC-0997'!$B$132:$Q$171</definedName>
    <definedName name="__SAL2003" localSheetId="13">#REF!</definedName>
    <definedName name="__SAL2003" localSheetId="14">#REF!</definedName>
    <definedName name="__SAL2003" localSheetId="18">#REF!</definedName>
    <definedName name="__SAL2003">#REF!</definedName>
    <definedName name="__SAL2004" localSheetId="13">#REF!</definedName>
    <definedName name="__SAL2004" localSheetId="14">#REF!</definedName>
    <definedName name="__SAL2004" localSheetId="18">#REF!</definedName>
    <definedName name="__SAL2004">#REF!</definedName>
    <definedName name="__tam2" localSheetId="13" hidden="1">#REF!</definedName>
    <definedName name="__tam2" localSheetId="18" hidden="1">#REF!</definedName>
    <definedName name="__tam2" hidden="1">#REF!</definedName>
    <definedName name="__TMO1" localSheetId="13">'[14]BS-OVS'!#REF!</definedName>
    <definedName name="__TMO1" localSheetId="14">'[14]BS-OVS'!#REF!</definedName>
    <definedName name="__TMO1" localSheetId="18">'[14]BS-OVS'!#REF!</definedName>
    <definedName name="__TMO1">'[14]BS-OVS'!#REF!</definedName>
    <definedName name="__UAE1" localSheetId="13">[8]Sheet4!$D$116:$D$207</definedName>
    <definedName name="__UAE1" localSheetId="15">[8]Sheet4!$D$116:$D$207</definedName>
    <definedName name="__UAE1">[6]Sheet4!$D$116:$D$207</definedName>
    <definedName name="__UAE2" localSheetId="13">[8]Sheet4!$Q$14:$Q$105</definedName>
    <definedName name="__UAE2" localSheetId="15">[8]Sheet4!$Q$14:$Q$105</definedName>
    <definedName name="__UAE2">[6]Sheet4!$Q$14:$Q$105</definedName>
    <definedName name="__UK1" localSheetId="13">[8]Sheet4!$F$324:$F$415</definedName>
    <definedName name="__UK1" localSheetId="15">[8]Sheet4!$F$324:$F$415</definedName>
    <definedName name="__UK1">[6]Sheet4!$F$324:$F$415</definedName>
    <definedName name="__UK2" localSheetId="13">[8]Sheet4!$S$222:$S$313</definedName>
    <definedName name="__UK2" localSheetId="15">[8]Sheet4!$S$222:$S$313</definedName>
    <definedName name="__UK2">[6]Sheet4!$S$222:$S$313</definedName>
    <definedName name="__USA1" localSheetId="13">[8]Sheet4!$D$428:$D$519</definedName>
    <definedName name="__USA1" localSheetId="15">[8]Sheet4!$D$428:$D$519</definedName>
    <definedName name="__USA1">[6]Sheet4!$D$428:$D$519</definedName>
    <definedName name="__USA2" localSheetId="13">[8]Sheet4!$Q$326:$Q$417</definedName>
    <definedName name="__USA2" localSheetId="15">[8]Sheet4!$Q$326:$Q$417</definedName>
    <definedName name="__USA2">[6]Sheet4!$Q$326:$Q$417</definedName>
    <definedName name="_1" localSheetId="13">#REF!</definedName>
    <definedName name="_1" localSheetId="14">#REF!</definedName>
    <definedName name="_1" localSheetId="15">#REF!</definedName>
    <definedName name="_1" localSheetId="10">#REF!</definedName>
    <definedName name="_1" localSheetId="18">#REF!</definedName>
    <definedName name="_1">#REF!</definedName>
    <definedName name="_1.1" localSheetId="13">#REF!</definedName>
    <definedName name="_1.1" localSheetId="14">#REF!</definedName>
    <definedName name="_1.1" localSheetId="15">#REF!</definedName>
    <definedName name="_1.1" localSheetId="10">#REF!</definedName>
    <definedName name="_1.1" localSheetId="18">#REF!</definedName>
    <definedName name="_1.1">#REF!</definedName>
    <definedName name="_1.2" localSheetId="13">[15]Sheet3!#REF!</definedName>
    <definedName name="_1.2" localSheetId="14">'[16]Abu Dhabi'!#REF!</definedName>
    <definedName name="_1.2" localSheetId="15">[15]Sheet3!#REF!</definedName>
    <definedName name="_1.2" localSheetId="10">'[16]Abu Dhabi'!#REF!</definedName>
    <definedName name="_1.2" localSheetId="18">'[16]Abu Dhabi'!#REF!</definedName>
    <definedName name="_1.2">'[16]Abu Dhabi'!#REF!</definedName>
    <definedName name="_10" localSheetId="13">#REF!</definedName>
    <definedName name="_10" localSheetId="14">#REF!</definedName>
    <definedName name="_10" localSheetId="15">#REF!</definedName>
    <definedName name="_10" localSheetId="10">#REF!</definedName>
    <definedName name="_10" localSheetId="18">#REF!</definedName>
    <definedName name="_10">#REF!</definedName>
    <definedName name="_11" localSheetId="13">#REF!</definedName>
    <definedName name="_11" localSheetId="14">#REF!</definedName>
    <definedName name="_11" localSheetId="15">#REF!</definedName>
    <definedName name="_11" localSheetId="10">#REF!</definedName>
    <definedName name="_11" localSheetId="18">#REF!</definedName>
    <definedName name="_11">#REF!</definedName>
    <definedName name="_12" localSheetId="13">#REF!</definedName>
    <definedName name="_12" localSheetId="14">#REF!</definedName>
    <definedName name="_12" localSheetId="15">#REF!</definedName>
    <definedName name="_12" localSheetId="10">#REF!</definedName>
    <definedName name="_12" localSheetId="18">#REF!</definedName>
    <definedName name="_12">#REF!</definedName>
    <definedName name="_123" localSheetId="13">#REF!</definedName>
    <definedName name="_123" localSheetId="14">#REF!</definedName>
    <definedName name="_123" localSheetId="18">#REF!</definedName>
    <definedName name="_123">#REF!</definedName>
    <definedName name="_13" localSheetId="13">#REF!</definedName>
    <definedName name="_13" localSheetId="14">#REF!</definedName>
    <definedName name="_13" localSheetId="15">#REF!</definedName>
    <definedName name="_13" localSheetId="10">#REF!</definedName>
    <definedName name="_13" localSheetId="18">#REF!</definedName>
    <definedName name="_13">#REF!</definedName>
    <definedName name="_14" localSheetId="13">#REF!</definedName>
    <definedName name="_14" localSheetId="14">#REF!</definedName>
    <definedName name="_14" localSheetId="15">#REF!</definedName>
    <definedName name="_14" localSheetId="10">#REF!</definedName>
    <definedName name="_14" localSheetId="18">#REF!</definedName>
    <definedName name="_14">#REF!</definedName>
    <definedName name="_14D" localSheetId="13">[17]Furniture!#REF!</definedName>
    <definedName name="_14D" localSheetId="18">[17]Furniture!#REF!</definedName>
    <definedName name="_14D">[17]Furniture!#REF!</definedName>
    <definedName name="_15" localSheetId="13">#REF!</definedName>
    <definedName name="_15" localSheetId="14">#REF!</definedName>
    <definedName name="_15" localSheetId="15">#REF!</definedName>
    <definedName name="_15" localSheetId="10">#REF!</definedName>
    <definedName name="_15" localSheetId="18">#REF!</definedName>
    <definedName name="_15">#REF!</definedName>
    <definedName name="_16" localSheetId="13">#REF!</definedName>
    <definedName name="_16" localSheetId="14">#REF!</definedName>
    <definedName name="_16" localSheetId="15">#REF!</definedName>
    <definedName name="_16" localSheetId="10">#REF!</definedName>
    <definedName name="_16" localSheetId="18">#REF!</definedName>
    <definedName name="_16">#REF!</definedName>
    <definedName name="_17" localSheetId="13">#REF!</definedName>
    <definedName name="_17" localSheetId="14">#REF!</definedName>
    <definedName name="_17" localSheetId="15">#REF!</definedName>
    <definedName name="_17" localSheetId="10">#REF!</definedName>
    <definedName name="_17" localSheetId="18">#REF!</definedName>
    <definedName name="_17">#REF!</definedName>
    <definedName name="_18" localSheetId="13">#REF!</definedName>
    <definedName name="_18" localSheetId="14">#REF!</definedName>
    <definedName name="_18" localSheetId="15">#REF!</definedName>
    <definedName name="_18" localSheetId="10">#REF!</definedName>
    <definedName name="_18" localSheetId="18">#REF!</definedName>
    <definedName name="_18">#REF!</definedName>
    <definedName name="_19" localSheetId="13">#REF!</definedName>
    <definedName name="_19" localSheetId="14">#REF!</definedName>
    <definedName name="_19" localSheetId="15">#REF!</definedName>
    <definedName name="_19" localSheetId="10">#REF!</definedName>
    <definedName name="_19" localSheetId="18">#REF!</definedName>
    <definedName name="_19">#REF!</definedName>
    <definedName name="_19E____ဠ0__큌〈Ř" localSheetId="13">#REF!</definedName>
    <definedName name="_19E____ဠ0__큌〈Ř" localSheetId="18">#REF!</definedName>
    <definedName name="_19E____ဠ0__큌〈Ř">#REF!</definedName>
    <definedName name="_2" localSheetId="13">#REF!</definedName>
    <definedName name="_2" localSheetId="14">#REF!</definedName>
    <definedName name="_2" localSheetId="15">#REF!</definedName>
    <definedName name="_2" localSheetId="10">#REF!</definedName>
    <definedName name="_2" localSheetId="18">#REF!</definedName>
    <definedName name="_2">#REF!</definedName>
    <definedName name="_2.1" localSheetId="13">#REF!</definedName>
    <definedName name="_2.1" localSheetId="14">#REF!</definedName>
    <definedName name="_2.1" localSheetId="15">#REF!</definedName>
    <definedName name="_2.1" localSheetId="10">#REF!</definedName>
    <definedName name="_2.1" localSheetId="18">#REF!</definedName>
    <definedName name="_2.1">#REF!</definedName>
    <definedName name="_2.2" localSheetId="13">[15]Sheet3!#REF!</definedName>
    <definedName name="_2.2" localSheetId="14">'[16]Abu Dhabi'!#REF!</definedName>
    <definedName name="_2.2" localSheetId="15">[15]Sheet3!#REF!</definedName>
    <definedName name="_2.2" localSheetId="10">'[16]Abu Dhabi'!#REF!</definedName>
    <definedName name="_2.2" localSheetId="18">'[16]Abu Dhabi'!#REF!</definedName>
    <definedName name="_2.2">'[16]Abu Dhabi'!#REF!</definedName>
    <definedName name="_20" localSheetId="13">#REF!</definedName>
    <definedName name="_20" localSheetId="14">#REF!</definedName>
    <definedName name="_20" localSheetId="15">#REF!</definedName>
    <definedName name="_20" localSheetId="10">#REF!</definedName>
    <definedName name="_20" localSheetId="18">#REF!</definedName>
    <definedName name="_20">#REF!</definedName>
    <definedName name="_21" localSheetId="13">#REF!</definedName>
    <definedName name="_21" localSheetId="14">#REF!</definedName>
    <definedName name="_21" localSheetId="15">#REF!</definedName>
    <definedName name="_21" localSheetId="10">#REF!</definedName>
    <definedName name="_21" localSheetId="18">#REF!</definedName>
    <definedName name="_21">#REF!</definedName>
    <definedName name="_24_06_2004" localSheetId="13">#REF!</definedName>
    <definedName name="_24_06_2004" localSheetId="14">#REF!</definedName>
    <definedName name="_24_06_2004" localSheetId="18">#REF!</definedName>
    <definedName name="_24_06_2004">#REF!</definedName>
    <definedName name="_29_07_2004" localSheetId="13">#REF!</definedName>
    <definedName name="_29_07_2004" localSheetId="14">#REF!</definedName>
    <definedName name="_29_07_2004" localSheetId="18">#REF!</definedName>
    <definedName name="_29_07_2004">#REF!</definedName>
    <definedName name="_2A" localSheetId="13">[18]Furniture!#REF!</definedName>
    <definedName name="_2A" localSheetId="18">[18]Furniture!#REF!</definedName>
    <definedName name="_2A">[18]Furniture!#REF!</definedName>
    <definedName name="_3" localSheetId="13">#REF!</definedName>
    <definedName name="_3" localSheetId="14">#REF!</definedName>
    <definedName name="_3" localSheetId="15">#REF!</definedName>
    <definedName name="_3" localSheetId="10">#REF!</definedName>
    <definedName name="_3" localSheetId="18">#REF!</definedName>
    <definedName name="_3">#REF!</definedName>
    <definedName name="_3.1" localSheetId="13">[8]Sheet4!$A$110</definedName>
    <definedName name="_3.1" localSheetId="15">[8]Sheet4!$A$110</definedName>
    <definedName name="_3.1">[6]Sheet4!$A$110</definedName>
    <definedName name="_3.2" localSheetId="13">[8]Sheet4!$O$8</definedName>
    <definedName name="_3.2" localSheetId="15">[8]Sheet4!$O$8</definedName>
    <definedName name="_3.2">[6]Sheet4!$O$8</definedName>
    <definedName name="_3.3" localSheetId="13">[15]Sheet2!#REF!</definedName>
    <definedName name="_3.3" localSheetId="14">'[19]LS-UAE'!#REF!</definedName>
    <definedName name="_3.3" localSheetId="15">[15]Sheet2!#REF!</definedName>
    <definedName name="_3.3" localSheetId="10">'[19]LS-UAE'!#REF!</definedName>
    <definedName name="_3.3" localSheetId="18">'[19]LS-UAE'!#REF!</definedName>
    <definedName name="_3.3">'[19]LS-UAE'!#REF!</definedName>
    <definedName name="_4" localSheetId="13">#REF!</definedName>
    <definedName name="_4" localSheetId="14">#REF!</definedName>
    <definedName name="_4" localSheetId="15">#REF!</definedName>
    <definedName name="_4" localSheetId="10">#REF!</definedName>
    <definedName name="_4" localSheetId="18">#REF!</definedName>
    <definedName name="_4">#REF!</definedName>
    <definedName name="_4.1" localSheetId="13">[8]Sheet4!$A$214</definedName>
    <definedName name="_4.1" localSheetId="15">[8]Sheet4!$A$214</definedName>
    <definedName name="_4.1">[6]Sheet4!$A$214</definedName>
    <definedName name="_4.2" localSheetId="13">[8]Sheet4!$O$112</definedName>
    <definedName name="_4.2" localSheetId="15">[8]Sheet4!$O$112</definedName>
    <definedName name="_4.2">[6]Sheet4!$O$112</definedName>
    <definedName name="_4D" localSheetId="13">[18]Furniture!#REF!</definedName>
    <definedName name="_4D" localSheetId="18">[18]Furniture!#REF!</definedName>
    <definedName name="_4D">[18]Furniture!#REF!</definedName>
    <definedName name="_5" localSheetId="13">#REF!</definedName>
    <definedName name="_5" localSheetId="14">#REF!</definedName>
    <definedName name="_5" localSheetId="15">#REF!</definedName>
    <definedName name="_5" localSheetId="10">#REF!</definedName>
    <definedName name="_5" localSheetId="18">#REF!</definedName>
    <definedName name="_5">#REF!</definedName>
    <definedName name="_5.1" localSheetId="13">[8]Sheet4!$A$318</definedName>
    <definedName name="_5.1" localSheetId="15">[8]Sheet4!$A$318</definedName>
    <definedName name="_5.1">[6]Sheet4!$A$318</definedName>
    <definedName name="_5.2" localSheetId="13">[8]Sheet4!$O$216</definedName>
    <definedName name="_5.2" localSheetId="15">[8]Sheet4!$O$216</definedName>
    <definedName name="_5.2">[6]Sheet4!$O$216</definedName>
    <definedName name="_5E____ဠ0__큌〈Ř" localSheetId="13">#REF!</definedName>
    <definedName name="_5E____ဠ0__큌〈Ř" localSheetId="18">#REF!</definedName>
    <definedName name="_5E____ဠ0__큌〈Ř">#REF!</definedName>
    <definedName name="_6" localSheetId="13">#REF!</definedName>
    <definedName name="_6" localSheetId="14">#REF!</definedName>
    <definedName name="_6" localSheetId="15">#REF!</definedName>
    <definedName name="_6" localSheetId="10">#REF!</definedName>
    <definedName name="_6" localSheetId="18">#REF!</definedName>
    <definedName name="_6">#REF!</definedName>
    <definedName name="_6.1" localSheetId="13">[8]Sheet4!$A$422</definedName>
    <definedName name="_6.1" localSheetId="15">[8]Sheet4!$A$422</definedName>
    <definedName name="_6.1">[6]Sheet4!$A$422</definedName>
    <definedName name="_6.2" localSheetId="13">[8]Sheet4!$O$320</definedName>
    <definedName name="_6.2" localSheetId="15">[8]Sheet4!$O$320</definedName>
    <definedName name="_6.2">[6]Sheet4!$O$320</definedName>
    <definedName name="_7" localSheetId="13">#REF!</definedName>
    <definedName name="_7" localSheetId="14">#REF!</definedName>
    <definedName name="_7" localSheetId="15">#REF!</definedName>
    <definedName name="_7" localSheetId="10">#REF!</definedName>
    <definedName name="_7" localSheetId="18">#REF!</definedName>
    <definedName name="_7">#REF!</definedName>
    <definedName name="_7.1" localSheetId="13">[8]Sheet4!$A$526</definedName>
    <definedName name="_7.1" localSheetId="15">[8]Sheet4!$A$526</definedName>
    <definedName name="_7.1">[6]Sheet4!$A$526</definedName>
    <definedName name="_7.2" localSheetId="13">[8]Sheet4!$O$424</definedName>
    <definedName name="_7.2" localSheetId="15">[8]Sheet4!$O$424</definedName>
    <definedName name="_7.2">[6]Sheet4!$O$424</definedName>
    <definedName name="_7A" localSheetId="13">[17]Furniture!#REF!</definedName>
    <definedName name="_7A" localSheetId="18">[17]Furniture!#REF!</definedName>
    <definedName name="_7A">[17]Furniture!#REF!</definedName>
    <definedName name="_8" localSheetId="13">#REF!</definedName>
    <definedName name="_8" localSheetId="14">#REF!</definedName>
    <definedName name="_8" localSheetId="15">#REF!</definedName>
    <definedName name="_8" localSheetId="10">#REF!</definedName>
    <definedName name="_8" localSheetId="18">#REF!</definedName>
    <definedName name="_8">#REF!</definedName>
    <definedName name="_9" localSheetId="13">#REF!</definedName>
    <definedName name="_9" localSheetId="14">#REF!</definedName>
    <definedName name="_9" localSheetId="15">#REF!</definedName>
    <definedName name="_9" localSheetId="10">#REF!</definedName>
    <definedName name="_9" localSheetId="18">#REF!</definedName>
    <definedName name="_9">#REF!</definedName>
    <definedName name="_a99999" localSheetId="13">#REF!</definedName>
    <definedName name="_a99999" localSheetId="14">#REF!</definedName>
    <definedName name="_a99999" localSheetId="18">#REF!</definedName>
    <definedName name="_a99999">#REF!</definedName>
    <definedName name="_ASH1" localSheetId="13">[8]Sheet4!$B$524:$E$625</definedName>
    <definedName name="_ASH1" localSheetId="15">[8]Sheet4!$B$524:$E$625</definedName>
    <definedName name="_ASH1">[6]Sheet4!$B$524:$E$625</definedName>
    <definedName name="_ASH2" localSheetId="13">[8]Sheet4!$P$422:$Q$523</definedName>
    <definedName name="_ASH2" localSheetId="15">[8]Sheet4!$P$422:$Q$523</definedName>
    <definedName name="_ASH2">[6]Sheet4!$P$422:$Q$523</definedName>
    <definedName name="_ASS1" localSheetId="13">#REF!</definedName>
    <definedName name="_ASS1" localSheetId="14">#REF!</definedName>
    <definedName name="_ASS1" localSheetId="15">#REF!</definedName>
    <definedName name="_ASS1" localSheetId="10">#REF!</definedName>
    <definedName name="_ASS1" localSheetId="18">#REF!</definedName>
    <definedName name="_ASS1">#REF!</definedName>
    <definedName name="_ASS2" localSheetId="13">#REF!</definedName>
    <definedName name="_ASS2" localSheetId="14">#REF!</definedName>
    <definedName name="_ASS2" localSheetId="15">#REF!</definedName>
    <definedName name="_ASS2" localSheetId="10">#REF!</definedName>
    <definedName name="_ASS2" localSheetId="18">#REF!</definedName>
    <definedName name="_ASS2">#REF!</definedName>
    <definedName name="_B" localSheetId="13">#REF!</definedName>
    <definedName name="_B" localSheetId="14">#REF!</definedName>
    <definedName name="_B" localSheetId="18">#REF!</definedName>
    <definedName name="_B">#REF!</definedName>
    <definedName name="_BSC1" localSheetId="13">#REF!</definedName>
    <definedName name="_BSC1" localSheetId="14">#REF!</definedName>
    <definedName name="_BSC1" localSheetId="18">#REF!</definedName>
    <definedName name="_BSC1">#REF!</definedName>
    <definedName name="_BSD1" localSheetId="13">#REF!</definedName>
    <definedName name="_BSD1" localSheetId="14">#REF!</definedName>
    <definedName name="_BSD1" localSheetId="18">#REF!</definedName>
    <definedName name="_BSD1">#REF!</definedName>
    <definedName name="_BSH1" localSheetId="13">#REF!</definedName>
    <definedName name="_BSH1" localSheetId="14">#REF!</definedName>
    <definedName name="_BSH1" localSheetId="18">#REF!</definedName>
    <definedName name="_BSH1">#REF!</definedName>
    <definedName name="_BSP1" localSheetId="13">#REF!</definedName>
    <definedName name="_BSP1" localSheetId="14">#REF!</definedName>
    <definedName name="_BSP1" localSheetId="18">#REF!</definedName>
    <definedName name="_BSP1">#REF!</definedName>
    <definedName name="_BSS1" localSheetId="13">#REF!</definedName>
    <definedName name="_BSS1" localSheetId="14">#REF!</definedName>
    <definedName name="_BSS1" localSheetId="18">#REF!</definedName>
    <definedName name="_BSS1">#REF!</definedName>
    <definedName name="_BST1" localSheetId="13">#REF!</definedName>
    <definedName name="_BST1" localSheetId="14">#REF!</definedName>
    <definedName name="_BST1" localSheetId="18">#REF!</definedName>
    <definedName name="_BST1">#REF!</definedName>
    <definedName name="_C" localSheetId="13">'[20]LOCAL STUDENTS'!#REF!</definedName>
    <definedName name="_C" localSheetId="18">'[20]LOCAL STUDENTS'!#REF!</definedName>
    <definedName name="_C">'[20]LOCAL STUDENTS'!#REF!</definedName>
    <definedName name="_Col1" localSheetId="13">#REF!</definedName>
    <definedName name="_Col1" localSheetId="14">#REF!</definedName>
    <definedName name="_Col1" localSheetId="18">#REF!</definedName>
    <definedName name="_Col1">#REF!</definedName>
    <definedName name="_crt1">'[21]I-B'!$B$1:$B$65536</definedName>
    <definedName name="_crt2">'[21]I-BR'!$B$1:$B$65536</definedName>
    <definedName name="_df" localSheetId="13" hidden="1">#REF!</definedName>
    <definedName name="_df" localSheetId="14" hidden="1">#REF!</definedName>
    <definedName name="_df" localSheetId="15" hidden="1">#REF!</definedName>
    <definedName name="_df" localSheetId="18" hidden="1">#REF!</definedName>
    <definedName name="_df" hidden="1">#REF!</definedName>
    <definedName name="_EPZ1" localSheetId="13">[8]Sheet4!$F$428:$F$519</definedName>
    <definedName name="_EPZ1" localSheetId="15">[8]Sheet4!$F$428:$F$519</definedName>
    <definedName name="_EPZ1">[6]Sheet4!$F$428:$F$519</definedName>
    <definedName name="_EPZ2" localSheetId="13">[8]Sheet4!$S$326:$S$417</definedName>
    <definedName name="_EPZ2" localSheetId="15">[8]Sheet4!$S$326:$S$417</definedName>
    <definedName name="_EPZ2">[6]Sheet4!$S$326:$S$417</definedName>
    <definedName name="_Fill" localSheetId="13" hidden="1">#REF!</definedName>
    <definedName name="_Fill" localSheetId="15" hidden="1">#REF!</definedName>
    <definedName name="_Fill" hidden="1">'[22]BS-OVS'!$I$126:$I$284</definedName>
    <definedName name="_xlnm._FilterDatabase" localSheetId="13" hidden="1">#REF!</definedName>
    <definedName name="_xlnm._FilterDatabase" localSheetId="14" hidden="1">#REF!</definedName>
    <definedName name="_xlnm._FilterDatabase" localSheetId="15" hidden="1">#REF!</definedName>
    <definedName name="_xlnm._FilterDatabase" localSheetId="18" hidden="1">#REF!</definedName>
    <definedName name="_xlnm._FilterDatabase" hidden="1">#REF!</definedName>
    <definedName name="_FMT1">'[21]I-B'!$E$1:$E$65536</definedName>
    <definedName name="_FMT2">'[21]I-BR'!$E$1:$E$65536</definedName>
    <definedName name="_hub0207" localSheetId="13">[10]AL905!#REF!</definedName>
    <definedName name="_hub0207" localSheetId="14">[10]AL905!#REF!</definedName>
    <definedName name="_hub0207" localSheetId="18">[10]AL905!#REF!</definedName>
    <definedName name="_hub0207">[10]AL905!#REF!</definedName>
    <definedName name="_IEC1" localSheetId="13">#REF!</definedName>
    <definedName name="_IEC1" localSheetId="14">#REF!</definedName>
    <definedName name="_IEC1" localSheetId="18">#REF!</definedName>
    <definedName name="_IEC1">#REF!</definedName>
    <definedName name="_IED1" localSheetId="13">#REF!</definedName>
    <definedName name="_IED1" localSheetId="14">#REF!</definedName>
    <definedName name="_IED1" localSheetId="18">#REF!</definedName>
    <definedName name="_IED1">#REF!</definedName>
    <definedName name="_IEH1" localSheetId="13">#REF!</definedName>
    <definedName name="_IEH1" localSheetId="14">#REF!</definedName>
    <definedName name="_IEH1" localSheetId="18">#REF!</definedName>
    <definedName name="_IEH1">#REF!</definedName>
    <definedName name="_IEP1" localSheetId="13">#REF!</definedName>
    <definedName name="_IEP1" localSheetId="14">#REF!</definedName>
    <definedName name="_IEP1" localSheetId="18">#REF!</definedName>
    <definedName name="_IEP1">#REF!</definedName>
    <definedName name="_IES1" localSheetId="13">#REF!</definedName>
    <definedName name="_IES1" localSheetId="14">#REF!</definedName>
    <definedName name="_IES1" localSheetId="18">#REF!</definedName>
    <definedName name="_IES1">#REF!</definedName>
    <definedName name="_IET1" localSheetId="13">#REF!</definedName>
    <definedName name="_IET1" localSheetId="14">#REF!</definedName>
    <definedName name="_IET1" localSheetId="18">#REF!</definedName>
    <definedName name="_IET1">#REF!</definedName>
    <definedName name="_Key1" localSheetId="13" hidden="1">#REF!</definedName>
    <definedName name="_Key1" localSheetId="14" hidden="1">#REF!</definedName>
    <definedName name="_Key1" localSheetId="15" hidden="1">#REF!</definedName>
    <definedName name="_Key1" localSheetId="10" hidden="1">#REF!</definedName>
    <definedName name="_Key1" localSheetId="18" hidden="1">#REF!</definedName>
    <definedName name="_Key1" localSheetId="5" hidden="1">#REF!</definedName>
    <definedName name="_Key1" hidden="1">#REF!</definedName>
    <definedName name="_Key2" localSheetId="13" hidden="1">#REF!</definedName>
    <definedName name="_Key2" localSheetId="14" hidden="1">#REF!</definedName>
    <definedName name="_Key2" localSheetId="15" hidden="1">#REF!</definedName>
    <definedName name="_Key2" localSheetId="10" hidden="1">#REF!</definedName>
    <definedName name="_Key2" localSheetId="18" hidden="1">#REF!</definedName>
    <definedName name="_Key2" localSheetId="5" hidden="1">#REF!</definedName>
    <definedName name="_Key2" hidden="1">#REF!</definedName>
    <definedName name="_koi" localSheetId="13" hidden="1">#REF!</definedName>
    <definedName name="_koi" localSheetId="14" hidden="1">#REF!</definedName>
    <definedName name="_koi" localSheetId="15" hidden="1">#REF!</definedName>
    <definedName name="_koi" localSheetId="18" hidden="1">#REF!</definedName>
    <definedName name="_koi" hidden="1">#REF!</definedName>
    <definedName name="_LIA1" localSheetId="13">#REF!</definedName>
    <definedName name="_LIA1" localSheetId="14">#REF!</definedName>
    <definedName name="_LIA1" localSheetId="15">#REF!</definedName>
    <definedName name="_LIA1" localSheetId="10">#REF!</definedName>
    <definedName name="_LIA1" localSheetId="18">#REF!</definedName>
    <definedName name="_LIA1">#REF!</definedName>
    <definedName name="_LIA2" localSheetId="13">#REF!</definedName>
    <definedName name="_LIA2" localSheetId="14">#REF!</definedName>
    <definedName name="_LIA2" localSheetId="15">#REF!</definedName>
    <definedName name="_LIA2" localSheetId="10">#REF!</definedName>
    <definedName name="_LIA2" localSheetId="18">#REF!</definedName>
    <definedName name="_LIA2">#REF!</definedName>
    <definedName name="_LMT1">'[21]I-B'!$G$1:$G$65536</definedName>
    <definedName name="_LMT2">'[21]I-BR'!$G$1:$G$65536</definedName>
    <definedName name="_LN2" localSheetId="13">#REF!</definedName>
    <definedName name="_LN2" localSheetId="14">#REF!</definedName>
    <definedName name="_LN2" localSheetId="15">#REF!</definedName>
    <definedName name="_LN2" localSheetId="18">#REF!</definedName>
    <definedName name="_LN2">#REF!</definedName>
    <definedName name="_Order1" hidden="1">255</definedName>
    <definedName name="_Order2" hidden="1">255</definedName>
    <definedName name="_PL1" localSheetId="13">#REF!</definedName>
    <definedName name="_PL1" localSheetId="14">#REF!</definedName>
    <definedName name="_PL1" localSheetId="15">#REF!</definedName>
    <definedName name="_PL1" localSheetId="10">#REF!</definedName>
    <definedName name="_PL1" localSheetId="18">#REF!</definedName>
    <definedName name="_PL1">#REF!</definedName>
    <definedName name="_PL2" localSheetId="13">#REF!</definedName>
    <definedName name="_PL2" localSheetId="14">#REF!</definedName>
    <definedName name="_PL2" localSheetId="15">#REF!</definedName>
    <definedName name="_PL2" localSheetId="10">#REF!</definedName>
    <definedName name="_PL2" localSheetId="18">#REF!</definedName>
    <definedName name="_PL2">#REF!</definedName>
    <definedName name="_pL3" localSheetId="13">#REF!</definedName>
    <definedName name="_pL3" localSheetId="14">#REF!</definedName>
    <definedName name="_pL3" localSheetId="15">#REF!</definedName>
    <definedName name="_pL3" localSheetId="18">#REF!</definedName>
    <definedName name="_pL3">#REF!</definedName>
    <definedName name="_PP2" localSheetId="13">#REF!</definedName>
    <definedName name="_PP2" localSheetId="14">#REF!</definedName>
    <definedName name="_PP2" localSheetId="15">#REF!</definedName>
    <definedName name="_PP2" localSheetId="10">#REF!</definedName>
    <definedName name="_PP2" localSheetId="18">#REF!</definedName>
    <definedName name="_PP2">#REF!</definedName>
    <definedName name="_PP3" localSheetId="13">#REF!</definedName>
    <definedName name="_PP3" localSheetId="14">#REF!</definedName>
    <definedName name="_PP3" localSheetId="15">#REF!</definedName>
    <definedName name="_PP3" localSheetId="10">#REF!</definedName>
    <definedName name="_PP3" localSheetId="18">#REF!</definedName>
    <definedName name="_PP3">#REF!</definedName>
    <definedName name="_REC1999">'[7]RC-0997'!$B$132:$Q$171</definedName>
    <definedName name="_Regression_X" localSheetId="13" hidden="1">#REF!</definedName>
    <definedName name="_Regression_X" localSheetId="14" hidden="1">'[23]b-sheet'!#REF!</definedName>
    <definedName name="_Regression_X" localSheetId="15" hidden="1">#REF!</definedName>
    <definedName name="_Regression_X" localSheetId="18" hidden="1">'[23]b-sheet'!#REF!</definedName>
    <definedName name="_Regression_X" hidden="1">'[23]b-sheet'!#REF!</definedName>
    <definedName name="_SAL2003" localSheetId="13">#REF!</definedName>
    <definedName name="_SAL2003" localSheetId="14">#REF!</definedName>
    <definedName name="_SAL2003" localSheetId="18">#REF!</definedName>
    <definedName name="_SAL2003">#REF!</definedName>
    <definedName name="_SAL2004" localSheetId="13">#REF!</definedName>
    <definedName name="_SAL2004" localSheetId="14">#REF!</definedName>
    <definedName name="_SAL2004" localSheetId="18">#REF!</definedName>
    <definedName name="_SAL2004">#REF!</definedName>
    <definedName name="_Sort" localSheetId="13" hidden="1">#REF!</definedName>
    <definedName name="_Sort" localSheetId="14" hidden="1">#REF!</definedName>
    <definedName name="_Sort" localSheetId="15" hidden="1">#REF!</definedName>
    <definedName name="_Sort" localSheetId="10" hidden="1">#REF!</definedName>
    <definedName name="_Sort" localSheetId="18" hidden="1">#REF!</definedName>
    <definedName name="_Sort" localSheetId="5" hidden="1">#REF!</definedName>
    <definedName name="_Sort" hidden="1">#REF!</definedName>
    <definedName name="_tam2" localSheetId="13" hidden="1">#REF!</definedName>
    <definedName name="_tam2" localSheetId="18" hidden="1">#REF!</definedName>
    <definedName name="_tam2" hidden="1">#REF!</definedName>
    <definedName name="_TMO1" localSheetId="13">'[14]BS-OVS'!#REF!</definedName>
    <definedName name="_TMO1" localSheetId="14">'[14]BS-OVS'!#REF!</definedName>
    <definedName name="_TMO1" localSheetId="18">'[14]BS-OVS'!#REF!</definedName>
    <definedName name="_TMO1">'[14]BS-OVS'!#REF!</definedName>
    <definedName name="_UAE1" localSheetId="13">[8]Sheet4!$D$116:$D$207</definedName>
    <definedName name="_UAE1" localSheetId="15">[8]Sheet4!$D$116:$D$207</definedName>
    <definedName name="_UAE1">[6]Sheet4!$D$116:$D$207</definedName>
    <definedName name="_UAE2" localSheetId="13">[8]Sheet4!$Q$14:$Q$105</definedName>
    <definedName name="_UAE2" localSheetId="15">[8]Sheet4!$Q$14:$Q$105</definedName>
    <definedName name="_UAE2">[6]Sheet4!$Q$14:$Q$105</definedName>
    <definedName name="_UK1" localSheetId="13">[8]Sheet4!$F$324:$F$415</definedName>
    <definedName name="_UK1" localSheetId="15">[8]Sheet4!$F$324:$F$415</definedName>
    <definedName name="_UK1">[6]Sheet4!$F$324:$F$415</definedName>
    <definedName name="_UK2" localSheetId="13">[8]Sheet4!$S$222:$S$313</definedName>
    <definedName name="_UK2" localSheetId="15">[8]Sheet4!$S$222:$S$313</definedName>
    <definedName name="_UK2">[6]Sheet4!$S$222:$S$313</definedName>
    <definedName name="_USA1" localSheetId="13">[8]Sheet4!$D$428:$D$519</definedName>
    <definedName name="_USA1" localSheetId="15">[8]Sheet4!$D$428:$D$519</definedName>
    <definedName name="_USA1">[6]Sheet4!$D$428:$D$519</definedName>
    <definedName name="_USA2" localSheetId="13">[8]Sheet4!$Q$326:$Q$417</definedName>
    <definedName name="_USA2" localSheetId="15">[8]Sheet4!$Q$326:$Q$417</definedName>
    <definedName name="_USA2">[6]Sheet4!$Q$326:$Q$417</definedName>
    <definedName name="a" localSheetId="13">#REF!</definedName>
    <definedName name="a" localSheetId="14">'[3]Stock in Trade'!#REF!</definedName>
    <definedName name="a" localSheetId="15">#REF!</definedName>
    <definedName name="a" localSheetId="10">'[3]Stock in Trade'!#REF!</definedName>
    <definedName name="a" localSheetId="18">#REF!</definedName>
    <definedName name="a">#REF!</definedName>
    <definedName name="AA" localSheetId="13">#REF!</definedName>
    <definedName name="aa" localSheetId="14">'[24]P &amp; L'!#REF!</definedName>
    <definedName name="AA" localSheetId="15">#REF!</definedName>
    <definedName name="aa" localSheetId="10">'[24]P &amp; L'!#REF!</definedName>
    <definedName name="aa" localSheetId="18">#REF!</definedName>
    <definedName name="aa">#REF!</definedName>
    <definedName name="aaa" localSheetId="13">#REF!</definedName>
    <definedName name="aaa" localSheetId="14">#REF!</definedName>
    <definedName name="aaa" localSheetId="15">#REF!</definedName>
    <definedName name="aaa" localSheetId="10">#REF!</definedName>
    <definedName name="aaa" localSheetId="18">#REF!</definedName>
    <definedName name="aaa">#REF!</definedName>
    <definedName name="aaaaaaaaaa" localSheetId="13">'[1]P&amp;L Commentary'!#REF!</definedName>
    <definedName name="aaaaaaaaaa" localSheetId="14">'[1]P&amp;L Commentary'!#REF!</definedName>
    <definedName name="aaaaaaaaaa" localSheetId="18">'[1]P&amp;L Commentary'!#REF!</definedName>
    <definedName name="aaaaaaaaaa">'[1]P&amp;L Commentary'!#REF!</definedName>
    <definedName name="AB" localSheetId="13">#REF!</definedName>
    <definedName name="AB" localSheetId="14">#REF!</definedName>
    <definedName name="AB" localSheetId="15">#REF!</definedName>
    <definedName name="AB" localSheetId="18">#REF!</definedName>
    <definedName name="AB">#REF!</definedName>
    <definedName name="abc" localSheetId="13">#REF!</definedName>
    <definedName name="abc" localSheetId="14">#REF!</definedName>
    <definedName name="abc" localSheetId="15">#REF!</definedName>
    <definedName name="abc" localSheetId="10">#REF!</definedName>
    <definedName name="abc" localSheetId="18">#REF!</definedName>
    <definedName name="abc">#REF!</definedName>
    <definedName name="abcd" localSheetId="13">#REF!</definedName>
    <definedName name="abcd" localSheetId="14">#REF!</definedName>
    <definedName name="abcd" localSheetId="18">#REF!</definedName>
    <definedName name="abcd">#REF!</definedName>
    <definedName name="Abid" localSheetId="13">#REF!</definedName>
    <definedName name="Abid" localSheetId="14">#REF!</definedName>
    <definedName name="Abid" localSheetId="15">#REF!</definedName>
    <definedName name="Abid" localSheetId="10">#REF!</definedName>
    <definedName name="Abid" localSheetId="18">#REF!</definedName>
    <definedName name="Abid">#REF!</definedName>
    <definedName name="AC" localSheetId="13">#REF!</definedName>
    <definedName name="AC" localSheetId="14">#REF!</definedName>
    <definedName name="AC" localSheetId="15">#REF!</definedName>
    <definedName name="AC" localSheetId="18">#REF!</definedName>
    <definedName name="AC">#REF!</definedName>
    <definedName name="Acc.Code" localSheetId="13">#REF!</definedName>
    <definedName name="Acc.Code" localSheetId="14">#REF!</definedName>
    <definedName name="Acc.Code" localSheetId="15">#REF!</definedName>
    <definedName name="Acc.Code" localSheetId="18">#REF!</definedName>
    <definedName name="Acc.Code">#REF!</definedName>
    <definedName name="Act_Date" localSheetId="13">#REF!</definedName>
    <definedName name="Act_Date" localSheetId="18">#REF!</definedName>
    <definedName name="Act_Date">#REF!</definedName>
    <definedName name="Act_FullScreen" localSheetId="13">#REF!</definedName>
    <definedName name="Act_FullScreen" localSheetId="18">#REF!</definedName>
    <definedName name="Act_FullScreen">#REF!</definedName>
    <definedName name="Act_It" localSheetId="13">#REF!</definedName>
    <definedName name="Act_It" localSheetId="18">#REF!</definedName>
    <definedName name="Act_It">#REF!</definedName>
    <definedName name="Act_Name" localSheetId="13">#REF!</definedName>
    <definedName name="Act_Name" localSheetId="18">#REF!</definedName>
    <definedName name="Act_Name">#REF!</definedName>
    <definedName name="Act_Obj" localSheetId="13">#REF!</definedName>
    <definedName name="Act_Obj" localSheetId="18">#REF!</definedName>
    <definedName name="Act_Obj">#REF!</definedName>
    <definedName name="Act_Obj_Comp" localSheetId="13">#REF!</definedName>
    <definedName name="Act_Obj_Comp" localSheetId="18">#REF!</definedName>
    <definedName name="Act_Obj_Comp">#REF!</definedName>
    <definedName name="Act_Obj_PwC_Example" localSheetId="13">#REF!</definedName>
    <definedName name="Act_Obj_PwC_Example" localSheetId="18">#REF!</definedName>
    <definedName name="Act_Obj_PwC_Example">#REF!</definedName>
    <definedName name="Act_PM" localSheetId="13">#REF!</definedName>
    <definedName name="Act_PM" localSheetId="18">#REF!</definedName>
    <definedName name="Act_PM">#REF!</definedName>
    <definedName name="Act_Total" localSheetId="13">#REF!</definedName>
    <definedName name="Act_Total" localSheetId="18">#REF!</definedName>
    <definedName name="Act_Total">#REF!</definedName>
    <definedName name="ad">[25]A!$Q$604:$Q$639</definedName>
    <definedName name="ADM___SELIG_EXP" localSheetId="13">#REF!</definedName>
    <definedName name="ADM___SELIG_EXP" localSheetId="14">#REF!</definedName>
    <definedName name="ADM___SELIG_EXP" localSheetId="18">#REF!</definedName>
    <definedName name="ADM___SELIG_EXP">#REF!</definedName>
    <definedName name="ADV" localSheetId="13">[26]acct!#REF!</definedName>
    <definedName name="ADV" localSheetId="14">[27]acct!#REF!</definedName>
    <definedName name="ADV" localSheetId="15">[26]acct!#REF!</definedName>
    <definedName name="ADV" localSheetId="18">[27]acct!#REF!</definedName>
    <definedName name="ADV">[27]acct!#REF!</definedName>
    <definedName name="ADV_TO_VENDOR" localSheetId="13">'[3]Adv to vendor'!#REF!</definedName>
    <definedName name="ADV_TO_VENDOR" localSheetId="14">'[3]Adv to vendor'!#REF!</definedName>
    <definedName name="ADV_TO_VENDOR" localSheetId="18">'[3]Adv to vendor'!#REF!</definedName>
    <definedName name="ADV_TO_VENDOR">'[3]Adv to vendor'!#REF!</definedName>
    <definedName name="ADVANCE_TAX" localSheetId="13">#REF!</definedName>
    <definedName name="ADVANCE_TAX" localSheetId="14">#REF!</definedName>
    <definedName name="ADVANCE_TAX" localSheetId="18">#REF!</definedName>
    <definedName name="ADVANCE_TAX">#REF!</definedName>
    <definedName name="AED" localSheetId="13">#REF!</definedName>
    <definedName name="AED" localSheetId="14">#REF!</definedName>
    <definedName name="AED" localSheetId="18">#REF!</definedName>
    <definedName name="AED">#REF!</definedName>
    <definedName name="affair" localSheetId="13">[28]BSDOMOVS!#REF!</definedName>
    <definedName name="affair" localSheetId="14">[29]BSDOMOVS!#REF!</definedName>
    <definedName name="affair" localSheetId="15">[28]BSDOMOVS!#REF!</definedName>
    <definedName name="affair" localSheetId="10">[29]BSDOMOVS!#REF!</definedName>
    <definedName name="affair" localSheetId="18">[29]BSDOMOVS!#REF!</definedName>
    <definedName name="affair">[29]BSDOMOVS!#REF!</definedName>
    <definedName name="ak" localSheetId="13">#REF!</definedName>
    <definedName name="ak" localSheetId="18">#REF!</definedName>
    <definedName name="ak">#REF!</definedName>
    <definedName name="alco" localSheetId="13">#REF!</definedName>
    <definedName name="alco" localSheetId="14">#REF!</definedName>
    <definedName name="alco" localSheetId="18">#REF!</definedName>
    <definedName name="alco">#REF!</definedName>
    <definedName name="Amount" localSheetId="13">#REF!</definedName>
    <definedName name="Amount" localSheetId="14">#REF!</definedName>
    <definedName name="Amount" localSheetId="15">#REF!</definedName>
    <definedName name="Amount" localSheetId="18">#REF!</definedName>
    <definedName name="Amount">#REF!</definedName>
    <definedName name="APAGE1" localSheetId="13">#REF!</definedName>
    <definedName name="APAGE1" localSheetId="14">#REF!</definedName>
    <definedName name="APAGE1" localSheetId="15">#REF!</definedName>
    <definedName name="APAGE1" localSheetId="10">#REF!</definedName>
    <definedName name="APAGE1" localSheetId="18">#REF!</definedName>
    <definedName name="APAGE1">#REF!</definedName>
    <definedName name="APAGE2" localSheetId="13">#REF!</definedName>
    <definedName name="APAGE2" localSheetId="14">#REF!</definedName>
    <definedName name="APAGE2" localSheetId="15">#REF!</definedName>
    <definedName name="APAGE2" localSheetId="10">#REF!</definedName>
    <definedName name="APAGE2" localSheetId="18">#REF!</definedName>
    <definedName name="APAGE2">#REF!</definedName>
    <definedName name="APAGE3" localSheetId="13">#REF!</definedName>
    <definedName name="APAGE3" localSheetId="14">#REF!</definedName>
    <definedName name="APAGE3" localSheetId="15">#REF!</definedName>
    <definedName name="APAGE3" localSheetId="10">#REF!</definedName>
    <definedName name="APAGE3" localSheetId="18">#REF!</definedName>
    <definedName name="APAGE3">#REF!</definedName>
    <definedName name="APAGE4" localSheetId="13">#REF!</definedName>
    <definedName name="APAGE4" localSheetId="14">#REF!</definedName>
    <definedName name="APAGE4" localSheetId="15">#REF!</definedName>
    <definedName name="APAGE4" localSheetId="10">#REF!</definedName>
    <definedName name="APAGE4" localSheetId="18">#REF!</definedName>
    <definedName name="APAGE4">#REF!</definedName>
    <definedName name="approved_summary">'[30]CARs'' 99 Summary Info. (B&amp;A)'!$B$54:$Y$105</definedName>
    <definedName name="Approved98" localSheetId="13">#REF!</definedName>
    <definedName name="Approved98" localSheetId="18">#REF!</definedName>
    <definedName name="Approved98">#REF!</definedName>
    <definedName name="ApprovedCARs98" localSheetId="13">#REF!</definedName>
    <definedName name="ApprovedCARs98" localSheetId="18">#REF!</definedName>
    <definedName name="ApprovedCARs98">#REF!</definedName>
    <definedName name="apr00" localSheetId="13">#REF!</definedName>
    <definedName name="apr00" localSheetId="18">#REF!</definedName>
    <definedName name="apr00">#REF!</definedName>
    <definedName name="aqw" localSheetId="13">[31]ProfitProv!#REF!</definedName>
    <definedName name="aqw" localSheetId="14">[31]ProfitProv!#REF!</definedName>
    <definedName name="aqw" localSheetId="18">[31]ProfitProv!#REF!</definedName>
    <definedName name="aqw">[31]ProfitProv!#REF!</definedName>
    <definedName name="ARA_Threshold" localSheetId="13">#REF!</definedName>
    <definedName name="ARA_Threshold" localSheetId="14">#REF!</definedName>
    <definedName name="ARA_Threshold" localSheetId="15">#REF!</definedName>
    <definedName name="ARA_Threshold" localSheetId="10">#REF!</definedName>
    <definedName name="ARA_Threshold" localSheetId="5">[32]Lead!$O$2</definedName>
    <definedName name="ARA_Threshold">Lead!$O$2</definedName>
    <definedName name="ARA_Threshold_1" localSheetId="13">#REF!</definedName>
    <definedName name="ARA_Threshold_1" localSheetId="14">#REF!</definedName>
    <definedName name="ARA_Threshold_1" localSheetId="18">#REF!</definedName>
    <definedName name="ARA_Threshold_1">#REF!</definedName>
    <definedName name="ARA_Threshold_20" localSheetId="13">#REF!</definedName>
    <definedName name="ARA_Threshold_20" localSheetId="14">#REF!</definedName>
    <definedName name="ARA_Threshold_20" localSheetId="18">#REF!</definedName>
    <definedName name="ARA_Threshold_20">#REF!</definedName>
    <definedName name="ARA_Threshold_21" localSheetId="13">#REF!</definedName>
    <definedName name="ARA_Threshold_21" localSheetId="14">#REF!</definedName>
    <definedName name="ARA_Threshold_21" localSheetId="18">#REF!</definedName>
    <definedName name="ARA_Threshold_21">#REF!</definedName>
    <definedName name="ARA_Threshold_23" localSheetId="13">#REF!</definedName>
    <definedName name="ARA_Threshold_23" localSheetId="14">#REF!</definedName>
    <definedName name="ARA_Threshold_23" localSheetId="18">#REF!</definedName>
    <definedName name="ARA_Threshold_23">#REF!</definedName>
    <definedName name="ARA_Threshold_5" localSheetId="13">#REF!</definedName>
    <definedName name="ARA_Threshold_5" localSheetId="14">#REF!</definedName>
    <definedName name="ARA_Threshold_5" localSheetId="18">#REF!</definedName>
    <definedName name="ARA_Threshold_5">#REF!</definedName>
    <definedName name="ARA_Threshold_8" localSheetId="13">#REF!</definedName>
    <definedName name="ARA_Threshold_8" localSheetId="14">#REF!</definedName>
    <definedName name="ARA_Threshold_8" localSheetId="18">#REF!</definedName>
    <definedName name="ARA_Threshold_8">#REF!</definedName>
    <definedName name="ARP_Threshold" localSheetId="13">#REF!</definedName>
    <definedName name="ARP_Threshold" localSheetId="14">#REF!</definedName>
    <definedName name="ARP_Threshold" localSheetId="15">#REF!</definedName>
    <definedName name="ARP_Threshold" localSheetId="10">#REF!</definedName>
    <definedName name="ARP_Threshold" localSheetId="5">[32]Lead!$N$2</definedName>
    <definedName name="ARP_Threshold">Lead!$N$2</definedName>
    <definedName name="ARP_Threshold_1" localSheetId="13">#REF!</definedName>
    <definedName name="ARP_Threshold_1" localSheetId="14">#REF!</definedName>
    <definedName name="ARP_Threshold_1" localSheetId="18">#REF!</definedName>
    <definedName name="ARP_Threshold_1">#REF!</definedName>
    <definedName name="ARP_Threshold_20" localSheetId="13">#REF!</definedName>
    <definedName name="ARP_Threshold_20" localSheetId="14">#REF!</definedName>
    <definedName name="ARP_Threshold_20" localSheetId="18">#REF!</definedName>
    <definedName name="ARP_Threshold_20">#REF!</definedName>
    <definedName name="ARP_Threshold_21" localSheetId="13">#REF!</definedName>
    <definedName name="ARP_Threshold_21" localSheetId="14">#REF!</definedName>
    <definedName name="ARP_Threshold_21" localSheetId="18">#REF!</definedName>
    <definedName name="ARP_Threshold_21">#REF!</definedName>
    <definedName name="ARP_Threshold_23" localSheetId="13">#REF!</definedName>
    <definedName name="ARP_Threshold_23" localSheetId="14">#REF!</definedName>
    <definedName name="ARP_Threshold_23" localSheetId="18">#REF!</definedName>
    <definedName name="ARP_Threshold_23">#REF!</definedName>
    <definedName name="ARP_Threshold_5" localSheetId="13">#REF!</definedName>
    <definedName name="ARP_Threshold_5" localSheetId="14">#REF!</definedName>
    <definedName name="ARP_Threshold_5" localSheetId="18">#REF!</definedName>
    <definedName name="ARP_Threshold_5">#REF!</definedName>
    <definedName name="ARP_Threshold_8" localSheetId="13">#REF!</definedName>
    <definedName name="ARP_Threshold_8" localSheetId="14">#REF!</definedName>
    <definedName name="ARP_Threshold_8" localSheetId="18">#REF!</definedName>
    <definedName name="ARP_Threshold_8">#REF!</definedName>
    <definedName name="as" localSheetId="13">[26]acct!#REF!</definedName>
    <definedName name="as" localSheetId="15">[26]acct!#REF!</definedName>
    <definedName name="as" hidden="1">{"Sales 2",#N/A,FALSE,"SALES";"Transfer 2",#N/A,FALSE,"TRANSFERS";"A1460",#N/A,FALSE,"A1460"}</definedName>
    <definedName name="AS2DocOpenMode" hidden="1">"AS2DocumentEdit"</definedName>
    <definedName name="AS2LinkLS" localSheetId="13" hidden="1">#REF!</definedName>
    <definedName name="AS2LinkLS" localSheetId="14" hidden="1">#REF!</definedName>
    <definedName name="AS2LinkLS" localSheetId="15" hidden="1">#REF!</definedName>
    <definedName name="AS2LinkLS" localSheetId="18" hidden="1">#REF!</definedName>
    <definedName name="AS2LinkLS" hidden="1">#REF!</definedName>
    <definedName name="AS2ReportLS" hidden="1">1</definedName>
    <definedName name="AS2StaticLS" localSheetId="13" hidden="1">#REF!</definedName>
    <definedName name="AS2StaticLS" localSheetId="14" hidden="1">#REF!</definedName>
    <definedName name="AS2StaticLS" localSheetId="15" hidden="1">#REF!</definedName>
    <definedName name="AS2StaticLS" localSheetId="10" hidden="1">#REF!</definedName>
    <definedName name="AS2StaticLS" localSheetId="18" hidden="1">#REF!</definedName>
    <definedName name="AS2StaticLS" hidden="1">#REF!</definedName>
    <definedName name="AS2SyncStepLS" hidden="1">0</definedName>
    <definedName name="AS2TickmarkLS" localSheetId="13" hidden="1">#REF!</definedName>
    <definedName name="AS2TickmarkLS" localSheetId="14" hidden="1">#REF!</definedName>
    <definedName name="AS2TickmarkLS" localSheetId="15" hidden="1">#REF!</definedName>
    <definedName name="AS2TickmarkLS" localSheetId="10" hidden="1">#REF!</definedName>
    <definedName name="AS2TickmarkLS" localSheetId="18" hidden="1">#REF!</definedName>
    <definedName name="AS2TickmarkLS" localSheetId="5" hidden="1">#REF!</definedName>
    <definedName name="AS2TickmarkLS" hidden="1">#REF!</definedName>
    <definedName name="AS2VersionLS" hidden="1">300</definedName>
    <definedName name="ASADA_WORKING" localSheetId="13">#REF!</definedName>
    <definedName name="ASADA_WORKING" localSheetId="14">#REF!</definedName>
    <definedName name="ASADA_WORKING" localSheetId="18">#REF!</definedName>
    <definedName name="ASADA_WORKING">#REF!</definedName>
    <definedName name="asasassas" localSheetId="13">[17]Furniture!#REF!</definedName>
    <definedName name="asasassas" localSheetId="18">[17]Furniture!#REF!</definedName>
    <definedName name="asasassas">[17]Furniture!#REF!</definedName>
    <definedName name="asd" localSheetId="13">[31]ProfitProv!#REF!</definedName>
    <definedName name="asd" localSheetId="14">[31]ProfitProv!#REF!</definedName>
    <definedName name="asd" localSheetId="18">[31]ProfitProv!#REF!</definedName>
    <definedName name="asd">[31]ProfitProv!#REF!</definedName>
    <definedName name="asda" localSheetId="13" hidden="1">#REF!</definedName>
    <definedName name="asda" localSheetId="14" hidden="1">#REF!</definedName>
    <definedName name="asda" localSheetId="18" hidden="1">#REF!</definedName>
    <definedName name="asda" hidden="1">#REF!</definedName>
    <definedName name="asdf" hidden="1">{#N/A,#N/A,FALSE,"dec98qtr";#N/A,#N/A,FALSE,"suppdecsep98";#N/A,#N/A,FALSE,"w-dec98"}</definedName>
    <definedName name="asdsads" localSheetId="13">[17]Furniture!#REF!</definedName>
    <definedName name="asdsads" localSheetId="18">[17]Furniture!#REF!</definedName>
    <definedName name="asdsads">[17]Furniture!#REF!</definedName>
    <definedName name="Asgar" localSheetId="13">#REF!</definedName>
    <definedName name="Asgar" localSheetId="14">#REF!</definedName>
    <definedName name="Asgar" localSheetId="15">#REF!</definedName>
    <definedName name="Asgar" localSheetId="10">#REF!</definedName>
    <definedName name="Asgar" localSheetId="18">#REF!</definedName>
    <definedName name="Asgar">#REF!</definedName>
    <definedName name="asgdj" hidden="1">{"'CALL MONEY'!$K$53"}</definedName>
    <definedName name="asgdjh" hidden="1">{"'CALL MONEY'!$K$53"}</definedName>
    <definedName name="ASHRAF" localSheetId="13">#REF!</definedName>
    <definedName name="ASHRAF" localSheetId="14">#REF!</definedName>
    <definedName name="ASHRAF" localSheetId="15">#REF!</definedName>
    <definedName name="ASHRAF" localSheetId="10">#REF!</definedName>
    <definedName name="ASHRAF" localSheetId="18">#REF!</definedName>
    <definedName name="ASHRAF">#REF!</definedName>
    <definedName name="asif" hidden="1">{#N/A,#N/A,FALSE,"dec98qtr";#N/A,#N/A,FALSE,"suppdecsep98";#N/A,#N/A,FALSE,"w-dec98"}</definedName>
    <definedName name="asim" hidden="1">{#N/A,#N/A,FALSE,"dec98qtr";#N/A,#N/A,FALSE,"suppdecsep98";#N/A,#N/A,FALSE,"w-dec98"}</definedName>
    <definedName name="ASSE" localSheetId="13">[15]Sheet3!#REF!</definedName>
    <definedName name="ASSE" localSheetId="14">'[16]Abu Dhabi'!#REF!</definedName>
    <definedName name="ASSE" localSheetId="15">[15]Sheet3!#REF!</definedName>
    <definedName name="ASSE" localSheetId="10">'[16]Abu Dhabi'!#REF!</definedName>
    <definedName name="ASSE" localSheetId="18">'[16]Abu Dhabi'!#REF!</definedName>
    <definedName name="ASSE">'[16]Abu Dhabi'!#REF!</definedName>
    <definedName name="asset_trf" localSheetId="13">#REF!</definedName>
    <definedName name="asset_trf" localSheetId="14">#REF!</definedName>
    <definedName name="asset_trf" localSheetId="15">#REF!</definedName>
    <definedName name="asset_trf" localSheetId="18">#REF!</definedName>
    <definedName name="asset_trf">#REF!</definedName>
    <definedName name="ASSET1" localSheetId="13">#REF!</definedName>
    <definedName name="ASSET1" localSheetId="14">#REF!</definedName>
    <definedName name="ASSET1" localSheetId="15">#REF!</definedName>
    <definedName name="ASSET1" localSheetId="10">#REF!</definedName>
    <definedName name="ASSET1" localSheetId="18">#REF!</definedName>
    <definedName name="ASSET1">#REF!</definedName>
    <definedName name="ASSET2" localSheetId="13">#REF!</definedName>
    <definedName name="ASSET2" localSheetId="14">#REF!</definedName>
    <definedName name="ASSET2" localSheetId="15">#REF!</definedName>
    <definedName name="ASSET2" localSheetId="10">#REF!</definedName>
    <definedName name="ASSET2" localSheetId="18">#REF!</definedName>
    <definedName name="ASSET2">#REF!</definedName>
    <definedName name="ASSET3" localSheetId="13">#REF!</definedName>
    <definedName name="ASSET3" localSheetId="14">#REF!</definedName>
    <definedName name="ASSET3" localSheetId="15">#REF!</definedName>
    <definedName name="ASSET3" localSheetId="10">#REF!</definedName>
    <definedName name="ASSET3" localSheetId="18">#REF!</definedName>
    <definedName name="ASSET3">#REF!</definedName>
    <definedName name="ASSET4" localSheetId="13">#REF!</definedName>
    <definedName name="ASSET4" localSheetId="14">#REF!</definedName>
    <definedName name="ASSET4" localSheetId="15">#REF!</definedName>
    <definedName name="ASSET4" localSheetId="10">#REF!</definedName>
    <definedName name="ASSET4" localSheetId="18">#REF!</definedName>
    <definedName name="ASSET4">#REF!</definedName>
    <definedName name="AU_329" localSheetId="13">[33]Overview!#REF!</definedName>
    <definedName name="AU_329" localSheetId="18">[33]Overview!#REF!</definedName>
    <definedName name="AU_329">[33]Overview!#REF!</definedName>
    <definedName name="AUD" hidden="1">{"'CALL MONEY'!$K$53"}</definedName>
    <definedName name="aug" localSheetId="13">#REF!</definedName>
    <definedName name="aug" localSheetId="14">#REF!</definedName>
    <definedName name="aug" localSheetId="18">#REF!</definedName>
    <definedName name="aug">#REF!</definedName>
    <definedName name="azs" localSheetId="13">[31]ProfitProv!#REF!</definedName>
    <definedName name="azs" localSheetId="14">[31]ProfitProv!#REF!</definedName>
    <definedName name="azs" localSheetId="18">[31]ProfitProv!#REF!</definedName>
    <definedName name="azs">[31]ProfitProv!#REF!</definedName>
    <definedName name="azx" localSheetId="13">'[3]GP Analysis'!#REF!</definedName>
    <definedName name="azx" localSheetId="14">'[3]GP Analysis'!#REF!</definedName>
    <definedName name="azx" localSheetId="18">'[3]GP Analysis'!#REF!</definedName>
    <definedName name="azx">'[3]GP Analysis'!#REF!</definedName>
    <definedName name="b" localSheetId="13">#REF!</definedName>
    <definedName name="b" localSheetId="14">#REF!</definedName>
    <definedName name="b" localSheetId="15">#REF!</definedName>
    <definedName name="b" localSheetId="10">#REF!</definedName>
    <definedName name="b" localSheetId="18">#REF!</definedName>
    <definedName name="b">#REF!</definedName>
    <definedName name="B_S_VARIANCE" localSheetId="13">#REF!</definedName>
    <definedName name="B_S_VARIANCE" localSheetId="14">#REF!</definedName>
    <definedName name="B_S_VARIANCE" localSheetId="18">#REF!</definedName>
    <definedName name="B_S_VARIANCE">#REF!</definedName>
    <definedName name="B_SHEET__MIS" localSheetId="13">'[34]Balance Sheet'!#REF!</definedName>
    <definedName name="B_SHEET__MIS" localSheetId="14">'[34]Balance Sheet'!#REF!</definedName>
    <definedName name="B_SHEET__MIS" localSheetId="18">'[34]Balance Sheet'!#REF!</definedName>
    <definedName name="B_SHEET__MIS">'[34]Balance Sheet'!#REF!</definedName>
    <definedName name="B_SHEET_FIN_A_C" localSheetId="13">#REF!</definedName>
    <definedName name="B_SHEET_FIN_A_C" localSheetId="14">#REF!</definedName>
    <definedName name="B_SHEET_FIN_A_C" localSheetId="18">#REF!</definedName>
    <definedName name="B_SHEET_FIN_A_C">#REF!</definedName>
    <definedName name="B_SHEET_FUJI">'[35]BS-JPN'!$A$4:$U$35</definedName>
    <definedName name="bahrain">[36]BAHRAIN!$A$14:$F$23</definedName>
    <definedName name="BAHRAIN1" localSheetId="13">[8]Sheet4!$L$14:$L$105</definedName>
    <definedName name="BAHRAIN1" localSheetId="15">[8]Sheet4!$L$14:$L$105</definedName>
    <definedName name="BAHRAIN1">[6]Sheet4!$L$14:$L$105</definedName>
    <definedName name="BAHRAIN2" localSheetId="13">[8]Sheet4!$Y$14:$Y$105</definedName>
    <definedName name="BAHRAIN2" localSheetId="15">[8]Sheet4!$Y$14:$Y$105</definedName>
    <definedName name="BAHRAIN2">[6]Sheet4!$Y$14:$Y$105</definedName>
    <definedName name="bal" localSheetId="13" hidden="1">{"'CALL MONEY'!$K$53"}</definedName>
    <definedName name="bal" localSheetId="14" hidden="1">{"'CALL MONEY'!$K$53"}</definedName>
    <definedName name="bal" localSheetId="15" hidden="1">{"'CALL MONEY'!$K$53"}</definedName>
    <definedName name="bal" localSheetId="10" hidden="1">{"'CALL MONEY'!$K$53"}</definedName>
    <definedName name="bal" localSheetId="5" hidden="1">{"'CALL MONEY'!$K$53"}</definedName>
    <definedName name="bal" hidden="1">{"'CALL MONEY'!$K$53"}</definedName>
    <definedName name="balance" localSheetId="13">'[37]Revenue-Fire-Marine-Motor'!#REF!</definedName>
    <definedName name="balance" localSheetId="14">'[37]Revenue-Fire-Marine-Motor'!#REF!</definedName>
    <definedName name="balance" localSheetId="18">'[37]Revenue-Fire-Marine-Motor'!#REF!</definedName>
    <definedName name="balance">'[37]Revenue-Fire-Marine-Motor'!#REF!</definedName>
    <definedName name="Balance_Sheet" localSheetId="13">#REF!</definedName>
    <definedName name="Balance_Sheet" localSheetId="14">#REF!</definedName>
    <definedName name="Balance_Sheet" localSheetId="18">#REF!</definedName>
    <definedName name="Balance_Sheet">#REF!</definedName>
    <definedName name="BALANCE_SHEET_NEW" localSheetId="13">#REF!</definedName>
    <definedName name="BALANCE_SHEET_NEW" localSheetId="14">#REF!</definedName>
    <definedName name="BALANCE_SHEET_NEW" localSheetId="18">#REF!</definedName>
    <definedName name="BALANCE_SHEET_NEW">#REF!</definedName>
    <definedName name="balances" localSheetId="13" hidden="1">{"'CALL MONEY'!$K$53"}</definedName>
    <definedName name="balances" localSheetId="14" hidden="1">{"'CALL MONEY'!$K$53"}</definedName>
    <definedName name="balances" localSheetId="15" hidden="1">{"'CALL MONEY'!$K$53"}</definedName>
    <definedName name="balances" localSheetId="10" hidden="1">{"'CALL MONEY'!$K$53"}</definedName>
    <definedName name="balances" localSheetId="5" hidden="1">{"'CALL MONEY'!$K$53"}</definedName>
    <definedName name="balances" hidden="1">{"'CALL MONEY'!$K$53"}</definedName>
    <definedName name="BalanceSheetDates" localSheetId="13">#REF!</definedName>
    <definedName name="BalanceSheetDates" localSheetId="14">#REF!</definedName>
    <definedName name="BalanceSheetDates" localSheetId="15">#REF!</definedName>
    <definedName name="BalanceSheetDates" localSheetId="10">#REF!</definedName>
    <definedName name="BalanceSheetDates" localSheetId="18">#REF!</definedName>
    <definedName name="BalanceSheetDates">#REF!</definedName>
    <definedName name="BdyRng" localSheetId="13">#REF!</definedName>
    <definedName name="BdyRng" localSheetId="18">#REF!</definedName>
    <definedName name="BdyRng">#REF!</definedName>
    <definedName name="bela" localSheetId="13">#REF!</definedName>
    <definedName name="bela" localSheetId="14">#REF!</definedName>
    <definedName name="bela" localSheetId="15">#REF!</definedName>
    <definedName name="bela" localSheetId="18">#REF!</definedName>
    <definedName name="bela">#REF!</definedName>
    <definedName name="BELOW" localSheetId="13">#REF!</definedName>
    <definedName name="BELOW" localSheetId="14">#REF!</definedName>
    <definedName name="BELOW" localSheetId="15">#REF!</definedName>
    <definedName name="BELOW" localSheetId="10">#REF!</definedName>
    <definedName name="BELOW" localSheetId="18">#REF!</definedName>
    <definedName name="BELOW">#REF!</definedName>
    <definedName name="BG_Del" hidden="1">15</definedName>
    <definedName name="BG_Ins" hidden="1">4</definedName>
    <definedName name="BG_Mod" hidden="1">6</definedName>
    <definedName name="BOOK" localSheetId="13">#REF!</definedName>
    <definedName name="BOOK" localSheetId="14">#REF!</definedName>
    <definedName name="BOOK" localSheetId="15">#REF!</definedName>
    <definedName name="BOOK" localSheetId="18">#REF!</definedName>
    <definedName name="BOOK">#REF!</definedName>
    <definedName name="BOTTOM" localSheetId="13">#REF!</definedName>
    <definedName name="BOTTOM" localSheetId="14">#REF!</definedName>
    <definedName name="BOTTOM" localSheetId="15">#REF!</definedName>
    <definedName name="BOTTOM" localSheetId="10">#REF!</definedName>
    <definedName name="BOTTOM" localSheetId="18">#REF!</definedName>
    <definedName name="BOTTOM">#REF!</definedName>
    <definedName name="Brand" localSheetId="13">[38]ProfitProv!#REF!</definedName>
    <definedName name="Brand" localSheetId="14">[38]ProfitProv!#REF!</definedName>
    <definedName name="Brand" localSheetId="18">[38]ProfitProv!#REF!</definedName>
    <definedName name="Brand">[38]ProfitProv!#REF!</definedName>
    <definedName name="BROKER">[39]LIST!$D$1:$D$1000</definedName>
    <definedName name="bs" localSheetId="13">#REF!</definedName>
    <definedName name="bs" localSheetId="14">#REF!</definedName>
    <definedName name="bs" localSheetId="18">#REF!</definedName>
    <definedName name="bs">#REF!</definedName>
    <definedName name="BSC" localSheetId="13">#REF!</definedName>
    <definedName name="BSC" localSheetId="14">#REF!</definedName>
    <definedName name="BSC" localSheetId="18">#REF!</definedName>
    <definedName name="BSC">#REF!</definedName>
    <definedName name="BSCO" localSheetId="13">#REF!</definedName>
    <definedName name="BSCO" localSheetId="14">#REF!</definedName>
    <definedName name="BSCO" localSheetId="18">#REF!</definedName>
    <definedName name="BSCO">#REF!</definedName>
    <definedName name="BSCO1" localSheetId="13">#REF!</definedName>
    <definedName name="BSCO1" localSheetId="14">#REF!</definedName>
    <definedName name="BSCO1" localSheetId="18">#REF!</definedName>
    <definedName name="BSCO1">#REF!</definedName>
    <definedName name="BSCOMB" localSheetId="13">#REF!</definedName>
    <definedName name="BSCOMB" localSheetId="14">#REF!</definedName>
    <definedName name="BSCOMB" localSheetId="15">#REF!</definedName>
    <definedName name="BSCOMB" localSheetId="10">#REF!</definedName>
    <definedName name="BSCOMB" localSheetId="18">#REF!</definedName>
    <definedName name="BSCOMB">#REF!</definedName>
    <definedName name="BSD" localSheetId="13">#REF!</definedName>
    <definedName name="BSD" localSheetId="14">#REF!</definedName>
    <definedName name="BSD" localSheetId="18">#REF!</definedName>
    <definedName name="BSD">#REF!</definedName>
    <definedName name="bsdec">'[40]December 06'!$A$93:$D$158</definedName>
    <definedName name="bsdec06" localSheetId="13">#REF!</definedName>
    <definedName name="bsdec06" localSheetId="14">#REF!</definedName>
    <definedName name="bsdec06" localSheetId="18">#REF!</definedName>
    <definedName name="bsdec06">#REF!</definedName>
    <definedName name="BSH" localSheetId="13">#REF!</definedName>
    <definedName name="BSH" localSheetId="14">#REF!</definedName>
    <definedName name="BSH" localSheetId="18">#REF!</definedName>
    <definedName name="BSH">#REF!</definedName>
    <definedName name="bsmarch">[41]MarchSL904!$A$102:$C$191</definedName>
    <definedName name="bsmarch07">'[42]March 110'!$A$84:$C$153</definedName>
    <definedName name="bsn" localSheetId="13">#REF!</definedName>
    <definedName name="bsn" localSheetId="14">#REF!</definedName>
    <definedName name="bsn" localSheetId="18">#REF!</definedName>
    <definedName name="bsn">#REF!</definedName>
    <definedName name="BSP" localSheetId="13">#REF!</definedName>
    <definedName name="BSP" localSheetId="14">#REF!</definedName>
    <definedName name="BSP" localSheetId="18">#REF!</definedName>
    <definedName name="BSP">#REF!</definedName>
    <definedName name="BSS" localSheetId="13">#REF!</definedName>
    <definedName name="BSS" localSheetId="14">#REF!</definedName>
    <definedName name="BSS" localSheetId="18">#REF!</definedName>
    <definedName name="BSS">#REF!</definedName>
    <definedName name="BST" localSheetId="13">#REF!</definedName>
    <definedName name="BST" localSheetId="14">#REF!</definedName>
    <definedName name="BST" localSheetId="18">#REF!</definedName>
    <definedName name="BST">#REF!</definedName>
    <definedName name="BuiltIn_AutoFilter___2" localSheetId="13">#REF!</definedName>
    <definedName name="BuiltIn_AutoFilter___2" localSheetId="14">#REF!</definedName>
    <definedName name="BuiltIn_AutoFilter___2" localSheetId="15">#REF!</definedName>
    <definedName name="BuiltIn_AutoFilter___2" localSheetId="10">#REF!</definedName>
    <definedName name="BuiltIn_AutoFilter___2" localSheetId="18">#REF!</definedName>
    <definedName name="BuiltIn_AutoFilter___2">#REF!</definedName>
    <definedName name="BuiltIn_AutoFilter___2_1" localSheetId="13">#REF!</definedName>
    <definedName name="BuiltIn_AutoFilter___2_1" localSheetId="14">#REF!</definedName>
    <definedName name="BuiltIn_AutoFilter___2_1" localSheetId="18">#REF!</definedName>
    <definedName name="BuiltIn_AutoFilter___2_1">#REF!</definedName>
    <definedName name="BuiltIn_AutoFilter___2_10" localSheetId="13">#REF!</definedName>
    <definedName name="BuiltIn_AutoFilter___2_10" localSheetId="14">#REF!</definedName>
    <definedName name="BuiltIn_AutoFilter___2_10" localSheetId="18">#REF!</definedName>
    <definedName name="BuiltIn_AutoFilter___2_10">#REF!</definedName>
    <definedName name="BuiltIn_AutoFilter___2_11" localSheetId="13">#REF!</definedName>
    <definedName name="BuiltIn_AutoFilter___2_11" localSheetId="18">#REF!</definedName>
    <definedName name="BuiltIn_AutoFilter___2_11">#REF!</definedName>
    <definedName name="BuiltIn_AutoFilter___2_12" localSheetId="13">#REF!</definedName>
    <definedName name="BuiltIn_AutoFilter___2_12" localSheetId="18">#REF!</definedName>
    <definedName name="BuiltIn_AutoFilter___2_12">#REF!</definedName>
    <definedName name="BuiltIn_AutoFilter___2_13" localSheetId="13">#REF!</definedName>
    <definedName name="BuiltIn_AutoFilter___2_13" localSheetId="18">#REF!</definedName>
    <definedName name="BuiltIn_AutoFilter___2_13">#REF!</definedName>
    <definedName name="BuiltIn_AutoFilter___2_14" localSheetId="13">#REF!</definedName>
    <definedName name="BuiltIn_AutoFilter___2_14" localSheetId="18">#REF!</definedName>
    <definedName name="BuiltIn_AutoFilter___2_14">#REF!</definedName>
    <definedName name="BuiltIn_AutoFilter___2_15" localSheetId="13">#REF!</definedName>
    <definedName name="BuiltIn_AutoFilter___2_15" localSheetId="14">#REF!</definedName>
    <definedName name="BuiltIn_AutoFilter___2_15" localSheetId="18">#REF!</definedName>
    <definedName name="BuiltIn_AutoFilter___2_15">#REF!</definedName>
    <definedName name="BuiltIn_AutoFilter___2_16" localSheetId="13">#REF!</definedName>
    <definedName name="BuiltIn_AutoFilter___2_16" localSheetId="14">#REF!</definedName>
    <definedName name="BuiltIn_AutoFilter___2_16" localSheetId="15">#REF!</definedName>
    <definedName name="BuiltIn_AutoFilter___2_16" localSheetId="18">#REF!</definedName>
    <definedName name="BuiltIn_AutoFilter___2_16">#REF!</definedName>
    <definedName name="BuiltIn_AutoFilter___2_20" localSheetId="13">#REF!</definedName>
    <definedName name="BuiltIn_AutoFilter___2_20" localSheetId="14">#REF!</definedName>
    <definedName name="BuiltIn_AutoFilter___2_20" localSheetId="18">#REF!</definedName>
    <definedName name="BuiltIn_AutoFilter___2_20">#REF!</definedName>
    <definedName name="BuiltIn_AutoFilter___2_21" localSheetId="13">#REF!</definedName>
    <definedName name="BuiltIn_AutoFilter___2_21" localSheetId="14">#REF!</definedName>
    <definedName name="BuiltIn_AutoFilter___2_21" localSheetId="18">#REF!</definedName>
    <definedName name="BuiltIn_AutoFilter___2_21">#REF!</definedName>
    <definedName name="BuiltIn_AutoFilter___2_23" localSheetId="13">#REF!</definedName>
    <definedName name="BuiltIn_AutoFilter___2_23" localSheetId="14">#REF!</definedName>
    <definedName name="BuiltIn_AutoFilter___2_23" localSheetId="18">#REF!</definedName>
    <definedName name="BuiltIn_AutoFilter___2_23">#REF!</definedName>
    <definedName name="BuiltIn_AutoFilter___2_5" localSheetId="13">#REF!</definedName>
    <definedName name="BuiltIn_AutoFilter___2_5" localSheetId="14">#REF!</definedName>
    <definedName name="BuiltIn_AutoFilter___2_5" localSheetId="18">#REF!</definedName>
    <definedName name="BuiltIn_AutoFilter___2_5">#REF!</definedName>
    <definedName name="BuiltIn_AutoFilter___2_6" localSheetId="13">#REF!</definedName>
    <definedName name="BuiltIn_AutoFilter___2_6" localSheetId="18">#REF!</definedName>
    <definedName name="BuiltIn_AutoFilter___2_6">#REF!</definedName>
    <definedName name="BuiltIn_AutoFilter___2_7" localSheetId="13">#REF!</definedName>
    <definedName name="BuiltIn_AutoFilter___2_7" localSheetId="18">#REF!</definedName>
    <definedName name="BuiltIn_AutoFilter___2_7">#REF!</definedName>
    <definedName name="BuiltIn_AutoFilter___2_8" localSheetId="13">#REF!</definedName>
    <definedName name="BuiltIn_AutoFilter___2_8" localSheetId="14">#REF!</definedName>
    <definedName name="BuiltIn_AutoFilter___2_8" localSheetId="15">#REF!</definedName>
    <definedName name="BuiltIn_AutoFilter___2_8" localSheetId="18">#REF!</definedName>
    <definedName name="BuiltIn_AutoFilter___2_8">#REF!</definedName>
    <definedName name="BuiltIn_AutoFilter___2_9" localSheetId="13">#REF!</definedName>
    <definedName name="BuiltIn_AutoFilter___2_9" localSheetId="14">#REF!</definedName>
    <definedName name="BuiltIn_AutoFilter___2_9" localSheetId="15">#REF!</definedName>
    <definedName name="BuiltIn_AutoFilter___2_9" localSheetId="18">#REF!</definedName>
    <definedName name="BuiltIn_AutoFilter___2_9">#REF!</definedName>
    <definedName name="BuiltIn_Print_Area" localSheetId="13">#REF!</definedName>
    <definedName name="BuiltIn_Print_Area" localSheetId="18">#REF!</definedName>
    <definedName name="BuiltIn_Print_Area">#REF!</definedName>
    <definedName name="BuiltIn_Print_Area___0" localSheetId="13">#REF!</definedName>
    <definedName name="BuiltIn_Print_Area___0" localSheetId="18">#REF!</definedName>
    <definedName name="BuiltIn_Print_Area___0">#REF!</definedName>
    <definedName name="BuiltIn_Print_Area___0___0" localSheetId="13">#REF!</definedName>
    <definedName name="BuiltIn_Print_Area___0___0" localSheetId="18">#REF!</definedName>
    <definedName name="BuiltIn_Print_Area___0___0">#REF!</definedName>
    <definedName name="BuiltIn_Print_Area___0___0___0" localSheetId="13">#REF!</definedName>
    <definedName name="BuiltIn_Print_Area___0___0___0" localSheetId="18">#REF!</definedName>
    <definedName name="BuiltIn_Print_Area___0___0___0">#REF!</definedName>
    <definedName name="BuiltIn_Print_Area___0___0___0___0" localSheetId="13">#REF!</definedName>
    <definedName name="BuiltIn_Print_Area___0___0___0___0" localSheetId="18">#REF!</definedName>
    <definedName name="BuiltIn_Print_Area___0___0___0___0">#REF!</definedName>
    <definedName name="CALL" localSheetId="13">#REF!</definedName>
    <definedName name="CALL" localSheetId="14">#REF!</definedName>
    <definedName name="CALL" localSheetId="15">#REF!</definedName>
    <definedName name="CALL" localSheetId="18">#REF!</definedName>
    <definedName name="CALL">#REF!</definedName>
    <definedName name="call1" localSheetId="13">#REF!</definedName>
    <definedName name="call1" localSheetId="14">#REF!</definedName>
    <definedName name="call1" localSheetId="15">#REF!</definedName>
    <definedName name="call1" localSheetId="18">#REF!</definedName>
    <definedName name="call1">#REF!</definedName>
    <definedName name="CASH" localSheetId="13">'[2]TOTAL P&amp;L'!#REF!</definedName>
    <definedName name="CASH" localSheetId="14">'[2]TOTAL P&amp;L'!#REF!</definedName>
    <definedName name="CASH" localSheetId="18">'[2]TOTAL P&amp;L'!#REF!</definedName>
    <definedName name="CASH">'[2]TOTAL P&amp;L'!#REF!</definedName>
    <definedName name="CASH_FLOW___HOH" localSheetId="13">#REF!</definedName>
    <definedName name="CASH_FLOW___HOH" localSheetId="14">#REF!</definedName>
    <definedName name="CASH_FLOW___HOH" localSheetId="18">#REF!</definedName>
    <definedName name="CASH_FLOW___HOH">#REF!</definedName>
    <definedName name="CASH_FLOW___MIS" localSheetId="13">#REF!</definedName>
    <definedName name="CASH_FLOW___MIS" localSheetId="14">#REF!</definedName>
    <definedName name="CASH_FLOW___MIS" localSheetId="18">#REF!</definedName>
    <definedName name="CASH_FLOW___MIS">#REF!</definedName>
    <definedName name="CASHFLW">'[43]Cash Flow  HOH'!$A$2:$M$115</definedName>
    <definedName name="cbnuwdbcu" localSheetId="13">#REF!</definedName>
    <definedName name="cbnuwdbcu" localSheetId="14">#REF!</definedName>
    <definedName name="cbnuwdbcu" localSheetId="18">#REF!</definedName>
    <definedName name="cbnuwdbcu">#REF!</definedName>
    <definedName name="cc" localSheetId="13">#REF!</definedName>
    <definedName name="CC" localSheetId="14">'[16]Abu Dhabi'!#REF!</definedName>
    <definedName name="cc" localSheetId="15">#REF!</definedName>
    <definedName name="CC" localSheetId="10">'[16]Abu Dhabi'!#REF!</definedName>
    <definedName name="CC" localSheetId="18">'[16]Abu Dhabi'!#REF!</definedName>
    <definedName name="CC">'[16]Abu Dhabi'!#REF!</definedName>
    <definedName name="CF" localSheetId="13">#REF!</definedName>
    <definedName name="CF" localSheetId="14">#REF!</definedName>
    <definedName name="CF" localSheetId="18">#REF!</definedName>
    <definedName name="CF">#REF!</definedName>
    <definedName name="cfw" localSheetId="13">#REF!</definedName>
    <definedName name="cfw" localSheetId="14">#REF!</definedName>
    <definedName name="cfw" localSheetId="18">#REF!</definedName>
    <definedName name="cfw">#REF!</definedName>
    <definedName name="CH.IN.EQUIT" localSheetId="13">[26]acct!#REF!</definedName>
    <definedName name="CH.IN.EQUIT" localSheetId="14">[27]acct!#REF!</definedName>
    <definedName name="CH.IN.EQUIT" localSheetId="15">[26]acct!#REF!</definedName>
    <definedName name="CH.IN.EQUIT" localSheetId="18">[27]acct!#REF!</definedName>
    <definedName name="CH.IN.EQUIT">[27]acct!#REF!</definedName>
    <definedName name="cHECK" localSheetId="13">[26]acct!#REF!</definedName>
    <definedName name="cHECK" localSheetId="14">[27]acct!#REF!</definedName>
    <definedName name="cHECK" localSheetId="15">[26]acct!#REF!</definedName>
    <definedName name="cHECK" localSheetId="18">[27]acct!#REF!</definedName>
    <definedName name="cHECK">[27]acct!#REF!</definedName>
    <definedName name="chk" localSheetId="13">#REF!</definedName>
    <definedName name="chk" localSheetId="14">#REF!</definedName>
    <definedName name="chk" localSheetId="15">#REF!</definedName>
    <definedName name="chk" localSheetId="18">#REF!</definedName>
    <definedName name="chk">#REF!</definedName>
    <definedName name="ci" localSheetId="13">#REF!</definedName>
    <definedName name="ci" localSheetId="14">#REF!</definedName>
    <definedName name="ci" localSheetId="15">#REF!</definedName>
    <definedName name="ci" localSheetId="10">#REF!</definedName>
    <definedName name="ci" localSheetId="18">#REF!</definedName>
    <definedName name="ci">#REF!</definedName>
    <definedName name="CIQWBGuid" hidden="1">"00a38131-a495-407c-b5f0-812ec5cda081"</definedName>
    <definedName name="CIs" localSheetId="13">#REF!</definedName>
    <definedName name="CIs" localSheetId="14">#REF!</definedName>
    <definedName name="CIs" localSheetId="15">#REF!</definedName>
    <definedName name="CIs" localSheetId="10">#REF!</definedName>
    <definedName name="CIs" localSheetId="18">#REF!</definedName>
    <definedName name="CIs">#REF!</definedName>
    <definedName name="Classified" localSheetId="13">#REF!</definedName>
    <definedName name="Classified" localSheetId="14">#REF!</definedName>
    <definedName name="Classified" localSheetId="15">#REF!</definedName>
    <definedName name="Classified" localSheetId="10">#REF!</definedName>
    <definedName name="Classified" localSheetId="18">#REF!</definedName>
    <definedName name="Classified">#REF!</definedName>
    <definedName name="closing" localSheetId="13">[44]BSDOMOVS!#REF!</definedName>
    <definedName name="closing" localSheetId="14">[45]BSDOMOVS!#REF!</definedName>
    <definedName name="closing" localSheetId="15">[44]BSDOMOVS!#REF!</definedName>
    <definedName name="closing" localSheetId="10">[45]BSDOMOVS!#REF!</definedName>
    <definedName name="closing" localSheetId="18">[46]BSDOMOVS!#REF!</definedName>
    <definedName name="closing">[46]BSDOMOVS!#REF!</definedName>
    <definedName name="cogs" localSheetId="13">#REF!</definedName>
    <definedName name="cogs" localSheetId="14">#REF!</definedName>
    <definedName name="cogs" localSheetId="18">#REF!</definedName>
    <definedName name="cogs">#REF!</definedName>
    <definedName name="COGS1" localSheetId="13">#REF!</definedName>
    <definedName name="COGS1" localSheetId="14">#REF!</definedName>
    <definedName name="COGS1" localSheetId="18">#REF!</definedName>
    <definedName name="COGS1">#REF!</definedName>
    <definedName name="ColorNames" localSheetId="13">#REF!</definedName>
    <definedName name="ColorNames" localSheetId="14">#REF!</definedName>
    <definedName name="ColorNames" localSheetId="15">#REF!</definedName>
    <definedName name="ColorNames" localSheetId="10">#REF!</definedName>
    <definedName name="ColorNames" localSheetId="18">#REF!</definedName>
    <definedName name="ColorNames">#REF!</definedName>
    <definedName name="Commentary" localSheetId="13">#REF!</definedName>
    <definedName name="Commentary" localSheetId="14">#REF!</definedName>
    <definedName name="Commentary" localSheetId="18">#REF!</definedName>
    <definedName name="Commentary">#REF!</definedName>
    <definedName name="cons" hidden="1">{"'CALL MONEY'!$K$53"}</definedName>
    <definedName name="Conventions" localSheetId="13">#REF!</definedName>
    <definedName name="Conventions" localSheetId="14">#REF!</definedName>
    <definedName name="Conventions" localSheetId="15">#REF!</definedName>
    <definedName name="Conventions" localSheetId="10">#REF!</definedName>
    <definedName name="Conventions" localSheetId="18">#REF!</definedName>
    <definedName name="Conventions">#REF!</definedName>
    <definedName name="COST_OF_SALES" localSheetId="13">#REF!</definedName>
    <definedName name="COST_OF_SALES" localSheetId="14">#REF!</definedName>
    <definedName name="COST_OF_SALES" localSheetId="18">#REF!</definedName>
    <definedName name="COST_OF_SALES">#REF!</definedName>
    <definedName name="CRED" localSheetId="13">[26]acct!#REF!</definedName>
    <definedName name="CRED" localSheetId="14">[27]acct!#REF!</definedName>
    <definedName name="CRED" localSheetId="15">[26]acct!#REF!</definedName>
    <definedName name="CRED" localSheetId="18">[27]acct!#REF!</definedName>
    <definedName name="CRED">[27]acct!#REF!</definedName>
    <definedName name="CREDIT" localSheetId="13">'[47]Balance Sheet'!#REF!</definedName>
    <definedName name="CREDIT" localSheetId="14">'[47]Balance Sheet'!#REF!</definedName>
    <definedName name="CREDIT" localSheetId="18">'[47]Balance Sheet'!#REF!</definedName>
    <definedName name="CREDIT">'[47]Balance Sheet'!#REF!</definedName>
    <definedName name="CumSumPrt" localSheetId="13">#REF!</definedName>
    <definedName name="CumSumPrt" localSheetId="14">#REF!</definedName>
    <definedName name="CumSumPrt" localSheetId="15">#REF!</definedName>
    <definedName name="CumSumPrt" localSheetId="18">#REF!</definedName>
    <definedName name="CumSumPrt">#REF!</definedName>
    <definedName name="Currency" localSheetId="13">#REF!</definedName>
    <definedName name="Currency" localSheetId="14">#REF!</definedName>
    <definedName name="Currency" localSheetId="15">#REF!</definedName>
    <definedName name="Currency" localSheetId="18">#REF!</definedName>
    <definedName name="Currency">#REF!</definedName>
    <definedName name="cwip" localSheetId="13">#REF!</definedName>
    <definedName name="cwip" localSheetId="14">#REF!</definedName>
    <definedName name="cwip" localSheetId="15">#REF!</definedName>
    <definedName name="cwip" localSheetId="18">#REF!</definedName>
    <definedName name="cwip">#REF!</definedName>
    <definedName name="d" localSheetId="13">[48]AKUH!$B$1:$K$18</definedName>
    <definedName name="d" localSheetId="14">#REF!</definedName>
    <definedName name="d" localSheetId="15">[48]AKUH!$B$1:$K$18</definedName>
    <definedName name="d" localSheetId="18">#REF!</definedName>
    <definedName name="d">#REF!</definedName>
    <definedName name="da" localSheetId="13">#REF!</definedName>
    <definedName name="da" localSheetId="14">#REF!</definedName>
    <definedName name="da" localSheetId="15">#REF!</definedName>
    <definedName name="da" localSheetId="18">#REF!</definedName>
    <definedName name="da">#REF!</definedName>
    <definedName name="DAL_RESERVED">Lead!$A:$A</definedName>
    <definedName name="DALBAL.PriorPeriod1Balance" hidden="1">Lead!$P:$P</definedName>
    <definedName name="DALFirstRange">Lead!$1:$1</definedName>
    <definedName name="DALS_GrandTotal" hidden="1">Lead!$155:$155</definedName>
    <definedName name="DALS_Heading">Lead!$2:$2</definedName>
    <definedName name="_xlnm.Database" localSheetId="13">[49]TRAN!#REF!</definedName>
    <definedName name="_xlnm.Database" localSheetId="14">[49]TRAN!#REF!</definedName>
    <definedName name="_xlnm.Database" localSheetId="18">[49]TRAN!#REF!</definedName>
    <definedName name="_xlnm.Database">[49]TRAN!#REF!</definedName>
    <definedName name="DATE" localSheetId="13">#REF!</definedName>
    <definedName name="DATE" localSheetId="18">#REF!</definedName>
    <definedName name="DATE">#REF!</definedName>
    <definedName name="Dbase" localSheetId="13">#REF!</definedName>
    <definedName name="Dbase" localSheetId="14">#REF!</definedName>
    <definedName name="Dbase" localSheetId="18">#REF!</definedName>
    <definedName name="Dbase">#REF!</definedName>
    <definedName name="DD" localSheetId="13">'[4]last qrt2001'!#REF!</definedName>
    <definedName name="DD" localSheetId="14">'[4]last qrt2001'!#REF!</definedName>
    <definedName name="DD" localSheetId="15">'[4]last qrt2001'!#REF!</definedName>
    <definedName name="DD" localSheetId="18">'[4]last qrt2001'!#REF!</definedName>
    <definedName name="DD">'[4]last qrt2001'!#REF!</definedName>
    <definedName name="DD_Curr">[50]Currency!$C$3</definedName>
    <definedName name="ddd" localSheetId="13">#REF!</definedName>
    <definedName name="ddd" localSheetId="18">#REF!</definedName>
    <definedName name="ddd">#REF!</definedName>
    <definedName name="dddd" localSheetId="13">#REF!</definedName>
    <definedName name="dddd" localSheetId="14">'[51]BS-OVS'!#REF!</definedName>
    <definedName name="dddd" localSheetId="15">#REF!</definedName>
    <definedName name="dddd" localSheetId="10">'[51]BS-OVS'!#REF!</definedName>
    <definedName name="dddd" localSheetId="18">'[52]BS-OVS'!#REF!</definedName>
    <definedName name="dddd">'[52]BS-OVS'!#REF!</definedName>
    <definedName name="DEBIT" localSheetId="13">'[47]Balance Sheet'!#REF!</definedName>
    <definedName name="DEBIT" localSheetId="14">'[47]Balance Sheet'!#REF!</definedName>
    <definedName name="DEBIT" localSheetId="18">'[47]Balance Sheet'!#REF!</definedName>
    <definedName name="DEBIT">'[47]Balance Sheet'!#REF!</definedName>
    <definedName name="dEFF.LIA" localSheetId="13">[26]acct!#REF!</definedName>
    <definedName name="dEFF.LIA" localSheetId="14">[27]acct!#REF!</definedName>
    <definedName name="dEFF.LIA" localSheetId="15">[26]acct!#REF!</definedName>
    <definedName name="dEFF.LIA" localSheetId="18">[27]acct!#REF!</definedName>
    <definedName name="dEFF.LIA">[27]acct!#REF!</definedName>
    <definedName name="DEP_SCHEDULE" localSheetId="13">#REF!</definedName>
    <definedName name="DEP_SCHEDULE" localSheetId="14">#REF!</definedName>
    <definedName name="DEP_SCHEDULE" localSheetId="18">#REF!</definedName>
    <definedName name="DEP_SCHEDULE">#REF!</definedName>
    <definedName name="Description" localSheetId="13">#REF!</definedName>
    <definedName name="Description" localSheetId="14">#REF!</definedName>
    <definedName name="Description" localSheetId="15">#REF!</definedName>
    <definedName name="Description" localSheetId="18">#REF!</definedName>
    <definedName name="Description">#REF!</definedName>
    <definedName name="DETAIL" localSheetId="13">#REF!</definedName>
    <definedName name="DETAIL" localSheetId="14">#REF!</definedName>
    <definedName name="DETAIL" localSheetId="15">#REF!</definedName>
    <definedName name="DETAIL" localSheetId="18">#REF!</definedName>
    <definedName name="DETAIL">#REF!</definedName>
    <definedName name="Details" localSheetId="13">[53]Augbkp98!$B$6:$G$25</definedName>
    <definedName name="Details" localSheetId="15">[53]Augbkp98!$B$6:$G$25</definedName>
    <definedName name="Details">[53]Augbkp98!$B$6:$G$25</definedName>
    <definedName name="DFASW" localSheetId="13">#REF!</definedName>
    <definedName name="DFASW" localSheetId="18">#REF!</definedName>
    <definedName name="DFASW">#REF!</definedName>
    <definedName name="DFD" localSheetId="13">'[54]Abu Dhabi'!#REF!</definedName>
    <definedName name="DFD" localSheetId="14">'[54]Abu Dhabi'!#REF!</definedName>
    <definedName name="DFD" localSheetId="18">'[54]Abu Dhabi'!#REF!</definedName>
    <definedName name="DFD">'[54]Abu Dhabi'!#REF!</definedName>
    <definedName name="dfg" hidden="1">{#N/A,#N/A,FALSE,"dec98qtr";#N/A,#N/A,FALSE,"suppdecsep98";#N/A,#N/A,FALSE,"w-dec98"}</definedName>
    <definedName name="DFHIPL" localSheetId="13">#REF!</definedName>
    <definedName name="DFHIPL" localSheetId="18">#REF!</definedName>
    <definedName name="DFHIPL">#REF!</definedName>
    <definedName name="DFHTL" localSheetId="13">#REF!</definedName>
    <definedName name="DFHTL" localSheetId="18">#REF!</definedName>
    <definedName name="DFHTL">#REF!</definedName>
    <definedName name="DFUFE" localSheetId="13">#REF!</definedName>
    <definedName name="DFUFE" localSheetId="18">#REF!</definedName>
    <definedName name="DFUFE">#REF!</definedName>
    <definedName name="DiffAmtHeader">Lead!$O$1</definedName>
    <definedName name="Differences" localSheetId="13">#REF!</definedName>
    <definedName name="Differences" localSheetId="14">#REF!</definedName>
    <definedName name="Differences" localSheetId="15">#REF!</definedName>
    <definedName name="Differences" localSheetId="18">#REF!</definedName>
    <definedName name="Differences">#REF!</definedName>
    <definedName name="Differnces" localSheetId="13">'[55]Notes1-5'!#REF!</definedName>
    <definedName name="Differnces" localSheetId="14">'[55]Notes1-5'!#REF!</definedName>
    <definedName name="Differnces" localSheetId="15">'[55]Notes1-5'!#REF!</definedName>
    <definedName name="Differnces" localSheetId="18">'[55]Notes1-5'!#REF!</definedName>
    <definedName name="Differnces">'[55]Notes1-5'!#REF!</definedName>
    <definedName name="DiffPercentHeader">Lead!$N$1</definedName>
    <definedName name="division" localSheetId="13">#REF!</definedName>
    <definedName name="division" localSheetId="18">#REF!</definedName>
    <definedName name="division">#REF!</definedName>
    <definedName name="doha">'[36]DOHA QATAR '!$A$14:$P$33</definedName>
    <definedName name="dom" localSheetId="13">#REF!</definedName>
    <definedName name="dom" localSheetId="14">#REF!</definedName>
    <definedName name="dom" localSheetId="18">#REF!</definedName>
    <definedName name="dom">#REF!</definedName>
    <definedName name="dombs" localSheetId="13">#REF!</definedName>
    <definedName name="dombs" localSheetId="14">#REF!</definedName>
    <definedName name="dombs" localSheetId="18">#REF!</definedName>
    <definedName name="dombs">#REF!</definedName>
    <definedName name="DOMOVS" localSheetId="13">#REF!</definedName>
    <definedName name="DOMOVS" localSheetId="14">#REF!</definedName>
    <definedName name="DOMOVS" localSheetId="15">#REF!</definedName>
    <definedName name="DOMOVS" localSheetId="10">#REF!</definedName>
    <definedName name="DOMOVS" localSheetId="18">#REF!</definedName>
    <definedName name="DOMOVS">#REF!</definedName>
    <definedName name="DON" localSheetId="13">#REF!</definedName>
    <definedName name="DON" localSheetId="18">#REF!</definedName>
    <definedName name="DON">#REF!</definedName>
    <definedName name="DONold" localSheetId="13">[56]Total!#REF!</definedName>
    <definedName name="DONold" localSheetId="18">[56]Total!#REF!</definedName>
    <definedName name="DONold">[56]Total!#REF!</definedName>
    <definedName name="dPlanningMateriality">[57]Sheet1!$B$46</definedName>
    <definedName name="dr" localSheetId="13">#REF!</definedName>
    <definedName name="dr" localSheetId="14">#REF!</definedName>
    <definedName name="dr" localSheetId="15">#REF!</definedName>
    <definedName name="dr" localSheetId="18">#REF!</definedName>
    <definedName name="dr">#REF!</definedName>
    <definedName name="dsds" localSheetId="13">'[58]Notes1-5'!#REF!</definedName>
    <definedName name="dsds" localSheetId="18">'[58]Notes1-5'!#REF!</definedName>
    <definedName name="dsds">'[58]Notes1-5'!#REF!</definedName>
    <definedName name="dsfjhfjk" hidden="1">{#N/A,#N/A,FALSE,"dec98qtr";#N/A,#N/A,FALSE,"suppdecsep98";#N/A,#N/A,FALSE,"w-dec98"}</definedName>
    <definedName name="DTASW" localSheetId="13">#REF!</definedName>
    <definedName name="DTASW" localSheetId="18">#REF!</definedName>
    <definedName name="DTASW">#REF!</definedName>
    <definedName name="DTHIPL" localSheetId="13">#REF!</definedName>
    <definedName name="DTHIPL" localSheetId="18">#REF!</definedName>
    <definedName name="DTHIPL">#REF!</definedName>
    <definedName name="DTHTL" localSheetId="13">#REF!</definedName>
    <definedName name="DTHTL" localSheetId="18">#REF!</definedName>
    <definedName name="DTHTL">#REF!</definedName>
    <definedName name="DTUFE" localSheetId="13">#REF!</definedName>
    <definedName name="DTUFE" localSheetId="18">#REF!</definedName>
    <definedName name="DTUFE">#REF!</definedName>
    <definedName name="DVFASW" localSheetId="13">#REF!</definedName>
    <definedName name="DVFASW" localSheetId="18">#REF!</definedName>
    <definedName name="DVFASW">#REF!</definedName>
    <definedName name="DVFHIPL" localSheetId="13">#REF!</definedName>
    <definedName name="DVFHIPL" localSheetId="18">#REF!</definedName>
    <definedName name="DVFHIPL">#REF!</definedName>
    <definedName name="DVFHTL" localSheetId="13">#REF!</definedName>
    <definedName name="DVFHTL" localSheetId="18">#REF!</definedName>
    <definedName name="DVFHTL">#REF!</definedName>
    <definedName name="DVFUFE" localSheetId="13">#REF!</definedName>
    <definedName name="DVFUFE" localSheetId="18">#REF!</definedName>
    <definedName name="DVFUFE">#REF!</definedName>
    <definedName name="DVTASW" localSheetId="13">#REF!</definedName>
    <definedName name="DVTASW" localSheetId="18">#REF!</definedName>
    <definedName name="DVTASW">#REF!</definedName>
    <definedName name="DVTHIPL" localSheetId="13">#REF!</definedName>
    <definedName name="DVTHIPL" localSheetId="18">#REF!</definedName>
    <definedName name="DVTHIPL">#REF!</definedName>
    <definedName name="DVTHTL" localSheetId="13">#REF!</definedName>
    <definedName name="DVTHTL" localSheetId="18">#REF!</definedName>
    <definedName name="DVTHTL">#REF!</definedName>
    <definedName name="DVTUFE" localSheetId="13">#REF!</definedName>
    <definedName name="DVTUFE" localSheetId="18">#REF!</definedName>
    <definedName name="DVTUFE">#REF!</definedName>
    <definedName name="dx" localSheetId="13">#REF!</definedName>
    <definedName name="dx" localSheetId="14">#REF!</definedName>
    <definedName name="dx" localSheetId="18">#REF!</definedName>
    <definedName name="dx">#REF!</definedName>
    <definedName name="E" localSheetId="13">#REF!</definedName>
    <definedName name="E" localSheetId="14">#REF!</definedName>
    <definedName name="E" localSheetId="15">#REF!</definedName>
    <definedName name="E" localSheetId="18">#REF!</definedName>
    <definedName name="E">#REF!</definedName>
    <definedName name="EGY" localSheetId="13">#REF!</definedName>
    <definedName name="EGY" localSheetId="18">#REF!</definedName>
    <definedName name="EGY">#REF!</definedName>
    <definedName name="EI" localSheetId="13">#REF!</definedName>
    <definedName name="EI" localSheetId="18">#REF!</definedName>
    <definedName name="EI">#REF!</definedName>
    <definedName name="EILMAT" localSheetId="13">#REF!</definedName>
    <definedName name="EILMAT" localSheetId="18">#REF!</definedName>
    <definedName name="EILMAT">#REF!</definedName>
    <definedName name="EPAGE1" localSheetId="13">#REF!</definedName>
    <definedName name="EPAGE1" localSheetId="14">#REF!</definedName>
    <definedName name="EPAGE1" localSheetId="15">#REF!</definedName>
    <definedName name="EPAGE1" localSheetId="10">#REF!</definedName>
    <definedName name="EPAGE1" localSheetId="18">#REF!</definedName>
    <definedName name="EPAGE1">#REF!</definedName>
    <definedName name="Err_Add_Plus10" localSheetId="13">#REF!</definedName>
    <definedName name="Err_Add_Plus10" localSheetId="18">#REF!</definedName>
    <definedName name="Err_Add_Plus10">#REF!</definedName>
    <definedName name="Err_Box_AddSamp" localSheetId="13">#REF!</definedName>
    <definedName name="Err_Box_AddSamp" localSheetId="18">#REF!</definedName>
    <definedName name="Err_Box_AddSamp">#REF!</definedName>
    <definedName name="Err_Box_Rej" localSheetId="13">#REF!</definedName>
    <definedName name="Err_Box_Rej" localSheetId="18">#REF!</definedName>
    <definedName name="Err_Box_Rej">#REF!</definedName>
    <definedName name="Err_CellComments" localSheetId="13">#REF!</definedName>
    <definedName name="Err_CellComments" localSheetId="18">#REF!</definedName>
    <definedName name="Err_CellComments">#REF!</definedName>
    <definedName name="Err_Date_Check" localSheetId="13">#REF!</definedName>
    <definedName name="Err_Date_Check" localSheetId="18">#REF!</definedName>
    <definedName name="Err_Date_Check">#REF!</definedName>
    <definedName name="Err_Date_Numb" localSheetId="13">#REF!</definedName>
    <definedName name="Err_Date_Numb" localSheetId="18">#REF!</definedName>
    <definedName name="Err_Date_Numb">#REF!</definedName>
    <definedName name="Err_Date_Today" localSheetId="13">#REF!</definedName>
    <definedName name="Err_Date_Today" localSheetId="18">#REF!</definedName>
    <definedName name="Err_Date_Today">#REF!</definedName>
    <definedName name="Err_Empty" localSheetId="13">#REF!</definedName>
    <definedName name="Err_Empty" localSheetId="18">#REF!</definedName>
    <definedName name="Err_Empty">#REF!</definedName>
    <definedName name="Err_Eval_Blank" localSheetId="13">#REF!</definedName>
    <definedName name="Err_Eval_Blank" localSheetId="18">#REF!</definedName>
    <definedName name="Err_Eval_Blank">#REF!</definedName>
    <definedName name="Err_Fail_Verbiage" localSheetId="13">#REF!</definedName>
    <definedName name="Err_Fail_Verbiage" localSheetId="18">#REF!</definedName>
    <definedName name="Err_Fail_Verbiage">#REF!</definedName>
    <definedName name="Err_InfoCheck" localSheetId="13">#REF!</definedName>
    <definedName name="Err_InfoCheck" localSheetId="18">#REF!</definedName>
    <definedName name="Err_InfoCheck">#REF!</definedName>
    <definedName name="Err_NotesBox" localSheetId="13">#REF!</definedName>
    <definedName name="Err_NotesBox" localSheetId="18">#REF!</definedName>
    <definedName name="Err_NotesBox">#REF!</definedName>
    <definedName name="Err_Rand_1" localSheetId="13">#REF!</definedName>
    <definedName name="Err_Rand_1" localSheetId="18">#REF!</definedName>
    <definedName name="Err_Rand_1">#REF!</definedName>
    <definedName name="Err_Random" localSheetId="13">#REF!</definedName>
    <definedName name="Err_Random" localSheetId="18">#REF!</definedName>
    <definedName name="Err_Random">#REF!</definedName>
    <definedName name="Err_SampErr" localSheetId="13">#REF!</definedName>
    <definedName name="Err_SampErr" localSheetId="18">#REF!</definedName>
    <definedName name="Err_SampErr">#REF!</definedName>
    <definedName name="Err_StopCode" localSheetId="13">#REF!</definedName>
    <definedName name="Err_StopCode" localSheetId="18">#REF!</definedName>
    <definedName name="Err_StopCode">#REF!</definedName>
    <definedName name="Eval_btn" localSheetId="13">#REF!</definedName>
    <definedName name="Eval_btn" localSheetId="18">#REF!</definedName>
    <definedName name="Eval_btn">#REF!</definedName>
    <definedName name="Eval_btn_Ans" localSheetId="13">#REF!</definedName>
    <definedName name="Eval_btn_Ans" localSheetId="18">#REF!</definedName>
    <definedName name="Eval_btn_Ans">#REF!</definedName>
    <definedName name="Eval_MR" localSheetId="13">#REF!</definedName>
    <definedName name="Eval_MR" localSheetId="18">#REF!</definedName>
    <definedName name="Eval_MR">#REF!</definedName>
    <definedName name="Eval_Targ_T" localSheetId="13">#REF!</definedName>
    <definedName name="Eval_Targ_T" localSheetId="18">#REF!</definedName>
    <definedName name="Eval_Targ_T">#REF!</definedName>
    <definedName name="Eval_Text" localSheetId="13">#REF!</definedName>
    <definedName name="Eval_Text" localSheetId="18">#REF!</definedName>
    <definedName name="Eval_Text">#REF!</definedName>
    <definedName name="Eval_TM" localSheetId="13">#REF!</definedName>
    <definedName name="Eval_TM" localSheetId="18">#REF!</definedName>
    <definedName name="Eval_TM">#REF!</definedName>
    <definedName name="Eval_TTMR" localSheetId="13">#REF!</definedName>
    <definedName name="Eval_TTMR" localSheetId="18">#REF!</definedName>
    <definedName name="Eval_TTMR">#REF!</definedName>
    <definedName name="Excel_BuiltIn__FilterDatabase_1" localSheetId="13">#REF!</definedName>
    <definedName name="Excel_BuiltIn__FilterDatabase_1" localSheetId="14">#REF!</definedName>
    <definedName name="Excel_BuiltIn__FilterDatabase_1" localSheetId="15">#REF!</definedName>
    <definedName name="Excel_BuiltIn__FilterDatabase_1" localSheetId="18">#REF!</definedName>
    <definedName name="Excel_BuiltIn__FilterDatabase_1">#REF!</definedName>
    <definedName name="Excel_BuiltIn__FilterDatabase_3" localSheetId="13">[59]Documentation!#REF!</definedName>
    <definedName name="Excel_BuiltIn__FilterDatabase_3" localSheetId="18">[59]Documentation!#REF!</definedName>
    <definedName name="Excel_BuiltIn__FilterDatabase_3">[59]Documentation!#REF!</definedName>
    <definedName name="Excel_BuiltIn_Print_Area" localSheetId="13">#REF!</definedName>
    <definedName name="Excel_BuiltIn_Print_Area" localSheetId="14">#REF!</definedName>
    <definedName name="Excel_BuiltIn_Print_Area" localSheetId="15">#REF!</definedName>
    <definedName name="Excel_BuiltIn_Print_Area" localSheetId="18">#REF!</definedName>
    <definedName name="Excel_BuiltIn_Print_Area">#REF!</definedName>
    <definedName name="Excel_BuiltIn_Print_Area_8" localSheetId="13">#REF!</definedName>
    <definedName name="Excel_BuiltIn_Print_Area_8" localSheetId="14">#REF!</definedName>
    <definedName name="Excel_BuiltIn_Print_Area_8" localSheetId="18">#REF!</definedName>
    <definedName name="Excel_BuiltIn_Print_Area_8">#REF!</definedName>
    <definedName name="excluding_unclaimed_dividend__accrued_mark_up_on_short_term_finances" localSheetId="13">'[11]34-38.2'!#REF!</definedName>
    <definedName name="excluding_unclaimed_dividend__accrued_mark_up_on_short_term_finances" localSheetId="14">'[11]34-38.2'!#REF!</definedName>
    <definedName name="excluding_unclaimed_dividend__accrued_mark_up_on_short_term_finances" localSheetId="18">'[11]34-38.2'!#REF!</definedName>
    <definedName name="excluding_unclaimed_dividend__accrued_mark_up_on_short_term_finances">'[11]34-38.2'!#REF!</definedName>
    <definedName name="EXP" localSheetId="13">#REF!</definedName>
    <definedName name="EXP" localSheetId="14">#REF!</definedName>
    <definedName name="EXP" localSheetId="15">#REF!</definedName>
    <definedName name="EXP" localSheetId="10">#REF!</definedName>
    <definedName name="EXP" localSheetId="18">#REF!</definedName>
    <definedName name="EXP">#REF!</definedName>
    <definedName name="f" localSheetId="13">#REF!</definedName>
    <definedName name="F" localSheetId="14">'[60]FINANCE CODE'!#REF!</definedName>
    <definedName name="f" localSheetId="15">#REF!</definedName>
    <definedName name="F" localSheetId="18">'[60]FINANCE CODE'!#REF!</definedName>
    <definedName name="F">'[60]FINANCE CODE'!#REF!</definedName>
    <definedName name="F_A_C_TITLE" localSheetId="13">#REF!</definedName>
    <definedName name="F_A_C_TITLE" localSheetId="14">#REF!</definedName>
    <definedName name="F_A_C_TITLE" localSheetId="18">#REF!</definedName>
    <definedName name="F_A_C_TITLE">#REF!</definedName>
    <definedName name="f_name">'[61]A-C CODE &amp; NAME'!$B$1:$C$193</definedName>
    <definedName name="FA" localSheetId="13">[26]acct!#REF!</definedName>
    <definedName name="FA" localSheetId="14">[27]acct!#REF!</definedName>
    <definedName name="FA" localSheetId="15">[26]acct!#REF!</definedName>
    <definedName name="FA" localSheetId="18">[27]acct!#REF!</definedName>
    <definedName name="FA">[27]acct!#REF!</definedName>
    <definedName name="Fcy" localSheetId="13">#REF!</definedName>
    <definedName name="Fcy" localSheetId="14">#REF!</definedName>
    <definedName name="Fcy" localSheetId="18">#REF!</definedName>
    <definedName name="Fcy">#REF!</definedName>
    <definedName name="FDE" localSheetId="13">'[62]Notes1-5'!#REF!</definedName>
    <definedName name="FDE" localSheetId="14">'[62]Notes1-5'!#REF!</definedName>
    <definedName name="FDE" localSheetId="15">'[62]Notes1-5'!#REF!</definedName>
    <definedName name="FDE" localSheetId="18">'[62]Notes1-5'!#REF!</definedName>
    <definedName name="FDE">'[62]Notes1-5'!#REF!</definedName>
    <definedName name="FDF" localSheetId="13">'[63]CE-10th-June-06'!#REF!</definedName>
    <definedName name="FDF" localSheetId="14">'[63]CE-10th-June-06'!#REF!</definedName>
    <definedName name="FDF" localSheetId="18">'[63]CE-10th-June-06'!#REF!</definedName>
    <definedName name="FDF">'[63]CE-10th-June-06'!#REF!</definedName>
    <definedName name="fg" localSheetId="13">#REF!</definedName>
    <definedName name="fg" localSheetId="14">#REF!</definedName>
    <definedName name="fg" localSheetId="15">#REF!</definedName>
    <definedName name="fg" localSheetId="10">#REF!</definedName>
    <definedName name="fg" localSheetId="18">#REF!</definedName>
    <definedName name="fg">#REF!</definedName>
    <definedName name="fgh" hidden="1">{#N/A,#N/A,FALSE,"dec98qtr";#N/A,#N/A,FALSE,"suppdecsep98";#N/A,#N/A,FALSE,"w-dec98"}</definedName>
    <definedName name="FIBREPO" localSheetId="13">#REF!</definedName>
    <definedName name="FIBREPO" localSheetId="14">#REF!</definedName>
    <definedName name="FIBREPO" localSheetId="15">#REF!</definedName>
    <definedName name="FIBREPO" localSheetId="18">#REF!</definedName>
    <definedName name="FIBREPO">#REF!</definedName>
    <definedName name="FIBWON" localSheetId="13">#REF!</definedName>
    <definedName name="FIBWON" localSheetId="14">#REF!</definedName>
    <definedName name="FIBWON" localSheetId="15">#REF!</definedName>
    <definedName name="FIBWON" localSheetId="18">#REF!</definedName>
    <definedName name="FIBWON">#REF!</definedName>
    <definedName name="FIN" localSheetId="13">#REF!</definedName>
    <definedName name="FIN" localSheetId="18">#REF!</definedName>
    <definedName name="FIN">#REF!</definedName>
    <definedName name="FINANCIAL_CHRG">'[2]Input:Invetory level'!$B$31:$AG$1138</definedName>
    <definedName name="FinancialGraphs" localSheetId="13">#REF!</definedName>
    <definedName name="FinancialGraphs" localSheetId="14">#REF!</definedName>
    <definedName name="FinancialGraphs" localSheetId="18">#REF!</definedName>
    <definedName name="FinancialGraphs">#REF!</definedName>
    <definedName name="FINASSET" localSheetId="13">[26]acct!#REF!</definedName>
    <definedName name="FINASSET" localSheetId="14">[27]acct!#REF!</definedName>
    <definedName name="FINASSET" localSheetId="15">[26]acct!#REF!</definedName>
    <definedName name="FINASSET" localSheetId="18">[27]acct!#REF!</definedName>
    <definedName name="FINASSET">[27]acct!#REF!</definedName>
    <definedName name="FIXED_ASSETS" localSheetId="13">#REF!</definedName>
    <definedName name="FIXED_ASSETS" localSheetId="14">#REF!</definedName>
    <definedName name="FIXED_ASSETS" localSheetId="18">#REF!</definedName>
    <definedName name="FIXED_ASSETS">#REF!</definedName>
    <definedName name="FIXEDASSETS" localSheetId="13">#REF!</definedName>
    <definedName name="FIXEDASSETS" localSheetId="14">#REF!</definedName>
    <definedName name="FIXEDASSETS" localSheetId="18">#REF!</definedName>
    <definedName name="FIXEDASSETS">#REF!</definedName>
    <definedName name="FMA" localSheetId="13">#REF!</definedName>
    <definedName name="FMA" localSheetId="18">#REF!</definedName>
    <definedName name="FMA">#REF!</definedName>
    <definedName name="Foreign" localSheetId="13">#REF!</definedName>
    <definedName name="Foreign" localSheetId="14">#REF!</definedName>
    <definedName name="Foreign" localSheetId="18">#REF!</definedName>
    <definedName name="Foreign">#REF!</definedName>
    <definedName name="FOREIGNEXCHANGE" localSheetId="13">#REF!</definedName>
    <definedName name="FOREIGNEXCHANGE" localSheetId="14">#REF!</definedName>
    <definedName name="FOREIGNEXCHANGE" localSheetId="18">#REF!</definedName>
    <definedName name="FOREIGNEXCHANGE">#REF!</definedName>
    <definedName name="FORM" localSheetId="13">#REF!</definedName>
    <definedName name="FORM" localSheetId="14">#REF!</definedName>
    <definedName name="FORM" localSheetId="15">#REF!</definedName>
    <definedName name="FORM" localSheetId="10">#REF!</definedName>
    <definedName name="FORM" localSheetId="18">#REF!</definedName>
    <definedName name="FORM">#REF!</definedName>
    <definedName name="FP_EU_0206__00246_04" localSheetId="13">#REF!</definedName>
    <definedName name="FP_EU_0206__00246_04" localSheetId="14">#REF!</definedName>
    <definedName name="FP_EU_0206__00246_04" localSheetId="15">#REF!</definedName>
    <definedName name="FP_EU_0206__00246_04" localSheetId="18">#REF!</definedName>
    <definedName name="FP_EU_0206__00246_04">#REF!</definedName>
    <definedName name="FSA" localSheetId="13">#REF!</definedName>
    <definedName name="FSA" localSheetId="14">#REF!</definedName>
    <definedName name="FSA" localSheetId="15">#REF!</definedName>
    <definedName name="FSA" localSheetId="10">#REF!</definedName>
    <definedName name="FSA" localSheetId="18">#REF!</definedName>
    <definedName name="FSA">#REF!</definedName>
    <definedName name="FUNDS_POSITION" localSheetId="13">[64]Bank!#REF!</definedName>
    <definedName name="FUNDS_POSITION" localSheetId="14">[64]Bank!#REF!</definedName>
    <definedName name="FUNDS_POSITION" localSheetId="18">[64]Bank!#REF!</definedName>
    <definedName name="FUNDS_POSITION">[64]Bank!#REF!</definedName>
    <definedName name="G" localSheetId="13">#REF!</definedName>
    <definedName name="G" localSheetId="14">#REF!</definedName>
    <definedName name="G" localSheetId="15">#REF!</definedName>
    <definedName name="G" localSheetId="18">#REF!</definedName>
    <definedName name="G">#REF!</definedName>
    <definedName name="g54." localSheetId="13">#REF!</definedName>
    <definedName name="g54." localSheetId="14">#REF!</definedName>
    <definedName name="g54." localSheetId="18">#REF!</definedName>
    <definedName name="g54.">#REF!</definedName>
    <definedName name="GEOTURN" localSheetId="13">#REF!</definedName>
    <definedName name="GEOTURN" localSheetId="18">#REF!</definedName>
    <definedName name="GEOTURN">#REF!</definedName>
    <definedName name="gfgdhf" hidden="1">{"Sales 2",#N/A,FALSE,"SALES";"Transfer 2",#N/A,FALSE,"TRANSFERS";"A1460",#N/A,FALSE,"A1460"}</definedName>
    <definedName name="gg" hidden="1">{"Sales 2",#N/A,FALSE,"SALES";"Transfer 2",#N/A,FALSE,"TRANSFERS";"A1460",#N/A,FALSE,"A1460"}</definedName>
    <definedName name="ggf" hidden="1">{#N/A,#N/A,FALSE,"dec98qtr";#N/A,#N/A,FALSE,"suppdecsep98";#N/A,#N/A,FALSE,"w-dec98"}</definedName>
    <definedName name="GGG" localSheetId="13">#REF!</definedName>
    <definedName name="GGG" localSheetId="14">#REF!</definedName>
    <definedName name="GGG" localSheetId="18">#REF!</definedName>
    <definedName name="GGG">#REF!</definedName>
    <definedName name="GH" hidden="1">{"MSS",#N/A,FALSE,"MSS";"ProdSA",#N/A,FALSE,"ProdSA";"Sales 1",#N/A,FALSE,"SALES";"Transfer 1",#N/A,FALSE,"TRANSFERS"}</definedName>
    <definedName name="ghj" hidden="1">{"Sales 2",#N/A,FALSE,"SALES";"Transfer 2",#N/A,FALSE,"TRANSFERS";"A1460",#N/A,FALSE,"A1460"}</definedName>
    <definedName name="GL" localSheetId="13" hidden="1">{"'CALL MONEY'!$K$53"}</definedName>
    <definedName name="GL" localSheetId="15" hidden="1">{"'CALL MONEY'!$K$53"}</definedName>
    <definedName name="GL" hidden="1">{"'CALL MONEY'!$K$53"}</definedName>
    <definedName name="GOCWO" localSheetId="13">#REF!</definedName>
    <definedName name="GOCWO" localSheetId="18">#REF!</definedName>
    <definedName name="GOCWO">#REF!</definedName>
    <definedName name="GP_COMPARISON" localSheetId="13">#REF!</definedName>
    <definedName name="GP_COMPARISON" localSheetId="14">#REF!</definedName>
    <definedName name="GP_COMPARISON" localSheetId="18">#REF!</definedName>
    <definedName name="GP_COMPARISON">#REF!</definedName>
    <definedName name="hatim" localSheetId="13">#REF!</definedName>
    <definedName name="hatim" localSheetId="18">#REF!</definedName>
    <definedName name="hatim">#REF!</definedName>
    <definedName name="HD_INCOME" localSheetId="13">#REF!</definedName>
    <definedName name="HD_INCOME" localSheetId="14">#REF!</definedName>
    <definedName name="HD_INCOME" localSheetId="18">#REF!</definedName>
    <definedName name="HD_INCOME">#REF!</definedName>
    <definedName name="Henry" localSheetId="13">'[65]Analytics Summary'!#REF!</definedName>
    <definedName name="Henry" localSheetId="18">'[65]Analytics Summary'!#REF!</definedName>
    <definedName name="Henry">'[65]Analytics Summary'!#REF!</definedName>
    <definedName name="hfh" hidden="1">{#N/A,#N/A,FALSE,"dec98qtr";#N/A,#N/A,FALSE,"suppdecsep98";#N/A,#N/A,FALSE,"w-dec98"}</definedName>
    <definedName name="hgg" hidden="1">{"Sales 2",#N/A,FALSE,"SALES";"Transfer 2",#N/A,FALSE,"TRANSFERS";"A1460",#N/A,FALSE,"A1460"}</definedName>
    <definedName name="hh" localSheetId="13">#N/A</definedName>
    <definedName name="hh" localSheetId="15">#N/A</definedName>
    <definedName name="hh" hidden="1">{"'CALL MONEY'!$K$53"}</definedName>
    <definedName name="hhjhjjjjjj" localSheetId="13">[66]Lead!#REF!</definedName>
    <definedName name="hhjhjjjjjj" localSheetId="18">[66]Lead!#REF!</definedName>
    <definedName name="hhjhjjjjjj">[66]Lead!#REF!</definedName>
    <definedName name="HISTORY_A_LIAB" localSheetId="13">#REF!</definedName>
    <definedName name="HISTORY_A_LIAB" localSheetId="14">#REF!</definedName>
    <definedName name="HISTORY_A_LIAB" localSheetId="18">#REF!</definedName>
    <definedName name="HISTORY_A_LIAB">#REF!</definedName>
    <definedName name="hr" localSheetId="13">#REF!</definedName>
    <definedName name="hr" localSheetId="18">#REF!</definedName>
    <definedName name="hr">#REF!</definedName>
    <definedName name="html_cntrl" localSheetId="13" hidden="1">{"'CALL MONEY'!$K$53"}</definedName>
    <definedName name="html_cntrl" localSheetId="15" hidden="1">{"'CALL MONEY'!$K$53"}</definedName>
    <definedName name="html_cntrl" hidden="1">{"'CALL MONEY'!$K$53"}</definedName>
    <definedName name="html_cntrl465454" localSheetId="13" hidden="1">{"'CALL MONEY'!$K$53"}</definedName>
    <definedName name="html_cntrl465454" localSheetId="15" hidden="1">{"'CALL MONEY'!$K$53"}</definedName>
    <definedName name="html_cntrl465454" hidden="1">{"'CALL MONEY'!$K$53"}</definedName>
    <definedName name="HTML_CodePage" hidden="1">1252</definedName>
    <definedName name="HTML_Control" localSheetId="13" hidden="1">{"'CALL MONEY'!$K$53"}</definedName>
    <definedName name="HTML_Control" localSheetId="14" hidden="1">{"'CALL MONEY'!$K$53"}</definedName>
    <definedName name="HTML_Control" localSheetId="15" hidden="1">{"'CALL MONEY'!$K$53"}</definedName>
    <definedName name="HTML_Control" localSheetId="10" hidden="1">{"'CALL MONEY'!$K$53"}</definedName>
    <definedName name="HTML_Control" localSheetId="5" hidden="1">{"'CALL MONEY'!$K$53"}</definedName>
    <definedName name="HTML_Control" hidden="1">{"'CALL MONEY'!$K$53"}</definedName>
    <definedName name="html_control1" hidden="1">{"'CALL MONEY'!$K$53"}</definedName>
    <definedName name="html_ctl78" localSheetId="13" hidden="1">{"'CALL MONEY'!$K$53"}</definedName>
    <definedName name="html_ctl78" localSheetId="15" hidden="1">{"'CALL MONEY'!$K$53"}</definedName>
    <definedName name="html_ctl78" hidden="1">{"'CALL MONEY'!$K$53"}</definedName>
    <definedName name="HTML_Description" hidden="1">""</definedName>
    <definedName name="HTML_Email" hidden="1">""</definedName>
    <definedName name="HTML_Header" hidden="1">"CALL MONEY"</definedName>
    <definedName name="HTML_LastUpdate" hidden="1">"27/11/02"</definedName>
    <definedName name="HTML_LineAfter" hidden="1">FALSE</definedName>
    <definedName name="HTML_LineBefore" hidden="1">FALSE</definedName>
    <definedName name="HTML_Name" hidden="1">"Sana"</definedName>
    <definedName name="HTML_OBDlg2" hidden="1">TRUE</definedName>
    <definedName name="HTML_OBDlg4" hidden="1">TRUE</definedName>
    <definedName name="HTML_OS" hidden="1">0</definedName>
    <definedName name="HTML_PathFile" hidden="1">"C:\My Documents\MyHTML.htm"</definedName>
    <definedName name="HTML_Title" hidden="1">"HOLDING 27-11-2002"</definedName>
    <definedName name="I" localSheetId="13">#REF!</definedName>
    <definedName name="I" localSheetId="14">#REF!</definedName>
    <definedName name="I" localSheetId="15">#REF!</definedName>
    <definedName name="I" localSheetId="18">#REF!</definedName>
    <definedName name="I">#REF!</definedName>
    <definedName name="ID" localSheetId="13">#REF!</definedName>
    <definedName name="ID" localSheetId="18">#REF!</definedName>
    <definedName name="ID">#REF!</definedName>
    <definedName name="IDFUIU" localSheetId="13">#REF!</definedName>
    <definedName name="IDFUIU" localSheetId="14">#REF!</definedName>
    <definedName name="IDFUIU" localSheetId="15">#REF!</definedName>
    <definedName name="IDFUIU" localSheetId="18">#REF!</definedName>
    <definedName name="IDFUIU">#REF!</definedName>
    <definedName name="IEC" localSheetId="13">#REF!</definedName>
    <definedName name="IEC" localSheetId="14">#REF!</definedName>
    <definedName name="IEC" localSheetId="18">#REF!</definedName>
    <definedName name="IEC">#REF!</definedName>
    <definedName name="IECO" localSheetId="13">#REF!</definedName>
    <definedName name="IECO" localSheetId="14">#REF!</definedName>
    <definedName name="IECO" localSheetId="18">#REF!</definedName>
    <definedName name="IECO">#REF!</definedName>
    <definedName name="IECO1" localSheetId="13">#REF!</definedName>
    <definedName name="IECO1" localSheetId="14">#REF!</definedName>
    <definedName name="IECO1" localSheetId="18">#REF!</definedName>
    <definedName name="IECO1">#REF!</definedName>
    <definedName name="IED" localSheetId="13">#REF!</definedName>
    <definedName name="IED" localSheetId="14">#REF!</definedName>
    <definedName name="IED" localSheetId="18">#REF!</definedName>
    <definedName name="IED">#REF!</definedName>
    <definedName name="IEH" localSheetId="13">#REF!</definedName>
    <definedName name="IEH" localSheetId="14">#REF!</definedName>
    <definedName name="IEH" localSheetId="18">#REF!</definedName>
    <definedName name="IEH">#REF!</definedName>
    <definedName name="IEP" localSheetId="13">#REF!</definedName>
    <definedName name="IEP" localSheetId="14">#REF!</definedName>
    <definedName name="IEP" localSheetId="18">#REF!</definedName>
    <definedName name="IEP">#REF!</definedName>
    <definedName name="IES" localSheetId="13">#REF!</definedName>
    <definedName name="IES" localSheetId="14">#REF!</definedName>
    <definedName name="IES" localSheetId="18">#REF!</definedName>
    <definedName name="IES">#REF!</definedName>
    <definedName name="IET" localSheetId="13">#REF!</definedName>
    <definedName name="IET" localSheetId="14">#REF!</definedName>
    <definedName name="IET" localSheetId="18">#REF!</definedName>
    <definedName name="IET">#REF!</definedName>
    <definedName name="INC" localSheetId="13">#REF!</definedName>
    <definedName name="INC" localSheetId="14">#REF!</definedName>
    <definedName name="INC" localSheetId="15">#REF!</definedName>
    <definedName name="INC" localSheetId="10">#REF!</definedName>
    <definedName name="INC" localSheetId="18">#REF!</definedName>
    <definedName name="INC">#REF!</definedName>
    <definedName name="incomeretfc" localSheetId="13">#REF!</definedName>
    <definedName name="incomeretfc" localSheetId="18">#REF!</definedName>
    <definedName name="incomeretfc">#REF!</definedName>
    <definedName name="IncomeStatementDates" localSheetId="13">#REF!</definedName>
    <definedName name="IncomeStatementDates" localSheetId="14">#REF!</definedName>
    <definedName name="IncomeStatementDates" localSheetId="15">#REF!</definedName>
    <definedName name="IncomeStatementDates" localSheetId="10">#REF!</definedName>
    <definedName name="IncomeStatementDates" localSheetId="18">#REF!</definedName>
    <definedName name="IncomeStatementDates">#REF!</definedName>
    <definedName name="INPUT" localSheetId="13">#REF!</definedName>
    <definedName name="INPUT" localSheetId="18">#REF!</definedName>
    <definedName name="INPUT">#REF!</definedName>
    <definedName name="INVEST" localSheetId="13">[26]acct!#REF!</definedName>
    <definedName name="INVEST" localSheetId="14">[27]acct!#REF!</definedName>
    <definedName name="INVEST" localSheetId="15">[26]acct!#REF!</definedName>
    <definedName name="INVEST" localSheetId="18">[27]acct!#REF!</definedName>
    <definedName name="INVEST">[27]acct!#REF!</definedName>
    <definedName name="investments" hidden="1">{"'CALL MONEY'!$K$53"}</definedName>
    <definedName name="IPAGE1" localSheetId="13">#REF!</definedName>
    <definedName name="IPAGE1" localSheetId="14">#REF!</definedName>
    <definedName name="IPAGE1" localSheetId="15">#REF!</definedName>
    <definedName name="IPAGE1" localSheetId="10">#REF!</definedName>
    <definedName name="IPAGE1" localSheetId="18">#REF!</definedName>
    <definedName name="IPAGE1">#REF!</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40952.1527893519</definedName>
    <definedName name="IQ_NTM" hidden="1">6000</definedName>
    <definedName name="IQ_TODAY" hidden="1">0</definedName>
    <definedName name="IQ_WEEK" hidden="1">50000</definedName>
    <definedName name="IQ_YTD" hidden="1">3000</definedName>
    <definedName name="IQ_YTDMONTH" hidden="1">130000</definedName>
    <definedName name="iqbal" localSheetId="13">[67]Sheet2!#REF!</definedName>
    <definedName name="iqbal" localSheetId="14">[68]Sheet2!#REF!</definedName>
    <definedName name="iqbal" localSheetId="15">[67]Sheet2!#REF!</definedName>
    <definedName name="iqbal" localSheetId="10">[68]Sheet2!#REF!</definedName>
    <definedName name="iqbal" localSheetId="18">[69]Sheet2!#REF!</definedName>
    <definedName name="iqbal">[69]Sheet2!#REF!</definedName>
    <definedName name="IRR" localSheetId="13">#REF!</definedName>
    <definedName name="IRR" localSheetId="14">#REF!</definedName>
    <definedName name="IRR" localSheetId="15">#REF!</definedName>
    <definedName name="IRR" localSheetId="18">#REF!</definedName>
    <definedName name="IRR">#REF!</definedName>
    <definedName name="iu" localSheetId="13">#REF!</definedName>
    <definedName name="iu" localSheetId="14">#REF!</definedName>
    <definedName name="iu" localSheetId="18">#REF!</definedName>
    <definedName name="iu">#REF!</definedName>
    <definedName name="J" localSheetId="13">#REF!</definedName>
    <definedName name="J" localSheetId="14">#REF!</definedName>
    <definedName name="J" localSheetId="15">#REF!</definedName>
    <definedName name="J" localSheetId="18">#REF!</definedName>
    <definedName name="J">#REF!</definedName>
    <definedName name="jak" localSheetId="13">#REF!</definedName>
    <definedName name="jak" localSheetId="18">#REF!</definedName>
    <definedName name="jak">#REF!</definedName>
    <definedName name="JJJJ" localSheetId="13">#REF!</definedName>
    <definedName name="JJJJ" localSheetId="14">#REF!</definedName>
    <definedName name="JJJJ" localSheetId="18">#REF!</definedName>
    <definedName name="JJJJ">#REF!</definedName>
    <definedName name="jkjk" hidden="1">{"MSS",#N/A,FALSE,"MSS";"ProdSA",#N/A,FALSE,"ProdSA";"Sales 1",#N/A,FALSE,"SALES";"Transfer 1",#N/A,FALSE,"TRANSFERS"}</definedName>
    <definedName name="jkl" hidden="1">{#N/A,#N/A,FALSE,"dec98qtr";#N/A,#N/A,FALSE,"suppdecsep98";#N/A,#N/A,FALSE,"w-dec98"}</definedName>
    <definedName name="jqhewhqe" hidden="1">{"MSS",#N/A,FALSE,"MSS";"ProdSA",#N/A,FALSE,"ProdSA";"Sales 1",#N/A,FALSE,"SALES";"Transfer 1",#N/A,FALSE,"TRANSFERS"}</definedName>
    <definedName name="jv" localSheetId="13">#REF!</definedName>
    <definedName name="jv" localSheetId="14">#REF!</definedName>
    <definedName name="jv" localSheetId="15">#REF!</definedName>
    <definedName name="jv" localSheetId="18">#REF!</definedName>
    <definedName name="jv">#REF!</definedName>
    <definedName name="JVPrint" localSheetId="13">#REF!</definedName>
    <definedName name="JVPrint" localSheetId="14">#REF!</definedName>
    <definedName name="JVPrint" localSheetId="15">#REF!</definedName>
    <definedName name="JVPrint" localSheetId="18">#REF!</definedName>
    <definedName name="JVPrint">#REF!</definedName>
    <definedName name="KAJSDLKj" localSheetId="13">#REF!</definedName>
    <definedName name="KAJSDLKj" localSheetId="18">#REF!</definedName>
    <definedName name="KAJSDLKj">#REF!</definedName>
    <definedName name="kauser" localSheetId="13">#REF!</definedName>
    <definedName name="kauser" localSheetId="14">#REF!</definedName>
    <definedName name="kauser" localSheetId="18">#REF!</definedName>
    <definedName name="kauser">#REF!</definedName>
    <definedName name="KEY_S" localSheetId="13" hidden="1">#REF!</definedName>
    <definedName name="KEY_S" localSheetId="14" hidden="1">#REF!</definedName>
    <definedName name="KEY_S" localSheetId="15" hidden="1">#REF!</definedName>
    <definedName name="KEY_S" localSheetId="18" hidden="1">#REF!</definedName>
    <definedName name="KEY_S" hidden="1">#REF!</definedName>
    <definedName name="kjjk" hidden="1">{#N/A,#N/A,FALSE,"dec98qtr";#N/A,#N/A,FALSE,"suppdecsep98";#N/A,#N/A,FALSE,"w-dec98"}</definedName>
    <definedName name="kk" localSheetId="13">#REF!</definedName>
    <definedName name="kk" localSheetId="14">#REF!</definedName>
    <definedName name="kk" localSheetId="18">#REF!</definedName>
    <definedName name="kk">#REF!</definedName>
    <definedName name="kkk" localSheetId="13">#REF!</definedName>
    <definedName name="kkk" localSheetId="18">#REF!</definedName>
    <definedName name="kkk">#REF!</definedName>
    <definedName name="kl" hidden="1">{"MSS",#N/A,FALSE,"MSS";"ProdSA",#N/A,FALSE,"ProdSA";"Sales 1",#N/A,FALSE,"SALES";"Transfer 1",#N/A,FALSE,"TRANSFERS"}</definedName>
    <definedName name="l" localSheetId="13">'[63]CE-10th-June-06'!#REF!</definedName>
    <definedName name="l" localSheetId="14">'[70]CE-10th-June-06'!#REF!</definedName>
    <definedName name="l" localSheetId="15">'[63]CE-10th-June-06'!#REF!</definedName>
    <definedName name="l" localSheetId="18">'[70]CE-10th-June-06'!#REF!</definedName>
    <definedName name="l">'[70]CE-10th-June-06'!#REF!</definedName>
    <definedName name="L_AcctDes" localSheetId="13">#REF!</definedName>
    <definedName name="L_AcctDes" localSheetId="14">#REF!</definedName>
    <definedName name="L_AcctDes" localSheetId="18">#REF!</definedName>
    <definedName name="L_AcctDes">#REF!</definedName>
    <definedName name="L_Adjust" localSheetId="13">#REF!</definedName>
    <definedName name="L_Adjust" localSheetId="14">[71]Links!$H$1:$H$65536</definedName>
    <definedName name="L_Adjust" localSheetId="15">#REF!</definedName>
    <definedName name="L_Adjust" localSheetId="10">[71]Links!$H$1:$H$65536</definedName>
    <definedName name="L_Adjust" localSheetId="5">[72]Links!$H:$H</definedName>
    <definedName name="L_Adjust">[73]Links!$H:$H</definedName>
    <definedName name="L_Adjust_GT" localSheetId="13">#REF!</definedName>
    <definedName name="L_Adjust_GT" localSheetId="14">#REF!</definedName>
    <definedName name="L_Adjust_GT" localSheetId="18">#REF!</definedName>
    <definedName name="L_Adjust_GT">#REF!</definedName>
    <definedName name="L_AJE_Tot" localSheetId="13">#REF!</definedName>
    <definedName name="L_AJE_Tot" localSheetId="14">[71]Links!$G$1:$G$65536</definedName>
    <definedName name="L_AJE_Tot" localSheetId="15">#REF!</definedName>
    <definedName name="L_AJE_Tot" localSheetId="10">[71]Links!$G$1:$G$65536</definedName>
    <definedName name="L_AJE_Tot" localSheetId="5">[72]Links!$G:$G</definedName>
    <definedName name="L_AJE_Tot">[73]Links!$G:$G</definedName>
    <definedName name="L_AJE_Tot_GT" localSheetId="13">#REF!</definedName>
    <definedName name="L_AJE_Tot_GT" localSheetId="14">#REF!</definedName>
    <definedName name="L_AJE_Tot_GT" localSheetId="18">#REF!</definedName>
    <definedName name="L_AJE_Tot_GT">#REF!</definedName>
    <definedName name="L_CompNum" localSheetId="13">#REF!</definedName>
    <definedName name="L_CompNum" localSheetId="14">#REF!</definedName>
    <definedName name="L_CompNum" localSheetId="18">#REF!</definedName>
    <definedName name="L_CompNum">#REF!</definedName>
    <definedName name="L_CY_Beg" localSheetId="13">#REF!</definedName>
    <definedName name="L_CY_Beg" localSheetId="14">[71]Links!$F$1:$F$65536</definedName>
    <definedName name="L_CY_Beg" localSheetId="15">#REF!</definedName>
    <definedName name="L_CY_Beg" localSheetId="10">[71]Links!$F$1:$F$65536</definedName>
    <definedName name="L_CY_Beg" localSheetId="5">[72]Links!$F:$F</definedName>
    <definedName name="L_CY_Beg">[73]Links!$F:$F</definedName>
    <definedName name="L_CY_Beg_GT" localSheetId="13">#REF!</definedName>
    <definedName name="L_CY_Beg_GT" localSheetId="14">#REF!</definedName>
    <definedName name="L_CY_Beg_GT" localSheetId="18">#REF!</definedName>
    <definedName name="L_CY_Beg_GT">#REF!</definedName>
    <definedName name="L_CY_End" localSheetId="13">[74]Links!$J$1:$J$65536</definedName>
    <definedName name="L_CY_End" localSheetId="14">[71]Links!$J$1:$J$65536</definedName>
    <definedName name="L_CY_End" localSheetId="15">[74]Links!$J$1:$J$65536</definedName>
    <definedName name="L_CY_End" localSheetId="10">[71]Links!$J$1:$J$65536</definedName>
    <definedName name="L_CY_End" localSheetId="5">[72]Links!$J:$J</definedName>
    <definedName name="L_CY_End">[73]Links!$J:$J</definedName>
    <definedName name="L_CY_End_GT" localSheetId="13">#REF!</definedName>
    <definedName name="L_CY_End_GT" localSheetId="14">#REF!</definedName>
    <definedName name="L_CY_End_GT" localSheetId="18">#REF!</definedName>
    <definedName name="L_CY_End_GT">#REF!</definedName>
    <definedName name="L_GrpNum" localSheetId="13">#REF!</definedName>
    <definedName name="L_GrpNum" localSheetId="14">#REF!</definedName>
    <definedName name="L_GrpNum" localSheetId="18">#REF!</definedName>
    <definedName name="L_GrpNum">#REF!</definedName>
    <definedName name="L_Headings" localSheetId="13">#REF!</definedName>
    <definedName name="L_Headings" localSheetId="14">#REF!</definedName>
    <definedName name="L_Headings" localSheetId="18">#REF!</definedName>
    <definedName name="L_Headings">#REF!</definedName>
    <definedName name="L_KeyValue" localSheetId="13">#REF!</definedName>
    <definedName name="L_KeyValue" localSheetId="14">#REF!</definedName>
    <definedName name="L_KeyValue" localSheetId="18">#REF!</definedName>
    <definedName name="L_KeyValue">#REF!</definedName>
    <definedName name="L_PY_End" localSheetId="13">[75]Links!$K:$K</definedName>
    <definedName name="L_PY_End" localSheetId="14">#REF!</definedName>
    <definedName name="L_PY_End" localSheetId="15">[75]Links!$K:$K</definedName>
    <definedName name="L_PY_End" localSheetId="10">#REF!</definedName>
    <definedName name="L_PY_End" localSheetId="5">[72]Links!$K:$K</definedName>
    <definedName name="L_PY_End">[73]Links!$K:$K</definedName>
    <definedName name="L_PY_End_GT" localSheetId="13">#REF!</definedName>
    <definedName name="L_PY_End_GT" localSheetId="14">#REF!</definedName>
    <definedName name="L_PY_End_GT" localSheetId="18">#REF!</definedName>
    <definedName name="L_PY_End_GT">#REF!</definedName>
    <definedName name="L_RJE_Tot" localSheetId="13">#REF!</definedName>
    <definedName name="L_RJE_Tot" localSheetId="14">[71]Links!$I$1:$I$65536</definedName>
    <definedName name="L_RJE_Tot" localSheetId="15">#REF!</definedName>
    <definedName name="L_RJE_Tot" localSheetId="10">[71]Links!$I$1:$I$65536</definedName>
    <definedName name="L_RJE_Tot" localSheetId="5">[72]Links!$I:$I</definedName>
    <definedName name="L_RJE_Tot">[73]Links!$I:$I</definedName>
    <definedName name="L_RJE_Tot_GT" localSheetId="13">#REF!</definedName>
    <definedName name="L_RJE_Tot_GT" localSheetId="14">#REF!</definedName>
    <definedName name="L_RJE_Tot_GT" localSheetId="18">#REF!</definedName>
    <definedName name="L_RJE_Tot_GT">#REF!</definedName>
    <definedName name="L_RowNum" localSheetId="13">#REF!</definedName>
    <definedName name="L_RowNum" localSheetId="14">#REF!</definedName>
    <definedName name="L_RowNum" localSheetId="18">#REF!</definedName>
    <definedName name="L_RowNum">#REF!</definedName>
    <definedName name="LIAB1" localSheetId="13">#REF!</definedName>
    <definedName name="LIAB1" localSheetId="14">#REF!</definedName>
    <definedName name="LIAB1" localSheetId="15">#REF!</definedName>
    <definedName name="LIAB1" localSheetId="10">#REF!</definedName>
    <definedName name="LIAB1" localSheetId="18">#REF!</definedName>
    <definedName name="LIAB1">#REF!</definedName>
    <definedName name="LIAB2" localSheetId="13">#REF!</definedName>
    <definedName name="LIAB2" localSheetId="14">#REF!</definedName>
    <definedName name="LIAB2" localSheetId="15">#REF!</definedName>
    <definedName name="LIAB2" localSheetId="10">#REF!</definedName>
    <definedName name="LIAB2" localSheetId="18">#REF!</definedName>
    <definedName name="LIAB2">#REF!</definedName>
    <definedName name="LIAB3" localSheetId="13">#REF!</definedName>
    <definedName name="LIAB3" localSheetId="14">#REF!</definedName>
    <definedName name="LIAB3" localSheetId="15">#REF!</definedName>
    <definedName name="LIAB3" localSheetId="10">#REF!</definedName>
    <definedName name="LIAB3" localSheetId="18">#REF!</definedName>
    <definedName name="LIAB3">#REF!</definedName>
    <definedName name="LIAB4" localSheetId="13">#REF!</definedName>
    <definedName name="LIAB4" localSheetId="14">#REF!</definedName>
    <definedName name="LIAB4" localSheetId="15">#REF!</definedName>
    <definedName name="LIAB4" localSheetId="10">#REF!</definedName>
    <definedName name="LIAB4" localSheetId="18">#REF!</definedName>
    <definedName name="LIAB4">#REF!</definedName>
    <definedName name="LIBAST" localSheetId="13">#REF!</definedName>
    <definedName name="LIBAST" localSheetId="14">#REF!</definedName>
    <definedName name="LIBAST" localSheetId="15">#REF!</definedName>
    <definedName name="LIBAST" localSheetId="10">#REF!</definedName>
    <definedName name="LIBAST" localSheetId="18">#REF!</definedName>
    <definedName name="LIBAST">#REF!</definedName>
    <definedName name="List_Curr">[50]Currency!$B$9:$B$31</definedName>
    <definedName name="List_Level_Assr">[50]DropDown!$B$1:$B$4</definedName>
    <definedName name="List_LevelAssurance">'[33]Drop Down'!$B$2:$B$5</definedName>
    <definedName name="List_Proj_Meth">[50]DropDown!$H$1:$H$2</definedName>
    <definedName name="List_Samp_Sel">[50]DropDown!$D$1:$D$4</definedName>
    <definedName name="List_TypeProcedure">'[33]Drop Down'!$A$2:$A$7</definedName>
    <definedName name="lk" localSheetId="13" hidden="1">#REF!</definedName>
    <definedName name="lk" localSheetId="14" hidden="1">#REF!</definedName>
    <definedName name="lk" localSheetId="15" hidden="1">#REF!</definedName>
    <definedName name="lk" localSheetId="18" hidden="1">#REF!</definedName>
    <definedName name="lk" hidden="1">#REF!</definedName>
    <definedName name="lkup">[76]Ranges!$B$3:$C$12</definedName>
    <definedName name="LN" localSheetId="13">#REF!</definedName>
    <definedName name="LN" localSheetId="14">#REF!</definedName>
    <definedName name="LN" localSheetId="15">#REF!</definedName>
    <definedName name="LN" localSheetId="18">#REF!</definedName>
    <definedName name="LN">#REF!</definedName>
    <definedName name="LN_9" localSheetId="13">#REF!</definedName>
    <definedName name="LN_9" localSheetId="14">#REF!</definedName>
    <definedName name="LN_9" localSheetId="18">#REF!</definedName>
    <definedName name="LN_9">#REF!</definedName>
    <definedName name="LN2_9" localSheetId="13">#REF!</definedName>
    <definedName name="LN2_9" localSheetId="14">#REF!</definedName>
    <definedName name="LN2_9" localSheetId="18">#REF!</definedName>
    <definedName name="LN2_9">#REF!</definedName>
    <definedName name="LOAN" localSheetId="13">#REF!</definedName>
    <definedName name="LOAN" localSheetId="18">#REF!</definedName>
    <definedName name="LOAN">#REF!</definedName>
    <definedName name="LOANS" localSheetId="13">[26]acct!#REF!</definedName>
    <definedName name="LOANS" localSheetId="14">[27]acct!#REF!</definedName>
    <definedName name="LOANS" localSheetId="15">[26]acct!#REF!</definedName>
    <definedName name="LOANS" localSheetId="18">[27]acct!#REF!</definedName>
    <definedName name="LOANS">[27]acct!#REF!</definedName>
    <definedName name="longterm" localSheetId="13">#REF!</definedName>
    <definedName name="longterm" localSheetId="14">#REF!</definedName>
    <definedName name="longterm" localSheetId="18">#REF!</definedName>
    <definedName name="longterm">#REF!</definedName>
    <definedName name="LPAGE1" localSheetId="13">#REF!</definedName>
    <definedName name="LPAGE1" localSheetId="14">#REF!</definedName>
    <definedName name="LPAGE1" localSheetId="15">#REF!</definedName>
    <definedName name="LPAGE1" localSheetId="10">#REF!</definedName>
    <definedName name="LPAGE1" localSheetId="18">#REF!</definedName>
    <definedName name="LPAGE1">#REF!</definedName>
    <definedName name="LPAGE2" localSheetId="13">#REF!</definedName>
    <definedName name="LPAGE2" localSheetId="14">#REF!</definedName>
    <definedName name="LPAGE2" localSheetId="15">#REF!</definedName>
    <definedName name="LPAGE2" localSheetId="10">#REF!</definedName>
    <definedName name="LPAGE2" localSheetId="18">#REF!</definedName>
    <definedName name="LPAGE2">#REF!</definedName>
    <definedName name="LPAGE3" localSheetId="13">#REF!</definedName>
    <definedName name="LPAGE3" localSheetId="14">#REF!</definedName>
    <definedName name="LPAGE3" localSheetId="15">#REF!</definedName>
    <definedName name="LPAGE3" localSheetId="10">#REF!</definedName>
    <definedName name="LPAGE3" localSheetId="18">#REF!</definedName>
    <definedName name="LPAGE3">#REF!</definedName>
    <definedName name="LPAGE4" localSheetId="13">#REF!</definedName>
    <definedName name="LPAGE4" localSheetId="14">#REF!</definedName>
    <definedName name="LPAGE4" localSheetId="15">#REF!</definedName>
    <definedName name="LPAGE4" localSheetId="10">#REF!</definedName>
    <definedName name="LPAGE4" localSheetId="18">#REF!</definedName>
    <definedName name="LPAGE4">#REF!</definedName>
    <definedName name="M" localSheetId="13">#REF!</definedName>
    <definedName name="M" localSheetId="14">#REF!</definedName>
    <definedName name="M" localSheetId="15">#REF!</definedName>
    <definedName name="M" localSheetId="18">#REF!</definedName>
    <definedName name="M">#REF!</definedName>
    <definedName name="main" localSheetId="13">#REF!</definedName>
    <definedName name="main" localSheetId="14">#REF!</definedName>
    <definedName name="main" localSheetId="15">#REF!</definedName>
    <definedName name="main" localSheetId="10">#REF!</definedName>
    <definedName name="main" localSheetId="18">#REF!</definedName>
    <definedName name="main">#REF!</definedName>
    <definedName name="MAK" localSheetId="13">#REF!</definedName>
    <definedName name="MAK" localSheetId="14">#REF!</definedName>
    <definedName name="MAK" localSheetId="18">#REF!</definedName>
    <definedName name="MAK">#REF!</definedName>
    <definedName name="MANAMABS" localSheetId="13">#REF!</definedName>
    <definedName name="MANAMABS" localSheetId="14">#REF!</definedName>
    <definedName name="MANAMABS" localSheetId="18">#REF!</definedName>
    <definedName name="MANAMABS">#REF!</definedName>
    <definedName name="manamabs0207">[77]Sheet3!$A$157:$C$321</definedName>
    <definedName name="Manamapl" localSheetId="13">#REF!</definedName>
    <definedName name="Manamapl" localSheetId="14">#REF!</definedName>
    <definedName name="Manamapl" localSheetId="18">#REF!</definedName>
    <definedName name="Manamapl">#REF!</definedName>
    <definedName name="manamapl0207">[77]Sheet3!$A$5:$C$153</definedName>
    <definedName name="Manamapl5" localSheetId="13">#REF!</definedName>
    <definedName name="Manamapl5" localSheetId="14">#REF!</definedName>
    <definedName name="Manamapl5" localSheetId="18">#REF!</definedName>
    <definedName name="Manamapl5">#REF!</definedName>
    <definedName name="Mansoor" localSheetId="13">#REF!</definedName>
    <definedName name="Mansoor" localSheetId="14">#REF!</definedName>
    <definedName name="Mansoor" localSheetId="15">#REF!</definedName>
    <definedName name="Mansoor" localSheetId="10">#REF!</definedName>
    <definedName name="Mansoor" localSheetId="18">#REF!</definedName>
    <definedName name="Mansoor">#REF!</definedName>
    <definedName name="MARKET" localSheetId="13">[53]Augbkp98!$Z$6:$AO$25</definedName>
    <definedName name="MARKET" localSheetId="15">[53]Augbkp98!$Z$6:$AO$25</definedName>
    <definedName name="MARKET">[53]Augbkp98!$Z$6:$AO$25</definedName>
    <definedName name="masroor" localSheetId="13">#REF!</definedName>
    <definedName name="masroor" localSheetId="14">#REF!</definedName>
    <definedName name="masroor" localSheetId="15">#REF!</definedName>
    <definedName name="masroor" localSheetId="10">#REF!</definedName>
    <definedName name="masroor" localSheetId="18">#REF!</definedName>
    <definedName name="masroor">#REF!</definedName>
    <definedName name="MAZ" localSheetId="13">'[78]T-BILL'!#REF!</definedName>
    <definedName name="MAZ" localSheetId="14">'[78]T-BILL'!#REF!</definedName>
    <definedName name="MAZ" localSheetId="18">'[78]T-BILL'!#REF!</definedName>
    <definedName name="MAZ">'[78]T-BILL'!#REF!</definedName>
    <definedName name="MEMO_HOH_I_AKRM" localSheetId="13">#REF!</definedName>
    <definedName name="MEMO_HOH_I_AKRM" localSheetId="14">#REF!</definedName>
    <definedName name="MEMO_HOH_I_AKRM" localSheetId="18">#REF!</definedName>
    <definedName name="MEMO_HOH_I_AKRM">#REF!</definedName>
    <definedName name="MEMO_HOH_RHABIB" localSheetId="13">#REF!</definedName>
    <definedName name="MEMO_HOH_RHABIB" localSheetId="14">#REF!</definedName>
    <definedName name="MEMO_HOH_RHABIB" localSheetId="18">#REF!</definedName>
    <definedName name="MEMO_HOH_RHABIB">#REF!</definedName>
    <definedName name="MEMO_MONHLY_A_C" localSheetId="13">#REF!</definedName>
    <definedName name="MEMO_MONHLY_A_C" localSheetId="14">#REF!</definedName>
    <definedName name="MEMO_MONHLY_A_C" localSheetId="18">#REF!</definedName>
    <definedName name="MEMO_MONHLY_A_C">#REF!</definedName>
    <definedName name="MI" localSheetId="13">#REF!</definedName>
    <definedName name="MI" localSheetId="18">#REF!</definedName>
    <definedName name="MI">#REF!</definedName>
    <definedName name="Mis_Def" localSheetId="13">#REF!</definedName>
    <definedName name="Mis_Def" localSheetId="18">#REF!</definedName>
    <definedName name="Mis_Def">#REF!</definedName>
    <definedName name="MIS_REPORT_2" localSheetId="13">#REF!</definedName>
    <definedName name="MIS_REPORT_2" localSheetId="14">#REF!</definedName>
    <definedName name="MIS_REPORT_2" localSheetId="18">#REF!</definedName>
    <definedName name="MIS_REPORT_2">#REF!</definedName>
    <definedName name="MKA" localSheetId="13">#REF!</definedName>
    <definedName name="MKA" localSheetId="14">#REF!</definedName>
    <definedName name="MKA" localSheetId="18">#REF!</definedName>
    <definedName name="MKA">#REF!</definedName>
    <definedName name="MKX" localSheetId="13">#REF!</definedName>
    <definedName name="MKX" localSheetId="14">#REF!</definedName>
    <definedName name="MKX" localSheetId="18">#REF!</definedName>
    <definedName name="MKX">#REF!</definedName>
    <definedName name="MLNTREGISTER" localSheetId="13">#REF!</definedName>
    <definedName name="MLNTREGISTER" localSheetId="14">#REF!</definedName>
    <definedName name="MLNTREGISTER" localSheetId="15">#REF!</definedName>
    <definedName name="MLNTREGISTER" localSheetId="18">#REF!</definedName>
    <definedName name="MLNTREGISTER">#REF!</definedName>
    <definedName name="MR">'[79]Market Rates'!$B$1:$G$65536</definedName>
    <definedName name="N" localSheetId="13">#REF!</definedName>
    <definedName name="N" localSheetId="14">#REF!</definedName>
    <definedName name="N" localSheetId="15">#REF!</definedName>
    <definedName name="N" localSheetId="18">#REF!</definedName>
    <definedName name="N">#REF!</definedName>
    <definedName name="NAME" localSheetId="13">#REF!</definedName>
    <definedName name="NAME" localSheetId="18">#REF!</definedName>
    <definedName name="NAME">#REF!</definedName>
    <definedName name="Name_of_Directors" localSheetId="13">#REF!</definedName>
    <definedName name="Name_of_Directors" localSheetId="18">#REF!</definedName>
    <definedName name="Name_of_Directors">#REF!</definedName>
    <definedName name="NAV__Reported">'[80]bank inst'!$D$60</definedName>
    <definedName name="NetAssets" localSheetId="13">#REF!</definedName>
    <definedName name="NetAssets" localSheetId="14">#REF!</definedName>
    <definedName name="NetAssets" localSheetId="18">#REF!</definedName>
    <definedName name="NetAssets">#REF!</definedName>
    <definedName name="NEW">'[81]Implied Rate'!$B$49:$BC$408</definedName>
    <definedName name="newname" localSheetId="13">#REF!</definedName>
    <definedName name="newname" localSheetId="18">#REF!</definedName>
    <definedName name="newname">#REF!</definedName>
    <definedName name="nida" localSheetId="13">#REF!</definedName>
    <definedName name="nida" localSheetId="18">#REF!</definedName>
    <definedName name="nida">#REF!</definedName>
    <definedName name="no" localSheetId="13" hidden="1">#REF!</definedName>
    <definedName name="no" localSheetId="14" hidden="1">#REF!</definedName>
    <definedName name="no" localSheetId="18" hidden="1">#REF!</definedName>
    <definedName name="no" hidden="1">#REF!</definedName>
    <definedName name="normal" hidden="1">{#N/A,#N/A,FALSE,"dec98qtr";#N/A,#N/A,FALSE,"suppdecsep98";#N/A,#N/A,FALSE,"w-dec98"}</definedName>
    <definedName name="note" localSheetId="13">#REF!</definedName>
    <definedName name="note" localSheetId="14">#REF!</definedName>
    <definedName name="note" localSheetId="15">#REF!</definedName>
    <definedName name="note" localSheetId="18">#REF!</definedName>
    <definedName name="note">#REF!</definedName>
    <definedName name="NOTE1" localSheetId="13">#REF!</definedName>
    <definedName name="NOTE1" localSheetId="14">#REF!</definedName>
    <definedName name="NOTE1" localSheetId="18">#REF!</definedName>
    <definedName name="NOTE1">#REF!</definedName>
    <definedName name="NOTE5" localSheetId="13">#REF!</definedName>
    <definedName name="NOTE5" localSheetId="14">#REF!</definedName>
    <definedName name="NOTE5" localSheetId="18">#REF!</definedName>
    <definedName name="NOTE5">#REF!</definedName>
    <definedName name="Note55" localSheetId="13">'[82]BS-OVS'!#REF!</definedName>
    <definedName name="Note55" localSheetId="14">'[82]BS-OVS'!#REF!</definedName>
    <definedName name="Note55" localSheetId="18">'[82]BS-OVS'!#REF!</definedName>
    <definedName name="Note55">'[82]BS-OVS'!#REF!</definedName>
    <definedName name="Note58" localSheetId="13">'[83]BS-OVS'!#REF!</definedName>
    <definedName name="Note58" localSheetId="14">'[51]BS-OVS'!#REF!</definedName>
    <definedName name="Note58" localSheetId="15">'[83]BS-OVS'!#REF!</definedName>
    <definedName name="Note58" localSheetId="10">'[51]BS-OVS'!#REF!</definedName>
    <definedName name="Note58" localSheetId="18">'[52]BS-OVS'!#REF!</definedName>
    <definedName name="Note58">'[52]BS-OVS'!#REF!</definedName>
    <definedName name="npl" localSheetId="13">#REF!</definedName>
    <definedName name="npl" localSheetId="14">#REF!</definedName>
    <definedName name="npl" localSheetId="15">#REF!</definedName>
    <definedName name="npl" localSheetId="10">#REF!</definedName>
    <definedName name="npl" localSheetId="18">#REF!</definedName>
    <definedName name="npl">#REF!</definedName>
    <definedName name="nplsum" localSheetId="13">#REF!</definedName>
    <definedName name="nplsum" localSheetId="14">#REF!</definedName>
    <definedName name="nplsum" localSheetId="15">#REF!</definedName>
    <definedName name="nplsum" localSheetId="10">#REF!</definedName>
    <definedName name="nplsum" localSheetId="18">#REF!</definedName>
    <definedName name="nplsum">#REF!</definedName>
    <definedName name="O" localSheetId="13">#REF!</definedName>
    <definedName name="o" localSheetId="14">#REF!</definedName>
    <definedName name="O" localSheetId="15">#REF!</definedName>
    <definedName name="o" localSheetId="18">#REF!</definedName>
    <definedName name="o">#REF!</definedName>
    <definedName name="OI" localSheetId="13">'[84]F-B'!#REF!</definedName>
    <definedName name="OI" localSheetId="18">'[84]F-B'!#REF!</definedName>
    <definedName name="OI">'[84]F-B'!#REF!</definedName>
    <definedName name="ok" localSheetId="13" hidden="1">#REF!</definedName>
    <definedName name="ok" localSheetId="14" hidden="1">#REF!</definedName>
    <definedName name="ok" localSheetId="15" hidden="1">#REF!</definedName>
    <definedName name="ok" localSheetId="18" hidden="1">#REF!</definedName>
    <definedName name="ok" hidden="1">#REF!</definedName>
    <definedName name="olk" localSheetId="13">#REF!</definedName>
    <definedName name="olk" localSheetId="14">#REF!</definedName>
    <definedName name="olk" localSheetId="15">#REF!</definedName>
    <definedName name="olk" localSheetId="10">#REF!</definedName>
    <definedName name="olk" localSheetId="18">#REF!</definedName>
    <definedName name="olk">#REF!</definedName>
    <definedName name="OP" localSheetId="13">#REF!</definedName>
    <definedName name="OP" localSheetId="18">#REF!</definedName>
    <definedName name="OP">#REF!</definedName>
    <definedName name="OPDC" localSheetId="13">#REF!</definedName>
    <definedName name="OPDC" localSheetId="18">#REF!</definedName>
    <definedName name="OPDC">#REF!</definedName>
    <definedName name="os" localSheetId="13">#REF!</definedName>
    <definedName name="os" localSheetId="14">#REF!</definedName>
    <definedName name="os" localSheetId="18">#REF!</definedName>
    <definedName name="os">#REF!</definedName>
    <definedName name="OSAL" localSheetId="13">#REF!</definedName>
    <definedName name="OSAL" localSheetId="14">#REF!</definedName>
    <definedName name="OSAL" localSheetId="15">#REF!</definedName>
    <definedName name="OSAL" localSheetId="10">#REF!</definedName>
    <definedName name="OSAL" localSheetId="18">#REF!</definedName>
    <definedName name="OSAL">#REF!</definedName>
    <definedName name="osbs" localSheetId="13">#REF!</definedName>
    <definedName name="osbs" localSheetId="14">#REF!</definedName>
    <definedName name="osbs" localSheetId="18">#REF!</definedName>
    <definedName name="osbs">#REF!</definedName>
    <definedName name="OTH" localSheetId="13">#REF!</definedName>
    <definedName name="OTH" localSheetId="18">#REF!</definedName>
    <definedName name="OTH">#REF!</definedName>
    <definedName name="other" localSheetId="13">#REF!</definedName>
    <definedName name="other" localSheetId="18">#REF!</definedName>
    <definedName name="other">#REF!</definedName>
    <definedName name="OThers" localSheetId="13">#REF!</definedName>
    <definedName name="OThers" localSheetId="18">#REF!</definedName>
    <definedName name="OThers">#REF!</definedName>
    <definedName name="OVER" localSheetId="13">#REF!</definedName>
    <definedName name="OVER" localSheetId="14">#REF!</definedName>
    <definedName name="OVER" localSheetId="15">#REF!</definedName>
    <definedName name="OVER" localSheetId="10">#REF!</definedName>
    <definedName name="OVER" localSheetId="18">#REF!</definedName>
    <definedName name="OVER">#REF!</definedName>
    <definedName name="P" localSheetId="13">#REF!</definedName>
    <definedName name="P" localSheetId="14">#REF!</definedName>
    <definedName name="P" localSheetId="15">#REF!</definedName>
    <definedName name="P" localSheetId="18">#REF!</definedName>
    <definedName name="P">#REF!</definedName>
    <definedName name="P___L____ASADA" localSheetId="13">#REF!</definedName>
    <definedName name="P___L____ASADA" localSheetId="14">#REF!</definedName>
    <definedName name="P___L____ASADA" localSheetId="18">#REF!</definedName>
    <definedName name="P___L____ASADA">#REF!</definedName>
    <definedName name="P___L____FUJI" localSheetId="13">#REF!</definedName>
    <definedName name="P___L____FUJI" localSheetId="14">#REF!</definedName>
    <definedName name="P___L____FUJI" localSheetId="18">#REF!</definedName>
    <definedName name="P___L____FUJI">#REF!</definedName>
    <definedName name="P_L____MIS" localSheetId="13">#REF!</definedName>
    <definedName name="P_L____MIS" localSheetId="14">#REF!</definedName>
    <definedName name="P_L____MIS" localSheetId="18">#REF!</definedName>
    <definedName name="P_L____MIS">#REF!</definedName>
    <definedName name="P_L___50__BASIS" localSheetId="13">#REF!</definedName>
    <definedName name="P_L___50__BASIS" localSheetId="14">#REF!</definedName>
    <definedName name="P_L___50__BASIS" localSheetId="18">#REF!</definedName>
    <definedName name="P_L___50__BASIS">#REF!</definedName>
    <definedName name="P_L___TURNOVER" localSheetId="13">#REF!</definedName>
    <definedName name="P_L___TURNOVER" localSheetId="14">#REF!</definedName>
    <definedName name="P_L___TURNOVER" localSheetId="18">#REF!</definedName>
    <definedName name="P_L___TURNOVER">#REF!</definedName>
    <definedName name="P_L___UNIT_SOLD" localSheetId="13">#REF!</definedName>
    <definedName name="P_L___UNIT_SOLD" localSheetId="14">#REF!</definedName>
    <definedName name="P_L___UNIT_SOLD" localSheetId="18">#REF!</definedName>
    <definedName name="P_L___UNIT_SOLD">#REF!</definedName>
    <definedName name="P_L_FINAL_ACCNT" localSheetId="13">#REF!</definedName>
    <definedName name="P_L_FINAL_ACCNT" localSheetId="14">#REF!</definedName>
    <definedName name="P_L_FINAL_ACCNT" localSheetId="18">#REF!</definedName>
    <definedName name="P_L_FINAL_ACCNT">#REF!</definedName>
    <definedName name="P_L_VARIANCE" localSheetId="13">#REF!</definedName>
    <definedName name="P_L_VARIANCE" localSheetId="14">#REF!</definedName>
    <definedName name="P_L_VARIANCE" localSheetId="18">#REF!</definedName>
    <definedName name="P_L_VARIANCE">#REF!</definedName>
    <definedName name="PAFA" localSheetId="13">#REF!</definedName>
    <definedName name="PAFA" localSheetId="18">#REF!</definedName>
    <definedName name="PAFA">#REF!</definedName>
    <definedName name="PAGE2" localSheetId="13">#REF!</definedName>
    <definedName name="PAGE2" localSheetId="14">#REF!</definedName>
    <definedName name="PAGE2" localSheetId="15">#REF!</definedName>
    <definedName name="PAGE2" localSheetId="10">#REF!</definedName>
    <definedName name="PAGE2" localSheetId="18">#REF!</definedName>
    <definedName name="PAGE2">#REF!</definedName>
    <definedName name="PAT" localSheetId="13">#REF!</definedName>
    <definedName name="PAT" localSheetId="18">#REF!</definedName>
    <definedName name="PAT">#REF!</definedName>
    <definedName name="PATS" localSheetId="13">#REF!</definedName>
    <definedName name="PATS" localSheetId="18">#REF!</definedName>
    <definedName name="PATS">#REF!</definedName>
    <definedName name="Pattern" localSheetId="13" hidden="1">{"'CALL MONEY'!$K$53"}</definedName>
    <definedName name="Pattern" localSheetId="14" hidden="1">{"'CALL MONEY'!$K$53"}</definedName>
    <definedName name="Pattern" localSheetId="15" hidden="1">{"'CALL MONEY'!$K$53"}</definedName>
    <definedName name="Pattern" localSheetId="10" hidden="1">{"'CALL MONEY'!$K$53"}</definedName>
    <definedName name="Pattern" localSheetId="5" hidden="1">{"'CALL MONEY'!$K$53"}</definedName>
    <definedName name="Pattern" hidden="1">{"'CALL MONEY'!$K$53"}</definedName>
    <definedName name="PBEI" localSheetId="13">#REF!</definedName>
    <definedName name="PBEI" localSheetId="18">#REF!</definedName>
    <definedName name="PBEI">#REF!</definedName>
    <definedName name="PBT" localSheetId="13">#REF!</definedName>
    <definedName name="PBT" localSheetId="18">#REF!</definedName>
    <definedName name="PBT">#REF!</definedName>
    <definedName name="PD" localSheetId="13">#REF!</definedName>
    <definedName name="PD" localSheetId="18">#REF!</definedName>
    <definedName name="PD">#REF!</definedName>
    <definedName name="PERUNITGP" localSheetId="13">'[3]GP Analysis'!#REF!</definedName>
    <definedName name="PERUNITGP" localSheetId="14">'[3]GP Analysis'!#REF!</definedName>
    <definedName name="PERUNITGP" localSheetId="18">'[3]GP Analysis'!#REF!</definedName>
    <definedName name="PERUNITGP">'[3]GP Analysis'!#REF!</definedName>
    <definedName name="PIB" localSheetId="13">#REF!</definedName>
    <definedName name="PIB" localSheetId="18">#REF!</definedName>
    <definedName name="PIB">#REF!</definedName>
    <definedName name="pkr">[36]PAKISTAN!$B$9:$L$24</definedName>
    <definedName name="PL" localSheetId="13">#REF!</definedName>
    <definedName name="PL" localSheetId="15">#REF!</definedName>
    <definedName name="pl">[85]woRKING!$A$3:$D$172</definedName>
    <definedName name="plbdec">'[86]December 06'!$A$5:$D$102</definedName>
    <definedName name="plbnov">'[86]November 06'!$A$5:$D$101</definedName>
    <definedName name="pld" localSheetId="13">#REF!</definedName>
    <definedName name="pld" localSheetId="14">#REF!</definedName>
    <definedName name="pld" localSheetId="18">#REF!</definedName>
    <definedName name="pld">#REF!</definedName>
    <definedName name="pldec">'[40]December 06'!$A$5:$D$89</definedName>
    <definedName name="plf">[87]FEb!$A$4:$C$149</definedName>
    <definedName name="plfeb">[42]Feb!$A$4:$C$73</definedName>
    <definedName name="plmarch">[42]MarchSL904!$A$5:$C$99</definedName>
    <definedName name="plmarch07">'[42]March 110'!$A$5:$C$80</definedName>
    <definedName name="pln" localSheetId="13">#REF!</definedName>
    <definedName name="pln" localSheetId="14">#REF!</definedName>
    <definedName name="pln" localSheetId="18">#REF!</definedName>
    <definedName name="pln">#REF!</definedName>
    <definedName name="plnov" localSheetId="13">#REF!</definedName>
    <definedName name="plnov" localSheetId="14">#REF!</definedName>
    <definedName name="plnov" localSheetId="18">#REF!</definedName>
    <definedName name="plnov">#REF!</definedName>
    <definedName name="plnov06">'[40]November 06'!$A$5:$D$87</definedName>
    <definedName name="PNL" localSheetId="13">#REF!</definedName>
    <definedName name="PNL" localSheetId="14">'[37]Revenue-Fire-Marine-Motor'!#REF!</definedName>
    <definedName name="PNL" localSheetId="15">#REF!</definedName>
    <definedName name="PNL" localSheetId="18">'[37]Revenue-Fire-Marine-Motor'!#REF!</definedName>
    <definedName name="PNL">'[37]Revenue-Fire-Marine-Motor'!#REF!</definedName>
    <definedName name="po" localSheetId="13">[88]BSDOMOVS!#REF!</definedName>
    <definedName name="po" localSheetId="14">[88]BSDOMOVS!#REF!</definedName>
    <definedName name="po" localSheetId="15">[88]BSDOMOVS!#REF!</definedName>
    <definedName name="po" localSheetId="18">[88]BSDOMOVS!#REF!</definedName>
    <definedName name="po">[88]BSDOMOVS!#REF!</definedName>
    <definedName name="Pop_AC" localSheetId="13">#REF!</definedName>
    <definedName name="Pop_AC" localSheetId="18">#REF!</definedName>
    <definedName name="Pop_AC">#REF!</definedName>
    <definedName name="Pop_Acc_Comp" localSheetId="13">#REF!</definedName>
    <definedName name="Pop_Acc_Comp" localSheetId="18">#REF!</definedName>
    <definedName name="Pop_Acc_Comp">#REF!</definedName>
    <definedName name="Pop_Def" localSheetId="13">#REF!</definedName>
    <definedName name="Pop_Def" localSheetId="18">#REF!</definedName>
    <definedName name="Pop_Def">#REF!</definedName>
    <definedName name="Pop_Imm_Def" localSheetId="13">#REF!</definedName>
    <definedName name="Pop_Imm_Def" localSheetId="18">#REF!</definedName>
    <definedName name="Pop_Imm_Def">#REF!</definedName>
    <definedName name="Pop_Imm_It" localSheetId="13">#REF!</definedName>
    <definedName name="Pop_Imm_It" localSheetId="18">#REF!</definedName>
    <definedName name="Pop_Imm_It">#REF!</definedName>
    <definedName name="Pop_Imm_T" localSheetId="13">#REF!</definedName>
    <definedName name="Pop_Imm_T" localSheetId="18">#REF!</definedName>
    <definedName name="Pop_Imm_T">#REF!</definedName>
    <definedName name="Pop_Samp_It" localSheetId="13">#REF!</definedName>
    <definedName name="Pop_Samp_It" localSheetId="18">#REF!</definedName>
    <definedName name="Pop_Samp_It">#REF!</definedName>
    <definedName name="Pop_Samp_T" localSheetId="13">#REF!</definedName>
    <definedName name="Pop_Samp_T" localSheetId="18">#REF!</definedName>
    <definedName name="Pop_Samp_T">#REF!</definedName>
    <definedName name="Pop_Sig_Def" localSheetId="13">#REF!</definedName>
    <definedName name="Pop_Sig_Def" localSheetId="18">#REF!</definedName>
    <definedName name="Pop_Sig_Def">#REF!</definedName>
    <definedName name="Pop_Sig_It" localSheetId="13">#REF!</definedName>
    <definedName name="Pop_Sig_It" localSheetId="18">#REF!</definedName>
    <definedName name="Pop_Sig_It">#REF!</definedName>
    <definedName name="Pop_Sig_T" localSheetId="13">#REF!</definedName>
    <definedName name="Pop_Sig_T" localSheetId="18">#REF!</definedName>
    <definedName name="Pop_Sig_T">#REF!</definedName>
    <definedName name="Pop_SU" localSheetId="13">#REF!</definedName>
    <definedName name="Pop_SU" localSheetId="18">#REF!</definedName>
    <definedName name="Pop_SU">#REF!</definedName>
    <definedName name="por" localSheetId="13">#REF!</definedName>
    <definedName name="por" localSheetId="18">#REF!</definedName>
    <definedName name="por">#REF!</definedName>
    <definedName name="post_CA" localSheetId="13">#REF!</definedName>
    <definedName name="post_CA" localSheetId="18">#REF!</definedName>
    <definedName name="post_CA">#REF!</definedName>
    <definedName name="post_CL" localSheetId="13">#REF!</definedName>
    <definedName name="post_CL" localSheetId="18">#REF!</definedName>
    <definedName name="post_CL">#REF!</definedName>
    <definedName name="post_Eq" localSheetId="13">#REF!</definedName>
    <definedName name="post_Eq" localSheetId="18">#REF!</definedName>
    <definedName name="post_Eq">#REF!</definedName>
    <definedName name="post_FA" localSheetId="13">#REF!</definedName>
    <definedName name="post_FA" localSheetId="18">#REF!</definedName>
    <definedName name="post_FA">#REF!</definedName>
    <definedName name="post_LTL" localSheetId="13">#REF!</definedName>
    <definedName name="post_LTL" localSheetId="18">#REF!</definedName>
    <definedName name="post_LTL">#REF!</definedName>
    <definedName name="Posting_Increment___Common___CA" localSheetId="13">#REF!</definedName>
    <definedName name="Posting_Increment___Common___CA" localSheetId="18">#REF!</definedName>
    <definedName name="Posting_Increment___Common___CA">#REF!</definedName>
    <definedName name="Posting_Increment___Common___CL" localSheetId="13">#REF!</definedName>
    <definedName name="Posting_Increment___Common___CL" localSheetId="18">#REF!</definedName>
    <definedName name="Posting_Increment___Common___CL">#REF!</definedName>
    <definedName name="Posting_Increment___Common___EQ" localSheetId="13">#REF!</definedName>
    <definedName name="Posting_Increment___Common___EQ" localSheetId="18">#REF!</definedName>
    <definedName name="Posting_Increment___Common___EQ">#REF!</definedName>
    <definedName name="Posting_Increment___Common___LL" localSheetId="13">#REF!</definedName>
    <definedName name="Posting_Increment___Common___LL" localSheetId="18">#REF!</definedName>
    <definedName name="Posting_Increment___Common___LL">#REF!</definedName>
    <definedName name="Posting_Increment___Common___NCA" localSheetId="13">#REF!</definedName>
    <definedName name="Posting_Increment___Common___NCA" localSheetId="18">#REF!</definedName>
    <definedName name="Posting_Increment___Common___NCA">#REF!</definedName>
    <definedName name="Posting_Increment___Uncommon___CA" localSheetId="13">#REF!</definedName>
    <definedName name="Posting_Increment___Uncommon___CA" localSheetId="18">#REF!</definedName>
    <definedName name="Posting_Increment___Uncommon___CA">#REF!</definedName>
    <definedName name="Posting_Increment___Uncommon___CL" localSheetId="13">#REF!</definedName>
    <definedName name="Posting_Increment___Uncommon___CL" localSheetId="18">#REF!</definedName>
    <definedName name="Posting_Increment___Uncommon___CL">#REF!</definedName>
    <definedName name="Posting_Increment___Uncommon___EQ" localSheetId="13">#REF!</definedName>
    <definedName name="Posting_Increment___Uncommon___EQ" localSheetId="18">#REF!</definedName>
    <definedName name="Posting_Increment___Uncommon___EQ">#REF!</definedName>
    <definedName name="Posting_Increment___Uncommon___LL" localSheetId="13">#REF!</definedName>
    <definedName name="Posting_Increment___Uncommon___LL" localSheetId="18">#REF!</definedName>
    <definedName name="Posting_Increment___Uncommon___LL">#REF!</definedName>
    <definedName name="Posting_Increment___Uncommon___NCA" localSheetId="13">#REF!</definedName>
    <definedName name="Posting_Increment___Uncommon___NCA" localSheetId="18">#REF!</definedName>
    <definedName name="Posting_Increment___Uncommon___NCA">#REF!</definedName>
    <definedName name="PP" localSheetId="13">#REF!</definedName>
    <definedName name="PP" localSheetId="14">#REF!</definedName>
    <definedName name="PP" localSheetId="15">#REF!</definedName>
    <definedName name="PP" localSheetId="10">#REF!</definedName>
    <definedName name="PP" localSheetId="18">#REF!</definedName>
    <definedName name="PP">#REF!</definedName>
    <definedName name="PRELIM_TM">Lead!$G:$G</definedName>
    <definedName name="PRELIM_TM2">Lead!$L:$L</definedName>
    <definedName name="_xlnm.Print_Area" localSheetId="12">'11.2-11.3'!$A$1:$O$35</definedName>
    <definedName name="_xlnm.Print_Area" localSheetId="11">'11-15'!$A$1:$H$62</definedName>
    <definedName name="_xlnm.Print_Area" localSheetId="13">'12 (2)'!$A$1:$R$55</definedName>
    <definedName name="_xlnm.Print_Area" localSheetId="14">'12-12.3'!$A$1:$L$88</definedName>
    <definedName name="_xlnm.Print_Area" localSheetId="15">'13'!$A$1:$L$25</definedName>
    <definedName name="_xlnm.Print_Area" localSheetId="7">'1-4'!$A$1:$V$128</definedName>
    <definedName name="_xlnm.Print_Area" localSheetId="16">'14-16'!$A$1:$N$70</definedName>
    <definedName name="_xlnm.Print_Area" localSheetId="9">'4-10'!$A$1:$K$117</definedName>
    <definedName name="_xlnm.Print_Area" localSheetId="8">'5-5.2.1'!$A$1:$M$76</definedName>
    <definedName name="_xlnm.Print_Area" localSheetId="10">'9-11'!$A$228:$L$231</definedName>
    <definedName name="_xlnm.Print_Area" localSheetId="0">BS!$A$1:$I$47</definedName>
    <definedName name="_xlnm.Print_Area" localSheetId="6">CF!$A$1:$H$48</definedName>
    <definedName name="_xlnm.Print_Area" localSheetId="2">DS!$A$1:$I$50</definedName>
    <definedName name="_xlnm.Print_Area" localSheetId="18">'form 7'!$A$1:$H$75</definedName>
    <definedName name="_xlnm.Print_Area" localSheetId="1">IS!$A$1:$H$65</definedName>
    <definedName name="_xlnm.Print_Area" localSheetId="4">OCI!$A$1:$O$27</definedName>
    <definedName name="_xlnm.Print_Area" localSheetId="3">UHF!$A$1:$H$63</definedName>
    <definedName name="_xlnm.Print_Area" localSheetId="5">'UHF-NEW'!$A$1:$P$64</definedName>
    <definedName name="_xlnm.Print_Area">[6]Sheet4!$A$421:$Q$523</definedName>
    <definedName name="PRINT_AREA_MI" localSheetId="13">#REF!</definedName>
    <definedName name="PRINT_AREA_MI" localSheetId="14">#REF!</definedName>
    <definedName name="PRINT_AREA_MI" localSheetId="15">#REF!</definedName>
    <definedName name="PRINT_AREA_MI" localSheetId="10">#REF!</definedName>
    <definedName name="PRINT_AREA_MI">[6]Sheet4!$A$421:$Q$523</definedName>
    <definedName name="PRINT_AREA_MI_9" localSheetId="13">#REF!</definedName>
    <definedName name="PRINT_AREA_MI_9" localSheetId="14">#REF!</definedName>
    <definedName name="PRINT_AREA_MI_9" localSheetId="18">#REF!</definedName>
    <definedName name="PRINT_AREA_MI_9">#REF!</definedName>
    <definedName name="_xlnm.Print_Titles" localSheetId="13">#REF!</definedName>
    <definedName name="_xlnm.Print_Titles" localSheetId="18">#REF!</definedName>
    <definedName name="_xlnm.Print_Titles">#REF!</definedName>
    <definedName name="PRINT_TITLES_MI" localSheetId="13">#REF!</definedName>
    <definedName name="Print_Titles_MI" localSheetId="14">#REF!</definedName>
    <definedName name="PRINT_TITLES_MI" localSheetId="15">#REF!</definedName>
    <definedName name="Print_Titles_MI" localSheetId="18">#REF!</definedName>
    <definedName name="Print_Titles_MI">#REF!</definedName>
    <definedName name="PRODUCT_LINE" localSheetId="13">#REF!</definedName>
    <definedName name="PRODUCT_LINE" localSheetId="14">#REF!</definedName>
    <definedName name="PRODUCT_LINE" localSheetId="18">#REF!</definedName>
    <definedName name="PRODUCT_LINE">#REF!</definedName>
    <definedName name="PRODUCTWISE_PRO" localSheetId="13">#REF!</definedName>
    <definedName name="PRODUCTWISE_PRO" localSheetId="14">#REF!</definedName>
    <definedName name="PRODUCTWISE_PRO" localSheetId="18">#REF!</definedName>
    <definedName name="PRODUCTWISE_PRO">#REF!</definedName>
    <definedName name="PROFIT_PROVISION" localSheetId="13">[31]ProfitProv!#REF!</definedName>
    <definedName name="PROFIT_PROVISION" localSheetId="14">[31]ProfitProv!#REF!</definedName>
    <definedName name="PROFIT_PROVISION" localSheetId="18">[31]ProfitProv!#REF!</definedName>
    <definedName name="PROFIT_PROVISION">[31]ProfitProv!#REF!</definedName>
    <definedName name="PROFIT_RECON" localSheetId="13">[31]ProfitProv!#REF!</definedName>
    <definedName name="PROFIT_RECON" localSheetId="14">[31]ProfitProv!#REF!</definedName>
    <definedName name="PROFIT_RECON" localSheetId="18">[31]ProfitProv!#REF!</definedName>
    <definedName name="PROFIT_RECON">[31]ProfitProv!#REF!</definedName>
    <definedName name="PROFIT1" localSheetId="13">#REF!</definedName>
    <definedName name="PROFIT1" localSheetId="14">#REF!</definedName>
    <definedName name="PROFIT1" localSheetId="15">#REF!</definedName>
    <definedName name="PROFIT1" localSheetId="10">#REF!</definedName>
    <definedName name="PROFIT1" localSheetId="18">#REF!</definedName>
    <definedName name="PROFIT1">#REF!</definedName>
    <definedName name="PROFIT2" localSheetId="13">#REF!</definedName>
    <definedName name="PROFIT2" localSheetId="14">#REF!</definedName>
    <definedName name="PROFIT2" localSheetId="15">#REF!</definedName>
    <definedName name="PROFIT2" localSheetId="10">#REF!</definedName>
    <definedName name="PROFIT2" localSheetId="18">#REF!</definedName>
    <definedName name="PROFIT2">#REF!</definedName>
    <definedName name="Proj_Meth" localSheetId="13">#REF!</definedName>
    <definedName name="Proj_Meth" localSheetId="18">#REF!</definedName>
    <definedName name="Proj_Meth">#REF!</definedName>
    <definedName name="provisiondet" localSheetId="13">#REF!</definedName>
    <definedName name="provisiondet" localSheetId="14">#REF!</definedName>
    <definedName name="provisiondet" localSheetId="15">#REF!</definedName>
    <definedName name="provisiondet" localSheetId="18">#REF!</definedName>
    <definedName name="provisiondet">#REF!</definedName>
    <definedName name="prt" localSheetId="13">#REF!</definedName>
    <definedName name="prt" localSheetId="14">#REF!</definedName>
    <definedName name="prt" localSheetId="15">#REF!</definedName>
    <definedName name="prt" localSheetId="18">#REF!</definedName>
    <definedName name="prt">#REF!</definedName>
    <definedName name="prt_abx314" localSheetId="13">#REF!</definedName>
    <definedName name="prt_abx314" localSheetId="14">#REF!</definedName>
    <definedName name="prt_abx314" localSheetId="15">#REF!</definedName>
    <definedName name="prt_abx314" localSheetId="18">#REF!</definedName>
    <definedName name="prt_abx314">#REF!</definedName>
    <definedName name="prt_cs" localSheetId="13">#REF!</definedName>
    <definedName name="prt_cs" localSheetId="18">#REF!</definedName>
    <definedName name="prt_cs">#REF!</definedName>
    <definedName name="PRT_dep" localSheetId="13">#REF!</definedName>
    <definedName name="PRT_dep" localSheetId="18">#REF!</definedName>
    <definedName name="PRT_dep">#REF!</definedName>
    <definedName name="PRT_MRPT" localSheetId="13">#REF!</definedName>
    <definedName name="PRT_MRPT" localSheetId="18">#REF!</definedName>
    <definedName name="PRT_MRPT">#REF!</definedName>
    <definedName name="prtt">'[89]2000_ Projects Summary'!$A$1:$Q$33</definedName>
    <definedName name="PYILMAT" localSheetId="13">#REF!</definedName>
    <definedName name="PYILMAT" localSheetId="18">#REF!</definedName>
    <definedName name="PYILMAT">#REF!</definedName>
    <definedName name="Q" localSheetId="13">#REF!</definedName>
    <definedName name="Q" localSheetId="14">#REF!</definedName>
    <definedName name="Q" localSheetId="15">#REF!</definedName>
    <definedName name="Q" localSheetId="18">#REF!</definedName>
    <definedName name="Q">#REF!</definedName>
    <definedName name="qa" localSheetId="13">#REF!</definedName>
    <definedName name="qa" localSheetId="18">#REF!</definedName>
    <definedName name="qa">#REF!</definedName>
    <definedName name="qas" localSheetId="13" hidden="1">#REF!</definedName>
    <definedName name="qas" localSheetId="18" hidden="1">#REF!</definedName>
    <definedName name="qas" hidden="1">#REF!</definedName>
    <definedName name="QATAR1" localSheetId="13">[8]Sheet4!$H$428:$H$519</definedName>
    <definedName name="QATAR1" localSheetId="15">[8]Sheet4!$H$428:$H$519</definedName>
    <definedName name="QATAR1">[6]Sheet4!$H$428:$H$519</definedName>
    <definedName name="QATAR2" localSheetId="13">[8]Sheet4!$U$326:$U$417</definedName>
    <definedName name="QATAR2" localSheetId="15">[8]Sheet4!$U$326:$U$417</definedName>
    <definedName name="QATAR2">[6]Sheet4!$U$326:$U$417</definedName>
    <definedName name="qq" localSheetId="13" hidden="1">#REF!</definedName>
    <definedName name="qq" localSheetId="18" hidden="1">#REF!</definedName>
    <definedName name="qq" hidden="1">#REF!</definedName>
    <definedName name="qwe">[3]FundsNW!$A$3+[3]FundsNW!$A$2:$S$76</definedName>
    <definedName name="qww" localSheetId="13" hidden="1">#REF!</definedName>
    <definedName name="qww" localSheetId="18" hidden="1">#REF!</definedName>
    <definedName name="qww" hidden="1">#REF!</definedName>
    <definedName name="qwww" localSheetId="13">[26]acct!#REF!</definedName>
    <definedName name="qwww" localSheetId="14">[26]acct!#REF!</definedName>
    <definedName name="qwww" localSheetId="15">[26]acct!#REF!</definedName>
    <definedName name="qwww" localSheetId="18">[26]acct!#REF!</definedName>
    <definedName name="qwww">[26]acct!#REF!</definedName>
    <definedName name="RANGE_1" localSheetId="13">#REF!</definedName>
    <definedName name="RANGE_1" localSheetId="14">#REF!</definedName>
    <definedName name="RANGE_1" localSheetId="18">#REF!</definedName>
    <definedName name="RANGE_1">#REF!</definedName>
    <definedName name="rate">'[36]rate '!$B$4:$C$31</definedName>
    <definedName name="Raza" localSheetId="13">#REF!</definedName>
    <definedName name="Raza" localSheetId="14">#REF!</definedName>
    <definedName name="Raza" localSheetId="15">#REF!</definedName>
    <definedName name="Raza" localSheetId="10">#REF!</definedName>
    <definedName name="Raza" localSheetId="18">#REF!</definedName>
    <definedName name="Raza">#REF!</definedName>
    <definedName name="Recover">[90]Macro1!$A$170</definedName>
    <definedName name="REDCAP" localSheetId="13">[26]acct!#REF!</definedName>
    <definedName name="REDCAP" localSheetId="14">[27]acct!#REF!</definedName>
    <definedName name="REDCAP" localSheetId="15">[26]acct!#REF!</definedName>
    <definedName name="REDCAP" localSheetId="18">[27]acct!#REF!</definedName>
    <definedName name="REDCAP">[27]acct!#REF!</definedName>
    <definedName name="rem" localSheetId="13">#REF!</definedName>
    <definedName name="rem" localSheetId="18">#REF!</definedName>
    <definedName name="rem">#REF!</definedName>
    <definedName name="REPAYMENT">'[91]BScN Local Students'!$A$9:$S$137</definedName>
    <definedName name="RESERVED_DATA" hidden="1">Lead!$A$2:$A$155</definedName>
    <definedName name="Revaluation" hidden="1">{"'CALL MONEY'!$K$53"}</definedName>
    <definedName name="RF" localSheetId="13">[26]acct!#REF!</definedName>
    <definedName name="RF" localSheetId="14">[27]acct!#REF!</definedName>
    <definedName name="RF" localSheetId="15">[26]acct!#REF!</definedName>
    <definedName name="RF" localSheetId="18">[27]acct!#REF!</definedName>
    <definedName name="RF">[27]acct!#REF!</definedName>
    <definedName name="RiskSimBins">'[92]RiskSim Summary 1'!$I$2:$I$10</definedName>
    <definedName name="RiskSimData">'[92]RiskSim Summary 1'!$B$2:$B$301</definedName>
    <definedName name="RiskSimFreq">'[92]RiskSim Summary 1'!$J$2:$J$11</definedName>
    <definedName name="Rng" localSheetId="13">#REF!</definedName>
    <definedName name="Rng" localSheetId="18">#REF!</definedName>
    <definedName name="Rng">#REF!</definedName>
    <definedName name="RPBF" localSheetId="13">#REF!</definedName>
    <definedName name="RPBF" localSheetId="18">#REF!</definedName>
    <definedName name="RPBF">#REF!</definedName>
    <definedName name="RPBFR" localSheetId="13">#REF!</definedName>
    <definedName name="RPBFR" localSheetId="18">#REF!</definedName>
    <definedName name="RPBFR">#REF!</definedName>
    <definedName name="RPCF" localSheetId="13">#REF!</definedName>
    <definedName name="RPCF" localSheetId="18">#REF!</definedName>
    <definedName name="RPCF">#REF!</definedName>
    <definedName name="RRRR" localSheetId="13">#REF!</definedName>
    <definedName name="RRRR" localSheetId="14">#REF!</definedName>
    <definedName name="RRRR" localSheetId="15">#REF!</definedName>
    <definedName name="RRRR" localSheetId="18">#REF!</definedName>
    <definedName name="RRRR">#REF!</definedName>
    <definedName name="S" localSheetId="13">#REF!</definedName>
    <definedName name="s" localSheetId="14">#REF!</definedName>
    <definedName name="S" localSheetId="15">#REF!</definedName>
    <definedName name="s" localSheetId="18">#REF!</definedName>
    <definedName name="s">#REF!</definedName>
    <definedName name="S_AcctDes" localSheetId="13">#REF!</definedName>
    <definedName name="S_AcctDes" localSheetId="14">#REF!</definedName>
    <definedName name="S_AcctDes" localSheetId="15">#REF!</definedName>
    <definedName name="S_AcctDes" localSheetId="10">#REF!</definedName>
    <definedName name="S_AcctDes">Lead!$E:$E</definedName>
    <definedName name="S_AcctDes_1" localSheetId="13">#REF!</definedName>
    <definedName name="S_AcctDes_1" localSheetId="14">#REF!</definedName>
    <definedName name="S_AcctDes_1" localSheetId="18">#REF!</definedName>
    <definedName name="S_AcctDes_1">#REF!</definedName>
    <definedName name="S_AcctDes_20" localSheetId="13">#REF!</definedName>
    <definedName name="S_AcctDes_20" localSheetId="14">#REF!</definedName>
    <definedName name="S_AcctDes_20" localSheetId="18">#REF!</definedName>
    <definedName name="S_AcctDes_20">#REF!</definedName>
    <definedName name="S_AcctDes_21" localSheetId="13">#REF!</definedName>
    <definedName name="S_AcctDes_21" localSheetId="14">#REF!</definedName>
    <definedName name="S_AcctDes_21" localSheetId="18">#REF!</definedName>
    <definedName name="S_AcctDes_21">#REF!</definedName>
    <definedName name="S_AcctDes_23" localSheetId="13">#REF!</definedName>
    <definedName name="S_AcctDes_23" localSheetId="14">#REF!</definedName>
    <definedName name="S_AcctDes_23" localSheetId="18">#REF!</definedName>
    <definedName name="S_AcctDes_23">#REF!</definedName>
    <definedName name="S_AcctDes_5" localSheetId="13">#REF!</definedName>
    <definedName name="S_AcctDes_5" localSheetId="14">#REF!</definedName>
    <definedName name="S_AcctDes_5" localSheetId="18">#REF!</definedName>
    <definedName name="S_AcctDes_5">#REF!</definedName>
    <definedName name="S_AcctDes_8" localSheetId="13">#REF!</definedName>
    <definedName name="S_AcctDes_8" localSheetId="14">#REF!</definedName>
    <definedName name="S_AcctDes_8" localSheetId="18">#REF!</definedName>
    <definedName name="S_AcctDes_8">#REF!</definedName>
    <definedName name="S_Adjust" localSheetId="13">#REF!</definedName>
    <definedName name="S_Adjust" localSheetId="14">#REF!</definedName>
    <definedName name="S_Adjust" localSheetId="15">#REF!</definedName>
    <definedName name="S_Adjust" localSheetId="10">#REF!</definedName>
    <definedName name="S_Adjust">Lead!$I:$I</definedName>
    <definedName name="S_Adjust_1" localSheetId="13">#REF!</definedName>
    <definedName name="S_Adjust_1" localSheetId="14">#REF!</definedName>
    <definedName name="S_Adjust_1" localSheetId="18">#REF!</definedName>
    <definedName name="S_Adjust_1">#REF!</definedName>
    <definedName name="S_Adjust_20" localSheetId="13">#REF!</definedName>
    <definedName name="S_Adjust_20" localSheetId="14">#REF!</definedName>
    <definedName name="S_Adjust_20" localSheetId="18">#REF!</definedName>
    <definedName name="S_Adjust_20">#REF!</definedName>
    <definedName name="S_Adjust_21" localSheetId="13">#REF!</definedName>
    <definedName name="S_Adjust_21" localSheetId="14">#REF!</definedName>
    <definedName name="S_Adjust_21" localSheetId="18">#REF!</definedName>
    <definedName name="S_Adjust_21">#REF!</definedName>
    <definedName name="S_Adjust_23" localSheetId="13">#REF!</definedName>
    <definedName name="S_Adjust_23" localSheetId="14">#REF!</definedName>
    <definedName name="S_Adjust_23" localSheetId="18">#REF!</definedName>
    <definedName name="S_Adjust_23">#REF!</definedName>
    <definedName name="S_Adjust_5" localSheetId="13">#REF!</definedName>
    <definedName name="S_Adjust_5" localSheetId="14">#REF!</definedName>
    <definedName name="S_Adjust_5" localSheetId="18">#REF!</definedName>
    <definedName name="S_Adjust_5">#REF!</definedName>
    <definedName name="S_Adjust_8" localSheetId="13">#REF!</definedName>
    <definedName name="S_Adjust_8" localSheetId="14">#REF!</definedName>
    <definedName name="S_Adjust_8" localSheetId="18">#REF!</definedName>
    <definedName name="S_Adjust_8">#REF!</definedName>
    <definedName name="S_Adjust_Data" localSheetId="13">#REF!</definedName>
    <definedName name="S_Adjust_Data" localSheetId="14">[71]Lead!$I$1:$I$553</definedName>
    <definedName name="S_Adjust_Data" localSheetId="15">#REF!</definedName>
    <definedName name="S_Adjust_Data" localSheetId="10">[71]Lead!$I$1:$I$553</definedName>
    <definedName name="S_Adjust_Data" localSheetId="5">[72]AS2Lead!$I$1:$I$272</definedName>
    <definedName name="S_Adjust_Data">[73]AS2Lead!$I$1:$I$272</definedName>
    <definedName name="S_Adjust_Data_1" localSheetId="13">#REF!</definedName>
    <definedName name="S_Adjust_Data_1" localSheetId="14">#REF!</definedName>
    <definedName name="S_Adjust_Data_1" localSheetId="18">#REF!</definedName>
    <definedName name="S_Adjust_Data_1">#REF!</definedName>
    <definedName name="S_Adjust_Data_20" localSheetId="13">#REF!</definedName>
    <definedName name="S_Adjust_Data_20" localSheetId="14">#REF!</definedName>
    <definedName name="S_Adjust_Data_20" localSheetId="18">#REF!</definedName>
    <definedName name="S_Adjust_Data_20">#REF!</definedName>
    <definedName name="S_Adjust_Data_21" localSheetId="13">#REF!</definedName>
    <definedName name="S_Adjust_Data_21" localSheetId="14">#REF!</definedName>
    <definedName name="S_Adjust_Data_21" localSheetId="18">#REF!</definedName>
    <definedName name="S_Adjust_Data_21">#REF!</definedName>
    <definedName name="S_Adjust_Data_23" localSheetId="13">#REF!</definedName>
    <definedName name="S_Adjust_Data_23" localSheetId="14">#REF!</definedName>
    <definedName name="S_Adjust_Data_23" localSheetId="18">#REF!</definedName>
    <definedName name="S_Adjust_Data_23">#REF!</definedName>
    <definedName name="S_Adjust_Data_5" localSheetId="13">#REF!</definedName>
    <definedName name="S_Adjust_Data_5" localSheetId="14">#REF!</definedName>
    <definedName name="S_Adjust_Data_5" localSheetId="18">#REF!</definedName>
    <definedName name="S_Adjust_Data_5">#REF!</definedName>
    <definedName name="S_Adjust_Data_8" localSheetId="13">#REF!</definedName>
    <definedName name="S_Adjust_Data_8" localSheetId="14">#REF!</definedName>
    <definedName name="S_Adjust_Data_8" localSheetId="18">#REF!</definedName>
    <definedName name="S_Adjust_Data_8">#REF!</definedName>
    <definedName name="S_Adjust_GT" localSheetId="13">#REF!</definedName>
    <definedName name="S_Adjust_GT" localSheetId="14">#REF!</definedName>
    <definedName name="S_Adjust_GT" localSheetId="15">#REF!</definedName>
    <definedName name="S_Adjust_GT" localSheetId="18">#REF!</definedName>
    <definedName name="S_Adjust_GT">#REF!</definedName>
    <definedName name="S_Adjust_GT_1" localSheetId="13">#REF!</definedName>
    <definedName name="S_Adjust_GT_1" localSheetId="14">#REF!</definedName>
    <definedName name="S_Adjust_GT_1" localSheetId="18">#REF!</definedName>
    <definedName name="S_Adjust_GT_1">#REF!</definedName>
    <definedName name="S_Adjust_GT_20" localSheetId="13">#REF!</definedName>
    <definedName name="S_Adjust_GT_20" localSheetId="14">#REF!</definedName>
    <definedName name="S_Adjust_GT_20" localSheetId="18">#REF!</definedName>
    <definedName name="S_Adjust_GT_20">#REF!</definedName>
    <definedName name="S_Adjust_GT_21" localSheetId="13">#REF!</definedName>
    <definedName name="S_Adjust_GT_21" localSheetId="14">#REF!</definedName>
    <definedName name="S_Adjust_GT_21" localSheetId="18">#REF!</definedName>
    <definedName name="S_Adjust_GT_21">#REF!</definedName>
    <definedName name="S_Adjust_GT_23" localSheetId="13">#REF!</definedName>
    <definedName name="S_Adjust_GT_23" localSheetId="14">#REF!</definedName>
    <definedName name="S_Adjust_GT_23" localSheetId="18">#REF!</definedName>
    <definedName name="S_Adjust_GT_23">#REF!</definedName>
    <definedName name="S_Adjust_GT_5" localSheetId="13">#REF!</definedName>
    <definedName name="S_Adjust_GT_5" localSheetId="14">#REF!</definedName>
    <definedName name="S_Adjust_GT_5" localSheetId="18">#REF!</definedName>
    <definedName name="S_Adjust_GT_5">#REF!</definedName>
    <definedName name="S_Adjust_GT_8" localSheetId="13">#REF!</definedName>
    <definedName name="S_Adjust_GT_8" localSheetId="14">#REF!</definedName>
    <definedName name="S_Adjust_GT_8" localSheetId="18">#REF!</definedName>
    <definedName name="S_Adjust_GT_8">#REF!</definedName>
    <definedName name="S_AJE_Tot" localSheetId="13">#REF!</definedName>
    <definedName name="S_AJE_Tot" localSheetId="14">#REF!</definedName>
    <definedName name="S_AJE_Tot" localSheetId="15">#REF!</definedName>
    <definedName name="S_AJE_Tot" localSheetId="10">#REF!</definedName>
    <definedName name="S_AJE_Tot">Lead!$H:$H</definedName>
    <definedName name="S_AJE_Tot_1" localSheetId="13">#REF!</definedName>
    <definedName name="S_AJE_Tot_1" localSheetId="14">#REF!</definedName>
    <definedName name="S_AJE_Tot_1" localSheetId="18">#REF!</definedName>
    <definedName name="S_AJE_Tot_1">#REF!</definedName>
    <definedName name="S_AJE_Tot_20" localSheetId="13">#REF!</definedName>
    <definedName name="S_AJE_Tot_20" localSheetId="14">#REF!</definedName>
    <definedName name="S_AJE_Tot_20" localSheetId="18">#REF!</definedName>
    <definedName name="S_AJE_Tot_20">#REF!</definedName>
    <definedName name="S_AJE_Tot_21" localSheetId="13">#REF!</definedName>
    <definedName name="S_AJE_Tot_21" localSheetId="14">#REF!</definedName>
    <definedName name="S_AJE_Tot_21" localSheetId="18">#REF!</definedName>
    <definedName name="S_AJE_Tot_21">#REF!</definedName>
    <definedName name="S_AJE_Tot_23" localSheetId="13">#REF!</definedName>
    <definedName name="S_AJE_Tot_23" localSheetId="14">#REF!</definedName>
    <definedName name="S_AJE_Tot_23" localSheetId="18">#REF!</definedName>
    <definedName name="S_AJE_Tot_23">#REF!</definedName>
    <definedName name="S_AJE_Tot_5" localSheetId="13">#REF!</definedName>
    <definedName name="S_AJE_Tot_5" localSheetId="14">#REF!</definedName>
    <definedName name="S_AJE_Tot_5" localSheetId="18">#REF!</definedName>
    <definedName name="S_AJE_Tot_5">#REF!</definedName>
    <definedName name="S_AJE_Tot_8" localSheetId="13">#REF!</definedName>
    <definedName name="S_AJE_Tot_8" localSheetId="14">#REF!</definedName>
    <definedName name="S_AJE_Tot_8" localSheetId="18">#REF!</definedName>
    <definedName name="S_AJE_Tot_8">#REF!</definedName>
    <definedName name="S_AJE_Tot_Data" localSheetId="13">#REF!</definedName>
    <definedName name="S_AJE_Tot_Data" localSheetId="14">[71]Lead!$H$1:$H$553</definedName>
    <definedName name="S_AJE_Tot_Data" localSheetId="15">#REF!</definedName>
    <definedName name="S_AJE_Tot_Data" localSheetId="10">[71]Lead!$H$1:$H$553</definedName>
    <definedName name="S_AJE_Tot_Data" localSheetId="5">[72]AS2Lead!$H$1:$H$272</definedName>
    <definedName name="S_AJE_Tot_Data">[73]AS2Lead!$H$1:$H$272</definedName>
    <definedName name="S_AJE_Tot_Data_1" localSheetId="13">#REF!</definedName>
    <definedName name="S_AJE_Tot_Data_1" localSheetId="14">#REF!</definedName>
    <definedName name="S_AJE_Tot_Data_1" localSheetId="18">#REF!</definedName>
    <definedName name="S_AJE_Tot_Data_1">#REF!</definedName>
    <definedName name="S_AJE_Tot_Data_20" localSheetId="13">#REF!</definedName>
    <definedName name="S_AJE_Tot_Data_20" localSheetId="14">#REF!</definedName>
    <definedName name="S_AJE_Tot_Data_20" localSheetId="18">#REF!</definedName>
    <definedName name="S_AJE_Tot_Data_20">#REF!</definedName>
    <definedName name="S_AJE_Tot_Data_21" localSheetId="13">#REF!</definedName>
    <definedName name="S_AJE_Tot_Data_21" localSheetId="14">#REF!</definedName>
    <definedName name="S_AJE_Tot_Data_21" localSheetId="18">#REF!</definedName>
    <definedName name="S_AJE_Tot_Data_21">#REF!</definedName>
    <definedName name="S_AJE_Tot_Data_23" localSheetId="13">#REF!</definedName>
    <definedName name="S_AJE_Tot_Data_23" localSheetId="14">#REF!</definedName>
    <definedName name="S_AJE_Tot_Data_23" localSheetId="18">#REF!</definedName>
    <definedName name="S_AJE_Tot_Data_23">#REF!</definedName>
    <definedName name="S_AJE_Tot_Data_5" localSheetId="13">#REF!</definedName>
    <definedName name="S_AJE_Tot_Data_5" localSheetId="14">#REF!</definedName>
    <definedName name="S_AJE_Tot_Data_5" localSheetId="18">#REF!</definedName>
    <definedName name="S_AJE_Tot_Data_5">#REF!</definedName>
    <definedName name="S_AJE_Tot_Data_8" localSheetId="13">#REF!</definedName>
    <definedName name="S_AJE_Tot_Data_8" localSheetId="14">#REF!</definedName>
    <definedName name="S_AJE_Tot_Data_8" localSheetId="18">#REF!</definedName>
    <definedName name="S_AJE_Tot_Data_8">#REF!</definedName>
    <definedName name="S_AJE_Tot_GT" localSheetId="13">#REF!</definedName>
    <definedName name="S_AJE_Tot_GT" localSheetId="14">#REF!</definedName>
    <definedName name="S_AJE_Tot_GT" localSheetId="15">#REF!</definedName>
    <definedName name="S_AJE_Tot_GT" localSheetId="18">#REF!</definedName>
    <definedName name="S_AJE_Tot_GT">#REF!</definedName>
    <definedName name="S_AJE_Tot_GT_1" localSheetId="13">#REF!</definedName>
    <definedName name="S_AJE_Tot_GT_1" localSheetId="14">#REF!</definedName>
    <definedName name="S_AJE_Tot_GT_1" localSheetId="18">#REF!</definedName>
    <definedName name="S_AJE_Tot_GT_1">#REF!</definedName>
    <definedName name="S_AJE_Tot_GT_20" localSheetId="13">#REF!</definedName>
    <definedName name="S_AJE_Tot_GT_20" localSheetId="14">#REF!</definedName>
    <definedName name="S_AJE_Tot_GT_20" localSheetId="18">#REF!</definedName>
    <definedName name="S_AJE_Tot_GT_20">#REF!</definedName>
    <definedName name="S_AJE_Tot_GT_21" localSheetId="13">#REF!</definedName>
    <definedName name="S_AJE_Tot_GT_21" localSheetId="14">#REF!</definedName>
    <definedName name="S_AJE_Tot_GT_21" localSheetId="18">#REF!</definedName>
    <definedName name="S_AJE_Tot_GT_21">#REF!</definedName>
    <definedName name="S_AJE_Tot_GT_23" localSheetId="13">#REF!</definedName>
    <definedName name="S_AJE_Tot_GT_23" localSheetId="14">#REF!</definedName>
    <definedName name="S_AJE_Tot_GT_23" localSheetId="18">#REF!</definedName>
    <definedName name="S_AJE_Tot_GT_23">#REF!</definedName>
    <definedName name="S_AJE_Tot_GT_5" localSheetId="13">#REF!</definedName>
    <definedName name="S_AJE_Tot_GT_5" localSheetId="14">#REF!</definedName>
    <definedName name="S_AJE_Tot_GT_5" localSheetId="18">#REF!</definedName>
    <definedName name="S_AJE_Tot_GT_5">#REF!</definedName>
    <definedName name="S_AJE_Tot_GT_8" localSheetId="13">#REF!</definedName>
    <definedName name="S_AJE_Tot_GT_8" localSheetId="14">#REF!</definedName>
    <definedName name="S_AJE_Tot_GT_8" localSheetId="18">#REF!</definedName>
    <definedName name="S_AJE_Tot_GT_8">#REF!</definedName>
    <definedName name="S_CompNum" localSheetId="13">#REF!</definedName>
    <definedName name="S_CompNum" localSheetId="14">#REF!</definedName>
    <definedName name="S_CompNum" localSheetId="15">#REF!</definedName>
    <definedName name="S_CompNum" localSheetId="10">#REF!</definedName>
    <definedName name="S_CompNum">Lead!$B:$B</definedName>
    <definedName name="S_CompNum_1" localSheetId="13">#REF!</definedName>
    <definedName name="S_CompNum_1" localSheetId="14">#REF!</definedName>
    <definedName name="S_CompNum_1" localSheetId="18">#REF!</definedName>
    <definedName name="S_CompNum_1">#REF!</definedName>
    <definedName name="S_CompNum_20" localSheetId="13">#REF!</definedName>
    <definedName name="S_CompNum_20" localSheetId="14">#REF!</definedName>
    <definedName name="S_CompNum_20" localSheetId="18">#REF!</definedName>
    <definedName name="S_CompNum_20">#REF!</definedName>
    <definedName name="S_CompNum_21" localSheetId="13">#REF!</definedName>
    <definedName name="S_CompNum_21" localSheetId="14">#REF!</definedName>
    <definedName name="S_CompNum_21" localSheetId="18">#REF!</definedName>
    <definedName name="S_CompNum_21">#REF!</definedName>
    <definedName name="S_CompNum_23" localSheetId="13">#REF!</definedName>
    <definedName name="S_CompNum_23" localSheetId="14">#REF!</definedName>
    <definedName name="S_CompNum_23" localSheetId="18">#REF!</definedName>
    <definedName name="S_CompNum_23">#REF!</definedName>
    <definedName name="S_CompNum_5" localSheetId="13">#REF!</definedName>
    <definedName name="S_CompNum_5" localSheetId="14">#REF!</definedName>
    <definedName name="S_CompNum_5" localSheetId="18">#REF!</definedName>
    <definedName name="S_CompNum_5">#REF!</definedName>
    <definedName name="S_CompNum_8" localSheetId="13">#REF!</definedName>
    <definedName name="S_CompNum_8" localSheetId="14">#REF!</definedName>
    <definedName name="S_CompNum_8" localSheetId="18">#REF!</definedName>
    <definedName name="S_CompNum_8">#REF!</definedName>
    <definedName name="S_CY_Beg" localSheetId="13">#REF!</definedName>
    <definedName name="S_CY_Beg" localSheetId="14">#REF!</definedName>
    <definedName name="S_CY_Beg" localSheetId="15">#REF!</definedName>
    <definedName name="S_CY_Beg" localSheetId="10">#REF!</definedName>
    <definedName name="S_CY_Beg">Lead!$F:$F</definedName>
    <definedName name="S_CY_Beg_1" localSheetId="13">#REF!</definedName>
    <definedName name="S_CY_Beg_1" localSheetId="14">#REF!</definedName>
    <definedName name="S_CY_Beg_1" localSheetId="18">#REF!</definedName>
    <definedName name="S_CY_Beg_1">#REF!</definedName>
    <definedName name="S_CY_Beg_20" localSheetId="13">#REF!</definedName>
    <definedName name="S_CY_Beg_20" localSheetId="14">#REF!</definedName>
    <definedName name="S_CY_Beg_20" localSheetId="18">#REF!</definedName>
    <definedName name="S_CY_Beg_20">#REF!</definedName>
    <definedName name="S_CY_Beg_21" localSheetId="13">#REF!</definedName>
    <definedName name="S_CY_Beg_21" localSheetId="14">#REF!</definedName>
    <definedName name="S_CY_Beg_21" localSheetId="18">#REF!</definedName>
    <definedName name="S_CY_Beg_21">#REF!</definedName>
    <definedName name="S_CY_Beg_23" localSheetId="13">#REF!</definedName>
    <definedName name="S_CY_Beg_23" localSheetId="14">#REF!</definedName>
    <definedName name="S_CY_Beg_23" localSheetId="18">#REF!</definedName>
    <definedName name="S_CY_Beg_23">#REF!</definedName>
    <definedName name="S_CY_Beg_5" localSheetId="13">#REF!</definedName>
    <definedName name="S_CY_Beg_5" localSheetId="14">#REF!</definedName>
    <definedName name="S_CY_Beg_5" localSheetId="18">#REF!</definedName>
    <definedName name="S_CY_Beg_5">#REF!</definedName>
    <definedName name="S_CY_Beg_8" localSheetId="13">#REF!</definedName>
    <definedName name="S_CY_Beg_8" localSheetId="14">#REF!</definedName>
    <definedName name="S_CY_Beg_8" localSheetId="18">#REF!</definedName>
    <definedName name="S_CY_Beg_8">#REF!</definedName>
    <definedName name="S_CY_Beg_Data" localSheetId="13">#REF!</definedName>
    <definedName name="S_CY_Beg_Data" localSheetId="14">[71]Lead!$F$1:$F$553</definedName>
    <definedName name="S_CY_Beg_Data" localSheetId="15">#REF!</definedName>
    <definedName name="S_CY_Beg_Data" localSheetId="10">[71]Lead!$F$1:$F$553</definedName>
    <definedName name="S_CY_Beg_Data" localSheetId="5">[72]AS2Lead!$F$1:$F$272</definedName>
    <definedName name="S_CY_Beg_Data">[73]AS2Lead!$F$1:$F$272</definedName>
    <definedName name="S_CY_Beg_Data_1" localSheetId="13">#REF!</definedName>
    <definedName name="S_CY_Beg_Data_1" localSheetId="14">#REF!</definedName>
    <definedName name="S_CY_Beg_Data_1" localSheetId="18">#REF!</definedName>
    <definedName name="S_CY_Beg_Data_1">#REF!</definedName>
    <definedName name="S_CY_Beg_Data_20" localSheetId="13">#REF!</definedName>
    <definedName name="S_CY_Beg_Data_20" localSheetId="14">#REF!</definedName>
    <definedName name="S_CY_Beg_Data_20" localSheetId="18">#REF!</definedName>
    <definedName name="S_CY_Beg_Data_20">#REF!</definedName>
    <definedName name="S_CY_Beg_Data_21" localSheetId="13">#REF!</definedName>
    <definedName name="S_CY_Beg_Data_21" localSheetId="14">#REF!</definedName>
    <definedName name="S_CY_Beg_Data_21" localSheetId="18">#REF!</definedName>
    <definedName name="S_CY_Beg_Data_21">#REF!</definedName>
    <definedName name="S_CY_Beg_Data_23" localSheetId="13">#REF!</definedName>
    <definedName name="S_CY_Beg_Data_23" localSheetId="14">#REF!</definedName>
    <definedName name="S_CY_Beg_Data_23" localSheetId="18">#REF!</definedName>
    <definedName name="S_CY_Beg_Data_23">#REF!</definedName>
    <definedName name="S_CY_Beg_Data_5" localSheetId="13">#REF!</definedName>
    <definedName name="S_CY_Beg_Data_5" localSheetId="14">#REF!</definedName>
    <definedName name="S_CY_Beg_Data_5" localSheetId="18">#REF!</definedName>
    <definedName name="S_CY_Beg_Data_5">#REF!</definedName>
    <definedName name="S_CY_Beg_Data_8" localSheetId="13">#REF!</definedName>
    <definedName name="S_CY_Beg_Data_8" localSheetId="14">#REF!</definedName>
    <definedName name="S_CY_Beg_Data_8" localSheetId="18">#REF!</definedName>
    <definedName name="S_CY_Beg_Data_8">#REF!</definedName>
    <definedName name="S_CY_Beg_GT" localSheetId="13">#REF!</definedName>
    <definedName name="S_CY_Beg_GT" localSheetId="14">#REF!</definedName>
    <definedName name="S_CY_Beg_GT" localSheetId="15">#REF!</definedName>
    <definedName name="S_CY_Beg_GT" localSheetId="18">#REF!</definedName>
    <definedName name="S_CY_Beg_GT">#REF!</definedName>
    <definedName name="S_CY_Beg_GT_1" localSheetId="13">#REF!</definedName>
    <definedName name="S_CY_Beg_GT_1" localSheetId="14">#REF!</definedName>
    <definedName name="S_CY_Beg_GT_1" localSheetId="18">#REF!</definedName>
    <definedName name="S_CY_Beg_GT_1">#REF!</definedName>
    <definedName name="S_CY_Beg_GT_20" localSheetId="13">#REF!</definedName>
    <definedName name="S_CY_Beg_GT_20" localSheetId="14">#REF!</definedName>
    <definedName name="S_CY_Beg_GT_20" localSheetId="18">#REF!</definedName>
    <definedName name="S_CY_Beg_GT_20">#REF!</definedName>
    <definedName name="S_CY_Beg_GT_21" localSheetId="13">#REF!</definedName>
    <definedName name="S_CY_Beg_GT_21" localSheetId="14">#REF!</definedName>
    <definedName name="S_CY_Beg_GT_21" localSheetId="18">#REF!</definedName>
    <definedName name="S_CY_Beg_GT_21">#REF!</definedName>
    <definedName name="S_CY_Beg_GT_23" localSheetId="13">#REF!</definedName>
    <definedName name="S_CY_Beg_GT_23" localSheetId="14">#REF!</definedName>
    <definedName name="S_CY_Beg_GT_23" localSheetId="18">#REF!</definedName>
    <definedName name="S_CY_Beg_GT_23">#REF!</definedName>
    <definedName name="S_CY_Beg_GT_5" localSheetId="13">#REF!</definedName>
    <definedName name="S_CY_Beg_GT_5" localSheetId="14">#REF!</definedName>
    <definedName name="S_CY_Beg_GT_5" localSheetId="18">#REF!</definedName>
    <definedName name="S_CY_Beg_GT_5">#REF!</definedName>
    <definedName name="S_CY_Beg_GT_8" localSheetId="13">#REF!</definedName>
    <definedName name="S_CY_Beg_GT_8" localSheetId="14">#REF!</definedName>
    <definedName name="S_CY_Beg_GT_8" localSheetId="18">#REF!</definedName>
    <definedName name="S_CY_Beg_GT_8">#REF!</definedName>
    <definedName name="S_CY_End" localSheetId="13">#REF!</definedName>
    <definedName name="S_CY_End" localSheetId="14">#REF!</definedName>
    <definedName name="S_CY_End" localSheetId="15">#REF!</definedName>
    <definedName name="S_CY_End" localSheetId="10">#REF!</definedName>
    <definedName name="S_CY_End">Lead!$K:$K</definedName>
    <definedName name="S_CY_End_1" localSheetId="13">#REF!</definedName>
    <definedName name="S_CY_End_1" localSheetId="14">#REF!</definedName>
    <definedName name="S_CY_End_1" localSheetId="18">#REF!</definedName>
    <definedName name="S_CY_End_1">#REF!</definedName>
    <definedName name="S_CY_End_20" localSheetId="13">#REF!</definedName>
    <definedName name="S_CY_End_20" localSheetId="14">#REF!</definedName>
    <definedName name="S_CY_End_20" localSheetId="18">#REF!</definedName>
    <definedName name="S_CY_End_20">#REF!</definedName>
    <definedName name="S_CY_End_21" localSheetId="13">#REF!</definedName>
    <definedName name="S_CY_End_21" localSheetId="14">#REF!</definedName>
    <definedName name="S_CY_End_21" localSheetId="18">#REF!</definedName>
    <definedName name="S_CY_End_21">#REF!</definedName>
    <definedName name="S_CY_End_23" localSheetId="13">#REF!</definedName>
    <definedName name="S_CY_End_23" localSheetId="14">#REF!</definedName>
    <definedName name="S_CY_End_23" localSheetId="18">#REF!</definedName>
    <definedName name="S_CY_End_23">#REF!</definedName>
    <definedName name="S_CY_End_5" localSheetId="13">#REF!</definedName>
    <definedName name="S_CY_End_5" localSheetId="14">#REF!</definedName>
    <definedName name="S_CY_End_5" localSheetId="18">#REF!</definedName>
    <definedName name="S_CY_End_5">#REF!</definedName>
    <definedName name="S_CY_End_8" localSheetId="13">#REF!</definedName>
    <definedName name="S_CY_End_8" localSheetId="14">#REF!</definedName>
    <definedName name="S_CY_End_8" localSheetId="18">#REF!</definedName>
    <definedName name="S_CY_End_8">#REF!</definedName>
    <definedName name="S_CY_End_Data" localSheetId="13">#REF!</definedName>
    <definedName name="S_CY_End_Data" localSheetId="14">[71]Lead!$K$1:$K$553</definedName>
    <definedName name="S_CY_End_Data" localSheetId="15">#REF!</definedName>
    <definedName name="S_CY_End_Data" localSheetId="10">[71]Lead!$K$1:$K$553</definedName>
    <definedName name="S_CY_End_Data" localSheetId="5">[72]AS2Lead!$K$1:$K$272</definedName>
    <definedName name="S_CY_End_Data">[73]AS2Lead!$K$1:$K$272</definedName>
    <definedName name="S_CY_End_Data_1" localSheetId="13">#REF!</definedName>
    <definedName name="S_CY_End_Data_1" localSheetId="14">#REF!</definedName>
    <definedName name="S_CY_End_Data_1" localSheetId="18">#REF!</definedName>
    <definedName name="S_CY_End_Data_1">#REF!</definedName>
    <definedName name="S_CY_End_Data_20" localSheetId="13">#REF!</definedName>
    <definedName name="S_CY_End_Data_20" localSheetId="14">#REF!</definedName>
    <definedName name="S_CY_End_Data_20" localSheetId="18">#REF!</definedName>
    <definedName name="S_CY_End_Data_20">#REF!</definedName>
    <definedName name="S_CY_End_Data_21" localSheetId="13">#REF!</definedName>
    <definedName name="S_CY_End_Data_21" localSheetId="14">#REF!</definedName>
    <definedName name="S_CY_End_Data_21" localSheetId="18">#REF!</definedName>
    <definedName name="S_CY_End_Data_21">#REF!</definedName>
    <definedName name="S_CY_End_Data_23" localSheetId="13">#REF!</definedName>
    <definedName name="S_CY_End_Data_23" localSheetId="14">#REF!</definedName>
    <definedName name="S_CY_End_Data_23" localSheetId="18">#REF!</definedName>
    <definedName name="S_CY_End_Data_23">#REF!</definedName>
    <definedName name="S_CY_End_Data_5" localSheetId="13">#REF!</definedName>
    <definedName name="S_CY_End_Data_5" localSheetId="14">#REF!</definedName>
    <definedName name="S_CY_End_Data_5" localSheetId="18">#REF!</definedName>
    <definedName name="S_CY_End_Data_5">#REF!</definedName>
    <definedName name="S_CY_End_Data_8" localSheetId="13">#REF!</definedName>
    <definedName name="S_CY_End_Data_8" localSheetId="14">#REF!</definedName>
    <definedName name="S_CY_End_Data_8" localSheetId="18">#REF!</definedName>
    <definedName name="S_CY_End_Data_8">#REF!</definedName>
    <definedName name="S_CY_End_GT" localSheetId="13">#REF!</definedName>
    <definedName name="S_CY_End_GT" localSheetId="14">#REF!</definedName>
    <definedName name="S_CY_End_GT" localSheetId="15">#REF!</definedName>
    <definedName name="S_CY_End_GT" localSheetId="18">#REF!</definedName>
    <definedName name="S_CY_End_GT">#REF!</definedName>
    <definedName name="S_CY_End_GT_1" localSheetId="13">#REF!</definedName>
    <definedName name="S_CY_End_GT_1" localSheetId="14">#REF!</definedName>
    <definedName name="S_CY_End_GT_1" localSheetId="18">#REF!</definedName>
    <definedName name="S_CY_End_GT_1">#REF!</definedName>
    <definedName name="S_CY_End_GT_20" localSheetId="13">#REF!</definedName>
    <definedName name="S_CY_End_GT_20" localSheetId="14">#REF!</definedName>
    <definedName name="S_CY_End_GT_20" localSheetId="18">#REF!</definedName>
    <definedName name="S_CY_End_GT_20">#REF!</definedName>
    <definedName name="S_CY_End_GT_21" localSheetId="13">#REF!</definedName>
    <definedName name="S_CY_End_GT_21" localSheetId="14">#REF!</definedName>
    <definedName name="S_CY_End_GT_21" localSheetId="18">#REF!</definedName>
    <definedName name="S_CY_End_GT_21">#REF!</definedName>
    <definedName name="S_CY_End_GT_23" localSheetId="13">#REF!</definedName>
    <definedName name="S_CY_End_GT_23" localSheetId="14">#REF!</definedName>
    <definedName name="S_CY_End_GT_23" localSheetId="18">#REF!</definedName>
    <definedName name="S_CY_End_GT_23">#REF!</definedName>
    <definedName name="S_CY_End_GT_5" localSheetId="13">#REF!</definedName>
    <definedName name="S_CY_End_GT_5" localSheetId="14">#REF!</definedName>
    <definedName name="S_CY_End_GT_5" localSheetId="18">#REF!</definedName>
    <definedName name="S_CY_End_GT_5">#REF!</definedName>
    <definedName name="S_CY_End_GT_8" localSheetId="13">#REF!</definedName>
    <definedName name="S_CY_End_GT_8" localSheetId="14">#REF!</definedName>
    <definedName name="S_CY_End_GT_8" localSheetId="18">#REF!</definedName>
    <definedName name="S_CY_End_GT_8">#REF!</definedName>
    <definedName name="S_Diff_Amt" localSheetId="13">#REF!</definedName>
    <definedName name="S_Diff_Amt" localSheetId="14">#REF!</definedName>
    <definedName name="S_Diff_Amt" localSheetId="15">#REF!</definedName>
    <definedName name="S_Diff_Amt" localSheetId="10">#REF!</definedName>
    <definedName name="S_Diff_Amt">Lead!$O:$O</definedName>
    <definedName name="S_Diff_Amt_1" localSheetId="13">#REF!</definedName>
    <definedName name="S_Diff_Amt_1" localSheetId="14">#REF!</definedName>
    <definedName name="S_Diff_Amt_1" localSheetId="18">#REF!</definedName>
    <definedName name="S_Diff_Amt_1">#REF!</definedName>
    <definedName name="S_Diff_Amt_20" localSheetId="13">#REF!</definedName>
    <definedName name="S_Diff_Amt_20" localSheetId="14">#REF!</definedName>
    <definedName name="S_Diff_Amt_20" localSheetId="18">#REF!</definedName>
    <definedName name="S_Diff_Amt_20">#REF!</definedName>
    <definedName name="S_Diff_Amt_21" localSheetId="13">#REF!</definedName>
    <definedName name="S_Diff_Amt_21" localSheetId="14">#REF!</definedName>
    <definedName name="S_Diff_Amt_21" localSheetId="18">#REF!</definedName>
    <definedName name="S_Diff_Amt_21">#REF!</definedName>
    <definedName name="S_Diff_Amt_23" localSheetId="13">#REF!</definedName>
    <definedName name="S_Diff_Amt_23" localSheetId="14">#REF!</definedName>
    <definedName name="S_Diff_Amt_23" localSheetId="18">#REF!</definedName>
    <definedName name="S_Diff_Amt_23">#REF!</definedName>
    <definedName name="S_Diff_Amt_5" localSheetId="13">#REF!</definedName>
    <definedName name="S_Diff_Amt_5" localSheetId="14">#REF!</definedName>
    <definedName name="S_Diff_Amt_5" localSheetId="18">#REF!</definedName>
    <definedName name="S_Diff_Amt_5">#REF!</definedName>
    <definedName name="S_Diff_Amt_8" localSheetId="13">#REF!</definedName>
    <definedName name="S_Diff_Amt_8" localSheetId="14">#REF!</definedName>
    <definedName name="S_Diff_Amt_8" localSheetId="18">#REF!</definedName>
    <definedName name="S_Diff_Amt_8">#REF!</definedName>
    <definedName name="S_Diff_Pct" localSheetId="13">#REF!</definedName>
    <definedName name="S_Diff_Pct" localSheetId="14">#REF!</definedName>
    <definedName name="S_Diff_Pct" localSheetId="15">#REF!</definedName>
    <definedName name="S_Diff_Pct" localSheetId="10">#REF!</definedName>
    <definedName name="S_Diff_Pct">Lead!$N:$N</definedName>
    <definedName name="S_Diff_Pct_1" localSheetId="13">#REF!</definedName>
    <definedName name="S_Diff_Pct_1" localSheetId="14">#REF!</definedName>
    <definedName name="S_Diff_Pct_1" localSheetId="18">#REF!</definedName>
    <definedName name="S_Diff_Pct_1">#REF!</definedName>
    <definedName name="S_Diff_Pct_20" localSheetId="13">#REF!</definedName>
    <definedName name="S_Diff_Pct_20" localSheetId="14">#REF!</definedName>
    <definedName name="S_Diff_Pct_20" localSheetId="18">#REF!</definedName>
    <definedName name="S_Diff_Pct_20">#REF!</definedName>
    <definedName name="S_Diff_Pct_21" localSheetId="13">#REF!</definedName>
    <definedName name="S_Diff_Pct_21" localSheetId="14">#REF!</definedName>
    <definedName name="S_Diff_Pct_21" localSheetId="18">#REF!</definedName>
    <definedName name="S_Diff_Pct_21">#REF!</definedName>
    <definedName name="S_Diff_Pct_23" localSheetId="13">#REF!</definedName>
    <definedName name="S_Diff_Pct_23" localSheetId="14">#REF!</definedName>
    <definedName name="S_Diff_Pct_23" localSheetId="18">#REF!</definedName>
    <definedName name="S_Diff_Pct_23">#REF!</definedName>
    <definedName name="S_Diff_Pct_5" localSheetId="13">#REF!</definedName>
    <definedName name="S_Diff_Pct_5" localSheetId="14">#REF!</definedName>
    <definedName name="S_Diff_Pct_5" localSheetId="18">#REF!</definedName>
    <definedName name="S_Diff_Pct_5">#REF!</definedName>
    <definedName name="S_Diff_Pct_8" localSheetId="13">#REF!</definedName>
    <definedName name="S_Diff_Pct_8" localSheetId="14">#REF!</definedName>
    <definedName name="S_Diff_Pct_8" localSheetId="18">#REF!</definedName>
    <definedName name="S_Diff_Pct_8">#REF!</definedName>
    <definedName name="S_GrpNum" localSheetId="13">#REF!</definedName>
    <definedName name="S_GrpNum" localSheetId="14">#REF!</definedName>
    <definedName name="S_GrpNum" localSheetId="15">#REF!</definedName>
    <definedName name="S_GrpNum" localSheetId="10">#REF!</definedName>
    <definedName name="S_GrpNum">Lead!$C:$C</definedName>
    <definedName name="S_GrpNum_1" localSheetId="13">#REF!</definedName>
    <definedName name="S_GrpNum_1" localSheetId="14">#REF!</definedName>
    <definedName name="S_GrpNum_1" localSheetId="18">#REF!</definedName>
    <definedName name="S_GrpNum_1">#REF!</definedName>
    <definedName name="S_GrpNum_20" localSheetId="13">#REF!</definedName>
    <definedName name="S_GrpNum_20" localSheetId="14">#REF!</definedName>
    <definedName name="S_GrpNum_20" localSheetId="18">#REF!</definedName>
    <definedName name="S_GrpNum_20">#REF!</definedName>
    <definedName name="S_GrpNum_21" localSheetId="13">#REF!</definedName>
    <definedName name="S_GrpNum_21" localSheetId="14">#REF!</definedName>
    <definedName name="S_GrpNum_21" localSheetId="18">#REF!</definedName>
    <definedName name="S_GrpNum_21">#REF!</definedName>
    <definedName name="S_GrpNum_23" localSheetId="13">#REF!</definedName>
    <definedName name="S_GrpNum_23" localSheetId="14">#REF!</definedName>
    <definedName name="S_GrpNum_23" localSheetId="18">#REF!</definedName>
    <definedName name="S_GrpNum_23">#REF!</definedName>
    <definedName name="S_GrpNum_5" localSheetId="13">#REF!</definedName>
    <definedName name="S_GrpNum_5" localSheetId="14">#REF!</definedName>
    <definedName name="S_GrpNum_5" localSheetId="18">#REF!</definedName>
    <definedName name="S_GrpNum_5">#REF!</definedName>
    <definedName name="S_GrpNum_8" localSheetId="13">#REF!</definedName>
    <definedName name="S_GrpNum_8" localSheetId="14">#REF!</definedName>
    <definedName name="S_GrpNum_8" localSheetId="18">#REF!</definedName>
    <definedName name="S_GrpNum_8">#REF!</definedName>
    <definedName name="S_Headings" localSheetId="13">#REF!</definedName>
    <definedName name="S_Headings" localSheetId="14">#REF!</definedName>
    <definedName name="S_Headings" localSheetId="15">#REF!</definedName>
    <definedName name="S_Headings" localSheetId="18">#REF!</definedName>
    <definedName name="S_Headings">#REF!</definedName>
    <definedName name="S_Headings_1" localSheetId="13">#REF!</definedName>
    <definedName name="S_Headings_1" localSheetId="14">#REF!</definedName>
    <definedName name="S_Headings_1" localSheetId="18">#REF!</definedName>
    <definedName name="S_Headings_1">#REF!</definedName>
    <definedName name="S_Headings_20" localSheetId="13">#REF!</definedName>
    <definedName name="S_Headings_20" localSheetId="14">#REF!</definedName>
    <definedName name="S_Headings_20" localSheetId="18">#REF!</definedName>
    <definedName name="S_Headings_20">#REF!</definedName>
    <definedName name="S_Headings_21" localSheetId="13">#REF!</definedName>
    <definedName name="S_Headings_21" localSheetId="14">#REF!</definedName>
    <definedName name="S_Headings_21" localSheetId="18">#REF!</definedName>
    <definedName name="S_Headings_21">#REF!</definedName>
    <definedName name="S_Headings_23" localSheetId="13">#REF!</definedName>
    <definedName name="S_Headings_23" localSheetId="14">#REF!</definedName>
    <definedName name="S_Headings_23" localSheetId="18">#REF!</definedName>
    <definedName name="S_Headings_23">#REF!</definedName>
    <definedName name="S_Headings_5" localSheetId="13">#REF!</definedName>
    <definedName name="S_Headings_5" localSheetId="14">#REF!</definedName>
    <definedName name="S_Headings_5" localSheetId="18">#REF!</definedName>
    <definedName name="S_Headings_5">#REF!</definedName>
    <definedName name="S_Headings_8" localSheetId="13">#REF!</definedName>
    <definedName name="S_Headings_8" localSheetId="14">#REF!</definedName>
    <definedName name="S_Headings_8" localSheetId="18">#REF!</definedName>
    <definedName name="S_Headings_8">#REF!</definedName>
    <definedName name="S_KeyValue" localSheetId="13">#REF!</definedName>
    <definedName name="S_KeyValue" localSheetId="14">#REF!</definedName>
    <definedName name="S_KeyValue" localSheetId="15">#REF!</definedName>
    <definedName name="S_KeyValue" localSheetId="18">#REF!</definedName>
    <definedName name="S_KeyValue">#REF!</definedName>
    <definedName name="S_KeyValue_1" localSheetId="13">#REF!</definedName>
    <definedName name="S_KeyValue_1" localSheetId="14">#REF!</definedName>
    <definedName name="S_KeyValue_1" localSheetId="18">#REF!</definedName>
    <definedName name="S_KeyValue_1">#REF!</definedName>
    <definedName name="S_KeyValue_20" localSheetId="13">#REF!</definedName>
    <definedName name="S_KeyValue_20" localSheetId="14">#REF!</definedName>
    <definedName name="S_KeyValue_20" localSheetId="18">#REF!</definedName>
    <definedName name="S_KeyValue_20">#REF!</definedName>
    <definedName name="S_KeyValue_21" localSheetId="13">#REF!</definedName>
    <definedName name="S_KeyValue_21" localSheetId="14">#REF!</definedName>
    <definedName name="S_KeyValue_21" localSheetId="18">#REF!</definedName>
    <definedName name="S_KeyValue_21">#REF!</definedName>
    <definedName name="S_KeyValue_23" localSheetId="13">#REF!</definedName>
    <definedName name="S_KeyValue_23" localSheetId="14">#REF!</definedName>
    <definedName name="S_KeyValue_23" localSheetId="18">#REF!</definedName>
    <definedName name="S_KeyValue_23">#REF!</definedName>
    <definedName name="S_KeyValue_5" localSheetId="13">#REF!</definedName>
    <definedName name="S_KeyValue_5" localSheetId="14">#REF!</definedName>
    <definedName name="S_KeyValue_5" localSheetId="18">#REF!</definedName>
    <definedName name="S_KeyValue_5">#REF!</definedName>
    <definedName name="S_KeyValue_8" localSheetId="13">#REF!</definedName>
    <definedName name="S_KeyValue_8" localSheetId="14">#REF!</definedName>
    <definedName name="S_KeyValue_8" localSheetId="18">#REF!</definedName>
    <definedName name="S_KeyValue_8">#REF!</definedName>
    <definedName name="S_PY_End" localSheetId="13">#REF!</definedName>
    <definedName name="S_PY_End" localSheetId="14">#REF!</definedName>
    <definedName name="S_PY_End" localSheetId="15">#REF!</definedName>
    <definedName name="S_PY_End" localSheetId="10">#REF!</definedName>
    <definedName name="S_PY_End">Lead!$M:$M</definedName>
    <definedName name="S_PY_End_1" localSheetId="13">#REF!</definedName>
    <definedName name="S_PY_End_1" localSheetId="14">#REF!</definedName>
    <definedName name="S_PY_End_1" localSheetId="18">#REF!</definedName>
    <definedName name="S_PY_End_1">#REF!</definedName>
    <definedName name="S_PY_End_20" localSheetId="13">#REF!</definedName>
    <definedName name="S_PY_End_20" localSheetId="14">#REF!</definedName>
    <definedName name="S_PY_End_20" localSheetId="18">#REF!</definedName>
    <definedName name="S_PY_End_20">#REF!</definedName>
    <definedName name="S_PY_End_21" localSheetId="13">#REF!</definedName>
    <definedName name="S_PY_End_21" localSheetId="14">#REF!</definedName>
    <definedName name="S_PY_End_21" localSheetId="18">#REF!</definedName>
    <definedName name="S_PY_End_21">#REF!</definedName>
    <definedName name="S_PY_End_23" localSheetId="13">#REF!</definedName>
    <definedName name="S_PY_End_23" localSheetId="14">#REF!</definedName>
    <definedName name="S_PY_End_23" localSheetId="18">#REF!</definedName>
    <definedName name="S_PY_End_23">#REF!</definedName>
    <definedName name="S_PY_End_5" localSheetId="13">#REF!</definedName>
    <definedName name="S_PY_End_5" localSheetId="14">#REF!</definedName>
    <definedName name="S_PY_End_5" localSheetId="18">#REF!</definedName>
    <definedName name="S_PY_End_5">#REF!</definedName>
    <definedName name="S_PY_End_8" localSheetId="13">#REF!</definedName>
    <definedName name="S_PY_End_8" localSheetId="14">#REF!</definedName>
    <definedName name="S_PY_End_8" localSheetId="18">#REF!</definedName>
    <definedName name="S_PY_End_8">#REF!</definedName>
    <definedName name="S_PY_End_Data" localSheetId="13">#REF!</definedName>
    <definedName name="S_PY_End_Data" localSheetId="14">[71]Lead!$M$1:$M$553</definedName>
    <definedName name="S_PY_End_Data" localSheetId="15">#REF!</definedName>
    <definedName name="S_PY_End_Data" localSheetId="10">[71]Lead!$M$1:$M$553</definedName>
    <definedName name="S_PY_End_Data" localSheetId="5">[72]AS2Lead!$M$1:$M$272</definedName>
    <definedName name="S_PY_End_Data">[73]AS2Lead!$M$1:$M$272</definedName>
    <definedName name="S_PY_End_Data_1" localSheetId="13">#REF!</definedName>
    <definedName name="S_PY_End_Data_1" localSheetId="14">#REF!</definedName>
    <definedName name="S_PY_End_Data_1" localSheetId="18">#REF!</definedName>
    <definedName name="S_PY_End_Data_1">#REF!</definedName>
    <definedName name="S_PY_End_Data_20" localSheetId="13">#REF!</definedName>
    <definedName name="S_PY_End_Data_20" localSheetId="14">#REF!</definedName>
    <definedName name="S_PY_End_Data_20" localSheetId="18">#REF!</definedName>
    <definedName name="S_PY_End_Data_20">#REF!</definedName>
    <definedName name="S_PY_End_Data_21" localSheetId="13">#REF!</definedName>
    <definedName name="S_PY_End_Data_21" localSheetId="14">#REF!</definedName>
    <definedName name="S_PY_End_Data_21" localSheetId="18">#REF!</definedName>
    <definedName name="S_PY_End_Data_21">#REF!</definedName>
    <definedName name="S_PY_End_Data_23" localSheetId="13">#REF!</definedName>
    <definedName name="S_PY_End_Data_23" localSheetId="14">#REF!</definedName>
    <definedName name="S_PY_End_Data_23" localSheetId="18">#REF!</definedName>
    <definedName name="S_PY_End_Data_23">#REF!</definedName>
    <definedName name="S_PY_End_Data_5" localSheetId="13">#REF!</definedName>
    <definedName name="S_PY_End_Data_5" localSheetId="14">#REF!</definedName>
    <definedName name="S_PY_End_Data_5" localSheetId="18">#REF!</definedName>
    <definedName name="S_PY_End_Data_5">#REF!</definedName>
    <definedName name="S_PY_End_Data_8" localSheetId="13">#REF!</definedName>
    <definedName name="S_PY_End_Data_8" localSheetId="14">#REF!</definedName>
    <definedName name="S_PY_End_Data_8" localSheetId="18">#REF!</definedName>
    <definedName name="S_PY_End_Data_8">#REF!</definedName>
    <definedName name="S_PY_End_GT" localSheetId="13">#REF!</definedName>
    <definedName name="S_PY_End_GT" localSheetId="14">#REF!</definedName>
    <definedName name="S_PY_End_GT" localSheetId="15">#REF!</definedName>
    <definedName name="S_PY_End_GT" localSheetId="18">#REF!</definedName>
    <definedName name="S_PY_End_GT">#REF!</definedName>
    <definedName name="S_PY_End_GT_1" localSheetId="13">#REF!</definedName>
    <definedName name="S_PY_End_GT_1" localSheetId="14">#REF!</definedName>
    <definedName name="S_PY_End_GT_1" localSheetId="18">#REF!</definedName>
    <definedName name="S_PY_End_GT_1">#REF!</definedName>
    <definedName name="S_PY_End_GT_20" localSheetId="13">#REF!</definedName>
    <definedName name="S_PY_End_GT_20" localSheetId="14">#REF!</definedName>
    <definedName name="S_PY_End_GT_20" localSheetId="18">#REF!</definedName>
    <definedName name="S_PY_End_GT_20">#REF!</definedName>
    <definedName name="S_PY_End_GT_21" localSheetId="13">#REF!</definedName>
    <definedName name="S_PY_End_GT_21" localSheetId="14">#REF!</definedName>
    <definedName name="S_PY_End_GT_21" localSheetId="18">#REF!</definedName>
    <definedName name="S_PY_End_GT_21">#REF!</definedName>
    <definedName name="S_PY_End_GT_23" localSheetId="13">#REF!</definedName>
    <definedName name="S_PY_End_GT_23" localSheetId="14">#REF!</definedName>
    <definedName name="S_PY_End_GT_23" localSheetId="18">#REF!</definedName>
    <definedName name="S_PY_End_GT_23">#REF!</definedName>
    <definedName name="S_PY_End_GT_5" localSheetId="13">#REF!</definedName>
    <definedName name="S_PY_End_GT_5" localSheetId="14">#REF!</definedName>
    <definedName name="S_PY_End_GT_5" localSheetId="18">#REF!</definedName>
    <definedName name="S_PY_End_GT_5">#REF!</definedName>
    <definedName name="S_PY_End_GT_8" localSheetId="13">#REF!</definedName>
    <definedName name="S_PY_End_GT_8" localSheetId="14">#REF!</definedName>
    <definedName name="S_PY_End_GT_8" localSheetId="18">#REF!</definedName>
    <definedName name="S_PY_End_GT_8">#REF!</definedName>
    <definedName name="S_RJE_Tot" localSheetId="13">#REF!</definedName>
    <definedName name="S_RJE_Tot" localSheetId="14">#REF!</definedName>
    <definedName name="S_RJE_Tot" localSheetId="15">#REF!</definedName>
    <definedName name="S_RJE_Tot" localSheetId="10">#REF!</definedName>
    <definedName name="S_RJE_Tot">Lead!$J:$J</definedName>
    <definedName name="S_RJE_Tot_1" localSheetId="13">#REF!</definedName>
    <definedName name="S_RJE_Tot_1" localSheetId="14">#REF!</definedName>
    <definedName name="S_RJE_Tot_1" localSheetId="18">#REF!</definedName>
    <definedName name="S_RJE_Tot_1">#REF!</definedName>
    <definedName name="S_RJE_Tot_20" localSheetId="13">#REF!</definedName>
    <definedName name="S_RJE_Tot_20" localSheetId="14">#REF!</definedName>
    <definedName name="S_RJE_Tot_20" localSheetId="18">#REF!</definedName>
    <definedName name="S_RJE_Tot_20">#REF!</definedName>
    <definedName name="S_RJE_Tot_21" localSheetId="13">#REF!</definedName>
    <definedName name="S_RJE_Tot_21" localSheetId="14">#REF!</definedName>
    <definedName name="S_RJE_Tot_21" localSheetId="18">#REF!</definedName>
    <definedName name="S_RJE_Tot_21">#REF!</definedName>
    <definedName name="S_RJE_Tot_23" localSheetId="13">#REF!</definedName>
    <definedName name="S_RJE_Tot_23" localSheetId="14">#REF!</definedName>
    <definedName name="S_RJE_Tot_23" localSheetId="18">#REF!</definedName>
    <definedName name="S_RJE_Tot_23">#REF!</definedName>
    <definedName name="S_RJE_Tot_5" localSheetId="13">#REF!</definedName>
    <definedName name="S_RJE_Tot_5" localSheetId="14">#REF!</definedName>
    <definedName name="S_RJE_Tot_5" localSheetId="18">#REF!</definedName>
    <definedName name="S_RJE_Tot_5">#REF!</definedName>
    <definedName name="S_RJE_Tot_8" localSheetId="13">#REF!</definedName>
    <definedName name="S_RJE_Tot_8" localSheetId="14">#REF!</definedName>
    <definedName name="S_RJE_Tot_8" localSheetId="18">#REF!</definedName>
    <definedName name="S_RJE_Tot_8">#REF!</definedName>
    <definedName name="S_RJE_Tot_Data" localSheetId="13">#REF!</definedName>
    <definedName name="S_RJE_Tot_Data" localSheetId="14">[71]Lead!$J$1:$J$553</definedName>
    <definedName name="S_RJE_Tot_Data" localSheetId="15">#REF!</definedName>
    <definedName name="S_RJE_Tot_Data" localSheetId="10">[71]Lead!$J$1:$J$553</definedName>
    <definedName name="S_RJE_Tot_Data" localSheetId="5">[72]AS2Lead!$J$1:$J$272</definedName>
    <definedName name="S_RJE_Tot_Data">[73]AS2Lead!$J$1:$J$272</definedName>
    <definedName name="S_RJE_Tot_Data_1" localSheetId="13">#REF!</definedName>
    <definedName name="S_RJE_Tot_Data_1" localSheetId="14">#REF!</definedName>
    <definedName name="S_RJE_Tot_Data_1" localSheetId="18">#REF!</definedName>
    <definedName name="S_RJE_Tot_Data_1">#REF!</definedName>
    <definedName name="S_RJE_Tot_Data_20" localSheetId="13">#REF!</definedName>
    <definedName name="S_RJE_Tot_Data_20" localSheetId="14">#REF!</definedName>
    <definedName name="S_RJE_Tot_Data_20" localSheetId="18">#REF!</definedName>
    <definedName name="S_RJE_Tot_Data_20">#REF!</definedName>
    <definedName name="S_RJE_Tot_Data_21" localSheetId="13">#REF!</definedName>
    <definedName name="S_RJE_Tot_Data_21" localSheetId="14">#REF!</definedName>
    <definedName name="S_RJE_Tot_Data_21" localSheetId="18">#REF!</definedName>
    <definedName name="S_RJE_Tot_Data_21">#REF!</definedName>
    <definedName name="S_RJE_Tot_Data_23" localSheetId="13">#REF!</definedName>
    <definedName name="S_RJE_Tot_Data_23" localSheetId="14">#REF!</definedName>
    <definedName name="S_RJE_Tot_Data_23" localSheetId="18">#REF!</definedName>
    <definedName name="S_RJE_Tot_Data_23">#REF!</definedName>
    <definedName name="S_RJE_Tot_Data_5" localSheetId="13">#REF!</definedName>
    <definedName name="S_RJE_Tot_Data_5" localSheetId="14">#REF!</definedName>
    <definedName name="S_RJE_Tot_Data_5" localSheetId="18">#REF!</definedName>
    <definedName name="S_RJE_Tot_Data_5">#REF!</definedName>
    <definedName name="S_RJE_Tot_Data_8" localSheetId="13">#REF!</definedName>
    <definedName name="S_RJE_Tot_Data_8" localSheetId="14">#REF!</definedName>
    <definedName name="S_RJE_Tot_Data_8" localSheetId="18">#REF!</definedName>
    <definedName name="S_RJE_Tot_Data_8">#REF!</definedName>
    <definedName name="S_RJE_Tot_GT" localSheetId="13">#REF!</definedName>
    <definedName name="S_RJE_Tot_GT" localSheetId="14">#REF!</definedName>
    <definedName name="S_RJE_Tot_GT" localSheetId="15">#REF!</definedName>
    <definedName name="S_RJE_Tot_GT" localSheetId="18">#REF!</definedName>
    <definedName name="S_RJE_Tot_GT">#REF!</definedName>
    <definedName name="S_RJE_Tot_GT_1" localSheetId="13">#REF!</definedName>
    <definedName name="S_RJE_Tot_GT_1" localSheetId="14">#REF!</definedName>
    <definedName name="S_RJE_Tot_GT_1" localSheetId="18">#REF!</definedName>
    <definedName name="S_RJE_Tot_GT_1">#REF!</definedName>
    <definedName name="S_RJE_Tot_GT_20" localSheetId="13">#REF!</definedName>
    <definedName name="S_RJE_Tot_GT_20" localSheetId="14">#REF!</definedName>
    <definedName name="S_RJE_Tot_GT_20" localSheetId="18">#REF!</definedName>
    <definedName name="S_RJE_Tot_GT_20">#REF!</definedName>
    <definedName name="S_RJE_Tot_GT_21" localSheetId="13">#REF!</definedName>
    <definedName name="S_RJE_Tot_GT_21" localSheetId="14">#REF!</definedName>
    <definedName name="S_RJE_Tot_GT_21" localSheetId="18">#REF!</definedName>
    <definedName name="S_RJE_Tot_GT_21">#REF!</definedName>
    <definedName name="S_RJE_Tot_GT_23" localSheetId="13">#REF!</definedName>
    <definedName name="S_RJE_Tot_GT_23" localSheetId="14">#REF!</definedName>
    <definedName name="S_RJE_Tot_GT_23" localSheetId="18">#REF!</definedName>
    <definedName name="S_RJE_Tot_GT_23">#REF!</definedName>
    <definedName name="S_RJE_Tot_GT_5" localSheetId="13">#REF!</definedName>
    <definedName name="S_RJE_Tot_GT_5" localSheetId="14">#REF!</definedName>
    <definedName name="S_RJE_Tot_GT_5" localSheetId="18">#REF!</definedName>
    <definedName name="S_RJE_Tot_GT_5">#REF!</definedName>
    <definedName name="S_RJE_Tot_GT_8" localSheetId="13">#REF!</definedName>
    <definedName name="S_RJE_Tot_GT_8" localSheetId="14">#REF!</definedName>
    <definedName name="S_RJE_Tot_GT_8" localSheetId="18">#REF!</definedName>
    <definedName name="S_RJE_Tot_GT_8">#REF!</definedName>
    <definedName name="S_RowNum" localSheetId="13">#REF!</definedName>
    <definedName name="S_RowNum" localSheetId="14">#REF!</definedName>
    <definedName name="S_RowNum" localSheetId="15">#REF!</definedName>
    <definedName name="S_RowNum" localSheetId="10">#REF!</definedName>
    <definedName name="S_RowNum">Lead!$D:$D</definedName>
    <definedName name="S_RowNum_1" localSheetId="13">#REF!</definedName>
    <definedName name="S_RowNum_1" localSheetId="14">#REF!</definedName>
    <definedName name="S_RowNum_1" localSheetId="18">#REF!</definedName>
    <definedName name="S_RowNum_1">#REF!</definedName>
    <definedName name="S_RowNum_20" localSheetId="13">#REF!</definedName>
    <definedName name="S_RowNum_20" localSheetId="14">#REF!</definedName>
    <definedName name="S_RowNum_20" localSheetId="18">#REF!</definedName>
    <definedName name="S_RowNum_20">#REF!</definedName>
    <definedName name="S_RowNum_21" localSheetId="13">#REF!</definedName>
    <definedName name="S_RowNum_21" localSheetId="14">#REF!</definedName>
    <definedName name="S_RowNum_21" localSheetId="18">#REF!</definedName>
    <definedName name="S_RowNum_21">#REF!</definedName>
    <definedName name="S_RowNum_23" localSheetId="13">#REF!</definedName>
    <definedName name="S_RowNum_23" localSheetId="14">#REF!</definedName>
    <definedName name="S_RowNum_23" localSheetId="18">#REF!</definedName>
    <definedName name="S_RowNum_23">#REF!</definedName>
    <definedName name="S_RowNum_5" localSheetId="13">#REF!</definedName>
    <definedName name="S_RowNum_5" localSheetId="14">#REF!</definedName>
    <definedName name="S_RowNum_5" localSheetId="18">#REF!</definedName>
    <definedName name="S_RowNum_5">#REF!</definedName>
    <definedName name="S_RowNum_8" localSheetId="13">#REF!</definedName>
    <definedName name="S_RowNum_8" localSheetId="14">#REF!</definedName>
    <definedName name="S_RowNum_8" localSheetId="18">#REF!</definedName>
    <definedName name="S_RowNum_8">#REF!</definedName>
    <definedName name="SA" hidden="1">{#N/A,#N/A,FALSE,"dec98qtr";#N/A,#N/A,FALSE,"suppdecsep98";#N/A,#N/A,FALSE,"w-dec98"}</definedName>
    <definedName name="sad" hidden="1">{"'CALL MONEY'!$K$53"}</definedName>
    <definedName name="sadfafasdf" localSheetId="13">#REF!</definedName>
    <definedName name="sadfafasdf" localSheetId="14">#REF!</definedName>
    <definedName name="sadfafasdf" localSheetId="18">#REF!</definedName>
    <definedName name="sadfafasdf">#REF!</definedName>
    <definedName name="sal_apr" localSheetId="13">#REF!</definedName>
    <definedName name="sal_apr" localSheetId="18">#REF!</definedName>
    <definedName name="sal_apr">#REF!</definedName>
    <definedName name="SALES" localSheetId="13">[26]acct!#REF!</definedName>
    <definedName name="SALES" localSheetId="14">[27]acct!#REF!</definedName>
    <definedName name="SALES" localSheetId="15">[26]acct!#REF!</definedName>
    <definedName name="SALES" localSheetId="18">[27]acct!#REF!</definedName>
    <definedName name="SALES">[27]acct!#REF!</definedName>
    <definedName name="SALES_PLAN" localSheetId="13">#REF!</definedName>
    <definedName name="SALES_PLAN" localSheetId="14">#REF!</definedName>
    <definedName name="SALES_PLAN" localSheetId="18">#REF!</definedName>
    <definedName name="SALES_PLAN">#REF!</definedName>
    <definedName name="SALES_VALUE" localSheetId="13">#REF!</definedName>
    <definedName name="SALES_VALUE" localSheetId="14">#REF!</definedName>
    <definedName name="SALES_VALUE" localSheetId="18">#REF!</definedName>
    <definedName name="SALES_VALUE">#REF!</definedName>
    <definedName name="sam" localSheetId="13">#REF!</definedName>
    <definedName name="sam" localSheetId="14">#REF!</definedName>
    <definedName name="sam" localSheetId="15">#REF!</definedName>
    <definedName name="sam" localSheetId="10">#REF!</definedName>
    <definedName name="sam" localSheetId="18">#REF!</definedName>
    <definedName name="sam">#REF!</definedName>
    <definedName name="Samp_Ass" localSheetId="13">#REF!</definedName>
    <definedName name="Samp_Ass" localSheetId="18">#REF!</definedName>
    <definedName name="Samp_Ass">#REF!</definedName>
    <definedName name="Samp_Calc_Sample" localSheetId="13">#REF!</definedName>
    <definedName name="Samp_Calc_Sample" localSheetId="18">#REF!</definedName>
    <definedName name="Samp_Calc_Sample">#REF!</definedName>
    <definedName name="Samp_Calc_TM" localSheetId="13">#REF!</definedName>
    <definedName name="Samp_Calc_TM" localSheetId="18">#REF!</definedName>
    <definedName name="Samp_Calc_TM">#REF!</definedName>
    <definedName name="Samp_DSS" localSheetId="13">#REF!</definedName>
    <definedName name="Samp_DSS" localSheetId="18">#REF!</definedName>
    <definedName name="Samp_DSS">#REF!</definedName>
    <definedName name="Samp_EM_Per" localSheetId="13">#REF!</definedName>
    <definedName name="Samp_EM_Per" localSheetId="18">#REF!</definedName>
    <definedName name="Samp_EM_Per">#REF!</definedName>
    <definedName name="Samp_EM_T" localSheetId="13">#REF!</definedName>
    <definedName name="Samp_EM_T" localSheetId="18">#REF!</definedName>
    <definedName name="Samp_EM_T">#REF!</definedName>
    <definedName name="Samp_Factor" localSheetId="13">#REF!</definedName>
    <definedName name="Samp_Factor" localSheetId="18">#REF!</definedName>
    <definedName name="Samp_Factor">#REF!</definedName>
    <definedName name="Samp_Min_SS" localSheetId="13">#REF!</definedName>
    <definedName name="Samp_Min_SS" localSheetId="18">#REF!</definedName>
    <definedName name="Samp_Min_SS">#REF!</definedName>
    <definedName name="Samp_MTM" localSheetId="13">#REF!</definedName>
    <definedName name="Samp_MTM" localSheetId="18">#REF!</definedName>
    <definedName name="Samp_MTM">#REF!</definedName>
    <definedName name="Samp_PM" localSheetId="13">#REF!</definedName>
    <definedName name="Samp_PM" localSheetId="18">#REF!</definedName>
    <definedName name="Samp_PM">#REF!</definedName>
    <definedName name="Samp_Pre" localSheetId="13">#REF!</definedName>
    <definedName name="Samp_Pre" localSheetId="18">#REF!</definedName>
    <definedName name="Samp_Pre">#REF!</definedName>
    <definedName name="Samp_Pre_T" localSheetId="13">#REF!</definedName>
    <definedName name="Samp_Pre_T" localSheetId="18">#REF!</definedName>
    <definedName name="Samp_Pre_T">#REF!</definedName>
    <definedName name="Samp_RTB" localSheetId="13">#REF!</definedName>
    <definedName name="Samp_RTB" localSheetId="18">#REF!</definedName>
    <definedName name="Samp_RTB">#REF!</definedName>
    <definedName name="Samp_RTB_Desc" localSheetId="13">#REF!</definedName>
    <definedName name="Samp_RTB_Desc" localSheetId="18">#REF!</definedName>
    <definedName name="Samp_RTB_Desc">#REF!</definedName>
    <definedName name="Samp_Sel" localSheetId="13">#REF!</definedName>
    <definedName name="Samp_Sel" localSheetId="18">#REF!</definedName>
    <definedName name="Samp_Sel">#REF!</definedName>
    <definedName name="Samp_Small_Adj" localSheetId="13">#REF!</definedName>
    <definedName name="Samp_Small_Adj" localSheetId="18">#REF!</definedName>
    <definedName name="Samp_Small_Adj">#REF!</definedName>
    <definedName name="Samp_SS" localSheetId="13">#REF!</definedName>
    <definedName name="Samp_SS" localSheetId="18">#REF!</definedName>
    <definedName name="Samp_SS">#REF!</definedName>
    <definedName name="Samp_TM_Diff" localSheetId="13">#REF!</definedName>
    <definedName name="Samp_TM_Diff" localSheetId="18">#REF!</definedName>
    <definedName name="Samp_TM_Diff">#REF!</definedName>
    <definedName name="Samp_TM_Exp_Diff" localSheetId="13">#REF!</definedName>
    <definedName name="Samp_TM_Exp_Diff" localSheetId="18">#REF!</definedName>
    <definedName name="Samp_TM_Exp_Diff">#REF!</definedName>
    <definedName name="Samp_TM_N" localSheetId="13">#REF!</definedName>
    <definedName name="Samp_TM_N" localSheetId="18">#REF!</definedName>
    <definedName name="Samp_TM_N">#REF!</definedName>
    <definedName name="Samp_TM_Y" localSheetId="13">#REF!</definedName>
    <definedName name="Samp_TM_Y" localSheetId="18">#REF!</definedName>
    <definedName name="Samp_TM_Y">#REF!</definedName>
    <definedName name="Sampr_Factor" localSheetId="13">#REF!</definedName>
    <definedName name="Sampr_Factor" localSheetId="18">#REF!</definedName>
    <definedName name="Sampr_Factor">#REF!</definedName>
    <definedName name="SBP" localSheetId="13">'[93]Notes1-5'!#REF!</definedName>
    <definedName name="SBP" localSheetId="14">'[93]Notes1-5'!#REF!</definedName>
    <definedName name="SBP" localSheetId="15">'[93]Notes1-5'!#REF!</definedName>
    <definedName name="SBP" localSheetId="18">'[93]Notes1-5'!#REF!</definedName>
    <definedName name="SBP">'[93]Notes1-5'!#REF!</definedName>
    <definedName name="sda" hidden="1">{"Sales 2",#N/A,FALSE,"SALES";"Transfer 2",#N/A,FALSE,"TRANSFERS";"A1460",#N/A,FALSE,"A1460"}</definedName>
    <definedName name="sddd" localSheetId="13">[26]acct!#REF!</definedName>
    <definedName name="sddd" localSheetId="14">[26]acct!#REF!</definedName>
    <definedName name="sddd" localSheetId="15">[26]acct!#REF!</definedName>
    <definedName name="sddd" localSheetId="18">[26]acct!#REF!</definedName>
    <definedName name="sddd">[26]acct!#REF!</definedName>
    <definedName name="SDG" localSheetId="13">#REF!</definedName>
    <definedName name="SDG" localSheetId="14">#REF!</definedName>
    <definedName name="SDG" localSheetId="18">#REF!</definedName>
    <definedName name="SDG">#REF!</definedName>
    <definedName name="sdsa">[94]A!$AX$5:$AX$129</definedName>
    <definedName name="sectionNames" localSheetId="13">#REF!</definedName>
    <definedName name="sectionNames" localSheetId="14">#REF!</definedName>
    <definedName name="sectionNames" localSheetId="15">#REF!</definedName>
    <definedName name="sectionNames" localSheetId="10">#REF!</definedName>
    <definedName name="sectionNames" localSheetId="18">#REF!</definedName>
    <definedName name="sectionNames">#REF!</definedName>
    <definedName name="sffff" localSheetId="13">[26]acct!#REF!</definedName>
    <definedName name="sffff" localSheetId="14">[26]acct!#REF!</definedName>
    <definedName name="sffff" localSheetId="15">[26]acct!#REF!</definedName>
    <definedName name="sffff" localSheetId="18">[26]acct!#REF!</definedName>
    <definedName name="sffff">[26]acct!#REF!</definedName>
    <definedName name="sfgs" hidden="1">{#N/A,#N/A,FALSE,"dec98qtr";#N/A,#N/A,FALSE,"suppdecsep98";#N/A,#N/A,FALSE,"w-dec98"}</definedName>
    <definedName name="SGDD" localSheetId="13">[95]acct!#REF!</definedName>
    <definedName name="SGDD" localSheetId="14">[95]acct!#REF!</definedName>
    <definedName name="SGDD" localSheetId="18">[95]acct!#REF!</definedName>
    <definedName name="SGDD">[95]acct!#REF!</definedName>
    <definedName name="sheet" localSheetId="13">'[37]Revenue-Fire-Marine-Motor'!#REF!</definedName>
    <definedName name="sheet" localSheetId="14">'[37]Revenue-Fire-Marine-Motor'!#REF!</definedName>
    <definedName name="sheet" localSheetId="18">'[37]Revenue-Fire-Marine-Motor'!#REF!</definedName>
    <definedName name="sheet">'[37]Revenue-Fire-Marine-Motor'!#REF!</definedName>
    <definedName name="shehzad" localSheetId="13">[96]Sheet2!#REF!</definedName>
    <definedName name="shehzad" localSheetId="14">[96]Sheet2!#REF!</definedName>
    <definedName name="shehzad" localSheetId="18">[96]Sheet2!#REF!</definedName>
    <definedName name="shehzad">[96]Sheet2!#REF!</definedName>
    <definedName name="SHIP" localSheetId="13">#REF!</definedName>
    <definedName name="SHIP" localSheetId="18">#REF!</definedName>
    <definedName name="SHIP">#REF!</definedName>
    <definedName name="shortterm" localSheetId="13">#REF!</definedName>
    <definedName name="shortterm" localSheetId="14">#REF!</definedName>
    <definedName name="shortterm" localSheetId="18">#REF!</definedName>
    <definedName name="shortterm">#REF!</definedName>
    <definedName name="sma">[6]Sheet4!$A$421:$Q$523</definedName>
    <definedName name="SNS" localSheetId="13">[26]acct!#REF!</definedName>
    <definedName name="SNS" localSheetId="14">[27]acct!#REF!</definedName>
    <definedName name="SNS" localSheetId="15">[26]acct!#REF!</definedName>
    <definedName name="SNS" localSheetId="18">[27]acct!#REF!</definedName>
    <definedName name="SNS">[27]acct!#REF!</definedName>
    <definedName name="SOEILTOAC" localSheetId="13">#REF!</definedName>
    <definedName name="SOEILTOAC" localSheetId="18">#REF!</definedName>
    <definedName name="SOEILTOAC">#REF!</definedName>
    <definedName name="SOPLLOAC" localSheetId="13">#REF!</definedName>
    <definedName name="SOPLLOAC" localSheetId="18">#REF!</definedName>
    <definedName name="SOPLLOAC">#REF!</definedName>
    <definedName name="SOPYILTOAC" localSheetId="13">#REF!</definedName>
    <definedName name="SOPYILTOAC" localSheetId="18">#REF!</definedName>
    <definedName name="SOPYILTOAC">#REF!</definedName>
    <definedName name="SOTAX" localSheetId="13">#REF!</definedName>
    <definedName name="SOTAX" localSheetId="18">#REF!</definedName>
    <definedName name="SOTAX">#REF!</definedName>
    <definedName name="SOTOAC" localSheetId="13">#REF!</definedName>
    <definedName name="SOTOAC" localSheetId="18">#REF!</definedName>
    <definedName name="SOTOAC">#REF!</definedName>
    <definedName name="SR" localSheetId="13">#REF!</definedName>
    <definedName name="SR" localSheetId="14">#REF!</definedName>
    <definedName name="SR" localSheetId="18">#REF!</definedName>
    <definedName name="SR">#REF!</definedName>
    <definedName name="ss" localSheetId="13">[66]Lead!#REF!</definedName>
    <definedName name="ss" localSheetId="15">[66]Lead!#REF!</definedName>
    <definedName name="SS" hidden="1">{#N/A,#N/A,FALSE,"dec98qtr";#N/A,#N/A,FALSE,"suppdecsep98";#N/A,#N/A,FALSE,"w-dec98"}</definedName>
    <definedName name="ssss" localSheetId="13">'[97]LOCAL STUDENTS'!#REF!</definedName>
    <definedName name="ssss" localSheetId="18">'[97]LOCAL STUDENTS'!#REF!</definedName>
    <definedName name="ssss">'[97]LOCAL STUDENTS'!#REF!</definedName>
    <definedName name="STATEMENT_OF_FUNDS_POSITION">[3]FundsNW!$A$3+[3]FundsNW!$A$2:$S$76</definedName>
    <definedName name="STIMV" localSheetId="13">'[84]F-B-21'!#REF!</definedName>
    <definedName name="STIMV" localSheetId="18">'[84]F-B-21'!#REF!</definedName>
    <definedName name="STIMV">'[84]F-B-21'!#REF!</definedName>
    <definedName name="Strat_1_Def" localSheetId="13">#REF!</definedName>
    <definedName name="Strat_1_Def" localSheetId="18">#REF!</definedName>
    <definedName name="Strat_1_Def">#REF!</definedName>
    <definedName name="Strat_1_It" localSheetId="13">#REF!</definedName>
    <definedName name="Strat_1_It" localSheetId="18">#REF!</definedName>
    <definedName name="Strat_1_It">#REF!</definedName>
    <definedName name="Strat_1_T" localSheetId="13">#REF!</definedName>
    <definedName name="Strat_1_T" localSheetId="18">#REF!</definedName>
    <definedName name="Strat_1_T">#REF!</definedName>
    <definedName name="Strat_2_Def" localSheetId="13">#REF!</definedName>
    <definedName name="Strat_2_Def" localSheetId="18">#REF!</definedName>
    <definedName name="Strat_2_Def">#REF!</definedName>
    <definedName name="Strat_2_It" localSheetId="13">#REF!</definedName>
    <definedName name="Strat_2_It" localSheetId="18">#REF!</definedName>
    <definedName name="Strat_2_It">#REF!</definedName>
    <definedName name="Strat_2_T" localSheetId="13">#REF!</definedName>
    <definedName name="Strat_2_T" localSheetId="18">#REF!</definedName>
    <definedName name="Strat_2_T">#REF!</definedName>
    <definedName name="Strat_Dec" localSheetId="13">#REF!</definedName>
    <definedName name="Strat_Dec" localSheetId="18">#REF!</definedName>
    <definedName name="Strat_Dec">#REF!</definedName>
    <definedName name="Strat_Def" localSheetId="13">#REF!</definedName>
    <definedName name="Strat_Def" localSheetId="18">#REF!</definedName>
    <definedName name="Strat_Def">#REF!</definedName>
    <definedName name="Strat_T_It" localSheetId="13">#REF!</definedName>
    <definedName name="Strat_T_It" localSheetId="18">#REF!</definedName>
    <definedName name="Strat_T_It">#REF!</definedName>
    <definedName name="Strat_T_T" localSheetId="13">#REF!</definedName>
    <definedName name="Strat_T_T" localSheetId="18">#REF!</definedName>
    <definedName name="Strat_T_T">#REF!</definedName>
    <definedName name="STT" localSheetId="13" hidden="1">#REF!</definedName>
    <definedName name="STT" localSheetId="14" hidden="1">#REF!</definedName>
    <definedName name="STT" localSheetId="18" hidden="1">#REF!</definedName>
    <definedName name="STT" hidden="1">#REF!</definedName>
    <definedName name="sum" localSheetId="13">#REF!</definedName>
    <definedName name="sum" localSheetId="14">#REF!</definedName>
    <definedName name="sum" localSheetId="15">#REF!</definedName>
    <definedName name="sum" localSheetId="10">#REF!</definedName>
    <definedName name="sum" localSheetId="18">#REF!</definedName>
    <definedName name="sum">#REF!</definedName>
    <definedName name="Summary" localSheetId="13">[53]Augbkp98!$BH$5:$BM$26</definedName>
    <definedName name="Summary" localSheetId="15">[53]Augbkp98!$BH$5:$BM$26</definedName>
    <definedName name="Summary">[53]Augbkp98!$BH$5:$BM$26</definedName>
    <definedName name="Summary_ApprovedUnapproved">'[30]CARs'' 99 Summary Info. (B&amp;A)'!$B$1:$M$52</definedName>
    <definedName name="sxcz" localSheetId="13">#REF!</definedName>
    <definedName name="sxcz" localSheetId="14">#REF!</definedName>
    <definedName name="sxcz" localSheetId="18">#REF!</definedName>
    <definedName name="sxcz">#REF!</definedName>
    <definedName name="T_BILLOWN" localSheetId="13">#REF!</definedName>
    <definedName name="T_BILLOWN" localSheetId="14">#REF!</definedName>
    <definedName name="T_BILLOWN" localSheetId="15">#REF!</definedName>
    <definedName name="T_BILLOWN" localSheetId="18">#REF!</definedName>
    <definedName name="T_BILLOWN">#REF!</definedName>
    <definedName name="T_BILLREPO" localSheetId="13">#REF!</definedName>
    <definedName name="T_BILLREPO" localSheetId="14">'[98]T-BILL'!#REF!</definedName>
    <definedName name="T_BILLREPO" localSheetId="15">#REF!</definedName>
    <definedName name="T_BILLREPO" localSheetId="18">'[98]T-BILL'!#REF!</definedName>
    <definedName name="T_BILLREPO">'[98]T-BILL'!#REF!</definedName>
    <definedName name="TA" localSheetId="13">#REF!</definedName>
    <definedName name="TA" localSheetId="18">#REF!</definedName>
    <definedName name="TA">#REF!</definedName>
    <definedName name="TableName">"Dummy"</definedName>
    <definedName name="talha" hidden="1">{"'CALL MONEY'!$K$53"}</definedName>
    <definedName name="tam" localSheetId="13" hidden="1">#REF!</definedName>
    <definedName name="tam" localSheetId="18" hidden="1">#REF!</definedName>
    <definedName name="tam" hidden="1">#REF!</definedName>
    <definedName name="TAWANA" localSheetId="13">#REF!</definedName>
    <definedName name="TAWANA" localSheetId="18">#REF!</definedName>
    <definedName name="TAWANA">#REF!</definedName>
    <definedName name="tAX" localSheetId="13">[26]acct!#REF!</definedName>
    <definedName name="tAX" localSheetId="14">[27]acct!#REF!</definedName>
    <definedName name="tAX" localSheetId="15">[26]acct!#REF!</definedName>
    <definedName name="tAX" localSheetId="18">[27]acct!#REF!</definedName>
    <definedName name="tAX">[27]acct!#REF!</definedName>
    <definedName name="TAX_AND_WWF" localSheetId="13">#REF!</definedName>
    <definedName name="TAX_AND_WWF" localSheetId="14">#REF!</definedName>
    <definedName name="TAX_AND_WWF" localSheetId="18">#REF!</definedName>
    <definedName name="TAX_AND_WWF">#REF!</definedName>
    <definedName name="TAX_DEP_SCHD" localSheetId="13">#REF!</definedName>
    <definedName name="TAX_DEP_SCHD" localSheetId="14">#REF!</definedName>
    <definedName name="TAX_DEP_SCHD" localSheetId="18">#REF!</definedName>
    <definedName name="TAX_DEP_SCHD">#REF!</definedName>
    <definedName name="Taxation" hidden="1">{"Sales 2",#N/A,FALSE,"SALES";"Transfer 2",#N/A,FALSE,"TRANSFERS";"A1460",#N/A,FALSE,"A1460"}</definedName>
    <definedName name="TB" localSheetId="13" hidden="1">#REF!</definedName>
    <definedName name="TB" localSheetId="14" hidden="1">#REF!</definedName>
    <definedName name="TB" localSheetId="15" hidden="1">#REF!</definedName>
    <definedName name="TB" localSheetId="18" hidden="1">#REF!</definedName>
    <definedName name="TB" hidden="1">#REF!</definedName>
    <definedName name="TECH_OPS" localSheetId="13">[53]Augbkp98!$I$6:$X$25</definedName>
    <definedName name="TECH_OPS" localSheetId="15">[53]Augbkp98!$I$6:$X$25</definedName>
    <definedName name="TECH_OPS">[53]Augbkp98!$I$6:$X$25</definedName>
    <definedName name="TELEC" localSheetId="13">#REF!</definedName>
    <definedName name="TELEC" localSheetId="18">#REF!</definedName>
    <definedName name="TELEC">#REF!</definedName>
    <definedName name="Test_ND" localSheetId="13">#REF!</definedName>
    <definedName name="Test_ND" localSheetId="18">#REF!</definedName>
    <definedName name="Test_ND">#REF!</definedName>
    <definedName name="Test_Proj_Mis" localSheetId="13">#REF!</definedName>
    <definedName name="Test_Proj_Mis" localSheetId="18">#REF!</definedName>
    <definedName name="Test_Proj_Mis">#REF!</definedName>
    <definedName name="Test_Targ" localSheetId="13">#REF!</definedName>
    <definedName name="Test_Targ" localSheetId="18">#REF!</definedName>
    <definedName name="Test_Targ">#REF!</definedName>
    <definedName name="Test_Total_T" localSheetId="13">#REF!</definedName>
    <definedName name="Test_Total_T" localSheetId="18">#REF!</definedName>
    <definedName name="Test_Total_T">#REF!</definedName>
    <definedName name="TEXT" localSheetId="13">#REF!</definedName>
    <definedName name="TEXT" localSheetId="18">#REF!</definedName>
    <definedName name="TEXT">#REF!</definedName>
    <definedName name="TextRefCopy1" localSheetId="13">#REF!</definedName>
    <definedName name="TextRefCopy1" localSheetId="14">#REF!</definedName>
    <definedName name="TextRefCopy1" localSheetId="15">#REF!</definedName>
    <definedName name="TextRefCopy1" localSheetId="10">#REF!</definedName>
    <definedName name="TextRefCopy1" localSheetId="18">#REF!</definedName>
    <definedName name="TextRefCopy1">#REF!</definedName>
    <definedName name="TextRefCopy1_1" localSheetId="13">#REF!</definedName>
    <definedName name="TextRefCopy1_1" localSheetId="14">#REF!</definedName>
    <definedName name="TextRefCopy1_1" localSheetId="18">#REF!</definedName>
    <definedName name="TextRefCopy1_1">#REF!</definedName>
    <definedName name="TextRefCopy1_20" localSheetId="13">#REF!</definedName>
    <definedName name="TextRefCopy1_20" localSheetId="14">#REF!</definedName>
    <definedName name="TextRefCopy1_20" localSheetId="18">#REF!</definedName>
    <definedName name="TextRefCopy1_20">#REF!</definedName>
    <definedName name="TextRefCopy1_21" localSheetId="13">#REF!</definedName>
    <definedName name="TextRefCopy1_21" localSheetId="14">#REF!</definedName>
    <definedName name="TextRefCopy1_21" localSheetId="18">#REF!</definedName>
    <definedName name="TextRefCopy1_21">#REF!</definedName>
    <definedName name="TextRefCopy1_23" localSheetId="13">#REF!</definedName>
    <definedName name="TextRefCopy1_23" localSheetId="14">#REF!</definedName>
    <definedName name="TextRefCopy1_23" localSheetId="18">#REF!</definedName>
    <definedName name="TextRefCopy1_23">#REF!</definedName>
    <definedName name="TextRefCopy1_5" localSheetId="13">#REF!</definedName>
    <definedName name="TextRefCopy1_5" localSheetId="14">#REF!</definedName>
    <definedName name="TextRefCopy1_5" localSheetId="18">#REF!</definedName>
    <definedName name="TextRefCopy1_5">#REF!</definedName>
    <definedName name="TextRefCopy1_8" localSheetId="13">#REF!</definedName>
    <definedName name="TextRefCopy1_8" localSheetId="14">#REF!</definedName>
    <definedName name="TextRefCopy1_8" localSheetId="18">#REF!</definedName>
    <definedName name="TextRefCopy1_8">#REF!</definedName>
    <definedName name="TextRefCopy10" localSheetId="13">#REF!</definedName>
    <definedName name="TextRefCopy10" localSheetId="18">#REF!</definedName>
    <definedName name="TextRefCopy10">#REF!</definedName>
    <definedName name="TextRefCopy11">'[99]6.Summary of Capital Gain'!$O$78</definedName>
    <definedName name="TextRefCopy12" localSheetId="13">#REF!</definedName>
    <definedName name="TextRefCopy12" localSheetId="18">#REF!</definedName>
    <definedName name="TextRefCopy12">#REF!</definedName>
    <definedName name="TextRefCopy14" localSheetId="13">'[100]8.1 old'!#REF!</definedName>
    <definedName name="TextRefCopy14" localSheetId="18">'[100]8.1 old'!#REF!</definedName>
    <definedName name="TextRefCopy14">'[100]8.1 old'!#REF!</definedName>
    <definedName name="TextRefCopy15">'[100]8.1 old'!$K$121</definedName>
    <definedName name="TextRefCopy16" localSheetId="13">'[100]8.1 old'!#REF!</definedName>
    <definedName name="TextRefCopy16" localSheetId="18">'[100]8.1 old'!#REF!</definedName>
    <definedName name="TextRefCopy16">'[100]8.1 old'!#REF!</definedName>
    <definedName name="TextRefCopy19" localSheetId="13">[101]IS!$F$26</definedName>
    <definedName name="TextRefCopy19" localSheetId="15">[101]IS!$F$26</definedName>
    <definedName name="TextRefCopy19">[102]IS!$F$26</definedName>
    <definedName name="TextRefCopy2" localSheetId="13">#REF!</definedName>
    <definedName name="TextRefCopy2" localSheetId="14">#REF!</definedName>
    <definedName name="TextRefCopy2" localSheetId="18">#REF!</definedName>
    <definedName name="TextRefCopy2">#REF!</definedName>
    <definedName name="TextRefCopy3" localSheetId="13">[103]S1!#REF!</definedName>
    <definedName name="TextRefCopy3" localSheetId="18">[103]S1!#REF!</definedName>
    <definedName name="TextRefCopy3">[103]S1!#REF!</definedName>
    <definedName name="TextRefCopy31" localSheetId="13">'[100]8.1 old'!#REF!</definedName>
    <definedName name="TextRefCopy31" localSheetId="18">'[100]8.1 old'!#REF!</definedName>
    <definedName name="TextRefCopy31">'[100]8.1 old'!#REF!</definedName>
    <definedName name="TextRefCopy6" localSheetId="13">[104]S1!#REF!</definedName>
    <definedName name="TextRefCopy6" localSheetId="18">[104]S1!#REF!</definedName>
    <definedName name="TextRefCopy6">[104]S1!#REF!</definedName>
    <definedName name="TextRefCopy7" localSheetId="13">#REF!</definedName>
    <definedName name="TextRefCopy7" localSheetId="18">#REF!</definedName>
    <definedName name="TextRefCopy7">#REF!</definedName>
    <definedName name="TextRefCopyRangeCount" localSheetId="13" hidden="1">1</definedName>
    <definedName name="TextRefCopyRangeCount" localSheetId="14" hidden="1">1</definedName>
    <definedName name="TextRefCopyRangeCount" localSheetId="15" hidden="1">1</definedName>
    <definedName name="TextRefCopyRangeCount" localSheetId="10" hidden="1">1</definedName>
    <definedName name="TextRefCopyRangeCount" hidden="1">35</definedName>
    <definedName name="TEZT" localSheetId="13">#REF!</definedName>
    <definedName name="TEZT" localSheetId="18">#REF!</definedName>
    <definedName name="TEZT">#REF!</definedName>
    <definedName name="tfc" hidden="1">{"'CALL MONEY'!$K$53"}</definedName>
    <definedName name="thirdparty" localSheetId="13">#REF!</definedName>
    <definedName name="thirdparty" localSheetId="18">#REF!</definedName>
    <definedName name="thirdparty">#REF!</definedName>
    <definedName name="thuchut" localSheetId="13">#REF!</definedName>
    <definedName name="thuchut" localSheetId="18">#REF!</definedName>
    <definedName name="thuchut">#REF!</definedName>
    <definedName name="Title" localSheetId="13">#REF!</definedName>
    <definedName name="Title" localSheetId="14">#REF!</definedName>
    <definedName name="Title" localSheetId="15">#REF!</definedName>
    <definedName name="Title" localSheetId="10">#REF!</definedName>
    <definedName name="Title" localSheetId="18">#REF!</definedName>
    <definedName name="Title">#REF!</definedName>
    <definedName name="TITLE_FINAL_A_C" localSheetId="13">#REF!</definedName>
    <definedName name="TITLE_FINAL_A_C" localSheetId="14">#REF!</definedName>
    <definedName name="TITLE_FINAL_A_C" localSheetId="18">#REF!</definedName>
    <definedName name="TITLE_FINAL_A_C">#REF!</definedName>
    <definedName name="TITLE_HALF_YEAR" localSheetId="13">#REF!</definedName>
    <definedName name="TITLE_HALF_YEAR" localSheetId="14">#REF!</definedName>
    <definedName name="TITLE_HALF_YEAR" localSheetId="18">#REF!</definedName>
    <definedName name="TITLE_HALF_YEAR">#REF!</definedName>
    <definedName name="TmpDALS_GrandTotal">Lead!$154:$154</definedName>
    <definedName name="TmpRESERVED_DATA">Lead!$A:$A</definedName>
    <definedName name="TOTAL" localSheetId="13">#REF!</definedName>
    <definedName name="TOTAL" localSheetId="14">#REF!</definedName>
    <definedName name="TOTAL" localSheetId="15">#REF!</definedName>
    <definedName name="TOTAL" localSheetId="10">#REF!</definedName>
    <definedName name="TOTAL" localSheetId="18">#REF!</definedName>
    <definedName name="TOTAL">#REF!</definedName>
    <definedName name="TotalCARs98" localSheetId="13">#REF!</definedName>
    <definedName name="TotalCARs98" localSheetId="18">#REF!</definedName>
    <definedName name="TotalCARs98">#REF!</definedName>
    <definedName name="TRADE" localSheetId="13">#REF!</definedName>
    <definedName name="TRADE" localSheetId="18">#REF!</definedName>
    <definedName name="TRADE">#REF!</definedName>
    <definedName name="TRF" localSheetId="13">'[4]last qrt2001'!#REF!</definedName>
    <definedName name="TRF" localSheetId="14">'[4]last qrt2001'!#REF!</definedName>
    <definedName name="TRF" localSheetId="15">'[4]last qrt2001'!#REF!</definedName>
    <definedName name="TRF" localSheetId="18">'[4]last qrt2001'!#REF!</definedName>
    <definedName name="TRF">'[4]last qrt2001'!#REF!</definedName>
    <definedName name="TTFCR" localSheetId="13">#REF!</definedName>
    <definedName name="TTFCR" localSheetId="18">#REF!</definedName>
    <definedName name="TTFCR">#REF!</definedName>
    <definedName name="ttt" localSheetId="13" hidden="1">#REF!</definedName>
    <definedName name="ttt" localSheetId="14" hidden="1">#REF!</definedName>
    <definedName name="ttt" localSheetId="18" hidden="1">#REF!</definedName>
    <definedName name="ttt" hidden="1">#REF!</definedName>
    <definedName name="TURNOVER" localSheetId="13">#REF!</definedName>
    <definedName name="TURNOVER" localSheetId="18">#REF!</definedName>
    <definedName name="TURNOVER">#REF!</definedName>
    <definedName name="uae">[36]UAE!$A$8:$G$29</definedName>
    <definedName name="ubl" localSheetId="13">#REF!</definedName>
    <definedName name="ubl" localSheetId="14">#REF!</definedName>
    <definedName name="ubl" localSheetId="18">#REF!</definedName>
    <definedName name="ubl">#REF!</definedName>
    <definedName name="ublbs" localSheetId="13">#REF!</definedName>
    <definedName name="ublbs" localSheetId="14">#REF!</definedName>
    <definedName name="ublbs" localSheetId="18">#REF!</definedName>
    <definedName name="ublbs">#REF!</definedName>
    <definedName name="UCD" localSheetId="13">'[84]F-B-3'!#REF!</definedName>
    <definedName name="UCD" localSheetId="18">'[84]F-B-3'!#REF!</definedName>
    <definedName name="UCD">'[84]F-B-3'!#REF!</definedName>
    <definedName name="UCR" localSheetId="13">'[84]F-B-4'!#REF!</definedName>
    <definedName name="UCR" localSheetId="18">'[84]F-B-4'!#REF!</definedName>
    <definedName name="UCR">'[84]F-B-4'!#REF!</definedName>
    <definedName name="UHFFF" localSheetId="13">#REF!</definedName>
    <definedName name="UHFFF" localSheetId="14">#REF!</definedName>
    <definedName name="UHFFF" localSheetId="18">#REF!</definedName>
    <definedName name="UHFFF">#REF!</definedName>
    <definedName name="Unapproved_summary">'[30]CARs'' 99 Summary Info. (B&amp;A)'!$B$107:$M$158</definedName>
    <definedName name="UnApproved98" localSheetId="13">#REF!</definedName>
    <definedName name="UnApproved98" localSheetId="18">#REF!</definedName>
    <definedName name="UnApproved98">#REF!</definedName>
    <definedName name="Units" localSheetId="13">#REF!</definedName>
    <definedName name="Units" localSheetId="14">#REF!</definedName>
    <definedName name="Units" localSheetId="15">#REF!</definedName>
    <definedName name="Units" localSheetId="10">#REF!</definedName>
    <definedName name="Units" localSheetId="18">#REF!</definedName>
    <definedName name="Units">#REF!</definedName>
    <definedName name="usman" localSheetId="13">#REF!</definedName>
    <definedName name="usman" localSheetId="14">#REF!</definedName>
    <definedName name="usman" localSheetId="15">#REF!</definedName>
    <definedName name="usman" localSheetId="10">#REF!</definedName>
    <definedName name="usman" localSheetId="18">#REF!</definedName>
    <definedName name="usman">#REF!</definedName>
    <definedName name="UT" localSheetId="13" hidden="1">#REF!</definedName>
    <definedName name="UT" localSheetId="14" hidden="1">#REF!</definedName>
    <definedName name="UT" localSheetId="18" hidden="1">#REF!</definedName>
    <definedName name="UT" hidden="1">#REF!</definedName>
    <definedName name="VehicleType">[105]Sheet1!$A$4:$A$20</definedName>
    <definedName name="W" localSheetId="13">#REF!</definedName>
    <definedName name="W" localSheetId="14">#REF!</definedName>
    <definedName name="W" localSheetId="15">#REF!</definedName>
    <definedName name="W" localSheetId="18">#REF!</definedName>
    <definedName name="W">#REF!</definedName>
    <definedName name="WORKING_F_A_C" localSheetId="13">#REF!</definedName>
    <definedName name="WORKING_F_A_C" localSheetId="14">#REF!</definedName>
    <definedName name="WORKING_F_A_C" localSheetId="18">#REF!</definedName>
    <definedName name="WORKING_F_A_C">#REF!</definedName>
    <definedName name="wrn.3." hidden="1">{#N/A,#N/A,FALSE,"dec98qtr";#N/A,#N/A,FALSE,"suppdecsep98";#N/A,#N/A,FALSE,"w-dec98"}</definedName>
    <definedName name="wrn.asif" hidden="1">{"MSS",#N/A,FALSE,"MSS";"ProdSA",#N/A,FALSE,"ProdSA";"Sales 1",#N/A,FALSE,"SALES";"Transfer 1",#N/A,FALSE,"TRANSFERS"}</definedName>
    <definedName name="wrn.Hanif." hidden="1">{"MSS",#N/A,FALSE,"MSS";"ProdSA",#N/A,FALSE,"ProdSA";"Sales 1",#N/A,FALSE,"SALES";"Transfer 1",#N/A,FALSE,"TRANSFERS"}</definedName>
    <definedName name="wrn.Mohsin." hidden="1">{"Sales 2",#N/A,FALSE,"SALES";"Transfer 2",#N/A,FALSE,"TRANSFERS";"A1460",#N/A,FALSE,"A1460"}</definedName>
    <definedName name="wsx" localSheetId="13" hidden="1">{"'CALL MONEY'!$K$53"}</definedName>
    <definedName name="wsx" localSheetId="14" hidden="1">{"'CALL MONEY'!$K$53"}</definedName>
    <definedName name="wsx" localSheetId="15" hidden="1">{"'CALL MONEY'!$K$53"}</definedName>
    <definedName name="wsx" localSheetId="10" hidden="1">{"'CALL MONEY'!$K$53"}</definedName>
    <definedName name="wsx" localSheetId="5" hidden="1">{"'CALL MONEY'!$K$53"}</definedName>
    <definedName name="wsx" hidden="1">{"'CALL MONEY'!$K$53"}</definedName>
    <definedName name="WWW" hidden="1">{#N/A,#N/A,FALSE,"dec98qtr";#N/A,#N/A,FALSE,"suppdecsep98";#N/A,#N/A,FALSE,"w-dec98"}</definedName>
    <definedName name="www\" localSheetId="13">#REF!</definedName>
    <definedName name="www\" localSheetId="18">#REF!</definedName>
    <definedName name="www\">#REF!</definedName>
    <definedName name="wwwwww" localSheetId="13">#REF!</definedName>
    <definedName name="wwwwww" localSheetId="14">#REF!</definedName>
    <definedName name="wwwwww" localSheetId="15">#REF!</definedName>
    <definedName name="wwwwww" localSheetId="18">#REF!</definedName>
    <definedName name="wwwwww">#REF!</definedName>
    <definedName name="X" localSheetId="13">#REF!</definedName>
    <definedName name="X" localSheetId="14">#REF!</definedName>
    <definedName name="X" localSheetId="15">#REF!</definedName>
    <definedName name="X" localSheetId="18">#REF!</definedName>
    <definedName name="X">#REF!</definedName>
    <definedName name="X_B_S_MIS" localSheetId="13">'[34]Balance Sheet'!#REF!</definedName>
    <definedName name="X_B_S_MIS" localSheetId="14">'[34]Balance Sheet'!#REF!</definedName>
    <definedName name="X_B_S_MIS" localSheetId="18">'[34]Balance Sheet'!#REF!</definedName>
    <definedName name="X_B_S_MIS">'[34]Balance Sheet'!#REF!</definedName>
    <definedName name="X_FASSETS_MIS" localSheetId="13">#REF!</definedName>
    <definedName name="X_FASSETS_MIS" localSheetId="14">#REF!</definedName>
    <definedName name="X_FASSETS_MIS" localSheetId="18">#REF!</definedName>
    <definedName name="X_FASSETS_MIS">#REF!</definedName>
    <definedName name="X_FEXCHG_MIS" localSheetId="13">#REF!</definedName>
    <definedName name="X_FEXCHG_MIS" localSheetId="14">#REF!</definedName>
    <definedName name="X_FEXCHG_MIS" localSheetId="18">#REF!</definedName>
    <definedName name="X_FEXCHG_MIS">#REF!</definedName>
    <definedName name="X_HD_MIS" localSheetId="13">#REF!</definedName>
    <definedName name="X_HD_MIS" localSheetId="14">#REF!</definedName>
    <definedName name="X_HD_MIS" localSheetId="18">#REF!</definedName>
    <definedName name="X_HD_MIS">#REF!</definedName>
    <definedName name="X_MIS_REPORT_2" localSheetId="13">#REF!</definedName>
    <definedName name="X_MIS_REPORT_2" localSheetId="14">#REF!</definedName>
    <definedName name="X_MIS_REPORT_2" localSheetId="18">#REF!</definedName>
    <definedName name="X_MIS_REPORT_2">#REF!</definedName>
    <definedName name="X_P_L_MIS" localSheetId="13">#REF!</definedName>
    <definedName name="X_P_L_MIS" localSheetId="14">#REF!</definedName>
    <definedName name="X_P_L_MIS" localSheetId="18">#REF!</definedName>
    <definedName name="X_P_L_MIS">#REF!</definedName>
    <definedName name="X_PROF_RECON" localSheetId="13">[31]ProfitProv!#REF!</definedName>
    <definedName name="X_PROF_RECON" localSheetId="14">[31]ProfitProv!#REF!</definedName>
    <definedName name="X_PROF_RECON" localSheetId="18">[31]ProfitProv!#REF!</definedName>
    <definedName name="X_PROF_RECON">[31]ProfitProv!#REF!</definedName>
    <definedName name="X_TITLE_MIS" localSheetId="13">#REF!</definedName>
    <definedName name="X_TITLE_MIS" localSheetId="14">#REF!</definedName>
    <definedName name="X_TITLE_MIS" localSheetId="18">#REF!</definedName>
    <definedName name="X_TITLE_MIS">#REF!</definedName>
    <definedName name="xcx" localSheetId="13">#REF!</definedName>
    <definedName name="xcx" localSheetId="14">#REF!</definedName>
    <definedName name="xcx" localSheetId="18">#REF!</definedName>
    <definedName name="xcx">#REF!</definedName>
    <definedName name="XREF_COLUMN_1" localSheetId="13" hidden="1">[106]Working!#REF!</definedName>
    <definedName name="XREF_COLUMN_1" localSheetId="18" hidden="1">[106]Working!#REF!</definedName>
    <definedName name="XREF_COLUMN_1" hidden="1">[106]Working!#REF!</definedName>
    <definedName name="XREF_COLUMN_3" localSheetId="13" hidden="1">[107]Top!#REF!</definedName>
    <definedName name="XREF_COLUMN_3" localSheetId="18" hidden="1">[107]Top!#REF!</definedName>
    <definedName name="XREF_COLUMN_3" hidden="1">[107]Top!#REF!</definedName>
    <definedName name="XREF_COLUMN_4" localSheetId="13" hidden="1">[107]Top!#REF!</definedName>
    <definedName name="XREF_COLUMN_4" localSheetId="18" hidden="1">[107]Top!#REF!</definedName>
    <definedName name="XREF_COLUMN_4" hidden="1">[107]Top!#REF!</definedName>
    <definedName name="XRefColumnsCount" hidden="1">4</definedName>
    <definedName name="XRefCopy1Row" localSheetId="13" hidden="1">#REF!</definedName>
    <definedName name="XRefCopy1Row" localSheetId="18" hidden="1">#REF!</definedName>
    <definedName name="XRefCopy1Row" hidden="1">#REF!</definedName>
    <definedName name="XRefCopy3Row" localSheetId="13" hidden="1">#REF!</definedName>
    <definedName name="XRefCopy3Row" localSheetId="18" hidden="1">#REF!</definedName>
    <definedName name="XRefCopy3Row" hidden="1">#REF!</definedName>
    <definedName name="XRefCopy4" localSheetId="13" hidden="1">[107]Top!#REF!</definedName>
    <definedName name="XRefCopy4" localSheetId="18" hidden="1">[107]Top!#REF!</definedName>
    <definedName name="XRefCopy4" hidden="1">[107]Top!#REF!</definedName>
    <definedName name="XRefCopyRangeCount" hidden="1">4</definedName>
    <definedName name="XRefPasteRangeCount" hidden="1">2</definedName>
    <definedName name="XX" localSheetId="13">'[4]last qrt2001'!#REF!</definedName>
    <definedName name="XX" localSheetId="14">'[4]last qrt2001'!#REF!</definedName>
    <definedName name="XX" localSheetId="15">'[4]last qrt2001'!#REF!</definedName>
    <definedName name="XX" localSheetId="18">'[4]last qrt2001'!#REF!</definedName>
    <definedName name="XX">'[4]last qrt2001'!#REF!</definedName>
    <definedName name="xxx" localSheetId="13">#REF!</definedName>
    <definedName name="XXX" localSheetId="14">#REF!</definedName>
    <definedName name="xxx" localSheetId="15">#REF!</definedName>
    <definedName name="XXX" localSheetId="18">#REF!</definedName>
    <definedName name="XXX">#REF!</definedName>
    <definedName name="xxxx" hidden="1">{"'CALL MONEY'!$K$53"}</definedName>
    <definedName name="xyz" localSheetId="13">'[3]Adv to vendor'!#REF!</definedName>
    <definedName name="xyz" localSheetId="14">'[3]Adv to vendor'!#REF!</definedName>
    <definedName name="xyz" localSheetId="18">'[3]Adv to vendor'!#REF!</definedName>
    <definedName name="xyz">'[3]Adv to vendor'!#REF!</definedName>
    <definedName name="YAR" localSheetId="13">'[108]100082'!#REF!</definedName>
    <definedName name="YAR" localSheetId="18">'[108]100082'!#REF!</definedName>
    <definedName name="YAR">'[108]100082'!#REF!</definedName>
    <definedName name="YCAB" localSheetId="13">#REF!</definedName>
    <definedName name="YCAB" localSheetId="14">#REF!</definedName>
    <definedName name="YCAB" localSheetId="15">#REF!</definedName>
    <definedName name="YCAB" localSheetId="10">#REF!</definedName>
    <definedName name="YCAB" localSheetId="18">#REF!</definedName>
    <definedName name="YCAB">#REF!</definedName>
    <definedName name="ycab1" localSheetId="13">#REF!</definedName>
    <definedName name="ycab1" localSheetId="14">#REF!</definedName>
    <definedName name="ycab1" localSheetId="18">#REF!</definedName>
    <definedName name="ycab1">#REF!</definedName>
    <definedName name="YEMEN1" localSheetId="13">[8]Sheet4!$L$222:$L$313</definedName>
    <definedName name="YEMEN1" localSheetId="15">[8]Sheet4!$L$222:$L$313</definedName>
    <definedName name="YEMEN1">[6]Sheet4!$L$222:$L$313</definedName>
    <definedName name="YEMEN2" localSheetId="13">[8]Sheet4!$Y$222:$Y$313</definedName>
    <definedName name="YEMEN2" localSheetId="15">[8]Sheet4!$Y$222:$Y$313</definedName>
    <definedName name="YEMEN2">[6]Sheet4!$Y$222:$Y$313</definedName>
    <definedName name="YR" localSheetId="13" hidden="1">#REF!</definedName>
    <definedName name="YR" localSheetId="14" hidden="1">#REF!</definedName>
    <definedName name="YR" localSheetId="18" hidden="1">#REF!</definedName>
    <definedName name="YR" hidden="1">#REF!</definedName>
    <definedName name="z" localSheetId="13">'[3]Stock in Trade'!#REF!</definedName>
    <definedName name="z" localSheetId="14">'[3]Stock in Trade'!#REF!</definedName>
    <definedName name="z" localSheetId="18">'[3]Stock in Trade'!#REF!</definedName>
    <definedName name="z">'[3]Stock in Trade'!#REF!</definedName>
    <definedName name="Z_2F0BD9A2_457D_11D2_8EE8_0060971217D4_.wvu.PrintArea" localSheetId="13" hidden="1">'[11]34-38.2'!#REF!</definedName>
    <definedName name="Z_2F0BD9A2_457D_11D2_8EE8_0060971217D4_.wvu.PrintArea" localSheetId="14" hidden="1">'[11]34-38.2'!#REF!</definedName>
    <definedName name="Z_2F0BD9A2_457D_11D2_8EE8_0060971217D4_.wvu.PrintArea" localSheetId="18" hidden="1">'[11]34-38.2'!#REF!</definedName>
    <definedName name="Z_2F0BD9A2_457D_11D2_8EE8_0060971217D4_.wvu.PrintArea" hidden="1">'[11]34-38.2'!#REF!</definedName>
    <definedName name="Z_2F0BD9A2_457D_11D2_8EE8_0060971217D4_.wvu.PrintTitles" localSheetId="13" hidden="1">'[11]34-38.2'!#REF!</definedName>
    <definedName name="Z_2F0BD9A2_457D_11D2_8EE8_0060971217D4_.wvu.PrintTitles" localSheetId="14" hidden="1">'[11]34-38.2'!#REF!</definedName>
    <definedName name="Z_2F0BD9A2_457D_11D2_8EE8_0060971217D4_.wvu.PrintTitles" localSheetId="18" hidden="1">'[11]34-38.2'!#REF!</definedName>
    <definedName name="Z_2F0BD9A2_457D_11D2_8EE8_0060971217D4_.wvu.PrintTitles" hidden="1">'[11]34-38.2'!#REF!</definedName>
    <definedName name="Z_3AB84060_44C7_11D2_8EE8_0060971217D4_.wvu.PrintArea" localSheetId="13" hidden="1">'[11]34-38.2'!#REF!</definedName>
    <definedName name="Z_3AB84060_44C7_11D2_8EE8_0060971217D4_.wvu.PrintArea" localSheetId="14" hidden="1">'[11]34-38.2'!#REF!</definedName>
    <definedName name="Z_3AB84060_44C7_11D2_8EE8_0060971217D4_.wvu.PrintArea" localSheetId="18" hidden="1">'[11]34-38.2'!#REF!</definedName>
    <definedName name="Z_3AB84060_44C7_11D2_8EE8_0060971217D4_.wvu.PrintArea" hidden="1">'[11]34-38.2'!#REF!</definedName>
    <definedName name="Z_3AB84060_44C7_11D2_8EE8_0060971217D4_.wvu.PrintTitles" localSheetId="13" hidden="1">'[11]34-38.2'!#REF!</definedName>
    <definedName name="Z_3AB84060_44C7_11D2_8EE8_0060971217D4_.wvu.PrintTitles" localSheetId="14" hidden="1">'[11]34-38.2'!#REF!</definedName>
    <definedName name="Z_3AB84060_44C7_11D2_8EE8_0060971217D4_.wvu.PrintTitles" localSheetId="18" hidden="1">'[11]34-38.2'!#REF!</definedName>
    <definedName name="Z_3AB84060_44C7_11D2_8EE8_0060971217D4_.wvu.PrintTitles" hidden="1">'[11]34-38.2'!#REF!</definedName>
    <definedName name="Z_C2C0FF43_603F_11D2_A368_00001C3AD7D3_.wvu.PrintArea" localSheetId="13" hidden="1">'[11]34-38.2'!#REF!</definedName>
    <definedName name="Z_C2C0FF43_603F_11D2_A368_00001C3AD7D3_.wvu.PrintArea" localSheetId="14" hidden="1">'[11]34-38.2'!#REF!</definedName>
    <definedName name="Z_C2C0FF43_603F_11D2_A368_00001C3AD7D3_.wvu.PrintArea" localSheetId="18" hidden="1">'[11]34-38.2'!#REF!</definedName>
    <definedName name="Z_C2C0FF43_603F_11D2_A368_00001C3AD7D3_.wvu.PrintArea" hidden="1">'[11]34-38.2'!#REF!</definedName>
    <definedName name="Z_C2C0FF43_603F_11D2_A368_00001C3AD7D3_.wvu.PrintTitles" localSheetId="13" hidden="1">'[11]34-38.2'!#REF!</definedName>
    <definedName name="Z_C2C0FF43_603F_11D2_A368_00001C3AD7D3_.wvu.PrintTitles" localSheetId="14" hidden="1">'[11]34-38.2'!#REF!</definedName>
    <definedName name="Z_C2C0FF43_603F_11D2_A368_00001C3AD7D3_.wvu.PrintTitles" localSheetId="18" hidden="1">'[11]34-38.2'!#REF!</definedName>
    <definedName name="Z_C2C0FF43_603F_11D2_A368_00001C3AD7D3_.wvu.PrintTitles" hidden="1">'[11]34-38.2'!#REF!</definedName>
    <definedName name="Z_D068BBA0_44C0_11D2_8EE8_0060971217D4_.wvu.Cols" localSheetId="13" hidden="1">'[11]34-38.2'!#REF!,'[11]34-38.2'!#REF!,'[11]34-38.2'!#REF!,'[11]34-38.2'!#REF!</definedName>
    <definedName name="Z_D068BBA0_44C0_11D2_8EE8_0060971217D4_.wvu.Cols" localSheetId="14" hidden="1">'[11]34-38.2'!#REF!,'[11]34-38.2'!#REF!,'[11]34-38.2'!#REF!,'[11]34-38.2'!#REF!</definedName>
    <definedName name="Z_D068BBA0_44C0_11D2_8EE8_0060971217D4_.wvu.Cols" localSheetId="18" hidden="1">'[11]34-38.2'!#REF!,'[11]34-38.2'!#REF!,'[11]34-38.2'!#REF!,'[11]34-38.2'!#REF!</definedName>
    <definedName name="Z_D068BBA0_44C0_11D2_8EE8_0060971217D4_.wvu.Cols" hidden="1">'[11]34-38.2'!#REF!,'[11]34-38.2'!#REF!,'[11]34-38.2'!#REF!,'[11]34-38.2'!#REF!</definedName>
    <definedName name="Z_D068BBA0_44C0_11D2_8EE8_0060971217D4_.wvu.PrintArea" localSheetId="13" hidden="1">'[11]34-38.2'!#REF!</definedName>
    <definedName name="Z_D068BBA0_44C0_11D2_8EE8_0060971217D4_.wvu.PrintArea" localSheetId="14" hidden="1">'[11]34-38.2'!#REF!</definedName>
    <definedName name="Z_D068BBA0_44C0_11D2_8EE8_0060971217D4_.wvu.PrintArea" localSheetId="18" hidden="1">'[11]34-38.2'!#REF!</definedName>
    <definedName name="Z_D068BBA0_44C0_11D2_8EE8_0060971217D4_.wvu.PrintArea" hidden="1">'[11]34-38.2'!#REF!</definedName>
    <definedName name="zaheer" localSheetId="13">#REF!</definedName>
    <definedName name="zaheer" localSheetId="14">#REF!</definedName>
    <definedName name="zaheer" localSheetId="15">#REF!</definedName>
    <definedName name="zaheer" localSheetId="10">#REF!</definedName>
    <definedName name="zaheer" localSheetId="18">#REF!</definedName>
    <definedName name="zaheer">#REF!</definedName>
    <definedName name="zia" localSheetId="13">#REF!</definedName>
    <definedName name="zia" localSheetId="14">#REF!</definedName>
    <definedName name="zia" localSheetId="18">#REF!</definedName>
    <definedName name="zia">#REF!</definedName>
    <definedName name="zzz" localSheetId="13" hidden="1">'[3]Adv to vendor'!#REF!</definedName>
    <definedName name="zzz" localSheetId="14" hidden="1">'[3]Adv to vendor'!#REF!</definedName>
    <definedName name="zzz" localSheetId="18" hidden="1">'[3]Adv to vendor'!#REF!</definedName>
    <definedName name="zzz" hidden="1">'[3]Adv to vendor'!#REF!</definedName>
    <definedName name="zzzz" localSheetId="13">'[3]Adv to vendor'!#REF!</definedName>
    <definedName name="zzzz" localSheetId="14">'[3]Adv to vendor'!#REF!</definedName>
    <definedName name="zzzz" localSheetId="18">'[3]Adv to vendor'!#REF!</definedName>
    <definedName name="zzzz">'[3]Adv to vendor'!#REF!</definedName>
  </definedNames>
  <calcPr calcId="162913"/>
</workbook>
</file>

<file path=xl/calcChain.xml><?xml version="1.0" encoding="utf-8"?>
<calcChain xmlns="http://schemas.openxmlformats.org/spreadsheetml/2006/main">
  <c r="H26" i="3" l="1"/>
  <c r="A37" i="2" l="1"/>
  <c r="E23" i="3" l="1"/>
  <c r="AI11" i="14" l="1"/>
  <c r="AI8" i="14"/>
  <c r="E25" i="20" l="1"/>
  <c r="O52" i="13" l="1"/>
  <c r="O50" i="13"/>
  <c r="AJ20" i="14" l="1"/>
  <c r="AJ13" i="14"/>
  <c r="AK18" i="14"/>
  <c r="AJ18" i="14"/>
  <c r="AK17" i="14"/>
  <c r="AJ17" i="14"/>
  <c r="F28" i="14"/>
  <c r="H28" i="14"/>
  <c r="F18" i="3"/>
  <c r="E64" i="25"/>
  <c r="E63" i="25"/>
  <c r="E62" i="25"/>
  <c r="E61" i="25"/>
  <c r="E60" i="25"/>
  <c r="D64" i="25"/>
  <c r="C64" i="25"/>
  <c r="D63" i="25"/>
  <c r="C63" i="25"/>
  <c r="D62" i="25"/>
  <c r="C62" i="25"/>
  <c r="D61" i="25"/>
  <c r="C61" i="25"/>
  <c r="D60" i="25"/>
  <c r="C60" i="25"/>
  <c r="F13" i="2"/>
  <c r="G11" i="10"/>
  <c r="A29" i="10"/>
  <c r="K27" i="10"/>
  <c r="I11" i="10" s="1"/>
  <c r="R13" i="10" l="1"/>
  <c r="R14" i="10"/>
  <c r="E63" i="26"/>
  <c r="E62" i="26"/>
  <c r="E61" i="26"/>
  <c r="E60" i="26"/>
  <c r="K42" i="10" l="1"/>
  <c r="K40" i="10"/>
  <c r="A48" i="10" l="1"/>
  <c r="G13" i="10"/>
  <c r="K36" i="10"/>
  <c r="E59" i="26" l="1"/>
  <c r="C68" i="25"/>
  <c r="D68" i="25"/>
  <c r="F23" i="3"/>
  <c r="E57" i="25"/>
  <c r="D57" i="25"/>
  <c r="C57" i="25"/>
  <c r="E52" i="25"/>
  <c r="D52" i="25"/>
  <c r="C52" i="25"/>
  <c r="E42" i="25"/>
  <c r="D42" i="25"/>
  <c r="I62" i="10" s="1"/>
  <c r="C42" i="25"/>
  <c r="E26" i="25"/>
  <c r="D26" i="25"/>
  <c r="C26" i="25"/>
  <c r="I34" i="10" s="1"/>
  <c r="E21" i="25"/>
  <c r="D21" i="25"/>
  <c r="C21" i="25"/>
  <c r="E16" i="25"/>
  <c r="D16" i="25"/>
  <c r="C16" i="25"/>
  <c r="I33" i="10" s="1"/>
  <c r="E7" i="25"/>
  <c r="E6" i="25"/>
  <c r="D6" i="25"/>
  <c r="C7" i="25"/>
  <c r="C6" i="25"/>
  <c r="E58" i="26"/>
  <c r="E57" i="26"/>
  <c r="E56" i="26"/>
  <c r="E55" i="26"/>
  <c r="E54" i="26"/>
  <c r="E53" i="26"/>
  <c r="E52" i="26"/>
  <c r="E51" i="26"/>
  <c r="E50" i="26"/>
  <c r="E49" i="26"/>
  <c r="E48" i="26"/>
  <c r="E47" i="26"/>
  <c r="E46" i="26"/>
  <c r="E45" i="26"/>
  <c r="E44" i="26"/>
  <c r="E43" i="26"/>
  <c r="E42" i="26"/>
  <c r="E41" i="26"/>
  <c r="E40" i="26"/>
  <c r="E39" i="26"/>
  <c r="E38" i="26"/>
  <c r="E37" i="26"/>
  <c r="E36" i="26"/>
  <c r="E35" i="26"/>
  <c r="E34" i="26"/>
  <c r="E33" i="26"/>
  <c r="E32" i="26"/>
  <c r="E31" i="26"/>
  <c r="E30" i="26"/>
  <c r="E29" i="26"/>
  <c r="E28" i="26"/>
  <c r="E27" i="26"/>
  <c r="E26" i="26"/>
  <c r="E25" i="26"/>
  <c r="E24" i="26"/>
  <c r="E23" i="26"/>
  <c r="E22" i="26"/>
  <c r="E21" i="26"/>
  <c r="E20" i="26"/>
  <c r="E19" i="26"/>
  <c r="E18" i="26"/>
  <c r="E17" i="26"/>
  <c r="E16" i="26"/>
  <c r="E15" i="26"/>
  <c r="E14" i="26"/>
  <c r="E13" i="26"/>
  <c r="E12" i="26"/>
  <c r="E11" i="26"/>
  <c r="E10" i="26"/>
  <c r="E9" i="26"/>
  <c r="E8" i="26"/>
  <c r="E7" i="26"/>
  <c r="E6" i="26"/>
  <c r="E5" i="26"/>
  <c r="E4" i="26"/>
  <c r="E3" i="26"/>
  <c r="I48" i="20"/>
  <c r="G48" i="20"/>
  <c r="I46" i="20"/>
  <c r="G46" i="20"/>
  <c r="G44" i="20"/>
  <c r="I42" i="20"/>
  <c r="G42" i="20"/>
  <c r="I41" i="20"/>
  <c r="G41" i="20"/>
  <c r="I40" i="20"/>
  <c r="G40" i="20"/>
  <c r="I39" i="20"/>
  <c r="G39" i="20"/>
  <c r="I35" i="20"/>
  <c r="F35" i="20"/>
  <c r="K64" i="10"/>
  <c r="I36" i="10" l="1"/>
  <c r="I13" i="10" s="1"/>
  <c r="I16" i="10" s="1"/>
  <c r="N28" i="14"/>
  <c r="E11" i="2" l="1"/>
  <c r="N73" i="20" l="1"/>
  <c r="I25" i="20" l="1"/>
  <c r="G22" i="20"/>
  <c r="I20" i="20" l="1"/>
  <c r="G20" i="20"/>
  <c r="L20" i="20" s="1"/>
  <c r="R28" i="14" l="1"/>
  <c r="R29" i="14" s="1"/>
  <c r="S21" i="14"/>
  <c r="S23" i="14" s="1"/>
  <c r="R21" i="14"/>
  <c r="K16" i="10"/>
  <c r="S22" i="14" l="1"/>
  <c r="R23" i="14"/>
  <c r="D3" i="25"/>
  <c r="D4" i="25"/>
  <c r="D5" i="25"/>
  <c r="D8" i="25"/>
  <c r="D9" i="25"/>
  <c r="D10" i="25"/>
  <c r="D11" i="25"/>
  <c r="D12" i="25"/>
  <c r="D13" i="25"/>
  <c r="D14" i="25"/>
  <c r="D15" i="25"/>
  <c r="D17" i="25"/>
  <c r="D18" i="25"/>
  <c r="D19" i="25"/>
  <c r="D20" i="25"/>
  <c r="D22" i="25"/>
  <c r="D23" i="25"/>
  <c r="D24" i="25"/>
  <c r="D25" i="25"/>
  <c r="D27" i="25"/>
  <c r="D28" i="25"/>
  <c r="D29" i="25"/>
  <c r="D30" i="25"/>
  <c r="D31" i="25"/>
  <c r="D32" i="25"/>
  <c r="D33" i="25"/>
  <c r="D34" i="25"/>
  <c r="D35" i="25"/>
  <c r="D36" i="25"/>
  <c r="D37" i="25"/>
  <c r="D38" i="25"/>
  <c r="D39" i="25"/>
  <c r="D40" i="25"/>
  <c r="D41" i="25"/>
  <c r="F18" i="2" s="1"/>
  <c r="D43" i="25"/>
  <c r="D44" i="25"/>
  <c r="I60" i="10" s="1"/>
  <c r="D45" i="25"/>
  <c r="D46" i="25"/>
  <c r="D47" i="25"/>
  <c r="I63" i="10" s="1"/>
  <c r="D48" i="25"/>
  <c r="D49" i="25"/>
  <c r="D50" i="25"/>
  <c r="D51" i="25"/>
  <c r="D53" i="25"/>
  <c r="D54" i="25"/>
  <c r="D55" i="25"/>
  <c r="D56" i="25"/>
  <c r="D58" i="25"/>
  <c r="D59" i="25"/>
  <c r="C3" i="25"/>
  <c r="C4" i="25"/>
  <c r="C5" i="25"/>
  <c r="C8" i="25"/>
  <c r="C9" i="25"/>
  <c r="C10" i="25"/>
  <c r="C11" i="25"/>
  <c r="C12" i="25"/>
  <c r="C13" i="25"/>
  <c r="C14" i="25"/>
  <c r="C15" i="25"/>
  <c r="C17" i="25"/>
  <c r="C18" i="25"/>
  <c r="C19" i="25"/>
  <c r="C20" i="25"/>
  <c r="C22" i="25"/>
  <c r="C23" i="25"/>
  <c r="C24" i="25"/>
  <c r="C25" i="25"/>
  <c r="C27" i="25"/>
  <c r="C28" i="25"/>
  <c r="C29" i="25"/>
  <c r="C30" i="25"/>
  <c r="C31" i="25"/>
  <c r="C32" i="25"/>
  <c r="C33" i="25"/>
  <c r="C34" i="25"/>
  <c r="C35" i="25"/>
  <c r="C36" i="25"/>
  <c r="C37" i="25"/>
  <c r="C38" i="25"/>
  <c r="C39" i="25"/>
  <c r="C40" i="25"/>
  <c r="C41" i="25"/>
  <c r="C43" i="25"/>
  <c r="C44" i="25"/>
  <c r="C45" i="25"/>
  <c r="C46" i="25"/>
  <c r="C47" i="25"/>
  <c r="C48" i="25"/>
  <c r="C49" i="25"/>
  <c r="C50" i="25"/>
  <c r="C51" i="25"/>
  <c r="C53" i="25"/>
  <c r="F10" i="3" s="1"/>
  <c r="C54" i="25"/>
  <c r="C55" i="25"/>
  <c r="C56" i="25"/>
  <c r="C58" i="25"/>
  <c r="C59" i="25"/>
  <c r="D2" i="25"/>
  <c r="C2" i="25"/>
  <c r="E47" i="25"/>
  <c r="F11" i="3" l="1"/>
  <c r="I121" i="8"/>
  <c r="F12" i="2"/>
  <c r="F19" i="14"/>
  <c r="K79" i="20"/>
  <c r="K83" i="20"/>
  <c r="K82" i="20"/>
  <c r="K78" i="20"/>
  <c r="E59" i="25"/>
  <c r="E58" i="25"/>
  <c r="E56" i="25"/>
  <c r="E55" i="25"/>
  <c r="E54" i="25"/>
  <c r="E53" i="25"/>
  <c r="E51" i="25"/>
  <c r="E50" i="25"/>
  <c r="E49" i="25"/>
  <c r="E48" i="25"/>
  <c r="E46" i="25"/>
  <c r="E45" i="25"/>
  <c r="E44" i="25"/>
  <c r="E43" i="25"/>
  <c r="E41" i="25"/>
  <c r="E40" i="25"/>
  <c r="E39" i="25"/>
  <c r="E38" i="25"/>
  <c r="E37" i="25"/>
  <c r="E36" i="25"/>
  <c r="E35" i="25"/>
  <c r="E34" i="25"/>
  <c r="E33" i="25"/>
  <c r="E32" i="25"/>
  <c r="E31" i="25"/>
  <c r="E30" i="25"/>
  <c r="E29" i="25"/>
  <c r="E28" i="25"/>
  <c r="E27" i="25"/>
  <c r="E25" i="25"/>
  <c r="E24" i="25"/>
  <c r="E23" i="25"/>
  <c r="E22" i="25"/>
  <c r="E20" i="25"/>
  <c r="E19" i="25"/>
  <c r="E18" i="25"/>
  <c r="E17" i="25"/>
  <c r="E15" i="25"/>
  <c r="E14" i="25"/>
  <c r="E13" i="25"/>
  <c r="E12" i="25"/>
  <c r="E11" i="25"/>
  <c r="E10" i="25"/>
  <c r="E9" i="25"/>
  <c r="E8" i="25"/>
  <c r="E5" i="25"/>
  <c r="E4" i="25"/>
  <c r="E3" i="25"/>
  <c r="E2" i="25"/>
  <c r="H29" i="7"/>
  <c r="B92" i="8" l="1"/>
  <c r="N26" i="14"/>
  <c r="H120" i="8" l="1"/>
  <c r="A127" i="8"/>
  <c r="A77" i="10" l="1"/>
  <c r="A82" i="10" s="1"/>
  <c r="A96" i="10" s="1"/>
  <c r="K53" i="10" l="1"/>
  <c r="E17" i="2"/>
  <c r="L178" i="20" l="1"/>
  <c r="K177" i="20"/>
  <c r="K178" i="20" s="1"/>
  <c r="R14" i="14" l="1"/>
  <c r="R17" i="14" s="1"/>
  <c r="I50" i="10" l="1"/>
  <c r="I51" i="10"/>
  <c r="Z18" i="2"/>
  <c r="F20" i="7" s="1"/>
  <c r="I120" i="8"/>
  <c r="F13" i="14" l="1"/>
  <c r="H13" i="14" s="1"/>
  <c r="K73" i="20"/>
  <c r="I52" i="10"/>
  <c r="I53" i="10" s="1"/>
  <c r="F17" i="2" s="1"/>
  <c r="A3" i="14"/>
  <c r="P22" i="14"/>
  <c r="O22" i="14"/>
  <c r="P15" i="14"/>
  <c r="O15" i="14"/>
  <c r="R6" i="14"/>
  <c r="P28" i="14" l="1"/>
  <c r="O28" i="14"/>
  <c r="K65" i="20"/>
  <c r="L52" i="20"/>
  <c r="H34" i="7" l="1"/>
  <c r="H22" i="7"/>
  <c r="H16" i="7"/>
  <c r="O33" i="14"/>
  <c r="O38" i="14"/>
  <c r="N15" i="14"/>
  <c r="N22" i="14"/>
  <c r="H23" i="7" l="1"/>
  <c r="O42" i="14"/>
  <c r="O47" i="14" s="1"/>
  <c r="O45" i="14" s="1"/>
  <c r="F15" i="3" l="1"/>
  <c r="K74" i="20"/>
  <c r="H19" i="14" l="1"/>
  <c r="F19" i="3"/>
  <c r="K59" i="20"/>
  <c r="F17" i="3"/>
  <c r="K58" i="20"/>
  <c r="K69" i="20"/>
  <c r="AB15" i="2"/>
  <c r="N96" i="20"/>
  <c r="O95" i="20"/>
  <c r="O94" i="20"/>
  <c r="O93" i="20"/>
  <c r="O92" i="20"/>
  <c r="O91" i="20"/>
  <c r="O90" i="20"/>
  <c r="O89" i="20"/>
  <c r="O88" i="20"/>
  <c r="O87" i="20"/>
  <c r="O86" i="20"/>
  <c r="O78" i="20"/>
  <c r="O77" i="20"/>
  <c r="O76" i="20"/>
  <c r="O75" i="20"/>
  <c r="O70" i="20"/>
  <c r="O69" i="20"/>
  <c r="O68" i="20"/>
  <c r="O67" i="20"/>
  <c r="O66" i="20"/>
  <c r="O65" i="20"/>
  <c r="O64" i="20"/>
  <c r="O63" i="20"/>
  <c r="O57" i="20"/>
  <c r="O56" i="20"/>
  <c r="O55" i="20"/>
  <c r="O54" i="20"/>
  <c r="O53" i="20"/>
  <c r="O52" i="20"/>
  <c r="O51" i="20"/>
  <c r="O50" i="20"/>
  <c r="O27" i="20"/>
  <c r="O26" i="20"/>
  <c r="O25" i="20"/>
  <c r="O24" i="20"/>
  <c r="O20" i="20"/>
  <c r="O18" i="20"/>
  <c r="O17" i="20"/>
  <c r="R86" i="20"/>
  <c r="Q86" i="20"/>
  <c r="U21" i="14"/>
  <c r="E28" i="3"/>
  <c r="E26" i="2"/>
  <c r="E19" i="2"/>
  <c r="E12" i="2"/>
  <c r="F20" i="3"/>
  <c r="F16" i="3"/>
  <c r="K57" i="20" s="1"/>
  <c r="I59" i="10"/>
  <c r="K70" i="20"/>
  <c r="K75" i="20"/>
  <c r="G12" i="25"/>
  <c r="Q77" i="10" l="1"/>
  <c r="I64" i="10"/>
  <c r="AA12" i="2"/>
  <c r="F14" i="7" s="1"/>
  <c r="M57" i="20"/>
  <c r="U22" i="14"/>
  <c r="D66" i="25"/>
  <c r="D70" i="25" s="1"/>
  <c r="O96" i="20"/>
  <c r="C66" i="25"/>
  <c r="C70" i="25" s="1"/>
  <c r="E2" i="26"/>
  <c r="F12" i="3" l="1"/>
  <c r="H12" i="3"/>
  <c r="L51" i="20"/>
  <c r="K64" i="20" s="1"/>
  <c r="I3" i="10"/>
  <c r="I2" i="10"/>
  <c r="K102" i="10" s="1"/>
  <c r="F7" i="7"/>
  <c r="F7" i="4"/>
  <c r="F6" i="4"/>
  <c r="O6" i="4" s="1"/>
  <c r="A3" i="4"/>
  <c r="Q64" i="24"/>
  <c r="H64" i="24"/>
  <c r="F64" i="24"/>
  <c r="H57" i="24"/>
  <c r="H58" i="24" s="1"/>
  <c r="Q34" i="24"/>
  <c r="T33" i="24"/>
  <c r="U33" i="24" s="1"/>
  <c r="F33" i="24"/>
  <c r="H33" i="24" s="1"/>
  <c r="F32" i="24"/>
  <c r="H32" i="24" s="1"/>
  <c r="Q28" i="24"/>
  <c r="T27" i="24"/>
  <c r="U27" i="24" s="1"/>
  <c r="F27" i="24"/>
  <c r="F28" i="24" s="1"/>
  <c r="Q36" i="24" l="1"/>
  <c r="Q40" i="24" s="1"/>
  <c r="Q49" i="24" s="1"/>
  <c r="T28" i="24"/>
  <c r="H27" i="24"/>
  <c r="H28" i="24" s="1"/>
  <c r="V27" i="24"/>
  <c r="V28" i="24" s="1"/>
  <c r="T32" i="24"/>
  <c r="U32" i="24" s="1"/>
  <c r="V32" i="24" s="1"/>
  <c r="V33" i="24"/>
  <c r="Q56" i="24" l="1"/>
  <c r="Q58" i="24" s="1"/>
  <c r="U28" i="24"/>
  <c r="K122" i="8"/>
  <c r="I122" i="8" l="1"/>
  <c r="Y123" i="8" s="1"/>
  <c r="F11" i="2" l="1"/>
  <c r="V32" i="22"/>
  <c r="X32" i="22" s="1"/>
  <c r="V29" i="22"/>
  <c r="X29" i="22" s="1"/>
  <c r="F49" i="23"/>
  <c r="H47" i="23"/>
  <c r="J47" i="23" s="1"/>
  <c r="H44" i="23"/>
  <c r="F43" i="23"/>
  <c r="F44" i="23" s="1"/>
  <c r="J42" i="23"/>
  <c r="F33" i="23"/>
  <c r="H32" i="23"/>
  <c r="J32" i="23" s="1"/>
  <c r="H28" i="23"/>
  <c r="F27" i="23"/>
  <c r="B27" i="23"/>
  <c r="B43" i="23" s="1"/>
  <c r="B26" i="23"/>
  <c r="B25" i="23"/>
  <c r="I34" i="7" l="1"/>
  <c r="AQ34" i="7"/>
  <c r="F26" i="23"/>
  <c r="J26" i="23" s="1"/>
  <c r="J43" i="23"/>
  <c r="J44" i="23" s="1"/>
  <c r="J27" i="23"/>
  <c r="H31" i="23" l="1"/>
  <c r="H33" i="23" l="1"/>
  <c r="J31" i="23"/>
  <c r="J33" i="23" s="1"/>
  <c r="T35" i="23" s="1"/>
  <c r="H21" i="14" l="1"/>
  <c r="F22" i="14"/>
  <c r="G15" i="14"/>
  <c r="H9" i="14"/>
  <c r="F15" i="7"/>
  <c r="F16" i="7" s="1"/>
  <c r="K107" i="10"/>
  <c r="F18" i="7"/>
  <c r="F15" i="14" l="1"/>
  <c r="F25" i="23" l="1"/>
  <c r="J25" i="23" s="1"/>
  <c r="J28" i="23" s="1"/>
  <c r="K108" i="10"/>
  <c r="K109" i="10" s="1"/>
  <c r="F49" i="7" s="1"/>
  <c r="B59" i="10"/>
  <c r="F28" i="23" l="1"/>
  <c r="G36" i="14"/>
  <c r="G33" i="14"/>
  <c r="G22" i="14"/>
  <c r="H22" i="14" s="1"/>
  <c r="E52" i="3" l="1"/>
  <c r="A111" i="10"/>
  <c r="A105" i="10"/>
  <c r="D25" i="14" l="1"/>
  <c r="A1" i="20"/>
  <c r="A14" i="19"/>
  <c r="I23" i="19"/>
  <c r="I110" i="19"/>
  <c r="I106" i="19"/>
  <c r="I103" i="19"/>
  <c r="I98" i="19"/>
  <c r="I97" i="19"/>
  <c r="I96" i="19"/>
  <c r="I93" i="19"/>
  <c r="I81" i="19"/>
  <c r="I79" i="19"/>
  <c r="I76" i="19"/>
  <c r="I74" i="19"/>
  <c r="I72" i="19"/>
  <c r="I71" i="19"/>
  <c r="I65" i="19"/>
  <c r="I63" i="19"/>
  <c r="I61" i="19"/>
  <c r="I59" i="19"/>
  <c r="I58" i="19"/>
  <c r="I56" i="19"/>
  <c r="I55" i="19"/>
  <c r="I54" i="19"/>
  <c r="I53" i="19"/>
  <c r="I51" i="19"/>
  <c r="I48" i="19"/>
  <c r="I47" i="19"/>
  <c r="I46" i="19"/>
  <c r="I42" i="19"/>
  <c r="I41" i="19"/>
  <c r="R9" i="14"/>
  <c r="R13" i="14" s="1"/>
  <c r="A1" i="22" l="1"/>
  <c r="A1" i="13"/>
  <c r="A8" i="13" s="1"/>
  <c r="A1" i="23"/>
  <c r="Q50" i="3"/>
  <c r="Q21" i="3"/>
  <c r="Q12" i="3"/>
  <c r="A38" i="13" l="1"/>
  <c r="A44" i="13" s="1"/>
  <c r="A55" i="13" s="1"/>
  <c r="B51" i="13"/>
  <c r="B46" i="13"/>
  <c r="B48" i="13"/>
  <c r="Q26" i="3"/>
  <c r="K24" i="2"/>
  <c r="K25" i="2" s="1"/>
  <c r="Q30" i="3" l="1"/>
  <c r="Q42" i="3" s="1"/>
  <c r="Q44" i="3" s="1"/>
  <c r="L17" i="7"/>
  <c r="L18" i="7"/>
  <c r="J17" i="7"/>
  <c r="J18" i="7"/>
  <c r="Q39" i="3" l="1"/>
  <c r="I223" i="19"/>
  <c r="I222" i="19"/>
  <c r="I221" i="19"/>
  <c r="I220" i="19"/>
  <c r="I219" i="19"/>
  <c r="I218" i="19"/>
  <c r="I217" i="19"/>
  <c r="I216" i="19"/>
  <c r="I215" i="19"/>
  <c r="I214" i="19"/>
  <c r="I213" i="19"/>
  <c r="I212" i="19"/>
  <c r="I211" i="19"/>
  <c r="I210" i="19"/>
  <c r="I209" i="19"/>
  <c r="I208" i="19"/>
  <c r="I207" i="19"/>
  <c r="I206" i="19"/>
  <c r="I205" i="19"/>
  <c r="I204" i="19"/>
  <c r="I203" i="19"/>
  <c r="I202" i="19"/>
  <c r="I201" i="19"/>
  <c r="I200" i="19"/>
  <c r="I199" i="19"/>
  <c r="I198" i="19"/>
  <c r="I197" i="19"/>
  <c r="I196" i="19"/>
  <c r="I195" i="19"/>
  <c r="I194" i="19"/>
  <c r="I193" i="19"/>
  <c r="I192" i="19"/>
  <c r="I191" i="19"/>
  <c r="I190" i="19"/>
  <c r="I189" i="19"/>
  <c r="I188" i="19"/>
  <c r="I187" i="19"/>
  <c r="I186" i="19"/>
  <c r="I185" i="19"/>
  <c r="I184" i="19"/>
  <c r="I183" i="19"/>
  <c r="I182" i="19"/>
  <c r="I181" i="19"/>
  <c r="I180" i="19"/>
  <c r="I179" i="19"/>
  <c r="I178" i="19"/>
  <c r="I177" i="19"/>
  <c r="I176" i="19"/>
  <c r="I175" i="19"/>
  <c r="I174" i="19"/>
  <c r="I173" i="19"/>
  <c r="I172" i="19"/>
  <c r="I171" i="19"/>
  <c r="I170" i="19"/>
  <c r="I169" i="19"/>
  <c r="I168" i="19"/>
  <c r="I167" i="19"/>
  <c r="I166" i="19"/>
  <c r="I165" i="19"/>
  <c r="I164" i="19"/>
  <c r="I163" i="19"/>
  <c r="I153" i="19"/>
  <c r="I152" i="19"/>
  <c r="I151" i="19"/>
  <c r="I150" i="19"/>
  <c r="I149" i="19"/>
  <c r="I148" i="19"/>
  <c r="I147" i="19"/>
  <c r="I146" i="19"/>
  <c r="I145" i="19"/>
  <c r="I144" i="19"/>
  <c r="I143" i="19"/>
  <c r="I142" i="19"/>
  <c r="I141" i="19"/>
  <c r="I140" i="19"/>
  <c r="I139" i="19"/>
  <c r="I138" i="19"/>
  <c r="I137" i="19"/>
  <c r="I136" i="19"/>
  <c r="I135" i="19"/>
  <c r="I134" i="19"/>
  <c r="I133" i="19"/>
  <c r="I132" i="19"/>
  <c r="I131" i="19"/>
  <c r="I130" i="19"/>
  <c r="I129" i="19"/>
  <c r="I128" i="19"/>
  <c r="I127" i="19"/>
  <c r="I126" i="19"/>
  <c r="I125" i="19"/>
  <c r="I124" i="19"/>
  <c r="I123" i="19"/>
  <c r="I122" i="19"/>
  <c r="I121" i="19"/>
  <c r="I120" i="19"/>
  <c r="I119" i="19"/>
  <c r="I118" i="19"/>
  <c r="I117" i="19"/>
  <c r="I116" i="19"/>
  <c r="I115" i="19"/>
  <c r="I114" i="19"/>
  <c r="I113" i="19"/>
  <c r="I112" i="19"/>
  <c r="I111" i="19"/>
  <c r="I109" i="19"/>
  <c r="I108" i="19"/>
  <c r="I107" i="19"/>
  <c r="I105" i="19"/>
  <c r="I104" i="19"/>
  <c r="I102" i="19"/>
  <c r="I101" i="19"/>
  <c r="I100" i="19"/>
  <c r="I99" i="19"/>
  <c r="I95" i="19"/>
  <c r="I94" i="19"/>
  <c r="I84" i="19"/>
  <c r="I83" i="19"/>
  <c r="I82" i="19"/>
  <c r="I80" i="19"/>
  <c r="I78" i="19"/>
  <c r="I77" i="19"/>
  <c r="I75" i="19"/>
  <c r="I73" i="19"/>
  <c r="I70" i="19"/>
  <c r="I69" i="19"/>
  <c r="I68" i="19"/>
  <c r="I67" i="19"/>
  <c r="I66" i="19"/>
  <c r="I64" i="19"/>
  <c r="I62" i="19"/>
  <c r="I60" i="19"/>
  <c r="I57" i="19"/>
  <c r="I52" i="19"/>
  <c r="I50" i="19"/>
  <c r="I49" i="19"/>
  <c r="I45" i="19"/>
  <c r="I44" i="19"/>
  <c r="I43" i="19"/>
  <c r="I40" i="19"/>
  <c r="I39" i="19"/>
  <c r="I38" i="19"/>
  <c r="I37" i="19"/>
  <c r="I36" i="19"/>
  <c r="I35" i="19"/>
  <c r="I34" i="19"/>
  <c r="I33" i="19"/>
  <c r="I32" i="19"/>
  <c r="I31" i="19"/>
  <c r="I30" i="19"/>
  <c r="I29" i="19"/>
  <c r="I28" i="19"/>
  <c r="I27" i="19"/>
  <c r="I26" i="19"/>
  <c r="I25" i="19"/>
  <c r="I24" i="19"/>
  <c r="I225" i="19" l="1"/>
  <c r="K227" i="19" l="1"/>
  <c r="L225" i="19"/>
  <c r="L227" i="19" l="1"/>
  <c r="M34" i="12" l="1"/>
  <c r="M31" i="12"/>
  <c r="M28" i="12"/>
  <c r="M30" i="12"/>
  <c r="M29" i="12"/>
  <c r="J37" i="7" l="1"/>
  <c r="J29" i="7"/>
  <c r="J38" i="7" l="1"/>
  <c r="S12" i="14"/>
  <c r="U12" i="14" s="1"/>
  <c r="S11" i="14"/>
  <c r="U11" i="14" s="1"/>
  <c r="L21" i="7" l="1"/>
  <c r="H5" i="19"/>
  <c r="F31" i="24" s="1"/>
  <c r="H31" i="24" l="1"/>
  <c r="H34" i="24" s="1"/>
  <c r="H36" i="24" s="1"/>
  <c r="H40" i="24" s="1"/>
  <c r="F34" i="24"/>
  <c r="F36" i="24" s="1"/>
  <c r="T31" i="24"/>
  <c r="F19" i="2"/>
  <c r="U31" i="24" l="1"/>
  <c r="T34" i="24"/>
  <c r="T36" i="24" s="1"/>
  <c r="H53" i="24"/>
  <c r="H49" i="24"/>
  <c r="F40" i="24"/>
  <c r="X36" i="24"/>
  <c r="F20" i="2"/>
  <c r="AA20" i="2" s="1"/>
  <c r="F53" i="24" l="1"/>
  <c r="F49" i="24"/>
  <c r="T40" i="24"/>
  <c r="U40" i="24" s="1"/>
  <c r="F56" i="24"/>
  <c r="U34" i="24"/>
  <c r="U36" i="24" s="1"/>
  <c r="V31" i="24"/>
  <c r="V34" i="24" s="1"/>
  <c r="V36" i="24" s="1"/>
  <c r="B12" i="20"/>
  <c r="B54" i="20" s="1"/>
  <c r="B66" i="20" s="1"/>
  <c r="F58" i="24" l="1"/>
  <c r="T57" i="24"/>
  <c r="F14" i="2"/>
  <c r="A7" i="19"/>
  <c r="F5" i="19" s="1"/>
  <c r="F22" i="2" l="1"/>
  <c r="F34" i="2" s="1"/>
  <c r="AA13" i="2"/>
  <c r="A15" i="7"/>
  <c r="K39" i="20" l="1"/>
  <c r="K42" i="20"/>
  <c r="J35" i="20"/>
  <c r="K46" i="20"/>
  <c r="J42" i="20"/>
  <c r="J40" i="20"/>
  <c r="J46" i="20"/>
  <c r="K41" i="20"/>
  <c r="K48" i="20"/>
  <c r="K44" i="20"/>
  <c r="J41" i="20"/>
  <c r="J39" i="20"/>
  <c r="J48" i="20"/>
  <c r="J44" i="20"/>
  <c r="K40" i="20"/>
  <c r="K35" i="20"/>
  <c r="J22" i="20"/>
  <c r="K22" i="20"/>
  <c r="K25" i="20"/>
  <c r="J25" i="20"/>
  <c r="K20" i="20"/>
  <c r="J20" i="20"/>
  <c r="R34" i="24"/>
  <c r="R31" i="24"/>
  <c r="N66" i="10"/>
  <c r="L35" i="20" l="1"/>
  <c r="L46" i="20"/>
  <c r="L44" i="20"/>
  <c r="L42" i="20"/>
  <c r="L40" i="20"/>
  <c r="L39" i="20"/>
  <c r="L48" i="20"/>
  <c r="L41" i="20"/>
  <c r="L25" i="20"/>
  <c r="L22" i="20"/>
  <c r="S4" i="14"/>
  <c r="U4" i="14" s="1"/>
  <c r="B30" i="12" l="1"/>
  <c r="A3" i="8" l="1"/>
  <c r="A1" i="14" l="1"/>
  <c r="L47" i="14"/>
  <c r="A40" i="14"/>
  <c r="K26" i="14"/>
  <c r="K28" i="14" s="1"/>
  <c r="I26" i="14"/>
  <c r="F26" i="14"/>
  <c r="L25" i="14"/>
  <c r="J24" i="14"/>
  <c r="J26" i="14" s="1"/>
  <c r="W19" i="14"/>
  <c r="J9" i="14" l="1"/>
  <c r="J28" i="14" l="1"/>
  <c r="I9" i="14"/>
  <c r="I28" i="14" s="1"/>
  <c r="R15" i="3" l="1"/>
  <c r="H21" i="3" l="1"/>
  <c r="F21" i="3"/>
  <c r="F26" i="3" s="1"/>
  <c r="J21" i="7"/>
  <c r="H30" i="3" l="1"/>
  <c r="F30" i="3"/>
  <c r="R21" i="3"/>
  <c r="U6" i="14"/>
  <c r="J39" i="7"/>
  <c r="H39" i="3" l="1"/>
  <c r="H42" i="3"/>
  <c r="F42" i="3"/>
  <c r="F10" i="7"/>
  <c r="H48" i="23" l="1"/>
  <c r="J48" i="23" s="1"/>
  <c r="J49" i="23" s="1"/>
  <c r="F44" i="3"/>
  <c r="F48" i="3" s="1"/>
  <c r="H44" i="3"/>
  <c r="H48" i="3" s="1"/>
  <c r="A1" i="3"/>
  <c r="A1" i="4" s="1"/>
  <c r="H49" i="23" l="1"/>
  <c r="H50" i="3"/>
  <c r="G37" i="14"/>
  <c r="Z19" i="2"/>
  <c r="F21" i="7" s="1"/>
  <c r="G26" i="9"/>
  <c r="F22" i="7" l="1"/>
  <c r="F23" i="7" s="1"/>
  <c r="M12" i="9"/>
  <c r="A19" i="9" l="1"/>
  <c r="M8" i="9"/>
  <c r="K6" i="9"/>
  <c r="F10" i="6" l="1"/>
  <c r="B66" i="10" l="1"/>
  <c r="G59" i="10" s="1"/>
  <c r="A4" i="11" l="1"/>
  <c r="A35" i="11" s="1"/>
  <c r="A16" i="11" l="1"/>
  <c r="A8" i="11"/>
  <c r="D6" i="11" s="1"/>
  <c r="A21" i="11" l="1"/>
  <c r="D19" i="11" s="1"/>
  <c r="A45" i="11" l="1"/>
  <c r="A52" i="11" l="1"/>
  <c r="A49" i="11"/>
  <c r="D47" i="11" s="1"/>
  <c r="H54" i="11"/>
  <c r="H56" i="11" s="1"/>
  <c r="F40" i="6" l="1"/>
  <c r="F13" i="6"/>
  <c r="F24" i="5"/>
  <c r="F14" i="6" l="1"/>
  <c r="F44" i="6" l="1"/>
  <c r="F17" i="5" l="1"/>
  <c r="F24" i="6" s="1"/>
  <c r="F37" i="6" s="1"/>
  <c r="F34" i="6" l="1"/>
  <c r="A29" i="9" l="1"/>
  <c r="A52" i="9"/>
  <c r="H36" i="9"/>
  <c r="J61" i="9"/>
  <c r="I61" i="9"/>
  <c r="H61" i="9"/>
  <c r="G59" i="9"/>
  <c r="F55" i="11" l="1"/>
  <c r="F54" i="11"/>
  <c r="F47" i="11"/>
  <c r="O19" i="12"/>
  <c r="G6" i="11"/>
  <c r="N4" i="7" l="1"/>
  <c r="N11" i="7" s="1"/>
  <c r="F31" i="6"/>
  <c r="F56" i="11"/>
  <c r="K14" i="9"/>
  <c r="K7" i="9"/>
  <c r="K10" i="9"/>
  <c r="P4" i="7" l="1"/>
  <c r="P11" i="7" s="1"/>
  <c r="J17" i="2"/>
  <c r="K12" i="9"/>
  <c r="K8" i="9"/>
  <c r="J75" i="9"/>
  <c r="I74" i="9"/>
  <c r="H74" i="9"/>
  <c r="J71" i="9"/>
  <c r="G71" i="9"/>
  <c r="A65" i="9"/>
  <c r="J49" i="9"/>
  <c r="I49" i="9"/>
  <c r="H49" i="9"/>
  <c r="G47" i="9"/>
  <c r="G46" i="9"/>
  <c r="G45" i="9"/>
  <c r="A39" i="9"/>
  <c r="M16" i="9"/>
  <c r="M18" i="9" s="1"/>
  <c r="K16" i="9"/>
  <c r="A1" i="7"/>
  <c r="A1" i="8" s="1"/>
  <c r="H42" i="6"/>
  <c r="H25" i="6"/>
  <c r="F21" i="6"/>
  <c r="F20" i="6"/>
  <c r="H14" i="6"/>
  <c r="A1" i="6"/>
  <c r="H31" i="5"/>
  <c r="M25" i="5"/>
  <c r="H12" i="5"/>
  <c r="H25" i="5" s="1"/>
  <c r="F11" i="5"/>
  <c r="F10" i="5"/>
  <c r="T20" i="3"/>
  <c r="U20" i="3" s="1"/>
  <c r="T16" i="3"/>
  <c r="U16" i="3" s="1"/>
  <c r="V16" i="3" s="1"/>
  <c r="T15" i="3"/>
  <c r="U15" i="3" s="1"/>
  <c r="T10" i="3"/>
  <c r="U10" i="3" s="1"/>
  <c r="A17" i="4"/>
  <c r="N17" i="2"/>
  <c r="L13" i="2"/>
  <c r="Q7" i="2"/>
  <c r="J13" i="2" l="1"/>
  <c r="M13" i="2"/>
  <c r="K13" i="2"/>
  <c r="K18" i="9"/>
  <c r="N7" i="9" s="1"/>
  <c r="H46" i="6"/>
  <c r="H52" i="6" s="1"/>
  <c r="F50" i="6" s="1"/>
  <c r="F12" i="5"/>
  <c r="J74" i="9"/>
  <c r="V10" i="3"/>
  <c r="V20" i="3"/>
  <c r="T21" i="3"/>
  <c r="T12" i="3"/>
  <c r="U21" i="3"/>
  <c r="V15" i="3"/>
  <c r="N13" i="2"/>
  <c r="K17" i="2"/>
  <c r="A55" i="3"/>
  <c r="A34" i="5" s="1"/>
  <c r="A54" i="6" s="1"/>
  <c r="A37" i="7" s="1"/>
  <c r="A55" i="14" s="1"/>
  <c r="J11" i="2" l="1"/>
  <c r="F8" i="6"/>
  <c r="H20" i="2"/>
  <c r="M20" i="2" s="1"/>
  <c r="J19" i="2"/>
  <c r="N34" i="2"/>
  <c r="N10" i="9"/>
  <c r="V12" i="3"/>
  <c r="X26" i="3"/>
  <c r="V21" i="3"/>
  <c r="U12" i="3"/>
  <c r="U26" i="3" s="1"/>
  <c r="T26" i="3"/>
  <c r="K19" i="2"/>
  <c r="N19" i="2"/>
  <c r="K11" i="2"/>
  <c r="A25" i="12"/>
  <c r="R28" i="9"/>
  <c r="N14" i="9"/>
  <c r="N11" i="9"/>
  <c r="F50" i="3" l="1"/>
  <c r="G25" i="14" s="1"/>
  <c r="H25" i="14" s="1"/>
  <c r="T43" i="3"/>
  <c r="Q11" i="2"/>
  <c r="M11" i="2"/>
  <c r="V26" i="3"/>
  <c r="K34" i="9"/>
  <c r="H14" i="2"/>
  <c r="F14" i="5"/>
  <c r="Q8" i="2"/>
  <c r="F28" i="7" l="1"/>
  <c r="G40" i="14"/>
  <c r="K24" i="9"/>
  <c r="H22" i="2"/>
  <c r="F25" i="5"/>
  <c r="F31" i="5" s="1"/>
  <c r="F29" i="5" s="1"/>
  <c r="F25" i="6"/>
  <c r="F10" i="4"/>
  <c r="V6" i="2"/>
  <c r="T30" i="3"/>
  <c r="U30" i="3" s="1"/>
  <c r="F39" i="3"/>
  <c r="F14" i="4" l="1"/>
  <c r="O14" i="4"/>
  <c r="O22" i="2"/>
  <c r="Q22" i="2" s="1"/>
  <c r="P22" i="2"/>
  <c r="Q71" i="9"/>
  <c r="R27" i="9"/>
  <c r="I34" i="9" s="1"/>
  <c r="F42" i="6" l="1"/>
  <c r="F29" i="6" s="1"/>
  <c r="G24" i="14"/>
  <c r="H24" i="14" s="1"/>
  <c r="G28" i="14"/>
  <c r="G29" i="14" s="1"/>
  <c r="H53" i="14"/>
  <c r="I24" i="9"/>
  <c r="R22" i="2"/>
  <c r="F46" i="6" l="1"/>
  <c r="J46" i="6" s="1"/>
  <c r="F52" i="6" l="1"/>
  <c r="L42" i="14"/>
  <c r="L26" i="14" l="1"/>
  <c r="L28" i="14" s="1"/>
  <c r="G38" i="14" l="1"/>
  <c r="G42" i="14" s="1"/>
  <c r="G47" i="14" l="1"/>
  <c r="G45" i="14" s="1"/>
  <c r="R42" i="14"/>
  <c r="L24" i="2" l="1"/>
  <c r="J24" i="2"/>
  <c r="H52" i="2"/>
  <c r="N24" i="2"/>
  <c r="Q10" i="2" s="1"/>
  <c r="H14" i="14" l="1"/>
  <c r="H15" i="14" s="1"/>
  <c r="R36" i="14"/>
  <c r="F27" i="7"/>
  <c r="F26" i="7" l="1"/>
  <c r="F29" i="7" s="1"/>
  <c r="F31" i="7" s="1"/>
  <c r="F34" i="7" s="1"/>
  <c r="AQ36" i="7" s="1"/>
  <c r="F50" i="7" l="1"/>
  <c r="I35" i="7"/>
  <c r="S26" i="14"/>
  <c r="F24" i="2"/>
  <c r="S28" i="14"/>
</calcChain>
</file>

<file path=xl/sharedStrings.xml><?xml version="1.0" encoding="utf-8"?>
<sst xmlns="http://schemas.openxmlformats.org/spreadsheetml/2006/main" count="2172" uniqueCount="1061">
  <si>
    <t>% Diff &gt;</t>
  </si>
  <si>
    <t>Difference</t>
  </si>
  <si>
    <t>Company</t>
  </si>
  <si>
    <t>Target Grouping</t>
  </si>
  <si>
    <t>#</t>
  </si>
  <si>
    <t>Name</t>
  </si>
  <si>
    <t>Preliminary</t>
  </si>
  <si>
    <t>t/m</t>
  </si>
  <si>
    <t>AJE</t>
  </si>
  <si>
    <t>Adjusted</t>
  </si>
  <si>
    <t>RJE</t>
  </si>
  <si>
    <t>DALACCT._7179354046999999925DELIM_7179354046999999927</t>
  </si>
  <si>
    <t>DALGROUP._7179354046999999927</t>
  </si>
  <si>
    <t>TB Total - Saving account</t>
  </si>
  <si>
    <t>DALBLANK._7179354046999999927</t>
  </si>
  <si>
    <t>DALACCT._7179354046999999914DELIM_7179354046999999928</t>
  </si>
  <si>
    <t>BANK BALANCES - MCB BANK LIMITED - GLOBAL TRANSACTION - SHAHEEN COMPLEX BRANCH</t>
  </si>
  <si>
    <t>DALGROUP._7179354046999999928</t>
  </si>
  <si>
    <t>TB Total - Current account</t>
  </si>
  <si>
    <t>DALBLANK._7179354046999999928</t>
  </si>
  <si>
    <t>DALACCT._7179354046999999906DELIM_7179354046999999929</t>
  </si>
  <si>
    <t>INVESTMENT IN TREASURY BILLS  FACE VALUE  HFT</t>
  </si>
  <si>
    <t>DALGROUP._7179354046999999929</t>
  </si>
  <si>
    <t>TB Total - Market treasury bills-HFT</t>
  </si>
  <si>
    <t>DALBLANK._7179354046999999929</t>
  </si>
  <si>
    <t>DALGROUP._7179354046999999930</t>
  </si>
  <si>
    <t>TB Total - Pakistan investment bond-HFT</t>
  </si>
  <si>
    <t>DALBLANK._7179354046999999930</t>
  </si>
  <si>
    <t>DALGROUP._7179354046999999926</t>
  </si>
  <si>
    <t>TB Total - Pakistan Invemstment bond-AFS</t>
  </si>
  <si>
    <t>DALBLANK._7179354046999999926</t>
  </si>
  <si>
    <t>DALGROUP._7179354046999999983</t>
  </si>
  <si>
    <t>TB Total - investment in Commercial papers</t>
  </si>
  <si>
    <t>DALBLANK._7179354046999999983</t>
  </si>
  <si>
    <t>DALGROUP._7179354046999999931</t>
  </si>
  <si>
    <t>TB Total - Term deposit receipts</t>
  </si>
  <si>
    <t>DALBLANK._7179354046999999931</t>
  </si>
  <si>
    <t>DALGROUP._7179354046999999932</t>
  </si>
  <si>
    <t>DALBLANK._7179354046999999932</t>
  </si>
  <si>
    <t>DALGROUP._7179354046999999933</t>
  </si>
  <si>
    <t>TB Total - Profit receivable on saving accounts</t>
  </si>
  <si>
    <t>DALBLANK._7179354046999999933</t>
  </si>
  <si>
    <t>DALGROUP._7179354046999999934</t>
  </si>
  <si>
    <t>TB Total - Profit receivable on term deposits receipt</t>
  </si>
  <si>
    <t>DALBLANK._7179354046999999934</t>
  </si>
  <si>
    <t>DALGROUP._7179354046999999935</t>
  </si>
  <si>
    <t>TB Total - Profit receivable on Pakistan Investment Bonds</t>
  </si>
  <si>
    <t>DALBLANK._7179354046999999935</t>
  </si>
  <si>
    <t>DALACCT._7179354046999999875DELIM_7179354046999999936</t>
  </si>
  <si>
    <t>MANAGEMENT FEE PAYABLE</t>
  </si>
  <si>
    <t>DALGROUP._7179354046999999936</t>
  </si>
  <si>
    <t>TB Total - Managment fee payable</t>
  </si>
  <si>
    <t>DALBLANK._7179354046999999936</t>
  </si>
  <si>
    <t>DALACCT._7179354046999999874DELIM_7179354046999999937</t>
  </si>
  <si>
    <t>SALES TAX PAYABLE AGAINST MANAGEMENT FEE</t>
  </si>
  <si>
    <t>DALGROUP._7179354046999999937</t>
  </si>
  <si>
    <t>TB Total - Sindh sales tax on managment fee</t>
  </si>
  <si>
    <t>DALBLANK._7179354046999999937</t>
  </si>
  <si>
    <t>DALGROUP._7179354046999999938</t>
  </si>
  <si>
    <t>TB Total - Payable against allocated expense</t>
  </si>
  <si>
    <t>DALBLANK._7179354046999999938</t>
  </si>
  <si>
    <t>DALGROUP._7179354046999999939</t>
  </si>
  <si>
    <t>TB Total - Legal &amp; professional charges payables</t>
  </si>
  <si>
    <t>DALBLANK._7179354046999999939</t>
  </si>
  <si>
    <t>DALGROUP._7179354046999999940</t>
  </si>
  <si>
    <t>TB Total - Payable to CDC</t>
  </si>
  <si>
    <t>DALBLANK._7179354046999999940</t>
  </si>
  <si>
    <t>DALGROUP._7179354046999999941</t>
  </si>
  <si>
    <t>TB Total - Payable to SECP</t>
  </si>
  <si>
    <t>DALBLANK._7179354046999999941</t>
  </si>
  <si>
    <t>DALGROUP._7179354046999999942</t>
  </si>
  <si>
    <t>TB Total - Provision for FED &amp; related taxes</t>
  </si>
  <si>
    <t>DALBLANK._7179354046999999942</t>
  </si>
  <si>
    <t>DALACCT._7179354046999999865DELIM_7179354046999999943</t>
  </si>
  <si>
    <t>WORKER'S WELFARE FUND PAYABLE</t>
  </si>
  <si>
    <t>DALGROUP._7179354046999999943</t>
  </si>
  <si>
    <t>TB Total - Prvosion for WFF</t>
  </si>
  <si>
    <t>DALBLANK._7179354046999999943</t>
  </si>
  <si>
    <t>DALACCT._7179354046999999862DELIM_7179354046999999944</t>
  </si>
  <si>
    <t>W.H. TAX PAYABLE  DIVIDEND U/S 150</t>
  </si>
  <si>
    <t>DALGROUP._7179354046999999944</t>
  </si>
  <si>
    <t>TB Total - Withholding tax payable (Dividend)</t>
  </si>
  <si>
    <t>DALBLANK._7179354046999999944</t>
  </si>
  <si>
    <t>6413-A</t>
  </si>
  <si>
    <t>DALGROUP._7179354046999999757</t>
  </si>
  <si>
    <t>TB Total - Witholding tax payable (Capital Gain)</t>
  </si>
  <si>
    <t>DALBLANK._7179354046999999757</t>
  </si>
  <si>
    <t>DALGROUP._7179354046999999945</t>
  </si>
  <si>
    <t>TB Total - Auditor's remuneration</t>
  </si>
  <si>
    <t>DALBLANK._7179354046999999945</t>
  </si>
  <si>
    <t>DALGROUP._7179354046999999946</t>
  </si>
  <si>
    <t>TB Total - Brokerage Payable</t>
  </si>
  <si>
    <t>DALBLANK._7179354046999999946</t>
  </si>
  <si>
    <t>DALGROUP._7179354046999999947</t>
  </si>
  <si>
    <t>TB Total - Legal &amp; Professional charges payable</t>
  </si>
  <si>
    <t>DALBLANK._7179354046999999947</t>
  </si>
  <si>
    <t>DALACCT._7179354046999999868DELIM_7179354046999999948</t>
  </si>
  <si>
    <t>DIVIDEND PAYABLE</t>
  </si>
  <si>
    <t>DALGROUP._7179354046999999948</t>
  </si>
  <si>
    <t>TB Total - Others</t>
  </si>
  <si>
    <t>DALBLANK._7179354046999999948</t>
  </si>
  <si>
    <t>DALACCT._7179354046999999884DELIM_7179354046999999780</t>
  </si>
  <si>
    <t>ISSUED OF UNITS AGAINST SALE OF UNITS</t>
  </si>
  <si>
    <t>DALGROUP._7179354046999999780</t>
  </si>
  <si>
    <t>TB Total - ISSUED OF UNITS AGAINST SALE OF UNITS</t>
  </si>
  <si>
    <t>DALBLANK._7179354046999999780</t>
  </si>
  <si>
    <t>DALACCT._7179354046999999883DELIM_7179354046999999781</t>
  </si>
  <si>
    <t>REDEMPTION OF UNITS  NORMAL</t>
  </si>
  <si>
    <t>DALGROUP._7179354046999999781</t>
  </si>
  <si>
    <t>TB Total - REDEMPTION OF UNITS  NORMAL</t>
  </si>
  <si>
    <t>DALBLANK._7179354046999999781</t>
  </si>
  <si>
    <t>DALACCT._7179354046999999882DELIM_7179354046999999782</t>
  </si>
  <si>
    <t>CONVERSION IN UNITS</t>
  </si>
  <si>
    <t>DALGROUP._7179354046999999782</t>
  </si>
  <si>
    <t>TB Total - CONVERSION IN UNITS</t>
  </si>
  <si>
    <t>DALBLANK._7179354046999999782</t>
  </si>
  <si>
    <t>DALACCT._7179354046999999881DELIM_7179354046999999783</t>
  </si>
  <si>
    <t>CONVERSION OUT UNITS</t>
  </si>
  <si>
    <t>DALGROUP._7179354046999999783</t>
  </si>
  <si>
    <t>TB Total - CONVERSION OUT UNITS</t>
  </si>
  <si>
    <t>DALBLANK._7179354046999999783</t>
  </si>
  <si>
    <t>DALGROUP._7179354046999999784</t>
  </si>
  <si>
    <t>TB Total - ISSUED OF BONUS UNITS</t>
  </si>
  <si>
    <t>DALBLANK._7179354046999999784</t>
  </si>
  <si>
    <t>DALGROUP._7179354046999999785</t>
  </si>
  <si>
    <t>TB Total - ELEMENT OF INCOME  REALIZED</t>
  </si>
  <si>
    <t>DALBLANK._7179354046999999785</t>
  </si>
  <si>
    <t>DALGROUP._7179354046999999786</t>
  </si>
  <si>
    <t>TB Total - ELEMENT OF INCOME  UNREALIZED</t>
  </si>
  <si>
    <t>DALBLANK._7179354046999999786</t>
  </si>
  <si>
    <t>DALACCT._7179354046999999878DELIM_7179354046999999787</t>
  </si>
  <si>
    <t>UNAPPROPRIATED INCOME</t>
  </si>
  <si>
    <t>DALGROUP._7179354046999999787</t>
  </si>
  <si>
    <t>TB Total - UNAPPROPRIATED INCOME</t>
  </si>
  <si>
    <t>DALBLANK._7179354046999999787</t>
  </si>
  <si>
    <t>7911 A</t>
  </si>
  <si>
    <t>DALGROUP._7179354046999999788</t>
  </si>
  <si>
    <t>TB Total - Unrealized Gain / (Loss) Pib- Afs</t>
  </si>
  <si>
    <t>DALBLANK._7179354046999999788</t>
  </si>
  <si>
    <t>7911 B</t>
  </si>
  <si>
    <t>BALANCE ACCOUNT</t>
  </si>
  <si>
    <t>DALGROUP._7179354046999999758</t>
  </si>
  <si>
    <t>TB Total - Balance account</t>
  </si>
  <si>
    <t>DALBLANK._7179354046999999758</t>
  </si>
  <si>
    <t>DALGROUP._7179354046999999949</t>
  </si>
  <si>
    <t>TB Total - Capital gain on sale on investment- net</t>
  </si>
  <si>
    <t>DALBLANK._7179354046999999949</t>
  </si>
  <si>
    <t>DALGROUP._7179354046999999765</t>
  </si>
  <si>
    <t>TB Total - Income from govt securities</t>
  </si>
  <si>
    <t>DALBLANK._7179354046999999765</t>
  </si>
  <si>
    <t>DALGROUP._7179354046999999982</t>
  </si>
  <si>
    <t>TB Total - Income from commercial papers</t>
  </si>
  <si>
    <t>DALBLANK._7179354046999999982</t>
  </si>
  <si>
    <t>DALGROUP._7179354046999999766</t>
  </si>
  <si>
    <t>TB Total - Profit on money market placement</t>
  </si>
  <si>
    <t>DALBLANK._7179354046999999766</t>
  </si>
  <si>
    <t>DALGROUP._7179354046999999767</t>
  </si>
  <si>
    <t>TB Total - profit on bank deposits</t>
  </si>
  <si>
    <t>DALBLANK._7179354046999999767</t>
  </si>
  <si>
    <t>DALGROUP._7179354046999999768</t>
  </si>
  <si>
    <t>TB Total - Net unrealised appriciation / dimunation on re-measurement of investment FVTPL-T bill 3 month</t>
  </si>
  <si>
    <t>DALBLANK._7179354046999999768</t>
  </si>
  <si>
    <t>DALGROUP._7179354046999999769</t>
  </si>
  <si>
    <t>TB Total - Net unrealised appriciation / dimunation on re-measurement of investment FVTPL-T bill 6 month</t>
  </si>
  <si>
    <t>DALBLANK._7179354046999999769</t>
  </si>
  <si>
    <t>DALGROUP._7179354046999999770</t>
  </si>
  <si>
    <t>TB Total - Net unrealised appriciation / dimunation on re-measurement of investment FVTPL-T bill 12 month</t>
  </si>
  <si>
    <t>DALBLANK._7179354046999999770</t>
  </si>
  <si>
    <t>DALACCT._7179354046999999831DELIM_7179354046999999771</t>
  </si>
  <si>
    <t>MANAGEMENT COMPANY REMUNERATION</t>
  </si>
  <si>
    <t>DALGROUP._7179354046999999771</t>
  </si>
  <si>
    <t>TB Total - Remuneration of managment comapny</t>
  </si>
  <si>
    <t>DALBLANK._7179354046999999771</t>
  </si>
  <si>
    <t>DALACCT._7179354046999999830DELIM_7179354046999999772</t>
  </si>
  <si>
    <t>SALES TAX ON MANAGEMENT COMPANY REMUNERATION</t>
  </si>
  <si>
    <t>DALGROUP._7179354046999999772</t>
  </si>
  <si>
    <t>TB Total - Sindh sales tax &amp; FED on managment fee</t>
  </si>
  <si>
    <t>DALBLANK._7179354046999999772</t>
  </si>
  <si>
    <t>DALGROUP._7179354046999999773</t>
  </si>
  <si>
    <t>TB Total - Remuneration of CDC</t>
  </si>
  <si>
    <t>DALBLANK._7179354046999999773</t>
  </si>
  <si>
    <t>8811-A</t>
  </si>
  <si>
    <t>DALGROUP._7179354046999999756</t>
  </si>
  <si>
    <t>TB Total - Sindh sales tax on CDC remuneration</t>
  </si>
  <si>
    <t>DALBLANK._7179354046999999756</t>
  </si>
  <si>
    <t>8911 A</t>
  </si>
  <si>
    <t>DALGROUP._7179354046999999774</t>
  </si>
  <si>
    <t>TB Total - Annual fee of SECP</t>
  </si>
  <si>
    <t>DALBLANK._7179354046999999774</t>
  </si>
  <si>
    <t>DALGROUP._7179354046999999775</t>
  </si>
  <si>
    <t>8911 B</t>
  </si>
  <si>
    <t>TB Total - Amoritization of primilinary expenses</t>
  </si>
  <si>
    <t>DALBLANK._7179354046999999775</t>
  </si>
  <si>
    <t>8911 C</t>
  </si>
  <si>
    <t>DALGROUP._7179354046999999776</t>
  </si>
  <si>
    <t>TB Total - Allocation expenses and related expenses</t>
  </si>
  <si>
    <t>DALBLANK._7179354046999999776</t>
  </si>
  <si>
    <t>8911 D</t>
  </si>
  <si>
    <t>DALGROUP._7179354046999999777</t>
  </si>
  <si>
    <t>TB Total - legal &amp; professional</t>
  </si>
  <si>
    <t>DALBLANK._7179354046999999777</t>
  </si>
  <si>
    <t>8911 E</t>
  </si>
  <si>
    <t>DALGROUP._7179354046999999778</t>
  </si>
  <si>
    <t>TB Total - Brokerage expenses</t>
  </si>
  <si>
    <t>DALBLANK._7179354046999999778</t>
  </si>
  <si>
    <t>8911 F</t>
  </si>
  <si>
    <t>DALGROUP._7179354046999999779</t>
  </si>
  <si>
    <t>TB Total - Annual Audit fee</t>
  </si>
  <si>
    <t>DALBLANK._7179354046999999779</t>
  </si>
  <si>
    <t>8911 G</t>
  </si>
  <si>
    <t>DALGROUP._7179354046999999761</t>
  </si>
  <si>
    <t>TB Total - other expenses</t>
  </si>
  <si>
    <t>DALBLANK._7179354046999999761</t>
  </si>
  <si>
    <t>8911 H</t>
  </si>
  <si>
    <t>DALGROUP._7179354046999999762</t>
  </si>
  <si>
    <t>TB Total - Net element arising from capital gain/loss</t>
  </si>
  <si>
    <t>DALBLANK._7179354046999999762</t>
  </si>
  <si>
    <t>DALGROUP._7179354046999999763</t>
  </si>
  <si>
    <t>8911 I</t>
  </si>
  <si>
    <t>TB Total - Net element arsing from other income</t>
  </si>
  <si>
    <t>DALBLANK._7179354046999999763</t>
  </si>
  <si>
    <t>DALACCT._7179354046999999742DELIM_7179354046999999760</t>
  </si>
  <si>
    <t>8911 J</t>
  </si>
  <si>
    <t>TAXATIONWORKERS WELFARE FUND (WWF)</t>
  </si>
  <si>
    <t>DALGROUP._7179354046999999760</t>
  </si>
  <si>
    <t>TB Total - Provision for WFF</t>
  </si>
  <si>
    <t>DALBLANK._7179354046999999760</t>
  </si>
  <si>
    <t>DALGROUP._7179354046999999759</t>
  </si>
  <si>
    <t>8911 K</t>
  </si>
  <si>
    <t>TB Total - Taxation</t>
  </si>
  <si>
    <t>DALBLANK._7179354046999999759</t>
  </si>
  <si>
    <t>DALGROUP._7179354046999999764</t>
  </si>
  <si>
    <t>8912 F</t>
  </si>
  <si>
    <t>TB Total - Half yearly review fee</t>
  </si>
  <si>
    <t>DALBLANK._7179354046999999764</t>
  </si>
  <si>
    <t>DALGROUP._7179354046999999950</t>
  </si>
  <si>
    <t>8913 F</t>
  </si>
  <si>
    <t>TB Total - Other certification and services</t>
  </si>
  <si>
    <t>DALBLANK._7179354046999999950</t>
  </si>
  <si>
    <t>DALGROUP._7179354046999999951</t>
  </si>
  <si>
    <t>8914 F</t>
  </si>
  <si>
    <t>TB Total - out of pocket expense</t>
  </si>
  <si>
    <t>DALBLANK._7179354046999999951</t>
  </si>
  <si>
    <t>DTT 1</t>
  </si>
  <si>
    <t>DALGROUP._7179354046999999755</t>
  </si>
  <si>
    <t>TB Total - OCI</t>
  </si>
  <si>
    <t>DALS_GrandTotal</t>
  </si>
  <si>
    <t>Grand Total</t>
  </si>
  <si>
    <t>MCB CASH MANAGEMENT OPTIMIZER</t>
  </si>
  <si>
    <t>Breakup of equity</t>
  </si>
  <si>
    <t>Net profit</t>
  </si>
  <si>
    <t>2017</t>
  </si>
  <si>
    <t>Cash flow</t>
  </si>
  <si>
    <t>Opening balance</t>
  </si>
  <si>
    <t>Other components</t>
  </si>
  <si>
    <t>Note</t>
  </si>
  <si>
    <t>Change in assets</t>
  </si>
  <si>
    <t>Total</t>
  </si>
  <si>
    <t>ASSETS</t>
  </si>
  <si>
    <t>Net assets</t>
  </si>
  <si>
    <t>Balances with banks</t>
  </si>
  <si>
    <t>As per closing balance</t>
  </si>
  <si>
    <t>Term deposit receipt</t>
  </si>
  <si>
    <t>Total assets</t>
  </si>
  <si>
    <t>LIABILITIES</t>
  </si>
  <si>
    <t>Accrued expenses and other liabilities</t>
  </si>
  <si>
    <t>Total liabilities</t>
  </si>
  <si>
    <t>NET ASSETS</t>
  </si>
  <si>
    <t>Unit holders’ fund (as per statement attached)</t>
  </si>
  <si>
    <t>Contingencies and Commitments</t>
  </si>
  <si>
    <t>CL number</t>
  </si>
  <si>
    <t>0198</t>
  </si>
  <si>
    <t>NUMBER OF UNITS IN ISSUE</t>
  </si>
  <si>
    <t>(Rupees)</t>
  </si>
  <si>
    <t>NET ASSET VALUE PER UNIT</t>
  </si>
  <si>
    <t>MCB - Arif Habib Savings and Investments Limited</t>
  </si>
  <si>
    <t>(Management Company)</t>
  </si>
  <si>
    <t>NAV report</t>
  </si>
  <si>
    <t>(Rupees in '000)</t>
  </si>
  <si>
    <t>INCOME</t>
  </si>
  <si>
    <t>Capital gain on sale of investments - net</t>
  </si>
  <si>
    <t>Total income</t>
  </si>
  <si>
    <t>As per TB</t>
  </si>
  <si>
    <t>As per 2015 FS</t>
  </si>
  <si>
    <t>EXPENSES</t>
  </si>
  <si>
    <t>2015</t>
  </si>
  <si>
    <t>2014</t>
  </si>
  <si>
    <t>Remuneration of Management Company</t>
  </si>
  <si>
    <t>Bank Charges</t>
  </si>
  <si>
    <t>Fees and subscription</t>
  </si>
  <si>
    <t>Taxation</t>
  </si>
  <si>
    <t xml:space="preserve"> </t>
  </si>
  <si>
    <t>Other comprehensive income for the year</t>
  </si>
  <si>
    <t>Items that may be classified to profit and loss account</t>
  </si>
  <si>
    <t xml:space="preserve">Unrealised appreciation / (diminution) in value of investments classified </t>
  </si>
  <si>
    <t xml:space="preserve">    as 'available for sale' - net</t>
  </si>
  <si>
    <t xml:space="preserve">Total comprehensive income for the year </t>
  </si>
  <si>
    <t xml:space="preserve">  </t>
  </si>
  <si>
    <t>Earnings per unit</t>
  </si>
  <si>
    <t>Principal</t>
  </si>
  <si>
    <t>Receivable</t>
  </si>
  <si>
    <t>DISTRIBUTION STATEMENT</t>
  </si>
  <si>
    <t>Undistributed income brought forward:</t>
  </si>
  <si>
    <t>- Realised income</t>
  </si>
  <si>
    <t>Net income for the year</t>
  </si>
  <si>
    <t xml:space="preserve">Net element of income and capital gains included in prises of units issued less </t>
  </si>
  <si>
    <t>those in units redeemed - amount representing unrealised appreciaiton</t>
  </si>
  <si>
    <t>Distributions to unit holders of the Fund:</t>
  </si>
  <si>
    <t xml:space="preserve">       - Cash distribution</t>
  </si>
  <si>
    <t>Undistributed income carried forward</t>
  </si>
  <si>
    <t xml:space="preserve">     Chief Executive Officer</t>
  </si>
  <si>
    <t>Director</t>
  </si>
  <si>
    <t>STATEMENT OF MOVEMENT IN UNIT HOLDERS' FUND</t>
  </si>
  <si>
    <t>Net assets at beginning of the year</t>
  </si>
  <si>
    <t xml:space="preserve">Net element of loss / (income) and capital losses / (gains) included in prices of </t>
  </si>
  <si>
    <t>units issued less those in units redeemed :</t>
  </si>
  <si>
    <t xml:space="preserve">  - from other income </t>
  </si>
  <si>
    <t xml:space="preserve">Net element of income and capital gains included in prices of units issues less </t>
  </si>
  <si>
    <t xml:space="preserve">    those in units redeemed - transferred to distrubution statement</t>
  </si>
  <si>
    <t>Net income for the year (excluding net unrealised appreciaiton in fair value of</t>
  </si>
  <si>
    <t xml:space="preserve">    investments classified as 'at fair value through profit or loss', as available for sale</t>
  </si>
  <si>
    <t xml:space="preserve">    and capital gain on sale of investments)</t>
  </si>
  <si>
    <t>as 'at fair value through profit or loss'</t>
  </si>
  <si>
    <t>Net unrealised appreciation on re-measurement of investments classified</t>
  </si>
  <si>
    <t>Total comprehensive income for the year</t>
  </si>
  <si>
    <t>Distributions during the year</t>
  </si>
  <si>
    <t>Net assets at end of the year</t>
  </si>
  <si>
    <t>Net asset value per unit at the beginning of the year</t>
  </si>
  <si>
    <t>Net asset value per unit at the end of the year</t>
  </si>
  <si>
    <t>Chief Executive Officer                                                                                       Director</t>
  </si>
  <si>
    <t>For MCB - Arif Habib Savings and Investments Limited</t>
  </si>
  <si>
    <t>CASH FLOWS FROM OPERATING ACTIVITIES</t>
  </si>
  <si>
    <t>CASH FLOWS FROM FINANCING ACTIVITIES</t>
  </si>
  <si>
    <t>Cash distribution</t>
  </si>
  <si>
    <t>LEGAL STATUS AND NATURE OF BUSINESS</t>
  </si>
  <si>
    <t>1.1</t>
  </si>
  <si>
    <t>1.2</t>
  </si>
  <si>
    <t>1.3</t>
  </si>
  <si>
    <t>1.4</t>
  </si>
  <si>
    <t>1.5</t>
  </si>
  <si>
    <t>1.6</t>
  </si>
  <si>
    <t>BASIS OF PREPARATION</t>
  </si>
  <si>
    <t>-</t>
  </si>
  <si>
    <t>INVESTMENTS</t>
  </si>
  <si>
    <t>Investments at fair value through profit or loss' - held for trading</t>
  </si>
  <si>
    <t>Market Treasury Bills</t>
  </si>
  <si>
    <t>Letter of Placements</t>
  </si>
  <si>
    <t>Commercial Papers</t>
  </si>
  <si>
    <t>Investment classified as available-for-sale'</t>
  </si>
  <si>
    <t>Pakistan Investment Bonds</t>
  </si>
  <si>
    <t>Issue date</t>
  </si>
  <si>
    <t xml:space="preserve">Face value </t>
  </si>
  <si>
    <t>At June 30, 2017</t>
  </si>
  <si>
    <t>Market 
value as a
percentage
of net assets</t>
  </si>
  <si>
    <t>Market
value as a
percentage
of total
investments</t>
  </si>
  <si>
    <t>At July 01, 2016</t>
  </si>
  <si>
    <t>Purchases during the period</t>
  </si>
  <si>
    <t>Sales / matured during the period</t>
  </si>
  <si>
    <t>Carrying value</t>
  </si>
  <si>
    <t>Market 
value</t>
  </si>
  <si>
    <t>Appreciation</t>
  </si>
  <si>
    <t>-------------------------------------------- (Rupees in '000) --------------------------------------------</t>
  </si>
  <si>
    <t>--------------- % ---------------</t>
  </si>
  <si>
    <t>Treasury bills - 3 months</t>
  </si>
  <si>
    <t>Treasury bills - 6 months</t>
  </si>
  <si>
    <t>As at June 30, 2017</t>
  </si>
  <si>
    <t>As at June 30, 2016</t>
  </si>
  <si>
    <t>Government securities - Available for sale</t>
  </si>
  <si>
    <t>Purchases during the year</t>
  </si>
  <si>
    <t>Sales / matured during the year</t>
  </si>
  <si>
    <t>Cost</t>
  </si>
  <si>
    <t>Appreciation
/ 
(diminution)</t>
  </si>
  <si>
    <t>-------------------------------------------------- (Rupees in '000) --------------------------------------------------</t>
  </si>
  <si>
    <t>Pakistan Investment Bond - 3 Years</t>
  </si>
  <si>
    <t>CONTINGENCIES AND COMMITMENTS</t>
  </si>
  <si>
    <t>REMUNERATION OF MANAGEMENT COMPANY</t>
  </si>
  <si>
    <t>11</t>
  </si>
  <si>
    <t>Management fee</t>
  </si>
  <si>
    <t xml:space="preserve">REMUNERATION OF CENTERAL DEPOSITORY COMPANY </t>
  </si>
  <si>
    <t xml:space="preserve">  OF PAKISTAN LIMITED - TRUSTEE</t>
  </si>
  <si>
    <t>Trustee fee</t>
  </si>
  <si>
    <t>The Trustee is entitled to a monthly remuneration for services rendered to the Fund under the provisions of the Trust Deed. The following tariff structure as amended by the Trustee of the Fund vide Trust deed dated May 18, 2015, is applicable based on net assets of the Fund.</t>
  </si>
  <si>
    <t>Amount of funds under management (Average NAV)</t>
  </si>
  <si>
    <t>Tariff per annum</t>
  </si>
  <si>
    <t>Up to Rs. 1 billion</t>
  </si>
  <si>
    <t>0.15% p.a. of Net Assets</t>
  </si>
  <si>
    <t>Rs. 1 billion to Rs. 5 billion</t>
  </si>
  <si>
    <t>Rs. 1.5 million plus 0.075% p.a. of Net Assets exceeding Rs. 1 billion</t>
  </si>
  <si>
    <t>Over Rs. 5 billion</t>
  </si>
  <si>
    <t>Rs. 8.25 million plus 0.06% p.a. of Net Assets exceeding Rs. 10 billion</t>
  </si>
  <si>
    <t>SINDH SALES TAX ON REMUNERATION OF TRUSTEE</t>
  </si>
  <si>
    <t>SECURITIES AND EXCHANGE COMMISSION OF PAKISTAN - ANNUAL FEE</t>
  </si>
  <si>
    <t>Annual fee</t>
  </si>
  <si>
    <t>Under the provisions of the NBFC Regulations, the Fund is required to pay as an annual fee to the SECP, equal to 0.075 percent of the average annual net assets of the Fund.</t>
  </si>
  <si>
    <t>15</t>
  </si>
  <si>
    <t>TAXATION</t>
  </si>
  <si>
    <t>Details of transactions with connected persons are as follows:</t>
  </si>
  <si>
    <t>MCB - Arif Habib Savings and Investments Limited - Management Company</t>
  </si>
  <si>
    <t>Remuneration including indirect taxes</t>
  </si>
  <si>
    <t>MCB Bank Limited</t>
  </si>
  <si>
    <t>Sales load payable breakup:</t>
  </si>
  <si>
    <t>Remuneration payable</t>
  </si>
  <si>
    <t>Sale tax payable on remuneration to the Management Company</t>
  </si>
  <si>
    <t>Sales load payable + sales tax</t>
  </si>
  <si>
    <t>Bank balance</t>
  </si>
  <si>
    <t>Loans and receivables</t>
  </si>
  <si>
    <t>Payable to Management Company</t>
  </si>
  <si>
    <t>Level 1:</t>
  </si>
  <si>
    <t>Level 2:</t>
  </si>
  <si>
    <t>Level 3:</t>
  </si>
  <si>
    <t>Level 1</t>
  </si>
  <si>
    <t>Level 2</t>
  </si>
  <si>
    <t>Level 3</t>
  </si>
  <si>
    <t>GENERAL</t>
  </si>
  <si>
    <t>DATE OF AUTHORIZATION FOR ISSUE</t>
  </si>
  <si>
    <t>(Reserved for System Use - Do Not Delete)</t>
  </si>
  <si>
    <t>Back office operation expenses</t>
  </si>
  <si>
    <t>Sindh Sales tax on back office expenses</t>
  </si>
  <si>
    <t>???</t>
  </si>
  <si>
    <t>update</t>
  </si>
  <si>
    <t>5412</t>
  </si>
  <si>
    <t>8400</t>
  </si>
  <si>
    <t/>
  </si>
  <si>
    <t>5111</t>
  </si>
  <si>
    <t>5112</t>
  </si>
  <si>
    <t>5211</t>
  </si>
  <si>
    <t>5212</t>
  </si>
  <si>
    <t>5213</t>
  </si>
  <si>
    <t>5214</t>
  </si>
  <si>
    <t>5311</t>
  </si>
  <si>
    <t>5411</t>
  </si>
  <si>
    <t>5413</t>
  </si>
  <si>
    <t>5414</t>
  </si>
  <si>
    <t>6111</t>
  </si>
  <si>
    <t>6112</t>
  </si>
  <si>
    <t>6113</t>
  </si>
  <si>
    <t>6114</t>
  </si>
  <si>
    <t>6211</t>
  </si>
  <si>
    <t>6311</t>
  </si>
  <si>
    <t>6411</t>
  </si>
  <si>
    <t>6412</t>
  </si>
  <si>
    <t>6413</t>
  </si>
  <si>
    <t>6414</t>
  </si>
  <si>
    <t>6415</t>
  </si>
  <si>
    <t>6416</t>
  </si>
  <si>
    <t>6417</t>
  </si>
  <si>
    <t>7211</t>
  </si>
  <si>
    <t>7311</t>
  </si>
  <si>
    <t>7411</t>
  </si>
  <si>
    <t>7511</t>
  </si>
  <si>
    <t>7611</t>
  </si>
  <si>
    <t>7711</t>
  </si>
  <si>
    <t>7811</t>
  </si>
  <si>
    <t>7911</t>
  </si>
  <si>
    <t>8100</t>
  </si>
  <si>
    <t>8200</t>
  </si>
  <si>
    <t>8210</t>
  </si>
  <si>
    <t>8300</t>
  </si>
  <si>
    <t>8511</t>
  </si>
  <si>
    <t>8512</t>
  </si>
  <si>
    <t>8513</t>
  </si>
  <si>
    <t>8611</t>
  </si>
  <si>
    <t>8711</t>
  </si>
  <si>
    <t>8811</t>
  </si>
  <si>
    <t>010100100001</t>
  </si>
  <si>
    <t>010100100021</t>
  </si>
  <si>
    <t>010300300001</t>
  </si>
  <si>
    <t>030100100001</t>
  </si>
  <si>
    <t>030100600001</t>
  </si>
  <si>
    <t>031000600001</t>
  </si>
  <si>
    <t>031000900002</t>
  </si>
  <si>
    <t>030900100001</t>
  </si>
  <si>
    <t>020100100001</t>
  </si>
  <si>
    <t>020100200001</t>
  </si>
  <si>
    <t>020100300001</t>
  </si>
  <si>
    <t>020100400001</t>
  </si>
  <si>
    <t>020300100001</t>
  </si>
  <si>
    <t>020500100001</t>
  </si>
  <si>
    <t>050100100001</t>
  </si>
  <si>
    <t>050100100002</t>
  </si>
  <si>
    <t>050500100001</t>
  </si>
  <si>
    <t>Issue of 294,377,690 units (2016: 201,481,101 units)</t>
  </si>
  <si>
    <t>Redemption 233,434,019 of units (2016: 287,219,101 units)</t>
  </si>
  <si>
    <t>classified as 'available for sale - net'</t>
  </si>
  <si>
    <t xml:space="preserve">  - from realized / unrealized (loss) / capital gain</t>
  </si>
  <si>
    <t>Market Treasury Bills - at fair value through profit or loss</t>
  </si>
  <si>
    <t>Letter of Placements - at fair value through profit or loss</t>
  </si>
  <si>
    <t>Treasury bills - 12 months</t>
  </si>
  <si>
    <t xml:space="preserve">Pak Oman Investment </t>
  </si>
  <si>
    <t>Company Limited</t>
  </si>
  <si>
    <t>Name of Investee Company</t>
  </si>
  <si>
    <t>Tenure</t>
  </si>
  <si>
    <t>The Sindh Revenue Board through Circular No. SRB 3-4/TP/01/2015/86554 dated June 13th 2015 has amended the definition of services of shares, securities and derivatives and included the custodianship services as well. Accordingly, Sindh Sales Tax of 14% is applicable on Trustee fee which is now covered under the section 2(79A) of the Sindh Finance Bill 2010 (amended upto 2015). Accordingly, the Fund has made an accrual at the rate of 13% (2016: 14%) on account of Sindh Sales Tax on custodianship services.</t>
  </si>
  <si>
    <t>6.1.2</t>
  </si>
  <si>
    <t>6.2.1</t>
  </si>
  <si>
    <t>6.1.1</t>
  </si>
  <si>
    <t>- Unrealised gain / (loss)</t>
  </si>
  <si>
    <t>- Unrealised gains</t>
  </si>
  <si>
    <t>Final distribution at the rate of Rs. 6.90 (2016: Rs. 5.55) per unit declared on June 22, 2017 (2016: June 27, 2016)</t>
  </si>
  <si>
    <t>(including 1,421,868 units reinvested by the unitholders against their dividend entitlement amounting to Rs. 142.69 million - net of tax)</t>
  </si>
  <si>
    <t>- amount representing (income) / loss and captial (gains) / losses -</t>
  </si>
  <si>
    <t>transferred to income statement</t>
  </si>
  <si>
    <t>part of unit  holder's fund - transferred to Distribution Statement</t>
  </si>
  <si>
    <t xml:space="preserve">- amount representing (income) / loss and the capital (gain) / loss that forms </t>
  </si>
  <si>
    <t>Net unrealised appreciation on re-measurement of investments</t>
  </si>
  <si>
    <t xml:space="preserve">The management company has charged remuneration at a rate of 15% of daily gross income subject to a minimum of 0.25% of average annual net assets and maximum of average annual net assets of the Fund. The remuneration is paid to the Management Company on a monthly basis in arears. </t>
  </si>
  <si>
    <t>Net Assets</t>
  </si>
  <si>
    <t>Total Investments</t>
  </si>
  <si>
    <t>6.3.1</t>
  </si>
  <si>
    <t>Commercial Papers - Loans and receivables</t>
  </si>
  <si>
    <t>ALLOCATED EXPENSES</t>
  </si>
  <si>
    <t>The SECP via its SRO 1160 dated November 25, 2015 has amended Clause 60 of NBFC Regulations, 2008. The said clause  entitled the Management Company to reimbursement of fees and expenses related to registrar services, accounting, operation and valuation services related to CIS upto a maximum of 0.1% of average annual net assets of the scheme or actual whichever is less. Accordingly, the Fund is charging such expense at a rate of 0.1% of average annual net assets which is less than the actual expenses allocable to the Fund.</t>
  </si>
  <si>
    <t>6.2.2</t>
  </si>
  <si>
    <t>Term deposit receipt - Loans and receivables</t>
  </si>
  <si>
    <t>Particluars</t>
  </si>
  <si>
    <t>Profit / mark-up rates</t>
  </si>
  <si>
    <t>Maturity date</t>
  </si>
  <si>
    <t xml:space="preserve"> ---------------------------- (Rupees in '000) ----------------------------</t>
  </si>
  <si>
    <t>Zarai Taraqiati Bank Limited</t>
  </si>
  <si>
    <t>Carrying value as a
percentage of net assets</t>
  </si>
  <si>
    <t>Carrying value as a percentage of total investments</t>
  </si>
  <si>
    <t>Face Value</t>
  </si>
  <si>
    <t>Amortised Cost</t>
  </si>
  <si>
    <t>JS Bank Limited</t>
  </si>
  <si>
    <t>2018</t>
  </si>
  <si>
    <t>FOR THE YEAR ENDED JUNE 30, 2018</t>
  </si>
  <si>
    <t>DALACCT.2799988181500000272DELIM_7179354046999999928</t>
  </si>
  <si>
    <t>Other Receivable Against Collection Account -Mcb</t>
  </si>
  <si>
    <t>011500100001</t>
  </si>
  <si>
    <t>DALACCT.2799988181500000273DELIM_7179354046999999928</t>
  </si>
  <si>
    <t>Other Receivable Against Collection Account- Faysal Bank</t>
  </si>
  <si>
    <t>011500100002</t>
  </si>
  <si>
    <t>June 30, 2018</t>
  </si>
  <si>
    <t>June 30,  2017</t>
  </si>
  <si>
    <t>DALACCT.2812300560600000002DELIM_7179354046999999927</t>
  </si>
  <si>
    <t>Bank Balances - Dubai Islamic Bank - Kse Branch</t>
  </si>
  <si>
    <t>010100100065</t>
  </si>
  <si>
    <t>DALACCT.2812300560600000003DELIM_7179354046999999927</t>
  </si>
  <si>
    <t>Bank Balances - Silk Bank Limited - Emaan Islamic Bank- Clifton Branch</t>
  </si>
  <si>
    <t>010100100094</t>
  </si>
  <si>
    <t>DALACCT.2812300560600000006DELIM_7179354046999999932</t>
  </si>
  <si>
    <t>RECEIVABLE FROM MANAGEMENT COMPANY</t>
  </si>
  <si>
    <t>010602300001</t>
  </si>
  <si>
    <t>DALACCT.2812300560600000007DELIM_7179354046999999932</t>
  </si>
  <si>
    <t>OTHER RECEIVABLE</t>
  </si>
  <si>
    <t>010900200001</t>
  </si>
  <si>
    <t>DALACCT.2812300560600000004DELIM_7179354046999999933</t>
  </si>
  <si>
    <t>Profit Receivable - Dubai Islamic Bank - Kse Branch</t>
  </si>
  <si>
    <t>010601100040</t>
  </si>
  <si>
    <t>DALACCT.2812300560600000005DELIM_7179354046999999933</t>
  </si>
  <si>
    <t>Profit Receivable - Emaan Islamic Bank - Clifton Branch</t>
  </si>
  <si>
    <t>010601100093</t>
  </si>
  <si>
    <t>DALACCT.2812300560600000008DELIM_7179354046999999936</t>
  </si>
  <si>
    <t>OTHER PAYABLE TO MANAGEMENT COMPANY</t>
  </si>
  <si>
    <t>030100500001</t>
  </si>
  <si>
    <t>DALACCT.2812300560600000009DELIM_7179354046999999767</t>
  </si>
  <si>
    <t>Profit On - Dubai Islamic Bank - Kse Branch</t>
  </si>
  <si>
    <t>040200100041</t>
  </si>
  <si>
    <t>DALACCT.2812300560600000010DELIM_7179354046999999767</t>
  </si>
  <si>
    <t>Profit On - Emaan Islamic Bank - Clifton Branch</t>
  </si>
  <si>
    <t>040200100094</t>
  </si>
  <si>
    <t>DALACCT.2812300560600000130DELIM_7179354046999999755</t>
  </si>
  <si>
    <t>Rounding</t>
  </si>
  <si>
    <t>TB Total - Prepayments and Other Receivable</t>
  </si>
  <si>
    <t>ALHAMRA DAILY DIVIDEND FUND</t>
  </si>
  <si>
    <t>Dividend payable</t>
  </si>
  <si>
    <t>as per NAV</t>
  </si>
  <si>
    <t>Total expenses</t>
  </si>
  <si>
    <t>Bank profit received</t>
  </si>
  <si>
    <t>B/d</t>
  </si>
  <si>
    <t>Income</t>
  </si>
  <si>
    <t>Recevd(bal)</t>
  </si>
  <si>
    <t>conversion units</t>
  </si>
  <si>
    <t>sale</t>
  </si>
  <si>
    <t>conversion out</t>
  </si>
  <si>
    <t>redemption</t>
  </si>
  <si>
    <t xml:space="preserve">(Rupees in '000) </t>
  </si>
  <si>
    <t>Undistributed income</t>
  </si>
  <si>
    <t xml:space="preserve">- Capital value (at net asset value per unit at the </t>
  </si>
  <si>
    <t>- Element of income</t>
  </si>
  <si>
    <t>- Amount paid out of element of income</t>
  </si>
  <si>
    <t xml:space="preserve"> - Realised</t>
  </si>
  <si>
    <t xml:space="preserve"> - Unrealised</t>
  </si>
  <si>
    <t xml:space="preserve"> - Relating to capital gains</t>
  </si>
  <si>
    <t xml:space="preserve"> - Excluding capital gains</t>
  </si>
  <si>
    <t>Redeemed / conversion out / transfer out</t>
  </si>
  <si>
    <t>Issued for cash / conversion in / transferred in</t>
  </si>
  <si>
    <t>Other payable to managment company</t>
  </si>
  <si>
    <t>Cash paid for redemption of units</t>
  </si>
  <si>
    <t>Net assets value per unit at end of the period</t>
  </si>
  <si>
    <t xml:space="preserve">Under the provisions of the NBFC Regulations, 2008, the Management Company of the Fund is entitled to a remuneration, during the first five years of the Fund of an amount not exceeding 3% percent of the average annual net assets of the Fund and thereafter, of an amount equal to 1.5% percent of such assets of the Fund and, in any case, it shall not exceed the limit prescribed by the NBFC Regulations, 2008. Management company has charged the fee at  the lower of 20% of the gross earnings of the scheme calculated on a daily basis not exceeding the maximum rate of remuneration permitted under the Rules &amp; Regulations. Provided that Fund is subject to a minimum fee of 0.25% of the average daily net assets of the Scheme. </t>
  </si>
  <si>
    <t>10.</t>
  </si>
  <si>
    <t>INTERIM DISTRIBUTION</t>
  </si>
  <si>
    <t>The fund makes distribution on daily basis and has made the following distribution during the period.</t>
  </si>
  <si>
    <t>Date</t>
  </si>
  <si>
    <t>Rate per unit</t>
  </si>
  <si>
    <t>Units</t>
  </si>
  <si>
    <t>Amount</t>
  </si>
  <si>
    <t>Bonus</t>
  </si>
  <si>
    <t>Cash</t>
  </si>
  <si>
    <t>-------------------------Rupees in '000---------------------------</t>
  </si>
  <si>
    <t>As per clause 12.1 of Trust Deed and 5.1 of the Offering Document, the Management Company on behalf of the fund, shall distribute on daily basis all net profit as dividend and that dvidend shall be re-invested after decuting applicable taxes in the form accepable by Commission that may qualify under tax laws. The SECP has approved the above arrangement  vide letter No.No.SCD/AMCW/MCBAHSIL/ADDF/297/2018 dated March 13th, 2018.</t>
  </si>
  <si>
    <t>Distribution during the period</t>
  </si>
  <si>
    <t>Net assets at beginning of the period</t>
  </si>
  <si>
    <t>Total comprehensive income for the period</t>
  </si>
  <si>
    <t>Net assets at end of the period</t>
  </si>
  <si>
    <t>Net income for the period</t>
  </si>
  <si>
    <t>Net income for the period before taxation</t>
  </si>
  <si>
    <t>Allocation of net income for the period:</t>
  </si>
  <si>
    <t>Net income for the period after taxation</t>
  </si>
  <si>
    <t>Other comprehensive income for the period</t>
  </si>
  <si>
    <t>Cash and cash equivalents at beginning of the period</t>
  </si>
  <si>
    <t>Cash and cash equivalents at end of the period</t>
  </si>
  <si>
    <t>Amounts outstanding at period end</t>
  </si>
  <si>
    <t>Distribution</t>
  </si>
  <si>
    <t>FOR THE HALF YEAR ENDED DECEMBER 31, 2018</t>
  </si>
  <si>
    <t>Half year ended December 31, 2018</t>
  </si>
  <si>
    <t>RETURN ON TERM DEPOSIT ACCOUNTS</t>
  </si>
  <si>
    <t>PROFIT ON PLACEMENT</t>
  </si>
  <si>
    <t xml:space="preserve"> Decemeber 31, 2018</t>
  </si>
  <si>
    <t>Bank Balances - Bank Islami Pakistan Limited - Kh. Bukhari Branch</t>
  </si>
  <si>
    <t>Profit Receivable - Bank Islami Pakistan Limited - Kh Bukhari Branch</t>
  </si>
  <si>
    <t>FAIR VALUE OF FINANCIAL INSTRUMENTS</t>
  </si>
  <si>
    <t>The following table shows financial instruments recognized at fair value, analyzed between those whose fair value is based on:</t>
  </si>
  <si>
    <t>quoted prices in active markets for identical assets or liabilities;</t>
  </si>
  <si>
    <t>those involving inputs other than quoted prices included in Level 1 that are observable for the asset or liability, either directly (as prices) or indirectly (derived from prices); and</t>
  </si>
  <si>
    <t>those with inputs for the asset or liability that are not based on observable market data (unobservable inputs).</t>
  </si>
  <si>
    <t>Fair value</t>
  </si>
  <si>
    <t>Financial assets not measured at fair value</t>
  </si>
  <si>
    <t>Financial liabilities not measured at fair value</t>
  </si>
  <si>
    <t>Financial Liabilities  not measured at fair value</t>
  </si>
  <si>
    <t>During the period ended December 31, 2018, there were no transfers between level 1 and level 2 fair value measurements, and no transfer into and out of level 3 fair value measurements.</t>
  </si>
  <si>
    <t xml:space="preserve"> Re.0.0132 </t>
  </si>
  <si>
    <t xml:space="preserve"> Re.0.0133 </t>
  </si>
  <si>
    <t xml:space="preserve"> Re.0.0229 </t>
  </si>
  <si>
    <t xml:space="preserve"> Re.0.0300 </t>
  </si>
  <si>
    <t xml:space="preserve"> Re.0.0239 </t>
  </si>
  <si>
    <t xml:space="preserve"> Re.0.0188 </t>
  </si>
  <si>
    <t xml:space="preserve"> Re.0.0189 </t>
  </si>
  <si>
    <t xml:space="preserve"> Re.0.0158 </t>
  </si>
  <si>
    <t xml:space="preserve"> Re.0.0192 </t>
  </si>
  <si>
    <t xml:space="preserve"> Re.0.0146 </t>
  </si>
  <si>
    <t xml:space="preserve"> Re.0.0126 </t>
  </si>
  <si>
    <t xml:space="preserve"> Re.0.0128 </t>
  </si>
  <si>
    <t xml:space="preserve"> Re.0.0127 </t>
  </si>
  <si>
    <t xml:space="preserve"> Re.0.0137 </t>
  </si>
  <si>
    <t xml:space="preserve"> Re.0.0152 </t>
  </si>
  <si>
    <t xml:space="preserve"> Re.0.0297 </t>
  </si>
  <si>
    <t xml:space="preserve"> Re.0.0173 </t>
  </si>
  <si>
    <t xml:space="preserve"> Re.0.0134 </t>
  </si>
  <si>
    <t xml:space="preserve"> Re.0.0135 </t>
  </si>
  <si>
    <t xml:space="preserve"> Re.0.0144 </t>
  </si>
  <si>
    <t xml:space="preserve"> Re.0.0232 </t>
  </si>
  <si>
    <t xml:space="preserve"> Re.0.0177 </t>
  </si>
  <si>
    <t xml:space="preserve"> Re.0.0160 </t>
  </si>
  <si>
    <t xml:space="preserve"> Re.0.0169 </t>
  </si>
  <si>
    <t xml:space="preserve"> Re.0.0168 </t>
  </si>
  <si>
    <t xml:space="preserve"> Re.0.0110 </t>
  </si>
  <si>
    <t xml:space="preserve"> Re.0.0154 </t>
  </si>
  <si>
    <t xml:space="preserve"> Re.0.0153 </t>
  </si>
  <si>
    <t xml:space="preserve"> Re.0.0161 </t>
  </si>
  <si>
    <t xml:space="preserve"> Re.0.0190 </t>
  </si>
  <si>
    <t xml:space="preserve"> Re.0.0179 </t>
  </si>
  <si>
    <t xml:space="preserve"> Re.0.0149 </t>
  </si>
  <si>
    <t xml:space="preserve"> Re.0.0150 </t>
  </si>
  <si>
    <t xml:space="preserve"> Re.0.0148 </t>
  </si>
  <si>
    <t xml:space="preserve"> Re.0.0143 </t>
  </si>
  <si>
    <t xml:space="preserve"> Re.0.0156 </t>
  </si>
  <si>
    <t xml:space="preserve"> Re.0.0593 </t>
  </si>
  <si>
    <t xml:space="preserve"> Re.0.0278 </t>
  </si>
  <si>
    <t xml:space="preserve"> Re.0.0159 </t>
  </si>
  <si>
    <t xml:space="preserve"> Re.0.0140 </t>
  </si>
  <si>
    <t xml:space="preserve"> Re.0.0139 </t>
  </si>
  <si>
    <t xml:space="preserve"> Re.0.0155 </t>
  </si>
  <si>
    <t xml:space="preserve"> Re.0.0141 </t>
  </si>
  <si>
    <t xml:space="preserve"> Re.0.0145 </t>
  </si>
  <si>
    <t xml:space="preserve"> Re.0.0138 </t>
  </si>
  <si>
    <t xml:space="preserve"> Re.0.0204 </t>
  </si>
  <si>
    <t xml:space="preserve"> Re.0.0183 </t>
  </si>
  <si>
    <t xml:space="preserve"> Re.0.0176 </t>
  </si>
  <si>
    <t xml:space="preserve"> Re.0.0172 </t>
  </si>
  <si>
    <t xml:space="preserve"> Re.0.0178 </t>
  </si>
  <si>
    <t xml:space="preserve"> Re.0.0170 </t>
  </si>
  <si>
    <t xml:space="preserve"> Re.0.0200 </t>
  </si>
  <si>
    <t xml:space="preserve"> Re.0.0163 </t>
  </si>
  <si>
    <t xml:space="preserve"> Re.0.0309 </t>
  </si>
  <si>
    <t xml:space="preserve"> Re.0.0248 </t>
  </si>
  <si>
    <t xml:space="preserve"> Re.0.0165 </t>
  </si>
  <si>
    <t xml:space="preserve"> Re.0.0174 </t>
  </si>
  <si>
    <t xml:space="preserve"> Re.0.0203 </t>
  </si>
  <si>
    <t xml:space="preserve"> Re.0.0151 </t>
  </si>
  <si>
    <t xml:space="preserve"> Re.0.0166 </t>
  </si>
  <si>
    <t xml:space="preserve"> Re.0.0147 </t>
  </si>
  <si>
    <t xml:space="preserve"> Re.0.0342 </t>
  </si>
  <si>
    <t xml:space="preserve"> Re.0.0228 </t>
  </si>
  <si>
    <t xml:space="preserve"> Re.0.0181 </t>
  </si>
  <si>
    <t xml:space="preserve"> Re.0.0185 </t>
  </si>
  <si>
    <t xml:space="preserve"> Re.0.0180 </t>
  </si>
  <si>
    <t xml:space="preserve"> Re.0.0252 </t>
  </si>
  <si>
    <t xml:space="preserve"> Re.0.0202 </t>
  </si>
  <si>
    <t xml:space="preserve"> Re.0.0201 </t>
  </si>
  <si>
    <t xml:space="preserve"> Re.0.0164 </t>
  </si>
  <si>
    <t xml:space="preserve"> Re.0.0162 </t>
  </si>
  <si>
    <t xml:space="preserve"> Re.0.0171 </t>
  </si>
  <si>
    <t xml:space="preserve"> Re.0.0197 </t>
  </si>
  <si>
    <t xml:space="preserve"> Re.0.0216 </t>
  </si>
  <si>
    <t xml:space="preserve"> Re.0.0244 </t>
  </si>
  <si>
    <t xml:space="preserve"> Re.0.0212 </t>
  </si>
  <si>
    <t xml:space="preserve"> Re.0.0196 </t>
  </si>
  <si>
    <t xml:space="preserve"> Re.0.0259 </t>
  </si>
  <si>
    <t xml:space="preserve"> Re.0.0227 </t>
  </si>
  <si>
    <t xml:space="preserve"> Re.0.0242 </t>
  </si>
  <si>
    <t xml:space="preserve"> Re.0.0226 </t>
  </si>
  <si>
    <t xml:space="preserve"> Re.0.0271 </t>
  </si>
  <si>
    <t xml:space="preserve"> Re.0.0213 </t>
  </si>
  <si>
    <t xml:space="preserve"> Re.0.0797 </t>
  </si>
  <si>
    <t xml:space="preserve"> Re.0.0381 </t>
  </si>
  <si>
    <t xml:space="preserve"> Re.0.0240 </t>
  </si>
  <si>
    <t xml:space="preserve"> Re.0.0231 </t>
  </si>
  <si>
    <t xml:space="preserve"> Re.0.0233 </t>
  </si>
  <si>
    <t xml:space="preserve"> Re.0.0236 </t>
  </si>
  <si>
    <t>Credit</t>
  </si>
  <si>
    <t>Quarter ended September 31, 2018</t>
  </si>
  <si>
    <t>EARNINGS PER UNIT</t>
  </si>
  <si>
    <t>Half year ended</t>
  </si>
  <si>
    <t>December 31,</t>
  </si>
  <si>
    <t xml:space="preserve">CASH AND CASH EQUIVALENTS </t>
  </si>
  <si>
    <t>Investments</t>
  </si>
  <si>
    <t>Profit and other receivables</t>
  </si>
  <si>
    <t>Mark-up on bank deposits and term deposit receipt</t>
  </si>
  <si>
    <t>Sindh sales tax on Management fee</t>
  </si>
  <si>
    <t>Income already paid on units redeemed</t>
  </si>
  <si>
    <t>---------- (Rupees in '000) -----------</t>
  </si>
  <si>
    <t>(Un-Audited)</t>
  </si>
  <si>
    <t>(Audited)</t>
  </si>
  <si>
    <t>June 30,</t>
  </si>
  <si>
    <t>Provision for Sindh Workers' Welfare Fund (SWWF)</t>
  </si>
  <si>
    <t>TRANSACTIONS AND BALANCES OUTSTANDING WITH CONNECTED PERSONS / OTHER RELATED PARTIES</t>
  </si>
  <si>
    <t>The Fund has not disclosed the fair values for these financial assets and financial liabilities, as these are either short term in nature or repriced periodically. Therefore, their carrying amounts are a reasonable approximation of fair value.</t>
  </si>
  <si>
    <t>12.1</t>
  </si>
  <si>
    <t>Cash received on issuance of units</t>
  </si>
  <si>
    <t>CONDENSED INTERIM STATEMENT OF ASSETS AND LIABILITIES</t>
  </si>
  <si>
    <t xml:space="preserve">At
 amortised cost </t>
  </si>
  <si>
    <t xml:space="preserve">Other financial liabilities </t>
  </si>
  <si>
    <t>-------- (Rupees in '000) --------</t>
  </si>
  <si>
    <t>Withholding tax payable</t>
  </si>
  <si>
    <t>Quarter ended</t>
  </si>
  <si>
    <t xml:space="preserve">December 31, </t>
  </si>
  <si>
    <t>------- (Rupees in '000) -------</t>
  </si>
  <si>
    <t>----- (Number of units) -----</t>
  </si>
  <si>
    <t>----------- (Rupees) -----------</t>
  </si>
  <si>
    <t>--------- (Rupees in '000) ---------</t>
  </si>
  <si>
    <t>- Relating to capital gains</t>
  </si>
  <si>
    <t>- Excluding capital gains</t>
  </si>
  <si>
    <t>---------- (Rupees in '000) ----------</t>
  </si>
  <si>
    <t>Capital value</t>
  </si>
  <si>
    <t>Net income for the period less distribution</t>
  </si>
  <si>
    <t>Accounting income available for distribution:</t>
  </si>
  <si>
    <t>Undistributed income brought forward comprising of:</t>
  </si>
  <si>
    <t>Undistributed income carried forward comprising of:</t>
  </si>
  <si>
    <t>CONDENSED INTERIM INCOME STATEMENT (UN-AUDITED)</t>
  </si>
  <si>
    <t>CONDENSED INTERIM STATEMENT OF COMPREHENSIVE INCOME (UN-AUDITED)</t>
  </si>
  <si>
    <t>CONDENSED INTERIM STATEMENT OF CASH FLOWS (UN-AUDITED)</t>
  </si>
  <si>
    <t>Alhamra Daily Dividend Fund (the Fund) was established through a Trust Deed executed between MCB-Arif Habib Savings and Investments Limited as the Management Company and Central Depository Company of Pakistan Limited (CDC) as the Trustee. The Trust Deed was executed on August 07, 2017 and was approved by the Securities and Exchange Commission of Pakistan (SECP) on July 30, 2017 in accordance with Non-Banking Finance Companies (Establishment and Regulation) Rules, 2003 (the NBFC Rules).</t>
  </si>
  <si>
    <t>The Fund shall primarily invest in shariah compliant money market investment and debt securities having good credit rating and liquidity.</t>
  </si>
  <si>
    <t>CONDENSED INTERIM STATEMENT OF MOVEMENT IN UNIT HOLDERS' FUND (UN-AUDITED)</t>
  </si>
  <si>
    <t>Details of transactions and balances at period end with related parties / connected persons, other than those which have been disclosed elsewhere in these financial statements, are as follows:</t>
  </si>
  <si>
    <t>-------------------------------- (Rupees in  '000) --------------------------------</t>
  </si>
  <si>
    <t>---------------------------------- (Units) ----------------------------------</t>
  </si>
  <si>
    <t xml:space="preserve">MCB-Arif Habib Savings Investment </t>
  </si>
  <si>
    <t>Limited - Management Company</t>
  </si>
  <si>
    <t>Unit Holders' Fund</t>
  </si>
  <si>
    <t>MCB-Arif Habib Savings and Investments Limited - Management Company</t>
  </si>
  <si>
    <t>Remuneration (including indirect taxes)</t>
  </si>
  <si>
    <t>Balances outstanding at period end:</t>
  </si>
  <si>
    <t>Transactions during the period:</t>
  </si>
  <si>
    <t>Sale tax payable on remuneration payable</t>
  </si>
  <si>
    <t>Group / associated company</t>
  </si>
  <si>
    <t>MCB Bank Limited - Group / associated company</t>
  </si>
  <si>
    <t>Bank balance*</t>
  </si>
  <si>
    <t>* This represents a balance held in current account.</t>
  </si>
  <si>
    <t>Certain prior period's figures have been reclassified for the purpose of comparison. However, there were no material reclassifications to report.</t>
  </si>
  <si>
    <t>Financial assets which are tradable in an open market are revalued at the market prices prevailing on the balance sheet date. The estimated fair value of all other financial assets and liabilities is considered not significantly different from book value.</t>
  </si>
  <si>
    <t>December 31, 2018 (Un-audited)</t>
  </si>
  <si>
    <t>Carrying amount</t>
  </si>
  <si>
    <t>------------------------------------------------------------------------ (Rupees) ------------------------------------------------------------------------</t>
  </si>
  <si>
    <t>June 30, 2018 (Audited)</t>
  </si>
  <si>
    <t>IFRS 13 - 'Fair Value Measurement' establishes a single source of guidance under IFRS for all fair value measurements and disclosures about fair value measurement where such measurements are required as permitted by other IFRSs. It defines fair value as the price that would be received to sell an asset or paid to transfer a liability in an orderly transaction between market participants at the measurement date (i.e. an exit price).</t>
  </si>
  <si>
    <t>TOTAL EXPENSE RATIO</t>
  </si>
  <si>
    <t>At fair value through profit or loss</t>
  </si>
  <si>
    <t>------------------------------ (Rupees in '000) ------------------------------</t>
  </si>
  <si>
    <t>December 31, 2018 (Un-Audited)</t>
  </si>
  <si>
    <t>Fair value of Term Deposit Receipt is derived using cost plus mark-up accrued thereon.</t>
  </si>
  <si>
    <t>NOTES TO THE INTERIM FINANCIAL STATEMENTS (UN-AUDITED)</t>
  </si>
  <si>
    <t>BALANCES WITH BANKS</t>
  </si>
  <si>
    <t>In current accounts</t>
  </si>
  <si>
    <t>In saving accounts</t>
  </si>
  <si>
    <t>As at December 31, 2018 and June 30, 2018, the Fund held the following instruments measured at fair values:</t>
  </si>
  <si>
    <t>The Fund has not disclosed the fair values of its financial assets and financial liabilities, as these are either short term in nature or repriced periodically. Therefore, their carrying amounts are a reasonable approximation of their fair values.</t>
  </si>
  <si>
    <t>beginning of the period)</t>
  </si>
  <si>
    <t>Receivable from management company</t>
  </si>
  <si>
    <t>Net assets value per unit at beginning of the period</t>
  </si>
  <si>
    <t>Under Sealed Cover</t>
  </si>
  <si>
    <t>Form 7</t>
  </si>
  <si>
    <t>The General Manager</t>
  </si>
  <si>
    <t>Pakistan Stock Exchange Limited,</t>
  </si>
  <si>
    <t>Stock Exchange Building,</t>
  </si>
  <si>
    <t>Stock Exchange Road,</t>
  </si>
  <si>
    <t>Karachi.</t>
  </si>
  <si>
    <t>Subject:</t>
  </si>
  <si>
    <t>Financial results for the Half Year ended December 31 , 2018</t>
  </si>
  <si>
    <t>Dear Sir,</t>
  </si>
  <si>
    <t>We have to inform you that the Board of Directors of MCB-Arif Habib Savings &amp; Investments Limited, the management company of Alhamra Daily Dividend Fund,  in their meeting held at MCB Tower, Karachi, on Monday, February 18, 2019 at 3:00 p.m, approved the financial results of Alhamra Daily Dividend Fund for the half year ended December 31, 2018 as follows:</t>
  </si>
  <si>
    <t>Earnings per unit (EPU) is not disclosed as the management is of the opinion that calculation of weighted average number of units is impracticable.</t>
  </si>
  <si>
    <t>We will be sending you the requisite number of copies of printed accounts for distribution amongst the members of exchange.</t>
  </si>
  <si>
    <t>Yours truly,</t>
  </si>
  <si>
    <t>Muhammad Asif Mehdi Rizvi</t>
  </si>
  <si>
    <t>Company Secretary</t>
  </si>
  <si>
    <t>Account Code</t>
  </si>
  <si>
    <t>Account Name</t>
  </si>
  <si>
    <t>Debit</t>
  </si>
  <si>
    <t>010100100074</t>
  </si>
  <si>
    <t>010300700001</t>
  </si>
  <si>
    <t>INVESTMENT IN COMMERCIAL PAPER  FACE VALUE  HFT</t>
  </si>
  <si>
    <t>010300700003</t>
  </si>
  <si>
    <t>COMMERCIAL PAPER  DISCOUNT / AMORTISATION  HFT</t>
  </si>
  <si>
    <t>010600500001</t>
  </si>
  <si>
    <t>010601100074</t>
  </si>
  <si>
    <t>040200100074</t>
  </si>
  <si>
    <t>Profit On - Bank Islami Pakistan Limited - Khayaban Bukhari Branch</t>
  </si>
  <si>
    <t>040200200001</t>
  </si>
  <si>
    <t>040201900001</t>
  </si>
  <si>
    <t>AMORTIZATION / DISCOUNT ON COMMERCIAL PAPERS</t>
  </si>
  <si>
    <t>Dr</t>
  </si>
  <si>
    <t>Cr</t>
  </si>
  <si>
    <t>Statement of compliance</t>
  </si>
  <si>
    <t>2.1.1</t>
  </si>
  <si>
    <t>This condensed interim financial statements have been prepared in accordance with the accounting and reporting standards as applicable in Pakistan which comprises of:</t>
  </si>
  <si>
    <t xml:space="preserve">Provisions of and directives issued under the Companies Act, 2017 along with part VIIIA of the repealed Companies Ordinance, 1984; and  </t>
  </si>
  <si>
    <t>Non-Banking Finance Companies (Establishment and Regulations) Rules, 2003 (The NBFC Rules), Non-Banking Finance Companies and Notified Entities Regulations, 2008 (The NBFC Regulations) and requirement of the Trust Deed.</t>
  </si>
  <si>
    <t>Where provisions of and directives issued under the Companies Act, 2017, Part VIIIA of the repealed Companies Ordinance, 1984, the NBFC rules, the  NBFC Regulations and requirements of the Trust Deed differ from the International Accounting Standard (IAS) 34, Interim Financial Reporting,  the provisions of and directives issued under the Companies Act, 2017, Part VIIIA of the repealed Companies Ordinance, 1984,  the NBFC Rules, the NBFC Regulations and requirements of the Trust Deed have been followed.</t>
  </si>
  <si>
    <t>2.1.2</t>
  </si>
  <si>
    <t>2.1.3</t>
  </si>
  <si>
    <t>2.1.4</t>
  </si>
  <si>
    <t>The disclosures made in this condensed interim financial information have, however, been limited based on the requirements of the International Accounting Standard 34: 'Interim Financial Reporting'. This condensed interim financial information is unaudited.</t>
  </si>
  <si>
    <t>In compliance with schedule V of the NBFC Regulations the Directors of the Management Company, hereby declare that this condensed interim financial statement give a true and fair view of the Fund.</t>
  </si>
  <si>
    <t>2.1.5</t>
  </si>
  <si>
    <t>This condensed interim financial information is presented in Pak Rupees which is the functional and presentation currency of the Fund.</t>
  </si>
  <si>
    <t>Related parties / connected persons of the Fund include the Management Company, other collective investment schemes managed by the Management Company, MCB Bank Limited being the holding company of the Management Company, the Trustee, directors and key management personnel, other associated undertakings and unit holders holding more than 10% units of the Fund.</t>
  </si>
  <si>
    <t>Remuneration payable to the Management Company and the Trustee is determined in accordance with the provision of the NBFC Regulations 2008 and Constitutive documents of the Fund.</t>
  </si>
  <si>
    <t>The transactions with connected persons / related parties are in the normal course of business and are carried out on agreed terms at contracted rates.</t>
  </si>
  <si>
    <t>Unit Holder holding 10% or more units</t>
  </si>
  <si>
    <t>**These persons became connected persons / related parties during the period due to acquiring unit holding of more than 10% of net assets of the Fund.</t>
  </si>
  <si>
    <t>Mandate Under Discretionary Portfolio</t>
  </si>
  <si>
    <t>Key Management Personnel</t>
  </si>
  <si>
    <t>International Accounting Standard (IAS) 34, Interim Financial Reporting, issued by  the International Accounting Standards Board (IASB) as notified under the Companies Act, 2017 (the Act);</t>
  </si>
  <si>
    <t xml:space="preserve">The Fund's income is exempt from Income Tax as per Clause 99 of Part I of the Second Schedule of the Income Tax Ordinance, 2001 subject to the condition that not less than 90% of the accounting income for the year as reduced by capital gains whether realised or unrealised is distributed amongst the unit holders. Furthermore, as per Regulation 63 of the Non-Banking Finance Companies and Notified Entities Regulations,2008, the Fund is required to distribute 90% of the net accounting income other than capital gains to the unit holders. Since the management has distributed the income earned by the Fund during the year to the unit holders in the manner as explained above, accordingly no provision for taxation has been made in these financial statements. </t>
  </si>
  <si>
    <t>010100100059</t>
  </si>
  <si>
    <t>BANK BALANCES - HABIB BANK LIMITED - Jofa Tower Branch</t>
  </si>
  <si>
    <t>010100100092</t>
  </si>
  <si>
    <t>Bank Balances - Bank Al Habib Limited - Shahra-E-Faisal Branch</t>
  </si>
  <si>
    <t>010601100037</t>
  </si>
  <si>
    <t>PROFIT RECEIVABLE - HABIB BANK LIMITED - Jofa Tower Branch</t>
  </si>
  <si>
    <t>031200100001</t>
  </si>
  <si>
    <t>Back Office Operation Payable</t>
  </si>
  <si>
    <t>0314001001</t>
  </si>
  <si>
    <t>Marketing And Selling Payable</t>
  </si>
  <si>
    <t>040200100037</t>
  </si>
  <si>
    <t>Profit On - Habib Bank Limited - Jofa Tower Branch</t>
  </si>
  <si>
    <t>040200100101</t>
  </si>
  <si>
    <t>Profit On - Bank Al Habib Limited - Shahrah-E-Faisal</t>
  </si>
  <si>
    <t>050100500001</t>
  </si>
  <si>
    <t>Back Office Operation Expenses</t>
  </si>
  <si>
    <t>0501006001</t>
  </si>
  <si>
    <t>Marketing And Selling Expense</t>
  </si>
  <si>
    <t>September 30,</t>
  </si>
  <si>
    <t>-------------------------------------------- (Rupees in '000) -------------------------------------------</t>
  </si>
  <si>
    <t>-- (Rupees) --</t>
  </si>
  <si>
    <t>Allocated expense payable</t>
  </si>
  <si>
    <t>Selling and Marketing payable</t>
  </si>
  <si>
    <t>Allocated Expense</t>
  </si>
  <si>
    <t>Marketing and selling Expense</t>
  </si>
  <si>
    <t>010601100100</t>
  </si>
  <si>
    <t>Profit Receivable - Bank Al Habib Limited - Shahrah-E-Faisal</t>
  </si>
  <si>
    <t>030700100001</t>
  </si>
  <si>
    <t>PAYABLE AGAINST REDEMPTION OF UNITS</t>
  </si>
  <si>
    <t>Payable Against Redemption of units</t>
  </si>
  <si>
    <t>These carry profit at the rates ranging between 12.25% to 14.35% (2019: 11.5% and 13.5%) per annum and include Rs. 1.154 million maintained Silk Bank Limited (a related party) which carries profit at the rate of 14.35% per annum.</t>
  </si>
  <si>
    <t>There is no change in the status of the SWWF as reported in the annual financial statements of the Fund for the year ended June 30, 2019. Had the provision for SWWF not been recorded in the condensed interim financial information of the Fund, the net asset value of the Fund as at September 30, 2019 would have been higher by Re.0.1018 per unit (June 30, 2019 Re.0.083 per unit).</t>
  </si>
  <si>
    <t>Total Expense Ratio of the Fund is 0.42% as on September 30, 2019 (2018: 0.43%)  and this includes 0.09% (2018: 0.08%) representing Government Levy, Sindh Workers' Welfare Fund (SWWF). This ratio is within the maximum limit of 2.5% prescribed under the NBFC Regulations 60 (5) for a collective investment scheme categorised as an shariah compliant income scheme.</t>
  </si>
  <si>
    <t>The Fund is an open-end mutual fund and has been categorised as "Shariah Compliant Income Scheme" by the Board of Directors of the Management Company and offers units for public subscription on a continuous basis. The units are transferable and can also be redeemed by surrendering to the Fund.</t>
  </si>
  <si>
    <t>Title to the assets of the Fund is held in the name of Central Depository Company of Pakistan Limited (CDC) as Trustee of the Fund.</t>
  </si>
  <si>
    <t>This condensed interim financial information have been prepared on the basis of historical cost convention except that investments have been included at fair value.</t>
  </si>
  <si>
    <t>Basis of Measurement</t>
  </si>
  <si>
    <t>Functional and presentation currency</t>
  </si>
  <si>
    <t>SIGNIFICANT ACCOUNTING POLICIES</t>
  </si>
  <si>
    <t>Estimates and Judgements</t>
  </si>
  <si>
    <t xml:space="preserve">Financial Risk Management </t>
  </si>
  <si>
    <t>ACCRUED AND OTHER LIABILITIES</t>
  </si>
  <si>
    <t xml:space="preserve">Figures have been rounded off to the nearest thousand rupees, unless otherwise specified. </t>
  </si>
  <si>
    <t xml:space="preserve">Corresponding figures have been reclassified and rearranged in these condensed interim financial statements, wherever necessary, for the purpose of better presentation. However, no significant rearrangements or reclassifications were made in these condensed interim financial statements to report.
</t>
  </si>
  <si>
    <t>Limited - Employees Provident Fund</t>
  </si>
  <si>
    <t>Hyundai Nishat Motor Private</t>
  </si>
  <si>
    <t>This represent balance with MCB Bank Limited.</t>
  </si>
  <si>
    <t>PAYABLE TO THE MANAGEMENT COMPANY</t>
  </si>
  <si>
    <t>Sales tax on remuneration payable</t>
  </si>
  <si>
    <t>Allocated Expense Payable</t>
  </si>
  <si>
    <t>Standards, amendments and interpretations to existing standards not yet effective and not applicable/ relevant to the Fund</t>
  </si>
  <si>
    <t>to the extent as it may think expedient</t>
  </si>
  <si>
    <t>Earnings per unit based on cumulative weighted average units for the period has not been disclosed as in the opinion of the Management Company, the determination of the same is not practicable.</t>
  </si>
  <si>
    <t>September 30, 2020</t>
  </si>
  <si>
    <t>As at July 01, 2020</t>
  </si>
  <si>
    <t>As at
September 30, 2020</t>
  </si>
  <si>
    <t>FOR THE QUARTER ENDED SEPTEMBER 30, 2020 (Un-Audited)</t>
  </si>
  <si>
    <t>MCB Islamic Bank Limited</t>
  </si>
  <si>
    <t>Bank balance - saving account</t>
  </si>
  <si>
    <t>Adamjee Life Assurance Company Limited - PTF</t>
  </si>
  <si>
    <t>Mark-up receivable on bank balances</t>
  </si>
  <si>
    <t>010100100023</t>
  </si>
  <si>
    <t>BANK BALANCES - MCB BANK LIMITED ISLAMIC BANKING - SHAHRA-E-FAISAL BRANCH</t>
  </si>
  <si>
    <t>010100100042</t>
  </si>
  <si>
    <t>Bank Balances - Faysal Bank Limited- Main Branch</t>
  </si>
  <si>
    <t>010100100121</t>
  </si>
  <si>
    <t>BANK BALANCES - FAYSAL BANK LIMITED-ISLAMIC</t>
  </si>
  <si>
    <t>010601100023</t>
  </si>
  <si>
    <t>PROFIT RECEIVABLE - MCB BANK LIMITED ISLAMIC BANKING - SHAHRA-E-FAISAL BRANCH</t>
  </si>
  <si>
    <t>010601100112</t>
  </si>
  <si>
    <t>Profit Receivable - Faysal Bank Limited -Islamic</t>
  </si>
  <si>
    <t>010700300001</t>
  </si>
  <si>
    <t>ADVANCES AGAINST TAX DEDUCTED AGAINST BANK PROFIT</t>
  </si>
  <si>
    <t>030100200001</t>
  </si>
  <si>
    <t>SALE LOAD PAYABLE</t>
  </si>
  <si>
    <t>040200100023</t>
  </si>
  <si>
    <t>Profit On - Mcb Bank Limited Islamic Banking - Shahra-E-Faisal Branch</t>
  </si>
  <si>
    <t>040200100113</t>
  </si>
  <si>
    <t>Profit On - Faysal Bank Limited - Islamic</t>
  </si>
  <si>
    <t>Dividend Payable</t>
  </si>
  <si>
    <t>Sale load payable</t>
  </si>
  <si>
    <t>010302400001</t>
  </si>
  <si>
    <t>INVESTMENT IN TERM DEPOSIT RECEIPTS</t>
  </si>
  <si>
    <t>031001900001</t>
  </si>
  <si>
    <t>OTHER PAYABLE</t>
  </si>
  <si>
    <t>These condensed interim financial statements were authorized for issue on ______________ by the Board of Directors of the Management Company.</t>
  </si>
  <si>
    <t>Arif Habib Securities Limited Employees Provident Fund Trust</t>
  </si>
  <si>
    <t>Mcb Islamic Bank Limited</t>
  </si>
  <si>
    <t>Sale tax on sale load</t>
  </si>
  <si>
    <t>6</t>
  </si>
  <si>
    <t>5</t>
  </si>
  <si>
    <t>4</t>
  </si>
  <si>
    <t>3</t>
  </si>
  <si>
    <t>2</t>
  </si>
  <si>
    <t>1</t>
  </si>
  <si>
    <t>7</t>
  </si>
  <si>
    <t xml:space="preserve">The Fund's income is exempt from income tax as per clause (99) of part I of the Second Schedule to the Income Tax Ordinance, 2001 subject to the condition that not less than 90% of the accounting income available for distribution for the year as reduced by capital gains whether realized or unrealized is distributed amongst the unit holders by way of cash dividend. Furthermore, as per regulation 63 of the Non-Banking Finance Companies and Notified Entities Regulation, 2008, the Fund is required to distribute 90% of the net accounting income available for distribution other than capital gains to the unit holders in cash. The Fund is also exempt from the provision of Section 113 (minimum tax) under clause 11A of Part IV of the Second Schedule to the Income Tax Ordinance, 2001. The management intends to distribute at least 90% of income to be earned during current year to the unit holders, therefore, no provision for taxation has been recorded in this condensed interim financial information. </t>
  </si>
  <si>
    <t xml:space="preserve">(Increase) / Decrease  in assets </t>
  </si>
  <si>
    <t>Increase  in liabilities</t>
  </si>
  <si>
    <t>Net cash (used in) / generated from operating activities</t>
  </si>
  <si>
    <t>Net cash generated  (used in) / from operating activities</t>
  </si>
  <si>
    <t>AS AT September 30, 2021</t>
  </si>
  <si>
    <t>FOR THE QUARTER ENDED SEPTEMBER 30, 2021</t>
  </si>
  <si>
    <t>2020</t>
  </si>
  <si>
    <t>September 30, 2021</t>
  </si>
  <si>
    <t>K - Electric ICP 17</t>
  </si>
  <si>
    <t>K - Electric ICP 18</t>
  </si>
  <si>
    <t>Payable against redemption of units</t>
  </si>
  <si>
    <t>Sales load payable</t>
  </si>
  <si>
    <t>There were no contingencies and commitments outstanding as at September 30, 2021 and June 30, 2021.</t>
  </si>
  <si>
    <t>As at July 01, 2021</t>
  </si>
  <si>
    <t>As at
September 30, 2021</t>
  </si>
  <si>
    <t>FOR THE QUARTER ENDED SEPTEMBER 30, 2021 (Un-Audited)</t>
  </si>
  <si>
    <t>Other receivable against collection account</t>
  </si>
  <si>
    <t>BANK BALANCES - MCB ISLAMIC BANK LIMITED - SHAHRA-E-FAISAL BRANCH</t>
  </si>
  <si>
    <t>010100100128</t>
  </si>
  <si>
    <t>Bank Balances - National Bank Of Pakistan  Islamic-Tariq Road Branch</t>
  </si>
  <si>
    <t>010100100131</t>
  </si>
  <si>
    <t>BANK BALANCES  - ASKARI BANK LIMITED- CLOTH MARKET BRANCH</t>
  </si>
  <si>
    <t>010304200001</t>
  </si>
  <si>
    <t>INVESTMENT IN BI MUAJJAL</t>
  </si>
  <si>
    <t>010601100119</t>
  </si>
  <si>
    <t>Profit Receivable -National Bank Of Pakistan Islamic-Tariq Road Branch</t>
  </si>
  <si>
    <t>010603600001</t>
  </si>
  <si>
    <t>MARKUP RECEIVABLE ON BI MUAJJAL</t>
  </si>
  <si>
    <t>031000500001</t>
  </si>
  <si>
    <t>BROKERAGE PAYABLE MONEY MARKET</t>
  </si>
  <si>
    <t>040200100120</t>
  </si>
  <si>
    <t>Profit On -National Bank Of Pakistan Islamic-Tariq Road Branch</t>
  </si>
  <si>
    <t>040204300001</t>
  </si>
  <si>
    <t>MARKUP INCOME ON BI MUAJJAL</t>
  </si>
  <si>
    <t>050200100002</t>
  </si>
  <si>
    <t>BROKERAGE EXPENSE  MONEY MARKET TRANSACTIONS</t>
  </si>
  <si>
    <t>050500100002</t>
  </si>
  <si>
    <t>Taxationworkers Welfare Fund (Wwf) - Reversal</t>
  </si>
  <si>
    <t>-Commercial paper</t>
  </si>
  <si>
    <t>Investments - At fair value through profit or loss</t>
  </si>
  <si>
    <t>Bai-Muajjal</t>
  </si>
  <si>
    <t>Investment in Bai maujjal- at fair value through profit and loss</t>
  </si>
  <si>
    <t>Opening Balance</t>
  </si>
  <si>
    <t>Transaction Executed During the period</t>
  </si>
  <si>
    <t>Profit Accured during the period</t>
  </si>
  <si>
    <t>Matured during the period</t>
  </si>
  <si>
    <t>Closing balance</t>
  </si>
  <si>
    <t>Name of the Counter Party</t>
  </si>
  <si>
    <t>Maturity Date</t>
  </si>
  <si>
    <t>Profit Rate</t>
  </si>
  <si>
    <t>Total Transaction Price</t>
  </si>
  <si>
    <t>Deffered Income</t>
  </si>
  <si>
    <t>Accrued Profit</t>
  </si>
  <si>
    <t>Carrying Value</t>
  </si>
  <si>
    <t>Pak Kuwait Investment Company (Pvt.) Limited</t>
  </si>
  <si>
    <t>October 04, 2021</t>
  </si>
  <si>
    <t>Pak Brunei Investment Company (Pvt.) Limited</t>
  </si>
  <si>
    <t>October 11, 2021</t>
  </si>
  <si>
    <t>Brokerage Payable</t>
  </si>
  <si>
    <t>- Balances with banks</t>
  </si>
  <si>
    <t>- Investments</t>
  </si>
  <si>
    <t>Mark-up on:</t>
  </si>
  <si>
    <t>Brokerage Expense</t>
  </si>
  <si>
    <t>Reversal Provision for Sindh Workers' Welfare Fund (SWWF)</t>
  </si>
  <si>
    <t>040200100124</t>
  </si>
  <si>
    <t>Profit On - ASKARI BANK LIMITED- CLOTH MARKET BRANCH</t>
  </si>
  <si>
    <t>Term deposit receipt - at fair value through profit and loss</t>
  </si>
  <si>
    <t>Rate of return per annum</t>
  </si>
  <si>
    <t>Maturity</t>
  </si>
  <si>
    <t>Rating</t>
  </si>
  <si>
    <t>As at March 31, 2021</t>
  </si>
  <si>
    <t>Name of the investee company</t>
  </si>
  <si>
    <t>Faysal Bank Limited Islamic Banking</t>
  </si>
  <si>
    <t>October 21, 2021</t>
  </si>
  <si>
    <t>December 23, 2021</t>
  </si>
  <si>
    <t>AA</t>
  </si>
  <si>
    <t>AA+</t>
  </si>
  <si>
    <t>7.2.1</t>
  </si>
  <si>
    <t>Term Deposit Receipt</t>
  </si>
  <si>
    <t>Issuance of 10,030,559 units (2020: 25,657,238  units):</t>
  </si>
  <si>
    <t>Redemption of 18,726,658 units (2020: 33,286,344  units):</t>
  </si>
  <si>
    <t>The Fund makes distribution on daily basis as per clause 12.1 of Trust Deed and 5.1 of the Offering Document. During the period, the Management Company on behalf of the Fund, have distributed all net profit amounting to Rs.33.004 million as dividend which has been re-invested after deducting applicable taxes in the form acceptable by SECP that may qualify under tax laws. The SECP has approved the above arrangement vide letter No. SCD/AMCW/MCBAHSIL/ADDF/297/2018 dated March 13, 2018.</t>
  </si>
  <si>
    <t>These carry profit at the rates ranging between 5.75% to 7.05% (2021: 5.50% to 7% ) per annum. This includes balance of 1.03 million maintained with MCB Islamic Bank Limited.</t>
  </si>
  <si>
    <t>The Management Company of the Fund has been licensed to act as an Asset Management Company under the Non Baking Finance Companies (Establishment and Regulations) Rules 2003 through a certificate of registration issued by the SECP. The registered office of the Management Company is located at 2nd Floor, Adamjee House, I.I. Chundrigar Road, Karachi, Pakistan.</t>
  </si>
  <si>
    <t>The Pakistan Credit Rating Agency (PACRA) Limited has assigned Management quality rating of 'AM1' dated October 6, 2020 to the Management Company and AA-(f) to the Fund in its rating report dated September 09, 2021.</t>
  </si>
  <si>
    <t>The comparative in the statement of assets and liabilities presented in the condensed interim financial information as at 30 September 2021 have been extracted from the audited financial statements of the Fund for the year ended 30 June 2021, whereas the comparatives in the condensed interim income statement, condensed interim cash flow statement, condensed interim distribution statement and condensed interim statement of movement in unit holders' funds are stated from unaudited condensed interim financial information for the quarter ended 30 September 2020.</t>
  </si>
  <si>
    <t xml:space="preserve">The accounting policies adopted for the preparation of these condensed interim financial statements are the same as those applied in the preparation of the annual published financial statements of the Fund for the period ended June 30, 2021.   </t>
  </si>
  <si>
    <t>Amendments to certain existing standards and interpretations on approved accounting standards effective during the period were not relevant and does not have any significant impact on the Fund’s operations or a change in accounting policies of the Fund, therefore, have not been detailed in these condensed interim financial statements</t>
  </si>
  <si>
    <t>The preparation of condensed interim financial information requires management to make judgments, estimates and assumptions that affect the application of accounting policies and the reported amounts of assets and liabilities, income and expenses. Actual results may differ from these estimates. In preparing this condensed interim financial information, the significant judgments made by management in applying accounting policies and the key sources of estimation uncertainty were the same as those that applied to financial statements as at and for the year ended 30 June 2021.</t>
  </si>
  <si>
    <t>The Fund's financial risk management objectives and policies are consistent with that disclosed in the financial statements as at and for the year ended 30 June 2021.</t>
  </si>
  <si>
    <t xml:space="preserve">Sindh Revenue Board (SRB) through its letter dated August 12, 2021 received on August 13, 2021 has intimated Mutual Funds Association of Pakistan's (MUFAP) that the mutual funds do not qualify as Financial Institutions / Industrial Establishments and are therefore, not liable to pay the Sindh Workers’ Welfare Fund (SWWF) contributions. This development was discussed at MUFAP level and was also been taken up with the the Securities and Exchange Commission of Pakistan (SECP). All the Asset Management Companies, in consultation with SECP, have reversed the cumulative provision for SWWF recognised in the financial statements of the Funds till August 12, 2021 on August 13, 2021. </t>
  </si>
  <si>
    <t>SECP has also given its concurrence for recording reversal of provision of SWWF on the day letter was received by MUFAP. This reversal of provision has contributed towards an unusual increase in NAV of the Fund on August 13, 2021. This is one-off event and is not likely to be repeated in the future.</t>
  </si>
  <si>
    <t xml:space="preserve">Going forward, no provision for SWWF would be recognised in the financial statements of the Fund. </t>
  </si>
  <si>
    <t>FAIR VALUE MEASUREMENTS</t>
  </si>
  <si>
    <t xml:space="preserve">Fair value is the price that would be received to sell an asset or paid to transfer a liability in an orderly transaction between market participants at the measurement date. Consequently, differences can arise between carrying values and the fair value estimates.
</t>
  </si>
  <si>
    <t xml:space="preserve">Underlying the definition of fair value is the presumption that the Fund is a going concern without any intention or requirement to curtail materially the scale of its operations or to undertake a transaction on adverse terms.
</t>
  </si>
  <si>
    <t xml:space="preserve">Financial assets which are tradable in an open market are revalued at the market prices prevailing on the statement of assets and liabilities date. The estimated fair value of all other financial assets and liabilities is considered not to be significantly different from the respective book values.
</t>
  </si>
  <si>
    <t xml:space="preserve">Fair value hierarchy
</t>
  </si>
  <si>
    <t xml:space="preserve">International Financial Reporting Standard 13, 'Fair Value Measurement' requires the Fund to classify assets using a fair value hierarchy that reflects the significance of the inputs used in making the measurements. The fair value hierarchy has the following levels:
</t>
  </si>
  <si>
    <t xml:space="preserve">Level 1: quoted prices (unadjusted) in active markets for identical assets or liabilities;
</t>
  </si>
  <si>
    <t xml:space="preserve">Level 2: inputs other than quoted prices included within level 1 that are observable for the asset or liability either directly (i.e. as prices) or indirectly (i.e. derived from prices); and
</t>
  </si>
  <si>
    <t xml:space="preserve">Level 3: inputs for the asset or liability that are not based on observable market data (i.e. unobservable inputs).
</t>
  </si>
  <si>
    <t xml:space="preserve">A novel strain of coronavirus (COVID-19) was classified as a pandemic by the World Health Organization on March 11, 2020, impacting countries globally. Measures taken to contain the spread of the virus, including lock-downs, travel bans, quarantines, social distancing, and closures of non-essential services and factories triggered significant disruptions to businesses worldwide and in Pakistan, resulting in an economic slowdown. During the lockdown that lasted from March to May 2020, the funds continued their activity, as the Pakistan Stock Exchange and the money markets continued trading. Management Company is of the view that while COVID-19 and its resulting containment measures have affected the economy, investors’ confidence and adequate steps from the government and regulators have spearheaded recovery and subsequent events reflect that in due course, things would be normalised.
</t>
  </si>
  <si>
    <t>Impact of COVID-19</t>
  </si>
  <si>
    <t xml:space="preserve">Net (decrease) / increase in cash and cash equivalents </t>
  </si>
  <si>
    <t>This condensed interim financial information does not include all the information and disclosures required for full annual financial statements and should be read in conjunction with the financial statements for the year ended 30 June 2021.</t>
  </si>
  <si>
    <t xml:space="preserve">The annualized total expense ratio of the Fund based on the current period results is 0.52% (September 30, 2020: 0.87%) and this includes 0.08% (September 30, 2020: 0.16%) representing government levy, SECP fee etc.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</si>
</sst>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41" formatCode="_(* #,##0_);_(* \(#,##0\);_(* &quot;-&quot;_);_(@_)"/>
    <numFmt numFmtId="43" formatCode="_(* #,##0.00_);_(* \(#,##0.00\);_(* &quot;-&quot;??_);_(@_)"/>
    <numFmt numFmtId="164" formatCode="_-* #,##0.00_-;\-* #,##0.00_-;_-* &quot;-&quot;??_-;_-@_-"/>
    <numFmt numFmtId="165" formatCode="_(* \+#,##0.0%_);_(* \-#,##0.0%_);_(* &quot; - &quot;_);_(@_)"/>
    <numFmt numFmtId="166" formatCode="_([$€-2]* #,##0.00_);_([$€-2]* \(#,##0.00\);_([$€-2]* &quot;-&quot;??_)"/>
    <numFmt numFmtId="167" formatCode="_(* #,##0_);_(* \(#,##0\);_(* &quot;-&quot;??_);_(@_)"/>
    <numFmt numFmtId="168" formatCode="_(* #,##0.0000_);_(* \(#,##0.0000\);_(* &quot;-&quot;??_);_(@_)"/>
    <numFmt numFmtId="169" formatCode="0.0"/>
    <numFmt numFmtId="170" formatCode="[$-409]mmmm\ d\,\ yyyy;@"/>
    <numFmt numFmtId="171" formatCode="\ mmmm\ dd\,\ yyyy"/>
    <numFmt numFmtId="172" formatCode="_(* #,##0.000_);_(* \(#,##0.000\);_(* &quot;-&quot;??_);_(@_)"/>
    <numFmt numFmtId="173" formatCode="_(* #,##0_);_(* \(##,##0\);_(* &quot;-&quot;_);_(@_)"/>
    <numFmt numFmtId="174" formatCode="_(* 0.0%_);_(* 0.0%_);_(* &quot;-&quot;_);_(@_)"/>
    <numFmt numFmtId="175" formatCode="_(* #,##0_);_(* \(##,##0\);_(* &quot; - &quot;_);_(@_)"/>
    <numFmt numFmtId="176" formatCode="0."/>
    <numFmt numFmtId="177" formatCode="#,##0.0000_);\(#,##0.0000\);_(* &quot;-&quot;??_);_(@_)"/>
    <numFmt numFmtId="178" formatCode="#,##0_);\(#,##0\);_(* &quot;-&quot;??_);_(@_)"/>
    <numFmt numFmtId="179" formatCode="#,##0_);\(#,##0\);_(* &quot;-&quot;?_);_(@_)"/>
    <numFmt numFmtId="180" formatCode="#,##0.0_);\(#,##0.0\)"/>
    <numFmt numFmtId="181" formatCode="_-* #,##0_-;\-* #,##0_-;_-* &quot;-&quot;??_-;_-@_-"/>
    <numFmt numFmtId="182" formatCode="_-* #,##0.0000_-;\-* #,##0.0000_-;_-* &quot;-&quot;??_-;_-@_-"/>
    <numFmt numFmtId="183" formatCode="_-* #,##0.00000_-;\-* #,##0.00000_-;_-* &quot;-&quot;??_-;_-@_-"/>
    <numFmt numFmtId="184" formatCode="_ * #,##0_ ;_ * \-#,##0_ ;_ * &quot;-&quot;??_ ;_ @_ "/>
    <numFmt numFmtId="185" formatCode="#,##0."/>
    <numFmt numFmtId="186" formatCode="_(* #,##0.00000_);_(* \(#,##0.00000\);_(* &quot;-&quot;??_);_(@_)"/>
    <numFmt numFmtId="187" formatCode="&quot;$&quot;\ #,##0.00;&quot;$&quot;\ \-#,##0.00"/>
    <numFmt numFmtId="188" formatCode="_(* #,##0.0_);_(* \(#,##0.0\);_(* &quot;-&quot;??_);_(@_)"/>
    <numFmt numFmtId="189" formatCode="0.0000"/>
    <numFmt numFmtId="190" formatCode="#,##0.0000"/>
    <numFmt numFmtId="191" formatCode="[$-409]d\-mmm\-yy;@"/>
    <numFmt numFmtId="192" formatCode="_([$€-2]* #,##0_);_([$€-2]* \(#,##0\);_([$€-2]* &quot;-&quot;??_)"/>
  </numFmts>
  <fonts count="63">
    <font>
      <sz val="11"/>
      <color theme="1"/>
      <name val="Calibri"/>
      <family val="2"/>
      <scheme val="minor"/>
    </font>
    <font>
      <sz val="11"/>
      <color theme="1"/>
      <name val="Arial"/>
      <family val="2"/>
    </font>
    <font>
      <sz val="11"/>
      <color theme="1"/>
      <name val="Arial"/>
      <family val="2"/>
    </font>
    <font>
      <b/>
      <sz val="11"/>
      <color theme="1"/>
      <name val="Calibri"/>
      <family val="2"/>
      <scheme val="minor"/>
    </font>
    <font>
      <sz val="12"/>
      <name val="Times New Roman"/>
      <family val="1"/>
    </font>
    <font>
      <b/>
      <sz val="10"/>
      <name val="Arial"/>
      <family val="2"/>
    </font>
    <font>
      <sz val="10"/>
      <name val="Arial"/>
      <family val="2"/>
    </font>
    <font>
      <sz val="9"/>
      <name val="Arial"/>
      <family val="2"/>
    </font>
    <font>
      <b/>
      <sz val="9"/>
      <name val="Arial"/>
      <family val="2"/>
    </font>
    <font>
      <b/>
      <sz val="10"/>
      <color theme="1"/>
      <name val="Arial"/>
      <family val="2"/>
    </font>
    <font>
      <sz val="10"/>
      <color theme="1"/>
      <name val="Arial"/>
      <family val="2"/>
    </font>
    <font>
      <b/>
      <sz val="10"/>
      <color indexed="8"/>
      <name val="Arial"/>
      <family val="2"/>
    </font>
    <font>
      <sz val="10"/>
      <color indexed="8"/>
      <name val="Arial"/>
      <family val="2"/>
    </font>
    <font>
      <b/>
      <i/>
      <sz val="10"/>
      <name val="Arial"/>
      <family val="2"/>
    </font>
    <font>
      <i/>
      <sz val="10"/>
      <name val="Arial"/>
      <family val="2"/>
    </font>
    <font>
      <sz val="11"/>
      <name val="Times New Roman"/>
      <family val="1"/>
    </font>
    <font>
      <b/>
      <sz val="10"/>
      <color rgb="FFFF0000"/>
      <name val="Arial"/>
      <family val="2"/>
    </font>
    <font>
      <sz val="12"/>
      <name val="DTMLetterRegular"/>
    </font>
    <font>
      <sz val="10"/>
      <name val="CG Omega"/>
      <family val="2"/>
    </font>
    <font>
      <sz val="10"/>
      <color indexed="8"/>
      <name val="匠牥晩††††††††††"/>
    </font>
    <font>
      <sz val="11"/>
      <color theme="1"/>
      <name val="Calibri"/>
      <family val="2"/>
      <scheme val="minor"/>
    </font>
    <font>
      <sz val="10"/>
      <color rgb="FFFF0000"/>
      <name val="Arial"/>
      <family val="2"/>
    </font>
    <font>
      <b/>
      <sz val="10"/>
      <name val="Arial Narrow"/>
      <family val="2"/>
    </font>
    <font>
      <b/>
      <sz val="11"/>
      <name val="Arial"/>
      <family val="2"/>
    </font>
    <font>
      <sz val="10"/>
      <color theme="1"/>
      <name val="Calibri"/>
      <family val="2"/>
      <scheme val="minor"/>
    </font>
    <font>
      <sz val="11"/>
      <name val="Arial"/>
      <family val="2"/>
    </font>
    <font>
      <sz val="9.9499999999999993"/>
      <color indexed="8"/>
      <name val="Verdana"/>
      <family val="2"/>
    </font>
    <font>
      <sz val="12"/>
      <name val="times new romam"/>
    </font>
    <font>
      <b/>
      <sz val="11"/>
      <color theme="1"/>
      <name val="Arial"/>
      <family val="2"/>
    </font>
    <font>
      <sz val="11"/>
      <color theme="1"/>
      <name val="Arial"/>
      <family val="2"/>
    </font>
    <font>
      <sz val="11"/>
      <color indexed="8"/>
      <name val="Times New Roman"/>
      <family val="1"/>
    </font>
    <font>
      <sz val="12"/>
      <name val="Times New Roman "/>
    </font>
    <font>
      <sz val="10"/>
      <color indexed="8"/>
      <name val="MS Sans Serif"/>
      <family val="2"/>
    </font>
    <font>
      <sz val="11"/>
      <color indexed="8"/>
      <name val="Calibri"/>
      <family val="2"/>
    </font>
    <font>
      <u val="singleAccounting"/>
      <sz val="11"/>
      <name val="Arial"/>
      <family val="2"/>
    </font>
    <font>
      <b/>
      <sz val="11"/>
      <color rgb="FFFF0000"/>
      <name val="Arial"/>
      <family val="2"/>
    </font>
    <font>
      <b/>
      <u val="singleAccounting"/>
      <sz val="11"/>
      <name val="Arial"/>
      <family val="2"/>
    </font>
    <font>
      <b/>
      <i/>
      <sz val="11"/>
      <name val="Arial"/>
      <family val="2"/>
    </font>
    <font>
      <sz val="11"/>
      <color rgb="FF000000"/>
      <name val="Arial"/>
      <family val="2"/>
    </font>
    <font>
      <sz val="11"/>
      <color rgb="FFFF0000"/>
      <name val="Arial"/>
      <family val="2"/>
    </font>
    <font>
      <b/>
      <i/>
      <sz val="11"/>
      <color theme="1"/>
      <name val="Arial"/>
      <family val="2"/>
    </font>
    <font>
      <i/>
      <sz val="11"/>
      <color theme="1"/>
      <name val="Arial"/>
      <family val="2"/>
    </font>
    <font>
      <i/>
      <sz val="11"/>
      <name val="Arial"/>
      <family val="2"/>
    </font>
    <font>
      <b/>
      <sz val="11"/>
      <color indexed="8"/>
      <name val="Arial"/>
      <family val="2"/>
    </font>
    <font>
      <b/>
      <sz val="11"/>
      <color indexed="10"/>
      <name val="Arial"/>
      <family val="2"/>
    </font>
    <font>
      <sz val="11"/>
      <color indexed="8"/>
      <name val="Arial"/>
      <family val="2"/>
    </font>
    <font>
      <b/>
      <u/>
      <sz val="11"/>
      <color theme="1"/>
      <name val="Arial"/>
      <family val="2"/>
    </font>
    <font>
      <b/>
      <sz val="11"/>
      <name val="Arial Black"/>
      <family val="2"/>
    </font>
    <font>
      <b/>
      <sz val="16"/>
      <name val="Times New Roman"/>
      <family val="1"/>
    </font>
    <font>
      <sz val="16"/>
      <name val="Times New Roman"/>
      <family val="1"/>
    </font>
    <font>
      <b/>
      <u/>
      <sz val="16"/>
      <name val="Times New Roman"/>
      <family val="1"/>
    </font>
    <font>
      <sz val="16"/>
      <color theme="1"/>
      <name val="Times New Roman"/>
      <family val="1"/>
    </font>
    <font>
      <b/>
      <sz val="16"/>
      <color theme="1"/>
      <name val="Times New Roman"/>
      <family val="1"/>
    </font>
    <font>
      <b/>
      <i/>
      <sz val="16"/>
      <color theme="1"/>
      <name val="Times New Roman"/>
      <family val="1"/>
    </font>
    <font>
      <i/>
      <sz val="16"/>
      <color theme="1"/>
      <name val="Times New Roman"/>
      <family val="1"/>
    </font>
    <font>
      <i/>
      <sz val="16"/>
      <name val="Times New Roman"/>
      <family val="1"/>
    </font>
    <font>
      <sz val="10"/>
      <name val="Times New Roman"/>
      <family val="1"/>
    </font>
    <font>
      <b/>
      <sz val="11"/>
      <color rgb="FF000000"/>
      <name val="Calibri"/>
      <family val="2"/>
      <scheme val="minor"/>
    </font>
    <font>
      <i/>
      <sz val="14"/>
      <color rgb="FF000000"/>
      <name val="Calibri"/>
      <family val="2"/>
      <scheme val="minor"/>
    </font>
    <font>
      <b/>
      <sz val="11"/>
      <name val="Arial "/>
    </font>
    <font>
      <sz val="11"/>
      <color theme="1" tint="0.14999847407452621"/>
      <name val="Arial"/>
      <family val="2"/>
    </font>
    <font>
      <sz val="11"/>
      <color theme="1"/>
      <name val="Times New Roman"/>
      <family val="1"/>
    </font>
    <font>
      <b/>
      <sz val="11"/>
      <color theme="1" tint="0.14999847407452621"/>
      <name val="Arial"/>
      <family val="2"/>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s>
  <borders count="28">
    <border>
      <left/>
      <right/>
      <top/>
      <bottom/>
      <diagonal/>
    </border>
    <border>
      <left/>
      <right/>
      <top/>
      <bottom style="double">
        <color indexed="64"/>
      </bottom>
      <diagonal/>
    </border>
    <border>
      <left/>
      <right/>
      <top/>
      <bottom style="thin">
        <color indexed="64"/>
      </bottom>
      <diagonal/>
    </border>
    <border>
      <left/>
      <right/>
      <top style="double">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double">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ck">
        <color indexed="64"/>
      </top>
      <bottom/>
      <diagonal/>
    </border>
    <border>
      <left/>
      <right/>
      <top/>
      <bottom style="double">
        <color auto="1"/>
      </bottom>
      <diagonal/>
    </border>
    <border>
      <left/>
      <right/>
      <top/>
      <bottom style="thick">
        <color auto="1"/>
      </bottom>
      <diagonal/>
    </border>
    <border>
      <left/>
      <right/>
      <top/>
      <bottom style="thin">
        <color auto="1"/>
      </bottom>
      <diagonal/>
    </border>
    <border>
      <left/>
      <right/>
      <top style="double">
        <color indexed="64"/>
      </top>
      <bottom style="double">
        <color auto="1"/>
      </bottom>
      <diagonal/>
    </border>
    <border>
      <left/>
      <right/>
      <top style="thick">
        <color indexed="64"/>
      </top>
      <bottom style="thin">
        <color auto="1"/>
      </bottom>
      <diagonal/>
    </border>
    <border>
      <left/>
      <right/>
      <top style="thick">
        <color auto="1"/>
      </top>
      <bottom style="double">
        <color auto="1"/>
      </bottom>
      <diagonal/>
    </border>
    <border>
      <left/>
      <right/>
      <top/>
      <bottom style="medium">
        <color indexed="64"/>
      </bottom>
      <diagonal/>
    </border>
  </borders>
  <cellStyleXfs count="77">
    <xf numFmtId="0" fontId="0" fillId="0" borderId="0"/>
    <xf numFmtId="166" fontId="4" fillId="0" borderId="0"/>
    <xf numFmtId="43" fontId="6" fillId="0" borderId="0" applyFont="0" applyFill="0" applyBorder="0" applyAlignment="0" applyProtection="0"/>
    <xf numFmtId="43"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166" fontId="4" fillId="0" borderId="0"/>
    <xf numFmtId="43" fontId="4" fillId="0" borderId="0" applyFont="0" applyFill="0" applyBorder="0" applyAlignment="0" applyProtection="0"/>
    <xf numFmtId="0" fontId="6" fillId="0" borderId="0"/>
    <xf numFmtId="166" fontId="4" fillId="0" borderId="0"/>
    <xf numFmtId="164" fontId="15" fillId="0" borderId="0" applyFill="0" applyBorder="0" applyAlignment="0" applyProtection="0"/>
    <xf numFmtId="0" fontId="4" fillId="0" borderId="0"/>
    <xf numFmtId="164" fontId="6"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15" fillId="0" borderId="0">
      <alignment vertical="top"/>
    </xf>
    <xf numFmtId="0" fontId="6" fillId="0" borderId="0"/>
    <xf numFmtId="166" fontId="4" fillId="0" borderId="0"/>
    <xf numFmtId="166" fontId="4" fillId="0" borderId="0"/>
    <xf numFmtId="0" fontId="4" fillId="0" borderId="0"/>
    <xf numFmtId="0" fontId="4" fillId="0" borderId="0"/>
    <xf numFmtId="166" fontId="17" fillId="0" borderId="0"/>
    <xf numFmtId="0" fontId="4" fillId="0" borderId="0"/>
    <xf numFmtId="0" fontId="6" fillId="0" borderId="0"/>
    <xf numFmtId="0" fontId="12" fillId="0" borderId="0">
      <alignment vertical="top"/>
    </xf>
    <xf numFmtId="0" fontId="12" fillId="0" borderId="0"/>
    <xf numFmtId="0" fontId="6" fillId="0" borderId="0"/>
    <xf numFmtId="0" fontId="4" fillId="0" borderId="0"/>
    <xf numFmtId="0" fontId="15" fillId="0" borderId="0">
      <alignment vertical="top"/>
    </xf>
    <xf numFmtId="0" fontId="4" fillId="0" borderId="0">
      <alignment vertical="top"/>
    </xf>
    <xf numFmtId="164" fontId="18" fillId="0" borderId="0" applyFont="0" applyFill="0" applyBorder="0" applyAlignment="0" applyProtection="0"/>
    <xf numFmtId="43" fontId="4" fillId="0" borderId="0" applyFont="0" applyFill="0" applyBorder="0" applyAlignment="0" applyProtection="0"/>
    <xf numFmtId="166" fontId="4" fillId="0" borderId="0"/>
    <xf numFmtId="43" fontId="6" fillId="0" borderId="0" applyFont="0" applyFill="0" applyBorder="0" applyAlignment="0" applyProtection="0"/>
    <xf numFmtId="0" fontId="19" fillId="0" borderId="0"/>
    <xf numFmtId="0" fontId="15" fillId="0" borderId="0"/>
    <xf numFmtId="0" fontId="6" fillId="0" borderId="0"/>
    <xf numFmtId="0" fontId="4" fillId="0" borderId="0"/>
    <xf numFmtId="164" fontId="6" fillId="0" borderId="0" applyFont="0" applyFill="0" applyBorder="0" applyAlignment="0" applyProtection="0"/>
    <xf numFmtId="166" fontId="12" fillId="0" borderId="0">
      <alignment vertical="top"/>
    </xf>
    <xf numFmtId="43" fontId="20" fillId="0" borderId="0" applyFont="0" applyFill="0" applyBorder="0" applyAlignment="0" applyProtection="0"/>
    <xf numFmtId="43" fontId="6" fillId="0" borderId="0" applyFont="0" applyFill="0" applyBorder="0" applyAlignment="0" applyProtection="0"/>
    <xf numFmtId="0" fontId="6" fillId="0" borderId="0"/>
    <xf numFmtId="0" fontId="4" fillId="0" borderId="0"/>
    <xf numFmtId="0" fontId="6" fillId="0" borderId="0"/>
    <xf numFmtId="0" fontId="4" fillId="0" borderId="0"/>
    <xf numFmtId="43" fontId="4" fillId="0" borderId="0" applyFont="0" applyFill="0" applyBorder="0" applyAlignment="0" applyProtection="0"/>
    <xf numFmtId="0" fontId="6" fillId="0" borderId="0"/>
    <xf numFmtId="0" fontId="6" fillId="0" borderId="0"/>
    <xf numFmtId="0" fontId="6" fillId="0" borderId="0"/>
    <xf numFmtId="179" fontId="6" fillId="0" borderId="0" applyFont="0" applyFill="0" applyBorder="0" applyAlignment="0" applyProtection="0"/>
    <xf numFmtId="43" fontId="6" fillId="0" borderId="0" applyFont="0" applyFill="0" applyBorder="0" applyAlignment="0" applyProtection="0"/>
    <xf numFmtId="0" fontId="6" fillId="0" borderId="0"/>
    <xf numFmtId="43" fontId="26" fillId="0" borderId="0" applyFont="0" applyFill="0" applyBorder="0" applyAlignment="0" applyProtection="0"/>
    <xf numFmtId="0" fontId="27" fillId="0" borderId="0"/>
    <xf numFmtId="0" fontId="6" fillId="0" borderId="0"/>
    <xf numFmtId="0" fontId="30" fillId="0" borderId="0"/>
    <xf numFmtId="0" fontId="31" fillId="0" borderId="0"/>
    <xf numFmtId="43" fontId="6" fillId="0" borderId="0" applyFont="0" applyFill="0" applyBorder="0" applyAlignment="0" applyProtection="0"/>
    <xf numFmtId="0" fontId="6" fillId="0" borderId="0"/>
    <xf numFmtId="0" fontId="6" fillId="0" borderId="0"/>
    <xf numFmtId="0" fontId="32" fillId="0" borderId="0"/>
    <xf numFmtId="0" fontId="4" fillId="0" borderId="0"/>
    <xf numFmtId="187" fontId="6" fillId="0" borderId="0" applyFont="0" applyFill="0" applyBorder="0" applyAlignment="0" applyProtection="0"/>
    <xf numFmtId="0" fontId="20" fillId="0" borderId="0"/>
    <xf numFmtId="0" fontId="33" fillId="0" borderId="0"/>
    <xf numFmtId="0" fontId="4" fillId="0" borderId="0"/>
    <xf numFmtId="9" fontId="20" fillId="0" borderId="0" applyFont="0" applyFill="0" applyBorder="0" applyAlignment="0" applyProtection="0"/>
    <xf numFmtId="0" fontId="4" fillId="0" borderId="0"/>
    <xf numFmtId="0" fontId="4" fillId="0" borderId="0"/>
    <xf numFmtId="169" fontId="6" fillId="0" borderId="0" applyFont="0" applyFill="0" applyBorder="0" applyAlignment="0" applyProtection="0"/>
    <xf numFmtId="43" fontId="6" fillId="0" borderId="0" applyFont="0" applyFill="0" applyBorder="0" applyAlignment="0" applyProtection="0"/>
    <xf numFmtId="0" fontId="56" fillId="0" borderId="0"/>
    <xf numFmtId="166" fontId="17" fillId="0" borderId="0"/>
    <xf numFmtId="0" fontId="4" fillId="0" borderId="0"/>
  </cellStyleXfs>
  <cellXfs count="1449">
    <xf numFmtId="0" fontId="0" fillId="0" borderId="0" xfId="0"/>
    <xf numFmtId="0" fontId="3" fillId="0" borderId="0" xfId="0" applyFont="1" applyAlignment="1">
      <alignment horizontal="center"/>
    </xf>
    <xf numFmtId="166" fontId="5" fillId="2" borderId="0" xfId="1" applyFont="1" applyFill="1" applyAlignment="1"/>
    <xf numFmtId="167" fontId="6" fillId="2" borderId="0" xfId="1" applyNumberFormat="1" applyFont="1" applyFill="1"/>
    <xf numFmtId="166" fontId="7" fillId="2" borderId="0" xfId="1" applyFont="1" applyFill="1"/>
    <xf numFmtId="166" fontId="5" fillId="2" borderId="0" xfId="1" applyFont="1" applyFill="1"/>
    <xf numFmtId="166" fontId="6" fillId="2" borderId="0" xfId="1" applyFont="1" applyFill="1"/>
    <xf numFmtId="166" fontId="7" fillId="0" borderId="0" xfId="1" applyFont="1" applyFill="1"/>
    <xf numFmtId="166" fontId="6" fillId="2" borderId="0" xfId="1" applyFont="1" applyFill="1" applyAlignment="1">
      <alignment horizontal="left"/>
    </xf>
    <xf numFmtId="0" fontId="6" fillId="2" borderId="0" xfId="1" applyNumberFormat="1" applyFont="1" applyFill="1" applyAlignment="1">
      <alignment horizontal="center"/>
    </xf>
    <xf numFmtId="167" fontId="6" fillId="0" borderId="0" xfId="2" applyNumberFormat="1" applyFont="1" applyFill="1" applyAlignment="1">
      <alignment vertical="center"/>
    </xf>
    <xf numFmtId="166" fontId="6" fillId="2" borderId="0" xfId="1" applyNumberFormat="1" applyFont="1" applyFill="1" applyAlignment="1">
      <alignment horizontal="center"/>
    </xf>
    <xf numFmtId="37" fontId="6" fillId="2" borderId="0" xfId="1" applyNumberFormat="1" applyFont="1" applyFill="1" applyAlignment="1" applyProtection="1">
      <alignment horizontal="left"/>
    </xf>
    <xf numFmtId="0" fontId="6" fillId="2" borderId="0" xfId="1" applyNumberFormat="1" applyFont="1" applyFill="1"/>
    <xf numFmtId="167" fontId="5" fillId="2" borderId="0" xfId="2" applyNumberFormat="1" applyFont="1" applyFill="1" applyBorder="1"/>
    <xf numFmtId="166" fontId="6" fillId="2" borderId="0" xfId="1" applyFont="1" applyFill="1" applyBorder="1" applyAlignment="1"/>
    <xf numFmtId="166" fontId="6" fillId="2" borderId="0" xfId="1" applyFont="1" applyFill="1" applyAlignment="1"/>
    <xf numFmtId="166" fontId="7" fillId="2" borderId="0" xfId="1" applyFont="1" applyFill="1" applyAlignment="1"/>
    <xf numFmtId="166" fontId="5" fillId="2" borderId="0" xfId="1" applyFont="1" applyFill="1" applyAlignment="1">
      <alignment horizontal="center"/>
    </xf>
    <xf numFmtId="166" fontId="10" fillId="0" borderId="0" xfId="1" applyFont="1" applyFill="1" applyAlignment="1">
      <alignment horizontal="left" indent="1"/>
    </xf>
    <xf numFmtId="0" fontId="10" fillId="0" borderId="0" xfId="1" applyNumberFormat="1" applyFont="1" applyFill="1" applyAlignment="1">
      <alignment horizontal="center"/>
    </xf>
    <xf numFmtId="166" fontId="11" fillId="2" borderId="0" xfId="1" applyFont="1" applyFill="1" applyAlignment="1"/>
    <xf numFmtId="167" fontId="6" fillId="2" borderId="0" xfId="2" applyNumberFormat="1" applyFont="1" applyFill="1"/>
    <xf numFmtId="0" fontId="5" fillId="2" borderId="0" xfId="7" quotePrefix="1" applyNumberFormat="1" applyFont="1" applyFill="1" applyAlignment="1">
      <alignment horizontal="center" vertical="center"/>
    </xf>
    <xf numFmtId="15" fontId="5" fillId="2" borderId="0" xfId="7" quotePrefix="1" applyNumberFormat="1" applyFont="1" applyFill="1" applyAlignment="1">
      <alignment vertical="center"/>
    </xf>
    <xf numFmtId="0" fontId="6" fillId="2" borderId="0" xfId="7" quotePrefix="1" applyNumberFormat="1" applyFont="1" applyFill="1" applyAlignment="1">
      <alignment horizontal="center" vertical="center"/>
    </xf>
    <xf numFmtId="166" fontId="11" fillId="2" borderId="0" xfId="7" quotePrefix="1" applyNumberFormat="1" applyFont="1" applyFill="1" applyAlignment="1">
      <alignment horizontal="center" vertical="center" wrapText="1"/>
    </xf>
    <xf numFmtId="166" fontId="6" fillId="2" borderId="0" xfId="1" applyFont="1" applyFill="1" applyAlignment="1">
      <alignment horizontal="center"/>
    </xf>
    <xf numFmtId="167" fontId="6" fillId="2" borderId="0" xfId="7" applyNumberFormat="1" applyFont="1" applyFill="1" applyBorder="1"/>
    <xf numFmtId="166" fontId="6" fillId="2" borderId="0" xfId="1" applyFont="1" applyFill="1" applyBorder="1"/>
    <xf numFmtId="166" fontId="6" fillId="2" borderId="0" xfId="1" applyFont="1" applyFill="1" applyBorder="1" applyAlignment="1">
      <alignment horizontal="center"/>
    </xf>
    <xf numFmtId="167" fontId="6" fillId="2" borderId="0" xfId="1" applyNumberFormat="1" applyFont="1" applyFill="1" applyBorder="1"/>
    <xf numFmtId="167" fontId="6" fillId="2" borderId="0" xfId="2" applyNumberFormat="1" applyFont="1" applyFill="1" applyBorder="1"/>
    <xf numFmtId="167" fontId="6" fillId="2" borderId="0" xfId="7" applyNumberFormat="1" applyFont="1" applyFill="1" applyAlignment="1">
      <alignment horizontal="center"/>
    </xf>
    <xf numFmtId="167" fontId="5" fillId="2" borderId="0" xfId="7" applyNumberFormat="1" applyFont="1" applyFill="1" applyAlignment="1">
      <alignment horizontal="center"/>
    </xf>
    <xf numFmtId="166" fontId="12" fillId="2" borderId="0" xfId="1" applyNumberFormat="1" applyFont="1" applyFill="1"/>
    <xf numFmtId="166" fontId="11" fillId="2" borderId="0" xfId="1" applyNumberFormat="1" applyFont="1" applyFill="1" applyAlignment="1">
      <alignment horizontal="center"/>
    </xf>
    <xf numFmtId="166" fontId="5" fillId="2" borderId="0" xfId="1" applyFont="1" applyFill="1" applyAlignment="1">
      <alignment horizontal="centerContinuous"/>
    </xf>
    <xf numFmtId="166" fontId="11" fillId="2" borderId="0" xfId="1" applyNumberFormat="1" applyFont="1" applyFill="1" applyAlignment="1">
      <alignment horizontal="centerContinuous"/>
    </xf>
    <xf numFmtId="167" fontId="6" fillId="0" borderId="0" xfId="2" applyNumberFormat="1" applyFont="1" applyFill="1"/>
    <xf numFmtId="166" fontId="6" fillId="0" borderId="0" xfId="1" applyFont="1" applyFill="1"/>
    <xf numFmtId="166" fontId="5" fillId="0" borderId="0" xfId="1" applyFont="1" applyFill="1"/>
    <xf numFmtId="0" fontId="5" fillId="2" borderId="0" xfId="10" applyNumberFormat="1" applyFont="1" applyFill="1" applyAlignment="1"/>
    <xf numFmtId="0" fontId="5" fillId="2" borderId="0" xfId="11" applyFont="1" applyFill="1" applyAlignment="1"/>
    <xf numFmtId="0" fontId="6" fillId="2" borderId="0" xfId="11" applyFont="1" applyFill="1"/>
    <xf numFmtId="0" fontId="5" fillId="2" borderId="0" xfId="11" applyNumberFormat="1" applyFont="1" applyFill="1" applyAlignment="1">
      <alignment horizontal="left"/>
    </xf>
    <xf numFmtId="0" fontId="5" fillId="2" borderId="0" xfId="12" applyNumberFormat="1" applyFont="1" applyFill="1" applyAlignment="1"/>
    <xf numFmtId="15" fontId="5" fillId="2" borderId="0" xfId="11" applyNumberFormat="1" applyFont="1" applyFill="1" applyAlignment="1"/>
    <xf numFmtId="0" fontId="5" fillId="2" borderId="0" xfId="11" applyFont="1" applyFill="1" applyAlignment="1">
      <alignment horizontal="center"/>
    </xf>
    <xf numFmtId="43" fontId="6" fillId="2" borderId="0" xfId="7" applyFont="1" applyFill="1" applyAlignment="1">
      <alignment horizontal="center"/>
    </xf>
    <xf numFmtId="0" fontId="6" fillId="2" borderId="0" xfId="13" quotePrefix="1" applyFont="1" applyFill="1" applyAlignment="1">
      <alignment horizontal="left" indent="1"/>
    </xf>
    <xf numFmtId="167" fontId="6" fillId="2" borderId="0" xfId="11" applyNumberFormat="1" applyFont="1" applyFill="1"/>
    <xf numFmtId="167" fontId="6" fillId="0" borderId="0" xfId="14" applyNumberFormat="1" applyFont="1" applyFill="1" applyAlignment="1">
      <alignment horizontal="right"/>
    </xf>
    <xf numFmtId="167" fontId="6" fillId="0" borderId="2" xfId="14" applyNumberFormat="1" applyFont="1" applyFill="1" applyBorder="1" applyAlignment="1">
      <alignment horizontal="right"/>
    </xf>
    <xf numFmtId="167" fontId="6" fillId="0" borderId="9" xfId="7" applyNumberFormat="1" applyFont="1" applyFill="1" applyBorder="1" applyAlignment="1">
      <alignment horizontal="center"/>
    </xf>
    <xf numFmtId="167" fontId="5" fillId="2" borderId="0" xfId="11" applyNumberFormat="1" applyFont="1" applyFill="1" applyBorder="1" applyAlignment="1">
      <alignment horizontal="center"/>
    </xf>
    <xf numFmtId="167" fontId="6" fillId="2" borderId="0" xfId="11" applyNumberFormat="1" applyFont="1" applyFill="1" applyBorder="1"/>
    <xf numFmtId="167" fontId="6" fillId="0" borderId="0" xfId="11" applyNumberFormat="1" applyFont="1" applyFill="1" applyBorder="1" applyAlignment="1">
      <alignment horizontal="center"/>
    </xf>
    <xf numFmtId="0" fontId="6" fillId="2" borderId="0" xfId="11" applyFont="1" applyFill="1" applyBorder="1"/>
    <xf numFmtId="167" fontId="6" fillId="0" borderId="0" xfId="11" applyNumberFormat="1" applyFont="1" applyFill="1" applyBorder="1"/>
    <xf numFmtId="167" fontId="6" fillId="0" borderId="0" xfId="15" applyNumberFormat="1" applyFont="1" applyFill="1" applyBorder="1" applyAlignment="1">
      <alignment horizontal="right"/>
    </xf>
    <xf numFmtId="0" fontId="6" fillId="2" borderId="0" xfId="14" applyFont="1" applyFill="1" applyBorder="1" applyAlignment="1">
      <alignment horizontal="left"/>
    </xf>
    <xf numFmtId="167" fontId="5" fillId="2" borderId="0" xfId="15" applyNumberFormat="1" applyFont="1" applyFill="1" applyBorder="1" applyAlignment="1">
      <alignment horizontal="right"/>
    </xf>
    <xf numFmtId="0" fontId="6" fillId="2" borderId="0" xfId="14" applyFont="1" applyFill="1" applyBorder="1" applyAlignment="1">
      <alignment horizontal="left" indent="1"/>
    </xf>
    <xf numFmtId="0" fontId="6" fillId="0" borderId="0" xfId="11" applyFont="1" applyFill="1" applyBorder="1"/>
    <xf numFmtId="167" fontId="6" fillId="0" borderId="0" xfId="16" applyNumberFormat="1" applyFont="1" applyFill="1" applyBorder="1"/>
    <xf numFmtId="0" fontId="6" fillId="2" borderId="0" xfId="14" applyFont="1" applyFill="1" applyAlignment="1">
      <alignment horizontal="left" indent="1"/>
    </xf>
    <xf numFmtId="167" fontId="5" fillId="2" borderId="0" xfId="16" applyNumberFormat="1" applyFont="1" applyFill="1" applyBorder="1"/>
    <xf numFmtId="0" fontId="13" fillId="2" borderId="0" xfId="11" applyFont="1" applyFill="1" applyAlignment="1">
      <alignment vertical="center"/>
    </xf>
    <xf numFmtId="0" fontId="6" fillId="0" borderId="0" xfId="11" applyFont="1" applyFill="1"/>
    <xf numFmtId="43" fontId="6" fillId="0" borderId="0" xfId="11" applyNumberFormat="1" applyFont="1" applyFill="1" applyBorder="1"/>
    <xf numFmtId="0" fontId="5" fillId="2" borderId="0" xfId="11" applyFont="1" applyFill="1" applyAlignment="1">
      <alignment horizontal="left"/>
    </xf>
    <xf numFmtId="0" fontId="5" fillId="2" borderId="0" xfId="11" applyFont="1" applyFill="1"/>
    <xf numFmtId="167" fontId="5" fillId="2" borderId="0" xfId="11" applyNumberFormat="1" applyFont="1" applyFill="1"/>
    <xf numFmtId="0" fontId="6" fillId="0" borderId="0" xfId="13" quotePrefix="1" applyFont="1" applyFill="1" applyAlignment="1">
      <alignment horizontal="left" indent="1"/>
    </xf>
    <xf numFmtId="167" fontId="6" fillId="0" borderId="0" xfId="11" applyNumberFormat="1" applyFont="1" applyFill="1"/>
    <xf numFmtId="43" fontId="6" fillId="0" borderId="0" xfId="2" applyFont="1" applyFill="1"/>
    <xf numFmtId="43" fontId="6" fillId="0" borderId="0" xfId="11" applyNumberFormat="1" applyFont="1" applyFill="1"/>
    <xf numFmtId="0" fontId="6" fillId="2" borderId="0" xfId="11" applyFont="1" applyFill="1" applyAlignment="1">
      <alignment vertical="center"/>
    </xf>
    <xf numFmtId="0" fontId="14" fillId="2" borderId="0" xfId="11" applyFont="1" applyFill="1" applyAlignment="1">
      <alignment vertical="center"/>
    </xf>
    <xf numFmtId="0" fontId="5" fillId="2" borderId="0" xfId="11" applyFont="1" applyFill="1" applyAlignment="1">
      <alignment vertical="center"/>
    </xf>
    <xf numFmtId="167" fontId="16" fillId="0" borderId="0" xfId="11" applyNumberFormat="1" applyFont="1" applyFill="1"/>
    <xf numFmtId="41" fontId="6" fillId="0" borderId="0" xfId="11" applyNumberFormat="1" applyFont="1" applyFill="1"/>
    <xf numFmtId="0" fontId="6" fillId="2" borderId="0" xfId="11" applyFont="1" applyFill="1" applyAlignment="1">
      <alignment horizontal="center"/>
    </xf>
    <xf numFmtId="0" fontId="5" fillId="2" borderId="0" xfId="11" applyFont="1" applyFill="1" applyAlignment="1">
      <alignment horizontal="center" vertical="center"/>
    </xf>
    <xf numFmtId="0" fontId="5" fillId="2" borderId="0" xfId="11" applyNumberFormat="1" applyFont="1" applyFill="1" applyAlignment="1">
      <alignment horizontal="center"/>
    </xf>
    <xf numFmtId="0" fontId="5" fillId="2" borderId="0" xfId="18" applyNumberFormat="1" applyFont="1" applyFill="1" applyAlignment="1">
      <alignment vertical="top"/>
    </xf>
    <xf numFmtId="0" fontId="6" fillId="2" borderId="0" xfId="18" applyNumberFormat="1" applyFont="1" applyFill="1" applyAlignment="1">
      <alignment vertical="top"/>
    </xf>
    <xf numFmtId="0" fontId="5" fillId="2" borderId="0" xfId="18" applyNumberFormat="1" applyFont="1" applyFill="1" applyAlignment="1">
      <alignment horizontal="center" vertical="top"/>
    </xf>
    <xf numFmtId="0" fontId="5" fillId="0" borderId="0" xfId="11" applyFont="1" applyFill="1"/>
    <xf numFmtId="0" fontId="6" fillId="4" borderId="0" xfId="11" applyFont="1" applyFill="1"/>
    <xf numFmtId="166" fontId="5" fillId="2" borderId="0" xfId="19" applyFont="1" applyFill="1" applyAlignment="1"/>
    <xf numFmtId="43" fontId="5" fillId="2" borderId="0" xfId="19" applyNumberFormat="1" applyFont="1" applyFill="1" applyAlignment="1"/>
    <xf numFmtId="43" fontId="5" fillId="2" borderId="0" xfId="19" applyNumberFormat="1" applyFont="1" applyFill="1" applyAlignment="1">
      <alignment horizontal="center"/>
    </xf>
    <xf numFmtId="166" fontId="5" fillId="2" borderId="0" xfId="19" applyFont="1" applyFill="1" applyBorder="1" applyAlignment="1"/>
    <xf numFmtId="166" fontId="6" fillId="2" borderId="0" xfId="19" applyFont="1" applyFill="1" applyBorder="1"/>
    <xf numFmtId="166" fontId="6" fillId="2" borderId="0" xfId="19" applyFont="1" applyFill="1"/>
    <xf numFmtId="166" fontId="5" fillId="2" borderId="0" xfId="19" applyFont="1" applyFill="1" applyBorder="1"/>
    <xf numFmtId="167" fontId="5" fillId="2" borderId="0" xfId="19" applyNumberFormat="1" applyFont="1" applyFill="1" applyAlignment="1">
      <alignment wrapText="1"/>
    </xf>
    <xf numFmtId="43" fontId="6" fillId="2" borderId="0" xfId="19" applyNumberFormat="1" applyFont="1" applyFill="1" applyAlignment="1">
      <alignment horizontal="centerContinuous"/>
    </xf>
    <xf numFmtId="166" fontId="11" fillId="2" borderId="0" xfId="1" applyNumberFormat="1" applyFont="1" applyFill="1" applyBorder="1" applyAlignment="1" applyProtection="1"/>
    <xf numFmtId="167" fontId="6" fillId="2" borderId="0" xfId="7" applyNumberFormat="1" applyFont="1" applyFill="1"/>
    <xf numFmtId="167" fontId="6" fillId="2" borderId="0" xfId="2" applyNumberFormat="1" applyFont="1" applyFill="1" applyAlignment="1">
      <alignment horizontal="center"/>
    </xf>
    <xf numFmtId="2" fontId="12" fillId="2" borderId="0" xfId="1" applyNumberFormat="1" applyFont="1" applyFill="1" applyBorder="1" applyAlignment="1" applyProtection="1"/>
    <xf numFmtId="2" fontId="6" fillId="2" borderId="0" xfId="19" applyNumberFormat="1" applyFont="1" applyFill="1"/>
    <xf numFmtId="2" fontId="5" fillId="2" borderId="0" xfId="7" applyNumberFormat="1" applyFont="1" applyFill="1" applyBorder="1" applyAlignment="1">
      <alignment horizontal="center"/>
    </xf>
    <xf numFmtId="2" fontId="6" fillId="0" borderId="0" xfId="19" applyNumberFormat="1" applyFont="1" applyFill="1"/>
    <xf numFmtId="2" fontId="6" fillId="0" borderId="0" xfId="1" applyNumberFormat="1" applyFont="1" applyFill="1"/>
    <xf numFmtId="2" fontId="6" fillId="0" borderId="0" xfId="7" applyNumberFormat="1" applyFont="1" applyFill="1" applyBorder="1" applyAlignment="1">
      <alignment horizontal="center"/>
    </xf>
    <xf numFmtId="167" fontId="6" fillId="0" borderId="4" xfId="2" applyNumberFormat="1" applyFont="1" applyFill="1" applyBorder="1" applyAlignment="1"/>
    <xf numFmtId="167" fontId="6" fillId="0" borderId="0" xfId="2" applyNumberFormat="1" applyFont="1" applyFill="1" applyBorder="1" applyAlignment="1"/>
    <xf numFmtId="2" fontId="6" fillId="0" borderId="0" xfId="7" applyNumberFormat="1" applyFont="1" applyFill="1" applyAlignment="1">
      <alignment horizontal="center"/>
    </xf>
    <xf numFmtId="167" fontId="6" fillId="0" borderId="6" xfId="2" applyNumberFormat="1" applyFont="1" applyFill="1" applyBorder="1" applyAlignment="1"/>
    <xf numFmtId="2" fontId="6" fillId="2" borderId="0" xfId="1" applyNumberFormat="1" applyFont="1" applyFill="1" applyBorder="1"/>
    <xf numFmtId="2" fontId="6" fillId="2" borderId="0" xfId="1" applyNumberFormat="1" applyFont="1" applyFill="1"/>
    <xf numFmtId="2" fontId="6" fillId="2" borderId="0" xfId="7" applyNumberFormat="1" applyFont="1" applyFill="1" applyAlignment="1">
      <alignment horizontal="center"/>
    </xf>
    <xf numFmtId="167" fontId="6" fillId="2" borderId="0" xfId="2" applyNumberFormat="1" applyFont="1" applyFill="1" applyBorder="1" applyAlignment="1"/>
    <xf numFmtId="2" fontId="6" fillId="2" borderId="0" xfId="1" applyNumberFormat="1" applyFont="1" applyFill="1" applyBorder="1" applyAlignment="1">
      <alignment horizontal="left"/>
    </xf>
    <xf numFmtId="167" fontId="9" fillId="2" borderId="0" xfId="2" applyNumberFormat="1" applyFont="1" applyFill="1" applyBorder="1" applyAlignment="1"/>
    <xf numFmtId="2" fontId="6" fillId="2" borderId="0" xfId="1" applyNumberFormat="1" applyFont="1" applyFill="1" applyBorder="1" applyAlignment="1">
      <alignment horizontal="left" indent="1"/>
    </xf>
    <xf numFmtId="2" fontId="5" fillId="2" borderId="0" xfId="1" applyNumberFormat="1" applyFont="1" applyFill="1"/>
    <xf numFmtId="167" fontId="9" fillId="2" borderId="0" xfId="2" applyNumberFormat="1" applyFont="1" applyFill="1"/>
    <xf numFmtId="2" fontId="6" fillId="2" borderId="0" xfId="1" quotePrefix="1" applyNumberFormat="1" applyFont="1" applyFill="1"/>
    <xf numFmtId="167" fontId="6" fillId="2" borderId="4" xfId="2" applyNumberFormat="1" applyFont="1" applyFill="1" applyBorder="1" applyAlignment="1"/>
    <xf numFmtId="2" fontId="6" fillId="2" borderId="0" xfId="20" applyNumberFormat="1" applyFont="1" applyFill="1" applyAlignment="1">
      <alignment horizontal="center"/>
    </xf>
    <xf numFmtId="0" fontId="6" fillId="0" borderId="0" xfId="8" quotePrefix="1" applyFont="1" applyFill="1" applyAlignment="1">
      <alignment horizontal="left"/>
    </xf>
    <xf numFmtId="2" fontId="6" fillId="2" borderId="0" xfId="20" applyNumberFormat="1" applyFont="1" applyFill="1"/>
    <xf numFmtId="167" fontId="6" fillId="2" borderId="5" xfId="2" applyNumberFormat="1" applyFont="1" applyFill="1" applyBorder="1" applyAlignment="1"/>
    <xf numFmtId="0" fontId="6" fillId="2" borderId="0" xfId="1" applyNumberFormat="1" applyFont="1" applyFill="1" applyAlignment="1">
      <alignment horizontal="left"/>
    </xf>
    <xf numFmtId="0" fontId="6" fillId="2" borderId="0" xfId="20" applyNumberFormat="1" applyFont="1" applyFill="1" applyBorder="1"/>
    <xf numFmtId="0" fontId="6" fillId="2" borderId="0" xfId="20" applyNumberFormat="1" applyFont="1" applyFill="1" applyAlignment="1">
      <alignment horizontal="left" indent="1"/>
    </xf>
    <xf numFmtId="0" fontId="5" fillId="2" borderId="0" xfId="20" applyNumberFormat="1" applyFont="1" applyFill="1" applyAlignment="1">
      <alignment horizontal="center"/>
    </xf>
    <xf numFmtId="0" fontId="6" fillId="2" borderId="0" xfId="20" quotePrefix="1" applyNumberFormat="1" applyFont="1" applyFill="1"/>
    <xf numFmtId="0" fontId="6" fillId="2" borderId="0" xfId="20" applyNumberFormat="1" applyFont="1" applyFill="1" applyAlignment="1">
      <alignment horizontal="left" indent="2"/>
    </xf>
    <xf numFmtId="166" fontId="6" fillId="2" borderId="0" xfId="1" applyFont="1" applyFill="1" applyAlignment="1">
      <alignment horizontal="left" indent="1"/>
    </xf>
    <xf numFmtId="167" fontId="6" fillId="2" borderId="6" xfId="2" applyNumberFormat="1" applyFont="1" applyFill="1" applyBorder="1" applyAlignment="1"/>
    <xf numFmtId="166" fontId="6" fillId="2" borderId="0" xfId="1" applyFont="1" applyFill="1" applyBorder="1" applyAlignment="1">
      <alignment horizontal="left" indent="1"/>
    </xf>
    <xf numFmtId="167" fontId="5" fillId="2" borderId="0" xfId="2" applyNumberFormat="1" applyFont="1" applyFill="1" applyBorder="1" applyAlignment="1"/>
    <xf numFmtId="166" fontId="6" fillId="2" borderId="0" xfId="1" quotePrefix="1" applyFont="1" applyFill="1" applyAlignment="1">
      <alignment horizontal="left"/>
    </xf>
    <xf numFmtId="167" fontId="5" fillId="2" borderId="4" xfId="2" applyNumberFormat="1" applyFont="1" applyFill="1" applyBorder="1" applyAlignment="1"/>
    <xf numFmtId="167" fontId="5" fillId="2" borderId="5" xfId="2" applyNumberFormat="1" applyFont="1" applyFill="1" applyBorder="1" applyAlignment="1"/>
    <xf numFmtId="167" fontId="6" fillId="2" borderId="0" xfId="7" applyNumberFormat="1" applyFont="1" applyFill="1" applyBorder="1" applyAlignment="1">
      <alignment horizontal="center"/>
    </xf>
    <xf numFmtId="166" fontId="6" fillId="2" borderId="0" xfId="1" quotePrefix="1" applyFont="1" applyFill="1" applyAlignment="1">
      <alignment horizontal="left" indent="1"/>
    </xf>
    <xf numFmtId="0" fontId="6" fillId="2" borderId="0" xfId="21" applyFont="1" applyFill="1" applyBorder="1" applyAlignment="1">
      <alignment horizontal="left" indent="2"/>
    </xf>
    <xf numFmtId="0" fontId="6" fillId="2" borderId="0" xfId="21" applyFont="1" applyFill="1" applyBorder="1" applyAlignment="1"/>
    <xf numFmtId="166" fontId="6" fillId="2" borderId="0" xfId="1" quotePrefix="1" applyFont="1" applyFill="1" applyBorder="1"/>
    <xf numFmtId="167" fontId="5" fillId="2" borderId="0" xfId="7" quotePrefix="1" applyNumberFormat="1" applyFont="1" applyFill="1" applyBorder="1" applyAlignment="1">
      <alignment horizontal="center" vertical="center"/>
    </xf>
    <xf numFmtId="166" fontId="5" fillId="2" borderId="0" xfId="19" quotePrefix="1" applyFont="1" applyFill="1" applyAlignment="1">
      <alignment horizontal="left"/>
    </xf>
    <xf numFmtId="43" fontId="6" fillId="2" borderId="0" xfId="2" applyNumberFormat="1" applyFont="1" applyFill="1"/>
    <xf numFmtId="43" fontId="6" fillId="2" borderId="0" xfId="2" applyNumberFormat="1" applyFont="1" applyFill="1" applyBorder="1"/>
    <xf numFmtId="43" fontId="5" fillId="2" borderId="0" xfId="2" applyNumberFormat="1" applyFont="1" applyFill="1" applyBorder="1"/>
    <xf numFmtId="43" fontId="5" fillId="2" borderId="0" xfId="1" applyNumberFormat="1" applyFont="1" applyFill="1" applyAlignment="1"/>
    <xf numFmtId="43" fontId="5" fillId="2" borderId="0" xfId="1" quotePrefix="1" applyNumberFormat="1" applyFont="1" applyFill="1" applyAlignment="1">
      <alignment horizontal="center"/>
    </xf>
    <xf numFmtId="43" fontId="5" fillId="2" borderId="0" xfId="1" applyNumberFormat="1" applyFont="1" applyFill="1" applyAlignment="1">
      <alignment horizontal="center"/>
    </xf>
    <xf numFmtId="43" fontId="5" fillId="2" borderId="0" xfId="1" applyNumberFormat="1" applyFont="1" applyFill="1" applyAlignment="1">
      <alignment horizontal="centerContinuous"/>
    </xf>
    <xf numFmtId="43" fontId="6" fillId="0" borderId="0" xfId="19" quotePrefix="1" applyNumberFormat="1" applyFont="1" applyFill="1" applyAlignment="1">
      <alignment horizontal="left" indent="3"/>
    </xf>
    <xf numFmtId="166" fontId="6" fillId="0" borderId="0" xfId="19" applyFont="1" applyFill="1"/>
    <xf numFmtId="166" fontId="6" fillId="0" borderId="0" xfId="19" quotePrefix="1" applyFont="1" applyFill="1" applyAlignment="1">
      <alignment horizontal="left" indent="3"/>
    </xf>
    <xf numFmtId="166" fontId="5" fillId="2" borderId="0" xfId="1" quotePrefix="1" applyFont="1" applyFill="1"/>
    <xf numFmtId="166" fontId="6" fillId="0" borderId="0" xfId="1" applyFont="1" applyFill="1" applyAlignment="1">
      <alignment vertical="top"/>
    </xf>
    <xf numFmtId="0" fontId="5" fillId="0" borderId="0" xfId="1" applyNumberFormat="1" applyFont="1" applyFill="1" applyAlignment="1">
      <alignment horizontal="left" vertical="top"/>
    </xf>
    <xf numFmtId="166" fontId="6" fillId="0" borderId="0" xfId="1" applyFont="1" applyFill="1" applyAlignment="1">
      <alignment horizontal="justify" vertical="top" wrapText="1"/>
    </xf>
    <xf numFmtId="0" fontId="6" fillId="0" borderId="0" xfId="8" applyFont="1" applyFill="1"/>
    <xf numFmtId="0" fontId="6" fillId="0" borderId="0" xfId="8" applyFont="1" applyFill="1" applyAlignment="1">
      <alignment vertical="top" wrapText="1"/>
    </xf>
    <xf numFmtId="0" fontId="6" fillId="0" borderId="0" xfId="8" applyFont="1" applyAlignment="1">
      <alignment horizontal="justify" vertical="top" wrapText="1"/>
    </xf>
    <xf numFmtId="0" fontId="6" fillId="0" borderId="0" xfId="8" applyFont="1"/>
    <xf numFmtId="0" fontId="5" fillId="2" borderId="0" xfId="1" quotePrefix="1" applyNumberFormat="1" applyFont="1" applyFill="1" applyAlignment="1">
      <alignment horizontal="left"/>
    </xf>
    <xf numFmtId="0" fontId="6" fillId="2" borderId="0" xfId="1" applyNumberFormat="1" applyFont="1" applyFill="1" applyBorder="1" applyAlignment="1">
      <alignment horizontal="center"/>
    </xf>
    <xf numFmtId="0" fontId="5" fillId="2" borderId="0" xfId="1" applyNumberFormat="1" applyFont="1" applyFill="1" applyAlignment="1">
      <alignment horizontal="left"/>
    </xf>
    <xf numFmtId="166" fontId="6" fillId="2" borderId="0" xfId="1" applyNumberFormat="1" applyFont="1" applyFill="1" applyAlignment="1">
      <alignment vertical="top"/>
    </xf>
    <xf numFmtId="166" fontId="14" fillId="2" borderId="0" xfId="1" applyFont="1" applyFill="1" applyAlignment="1">
      <alignment horizontal="center"/>
    </xf>
    <xf numFmtId="0" fontId="5" fillId="0" borderId="0" xfId="30" applyFont="1" applyFill="1" applyAlignment="1" applyProtection="1">
      <alignment horizontal="center" vertical="center"/>
    </xf>
    <xf numFmtId="0" fontId="5" fillId="0" borderId="0" xfId="29" applyFont="1" applyFill="1" applyAlignment="1">
      <alignment horizontal="center"/>
    </xf>
    <xf numFmtId="167" fontId="5" fillId="2" borderId="0" xfId="1" applyNumberFormat="1" applyFont="1" applyFill="1" applyBorder="1" applyAlignment="1"/>
    <xf numFmtId="167" fontId="6" fillId="2" borderId="0" xfId="7" applyNumberFormat="1" applyFont="1" applyFill="1" applyBorder="1" applyAlignment="1">
      <alignment horizontal="centerContinuous"/>
    </xf>
    <xf numFmtId="167" fontId="6" fillId="2" borderId="0" xfId="7" applyNumberFormat="1" applyFont="1" applyFill="1" applyBorder="1" applyAlignment="1"/>
    <xf numFmtId="166" fontId="6" fillId="2" borderId="0" xfId="1" applyFont="1" applyFill="1" applyAlignment="1">
      <alignment horizontal="left" vertical="top" indent="1"/>
    </xf>
    <xf numFmtId="166" fontId="6" fillId="2" borderId="0" xfId="1" applyFont="1" applyFill="1" applyAlignment="1">
      <alignment vertical="top"/>
    </xf>
    <xf numFmtId="167" fontId="6" fillId="2" borderId="0" xfId="1" applyNumberFormat="1" applyFont="1" applyFill="1" applyBorder="1" applyAlignment="1">
      <alignment vertical="top"/>
    </xf>
    <xf numFmtId="167" fontId="6" fillId="2" borderId="0" xfId="7" applyNumberFormat="1" applyFont="1" applyFill="1" applyBorder="1" applyAlignment="1">
      <alignment vertical="top"/>
    </xf>
    <xf numFmtId="0" fontId="5" fillId="2" borderId="0" xfId="1" applyNumberFormat="1" applyFont="1" applyFill="1" applyAlignment="1">
      <alignment horizontal="left" vertical="top"/>
    </xf>
    <xf numFmtId="43" fontId="6" fillId="0" borderId="0" xfId="8" applyNumberFormat="1" applyFont="1"/>
    <xf numFmtId="167" fontId="5" fillId="2" borderId="0" xfId="7" applyNumberFormat="1" applyFont="1" applyFill="1" applyBorder="1" applyAlignment="1">
      <alignment horizontal="centerContinuous" vertical="top"/>
    </xf>
    <xf numFmtId="167" fontId="6" fillId="2" borderId="9" xfId="7" applyNumberFormat="1" applyFont="1" applyFill="1" applyBorder="1" applyAlignment="1"/>
    <xf numFmtId="167" fontId="6" fillId="2" borderId="9" xfId="7" applyNumberFormat="1" applyFont="1" applyFill="1" applyBorder="1" applyAlignment="1">
      <alignment vertical="top"/>
    </xf>
    <xf numFmtId="167" fontId="5" fillId="2" borderId="0" xfId="7" applyNumberFormat="1" applyFont="1" applyFill="1" applyBorder="1" applyAlignment="1">
      <alignment vertical="top"/>
    </xf>
    <xf numFmtId="0" fontId="5" fillId="0" borderId="0" xfId="8" applyFont="1" applyAlignment="1">
      <alignment horizontal="left"/>
    </xf>
    <xf numFmtId="0" fontId="5" fillId="0" borderId="0" xfId="8" applyFont="1"/>
    <xf numFmtId="0" fontId="6" fillId="0" borderId="0" xfId="8" applyFont="1" applyFill="1" applyAlignment="1">
      <alignment horizontal="center" vertical="center"/>
    </xf>
    <xf numFmtId="0" fontId="6" fillId="0" borderId="0" xfId="8" applyFont="1" applyFill="1" applyBorder="1"/>
    <xf numFmtId="0" fontId="5" fillId="0" borderId="0" xfId="14" quotePrefix="1" applyFont="1" applyFill="1" applyBorder="1" applyAlignment="1">
      <alignment horizontal="center" vertical="top"/>
    </xf>
    <xf numFmtId="0" fontId="5" fillId="0" borderId="0" xfId="31" applyFont="1" applyFill="1" applyAlignment="1">
      <alignment horizontal="left"/>
    </xf>
    <xf numFmtId="171" fontId="5" fillId="0" borderId="0" xfId="31" applyNumberFormat="1" applyFont="1" applyFill="1" applyAlignment="1">
      <alignment horizontal="left"/>
    </xf>
    <xf numFmtId="41" fontId="5" fillId="0" borderId="7" xfId="32" applyNumberFormat="1" applyFont="1" applyFill="1" applyBorder="1" applyAlignment="1"/>
    <xf numFmtId="41" fontId="5" fillId="0" borderId="0" xfId="32" applyNumberFormat="1" applyFont="1" applyFill="1" applyBorder="1" applyAlignment="1"/>
    <xf numFmtId="0" fontId="5" fillId="0" borderId="0" xfId="8" applyFont="1" applyAlignment="1">
      <alignment horizontal="left" vertical="center"/>
    </xf>
    <xf numFmtId="0" fontId="6" fillId="0" borderId="0" xfId="8" applyFont="1" applyBorder="1"/>
    <xf numFmtId="0" fontId="5" fillId="0" borderId="0" xfId="14" applyFont="1" applyFill="1" applyBorder="1" applyAlignment="1">
      <alignment vertical="center"/>
    </xf>
    <xf numFmtId="0" fontId="5" fillId="0" borderId="10" xfId="14" applyFont="1" applyFill="1" applyBorder="1" applyAlignment="1">
      <alignment horizontal="center" vertical="center" wrapText="1"/>
    </xf>
    <xf numFmtId="0" fontId="6" fillId="0" borderId="0" xfId="8" applyFont="1" applyBorder="1" applyAlignment="1">
      <alignment horizontal="center" vertical="center"/>
    </xf>
    <xf numFmtId="167" fontId="6" fillId="2" borderId="0" xfId="2" applyNumberFormat="1" applyFont="1" applyFill="1" applyAlignment="1">
      <alignment vertical="center"/>
    </xf>
    <xf numFmtId="167" fontId="6" fillId="0" borderId="0" xfId="8" applyNumberFormat="1" applyFont="1" applyFill="1"/>
    <xf numFmtId="41" fontId="6" fillId="0" borderId="0" xfId="8" applyNumberFormat="1" applyFont="1"/>
    <xf numFmtId="41" fontId="5" fillId="0" borderId="7" xfId="8" applyNumberFormat="1" applyFont="1" applyBorder="1"/>
    <xf numFmtId="41" fontId="6" fillId="0" borderId="1" xfId="8" applyNumberFormat="1" applyFont="1" applyBorder="1"/>
    <xf numFmtId="166" fontId="5" fillId="2" borderId="0" xfId="1" applyFont="1" applyFill="1" applyAlignment="1">
      <alignment horizontal="center" vertical="center"/>
    </xf>
    <xf numFmtId="1" fontId="5" fillId="2" borderId="0" xfId="1" quotePrefix="1" applyNumberFormat="1" applyFont="1" applyFill="1" applyAlignment="1">
      <alignment horizontal="left"/>
    </xf>
    <xf numFmtId="166" fontId="6" fillId="2" borderId="0" xfId="1" applyFont="1" applyFill="1" applyAlignment="1">
      <alignment wrapText="1"/>
    </xf>
    <xf numFmtId="0" fontId="5" fillId="0" borderId="0" xfId="1" applyNumberFormat="1" applyFont="1" applyFill="1" applyAlignment="1">
      <alignment horizontal="left"/>
    </xf>
    <xf numFmtId="167" fontId="6" fillId="0" borderId="0" xfId="2" applyNumberFormat="1" applyFont="1" applyFill="1" applyAlignment="1">
      <alignment horizontal="center"/>
    </xf>
    <xf numFmtId="166" fontId="5" fillId="2" borderId="0" xfId="34" applyNumberFormat="1" applyFont="1" applyFill="1" applyAlignment="1"/>
    <xf numFmtId="43" fontId="7" fillId="0" borderId="0" xfId="2" applyFont="1" applyFill="1"/>
    <xf numFmtId="0" fontId="5" fillId="2" borderId="0" xfId="35" applyNumberFormat="1" applyFont="1" applyFill="1" applyAlignment="1">
      <alignment horizontal="center"/>
    </xf>
    <xf numFmtId="0" fontId="6" fillId="2" borderId="0" xfId="3" applyNumberFormat="1" applyFont="1" applyFill="1" applyAlignment="1">
      <alignment horizontal="left" vertical="top" wrapText="1"/>
    </xf>
    <xf numFmtId="49" fontId="5" fillId="2" borderId="0" xfId="1" applyNumberFormat="1" applyFont="1" applyFill="1" applyAlignment="1">
      <alignment horizontal="center" vertical="center" wrapText="1"/>
    </xf>
    <xf numFmtId="166" fontId="5" fillId="2" borderId="0" xfId="1" applyFont="1" applyFill="1" applyAlignment="1">
      <alignment horizontal="center" vertical="center" wrapText="1"/>
    </xf>
    <xf numFmtId="49" fontId="0" fillId="2" borderId="0" xfId="1" applyNumberFormat="1" applyFont="1" applyFill="1" applyAlignment="1">
      <alignment horizontal="center" vertical="center" wrapText="1"/>
    </xf>
    <xf numFmtId="0" fontId="6" fillId="2" borderId="0" xfId="3" applyNumberFormat="1" applyFont="1" applyFill="1" applyAlignment="1">
      <alignment horizontal="left" vertical="top"/>
    </xf>
    <xf numFmtId="0" fontId="6" fillId="2" borderId="0" xfId="3" applyNumberFormat="1" applyFont="1" applyFill="1" applyAlignment="1">
      <alignment horizontal="center" vertical="top" wrapText="1"/>
    </xf>
    <xf numFmtId="167" fontId="6" fillId="2" borderId="1" xfId="2" applyNumberFormat="1" applyFont="1" applyFill="1" applyBorder="1" applyAlignment="1">
      <alignment horizontal="left" vertical="top" wrapText="1"/>
    </xf>
    <xf numFmtId="0" fontId="6" fillId="0" borderId="0" xfId="8" applyFont="1" applyFill="1" applyAlignment="1">
      <alignment vertical="top"/>
    </xf>
    <xf numFmtId="0" fontId="6" fillId="0" borderId="0" xfId="8" applyFill="1" applyAlignment="1">
      <alignment vertical="top"/>
    </xf>
    <xf numFmtId="166" fontId="6" fillId="2" borderId="0" xfId="1" applyFont="1" applyFill="1" applyAlignment="1">
      <alignment horizontal="justify" vertical="top" wrapText="1"/>
    </xf>
    <xf numFmtId="167" fontId="6" fillId="2" borderId="0" xfId="2" applyNumberFormat="1" applyFont="1" applyFill="1" applyAlignment="1">
      <alignment horizontal="left" vertical="top" wrapText="1"/>
    </xf>
    <xf numFmtId="166" fontId="6" fillId="0" borderId="0" xfId="1" applyFont="1" applyFill="1" applyAlignment="1"/>
    <xf numFmtId="37" fontId="5" fillId="2" borderId="0" xfId="1" applyNumberFormat="1" applyFont="1" applyFill="1" applyAlignment="1" applyProtection="1">
      <alignment horizontal="left"/>
    </xf>
    <xf numFmtId="0" fontId="5" fillId="2" borderId="0" xfId="1" applyNumberFormat="1" applyFont="1" applyFill="1" applyBorder="1" applyAlignment="1">
      <alignment horizontal="left"/>
    </xf>
    <xf numFmtId="0" fontId="0" fillId="2" borderId="0" xfId="1" applyNumberFormat="1" applyFont="1" applyFill="1" applyBorder="1" applyAlignment="1">
      <alignment horizontal="left"/>
    </xf>
    <xf numFmtId="0" fontId="6" fillId="2" borderId="0" xfId="1" applyNumberFormat="1" applyFont="1" applyFill="1" applyBorder="1" applyAlignment="1">
      <alignment wrapText="1"/>
    </xf>
    <xf numFmtId="1" fontId="5" fillId="2" borderId="0" xfId="35" quotePrefix="1" applyNumberFormat="1" applyFont="1" applyFill="1" applyAlignment="1">
      <alignment horizontal="left"/>
    </xf>
    <xf numFmtId="166" fontId="6" fillId="2" borderId="0" xfId="35" applyNumberFormat="1" applyFont="1" applyFill="1" applyAlignment="1">
      <alignment horizontal="justify" vertical="top"/>
    </xf>
    <xf numFmtId="1" fontId="6" fillId="2" borderId="0" xfId="35" quotePrefix="1" applyNumberFormat="1" applyFont="1" applyFill="1" applyAlignment="1">
      <alignment horizontal="left"/>
    </xf>
    <xf numFmtId="167" fontId="6" fillId="2" borderId="0" xfId="35" applyNumberFormat="1" applyFont="1" applyFill="1"/>
    <xf numFmtId="167" fontId="6" fillId="2" borderId="0" xfId="35" applyNumberFormat="1" applyFont="1" applyFill="1" applyProtection="1"/>
    <xf numFmtId="167" fontId="7" fillId="2" borderId="0" xfId="35" applyNumberFormat="1" applyFont="1" applyFill="1"/>
    <xf numFmtId="167" fontId="6" fillId="2" borderId="0" xfId="35" applyNumberFormat="1" applyFont="1" applyFill="1" applyAlignment="1" applyProtection="1">
      <alignment horizontal="center" vertical="top" wrapText="1"/>
    </xf>
    <xf numFmtId="0" fontId="6" fillId="2" borderId="0" xfId="36" applyFont="1" applyFill="1" applyAlignment="1">
      <alignment horizontal="justify" vertical="top" wrapText="1"/>
    </xf>
    <xf numFmtId="0" fontId="5" fillId="0" borderId="0" xfId="35" applyNumberFormat="1" applyFont="1" applyFill="1" applyAlignment="1">
      <alignment horizontal="center"/>
    </xf>
    <xf numFmtId="0" fontId="6" fillId="0" borderId="0" xfId="36" applyFont="1" applyFill="1" applyAlignment="1">
      <alignment horizontal="justify" vertical="top" wrapText="1"/>
    </xf>
    <xf numFmtId="167" fontId="6" fillId="0" borderId="0" xfId="35" applyNumberFormat="1" applyFont="1" applyFill="1" applyProtection="1"/>
    <xf numFmtId="167" fontId="6" fillId="0" borderId="0" xfId="35" applyNumberFormat="1" applyFont="1" applyFill="1"/>
    <xf numFmtId="167" fontId="7" fillId="0" borderId="0" xfId="35" applyNumberFormat="1" applyFont="1" applyFill="1"/>
    <xf numFmtId="166" fontId="6" fillId="0" borderId="0" xfId="1" applyFont="1" applyFill="1" applyAlignment="1">
      <alignment horizontal="left" vertical="top"/>
    </xf>
    <xf numFmtId="166" fontId="7" fillId="0" borderId="0" xfId="1" applyFont="1" applyFill="1" applyAlignment="1">
      <alignment vertical="top"/>
    </xf>
    <xf numFmtId="166" fontId="6" fillId="0" borderId="0" xfId="34" applyNumberFormat="1" applyFont="1" applyFill="1" applyAlignment="1">
      <alignment horizontal="left" vertical="top"/>
    </xf>
    <xf numFmtId="172" fontId="6" fillId="0" borderId="0" xfId="7" applyNumberFormat="1" applyFont="1" applyFill="1" applyBorder="1" applyAlignment="1">
      <alignment vertical="top"/>
    </xf>
    <xf numFmtId="167" fontId="6" fillId="0" borderId="0" xfId="7" applyNumberFormat="1" applyFont="1" applyFill="1" applyAlignment="1">
      <alignment vertical="top"/>
    </xf>
    <xf numFmtId="167" fontId="6" fillId="0" borderId="0" xfId="7" applyNumberFormat="1" applyFont="1" applyFill="1" applyBorder="1" applyAlignment="1">
      <alignment vertical="top"/>
    </xf>
    <xf numFmtId="0" fontId="8" fillId="0" borderId="0" xfId="1" applyNumberFormat="1" applyFont="1" applyFill="1" applyAlignment="1">
      <alignment horizontal="left" vertical="top"/>
    </xf>
    <xf numFmtId="166" fontId="7" fillId="0" borderId="0" xfId="1" applyFont="1" applyFill="1" applyAlignment="1">
      <alignment horizontal="left" vertical="top"/>
    </xf>
    <xf numFmtId="0" fontId="5" fillId="2" borderId="0" xfId="1" applyNumberFormat="1" applyFont="1" applyFill="1" applyAlignment="1">
      <alignment horizontal="center"/>
    </xf>
    <xf numFmtId="166" fontId="5" fillId="0" borderId="0" xfId="1" applyFont="1" applyFill="1" applyAlignment="1">
      <alignment vertical="center"/>
    </xf>
    <xf numFmtId="166" fontId="6" fillId="0" borderId="0" xfId="1" applyFont="1" applyFill="1" applyAlignment="1">
      <alignment vertical="center"/>
    </xf>
    <xf numFmtId="166" fontId="5" fillId="0" borderId="0" xfId="1" applyFont="1" applyFill="1" applyBorder="1" applyAlignment="1"/>
    <xf numFmtId="166" fontId="5" fillId="0" borderId="0" xfId="1" applyFont="1" applyFill="1" applyBorder="1" applyAlignment="1">
      <alignment wrapText="1"/>
    </xf>
    <xf numFmtId="166" fontId="6" fillId="0" borderId="0" xfId="1" applyFont="1" applyFill="1" applyBorder="1" applyAlignment="1">
      <alignment vertical="top"/>
    </xf>
    <xf numFmtId="167" fontId="6" fillId="0" borderId="0" xfId="7" applyNumberFormat="1" applyFont="1" applyFill="1" applyBorder="1" applyAlignment="1">
      <alignment horizontal="right"/>
    </xf>
    <xf numFmtId="0" fontId="5" fillId="0" borderId="0" xfId="1" applyNumberFormat="1" applyFont="1" applyFill="1" applyBorder="1" applyAlignment="1">
      <alignment horizontal="left"/>
    </xf>
    <xf numFmtId="166" fontId="5" fillId="0" borderId="0" xfId="1" applyFont="1" applyFill="1" applyAlignment="1"/>
    <xf numFmtId="167" fontId="5" fillId="0" borderId="0" xfId="2" applyNumberFormat="1" applyFont="1" applyFill="1" applyBorder="1" applyAlignment="1">
      <alignment horizontal="right"/>
    </xf>
    <xf numFmtId="0" fontId="5" fillId="0" borderId="0" xfId="1" quotePrefix="1" applyNumberFormat="1" applyFont="1" applyFill="1" applyAlignment="1">
      <alignment horizontal="left"/>
    </xf>
    <xf numFmtId="0" fontId="6" fillId="0" borderId="0" xfId="1" applyNumberFormat="1" applyFont="1" applyFill="1" applyAlignment="1">
      <alignment vertical="top"/>
    </xf>
    <xf numFmtId="167" fontId="5" fillId="0" borderId="0" xfId="2" applyNumberFormat="1" applyFont="1" applyFill="1" applyAlignment="1">
      <alignment horizontal="center"/>
    </xf>
    <xf numFmtId="175" fontId="0" fillId="0" borderId="0" xfId="0" applyNumberFormat="1" applyFont="1" applyAlignment="1">
      <alignment horizontal="left"/>
    </xf>
    <xf numFmtId="165" fontId="0" fillId="0" borderId="0" xfId="0" applyNumberFormat="1" applyFont="1" applyAlignment="1">
      <alignment horizontal="left"/>
    </xf>
    <xf numFmtId="37" fontId="0" fillId="0" borderId="0" xfId="0" applyNumberFormat="1" applyFont="1" applyFill="1" applyBorder="1" applyAlignment="1">
      <alignment horizontal="right"/>
    </xf>
    <xf numFmtId="0" fontId="3" fillId="0" borderId="0" xfId="0" applyFont="1" applyFill="1" applyAlignment="1">
      <alignment horizontal="center"/>
    </xf>
    <xf numFmtId="165" fontId="0" fillId="0" borderId="0" xfId="0" applyNumberFormat="1" applyFont="1" applyFill="1" applyBorder="1" applyAlignment="1">
      <alignment horizontal="left"/>
    </xf>
    <xf numFmtId="175" fontId="0" fillId="0" borderId="0" xfId="0" applyNumberFormat="1" applyFont="1" applyFill="1" applyBorder="1" applyAlignment="1">
      <alignment horizontal="left"/>
    </xf>
    <xf numFmtId="0" fontId="0" fillId="0" borderId="0" xfId="0" applyFont="1" applyFill="1"/>
    <xf numFmtId="0" fontId="0" fillId="0" borderId="0" xfId="0" applyFont="1" applyFill="1" applyAlignment="1">
      <alignment horizontal="center"/>
    </xf>
    <xf numFmtId="49" fontId="0" fillId="0" borderId="0" xfId="0" applyNumberFormat="1" applyFont="1" applyFill="1" applyAlignment="1">
      <alignment horizontal="right"/>
    </xf>
    <xf numFmtId="49" fontId="0" fillId="0" borderId="0" xfId="0" applyNumberFormat="1" applyFont="1" applyAlignment="1">
      <alignment horizontal="right"/>
    </xf>
    <xf numFmtId="49" fontId="0" fillId="0" borderId="0" xfId="0" applyNumberFormat="1" applyFont="1" applyFill="1" applyAlignment="1">
      <alignment horizontal="left"/>
    </xf>
    <xf numFmtId="49" fontId="0" fillId="0" borderId="0" xfId="0" applyNumberFormat="1" applyFont="1" applyAlignment="1">
      <alignment horizontal="left"/>
    </xf>
    <xf numFmtId="49" fontId="3" fillId="0" borderId="0" xfId="0" applyNumberFormat="1" applyFont="1" applyFill="1" applyAlignment="1">
      <alignment horizontal="left"/>
    </xf>
    <xf numFmtId="49" fontId="3" fillId="0" borderId="0" xfId="0" applyNumberFormat="1" applyFont="1" applyFill="1" applyAlignment="1">
      <alignment horizontal="center"/>
    </xf>
    <xf numFmtId="0" fontId="0" fillId="0" borderId="0" xfId="0" applyFont="1" applyFill="1" applyAlignment="1">
      <alignment horizontal="right" wrapText="1"/>
    </xf>
    <xf numFmtId="49" fontId="0" fillId="0" borderId="0" xfId="0" applyNumberFormat="1" applyFont="1" applyFill="1" applyAlignment="1">
      <alignment horizontal="right" wrapText="1"/>
    </xf>
    <xf numFmtId="49" fontId="3" fillId="0" borderId="0" xfId="0" applyNumberFormat="1" applyFont="1" applyFill="1" applyAlignment="1">
      <alignment horizontal="right" wrapText="1"/>
    </xf>
    <xf numFmtId="167" fontId="5" fillId="0" borderId="4" xfId="2" applyNumberFormat="1" applyFont="1" applyFill="1" applyBorder="1" applyAlignment="1"/>
    <xf numFmtId="167" fontId="5" fillId="0" borderId="0" xfId="7" applyNumberFormat="1" applyFont="1" applyFill="1" applyBorder="1" applyAlignment="1">
      <alignment horizontal="centerContinuous" vertical="top"/>
    </xf>
    <xf numFmtId="167" fontId="5" fillId="0" borderId="9" xfId="7" applyNumberFormat="1" applyFont="1" applyFill="1" applyBorder="1" applyAlignment="1">
      <alignment vertical="top"/>
    </xf>
    <xf numFmtId="167" fontId="5" fillId="0" borderId="9" xfId="7" applyNumberFormat="1" applyFont="1" applyFill="1" applyBorder="1" applyAlignment="1"/>
    <xf numFmtId="0" fontId="6" fillId="0" borderId="0" xfId="1" applyNumberFormat="1" applyFont="1" applyFill="1" applyAlignment="1">
      <alignment horizontal="center"/>
    </xf>
    <xf numFmtId="167" fontId="5" fillId="0" borderId="5" xfId="2" applyNumberFormat="1" applyFont="1" applyFill="1" applyBorder="1" applyAlignment="1"/>
    <xf numFmtId="167" fontId="5" fillId="0" borderId="6" xfId="2" applyNumberFormat="1" applyFont="1" applyFill="1" applyBorder="1" applyAlignment="1"/>
    <xf numFmtId="167" fontId="5" fillId="0" borderId="0" xfId="2" applyNumberFormat="1" applyFont="1" applyFill="1" applyBorder="1" applyAlignment="1"/>
    <xf numFmtId="167" fontId="5" fillId="0" borderId="1" xfId="2" applyNumberFormat="1" applyFont="1" applyFill="1" applyBorder="1" applyAlignment="1">
      <alignment horizontal="left" vertical="top" wrapText="1"/>
    </xf>
    <xf numFmtId="167" fontId="5" fillId="0" borderId="0" xfId="7" applyNumberFormat="1" applyFont="1" applyFill="1" applyBorder="1"/>
    <xf numFmtId="167" fontId="5" fillId="0" borderId="0" xfId="7" applyNumberFormat="1" applyFont="1" applyFill="1" applyAlignment="1">
      <alignment horizontal="center"/>
    </xf>
    <xf numFmtId="167" fontId="5" fillId="0" borderId="9" xfId="7" applyNumberFormat="1" applyFont="1" applyFill="1" applyBorder="1" applyAlignment="1">
      <alignment horizontal="center"/>
    </xf>
    <xf numFmtId="167" fontId="5" fillId="0" borderId="0" xfId="15" applyNumberFormat="1" applyFont="1" applyFill="1" applyBorder="1" applyAlignment="1">
      <alignment horizontal="right"/>
    </xf>
    <xf numFmtId="167" fontId="5" fillId="0" borderId="0" xfId="16" applyNumberFormat="1" applyFont="1" applyFill="1" applyBorder="1"/>
    <xf numFmtId="0" fontId="13" fillId="0" borderId="0" xfId="11" applyFont="1" applyFill="1" applyAlignment="1">
      <alignment vertical="center"/>
    </xf>
    <xf numFmtId="0" fontId="5" fillId="0" borderId="0" xfId="11" quotePrefix="1" applyFont="1" applyFill="1" applyAlignment="1">
      <alignment horizontal="center"/>
    </xf>
    <xf numFmtId="0" fontId="6" fillId="0" borderId="0" xfId="17" applyFont="1" applyFill="1" applyAlignment="1">
      <alignment horizontal="left"/>
    </xf>
    <xf numFmtId="0" fontId="6" fillId="0" borderId="0" xfId="17" applyFont="1" applyFill="1" applyAlignment="1">
      <alignment horizontal="left" wrapText="1"/>
    </xf>
    <xf numFmtId="167" fontId="5" fillId="0" borderId="0" xfId="11" applyNumberFormat="1" applyFont="1" applyFill="1"/>
    <xf numFmtId="167" fontId="9" fillId="0" borderId="4" xfId="2" applyNumberFormat="1" applyFont="1" applyFill="1" applyBorder="1"/>
    <xf numFmtId="167" fontId="6" fillId="2" borderId="0" xfId="42" applyNumberFormat="1" applyFont="1" applyFill="1"/>
    <xf numFmtId="167" fontId="6" fillId="0" borderId="0" xfId="2" applyNumberFormat="1" applyFont="1" applyFill="1" applyAlignment="1">
      <alignment vertical="top"/>
    </xf>
    <xf numFmtId="166" fontId="5" fillId="0" borderId="0" xfId="1" applyFont="1" applyFill="1" applyAlignment="1">
      <alignment horizontal="center" vertical="center"/>
    </xf>
    <xf numFmtId="167" fontId="5" fillId="0" borderId="0" xfId="7" applyNumberFormat="1" applyFont="1" applyFill="1" applyAlignment="1">
      <alignment vertical="top"/>
    </xf>
    <xf numFmtId="166" fontId="5" fillId="2" borderId="0" xfId="1" applyFont="1" applyFill="1" applyAlignment="1">
      <alignment horizontal="center"/>
    </xf>
    <xf numFmtId="166" fontId="5" fillId="2" borderId="0" xfId="1" quotePrefix="1" applyFont="1" applyFill="1" applyAlignment="1">
      <alignment horizontal="center"/>
    </xf>
    <xf numFmtId="0" fontId="5" fillId="0" borderId="10" xfId="32" applyNumberFormat="1" applyFont="1" applyFill="1" applyBorder="1" applyAlignment="1">
      <alignment horizontal="center" vertical="center" wrapText="1"/>
    </xf>
    <xf numFmtId="166" fontId="6" fillId="0" borderId="0" xfId="1" applyFont="1" applyFill="1" applyAlignment="1">
      <alignment horizontal="justify" vertical="top" wrapText="1"/>
    </xf>
    <xf numFmtId="166" fontId="6" fillId="0" borderId="0" xfId="1" applyFont="1" applyFill="1" applyAlignment="1">
      <alignment vertical="top"/>
    </xf>
    <xf numFmtId="43" fontId="6" fillId="0" borderId="0" xfId="7" applyFont="1" applyFill="1" applyAlignment="1">
      <alignment vertical="top"/>
    </xf>
    <xf numFmtId="43" fontId="6" fillId="0" borderId="0" xfId="7" applyFont="1" applyFill="1" applyAlignment="1">
      <alignment vertical="center"/>
    </xf>
    <xf numFmtId="167" fontId="6" fillId="0" borderId="0" xfId="2" applyNumberFormat="1" applyFont="1" applyFill="1" applyBorder="1" applyAlignment="1">
      <alignment vertical="top"/>
    </xf>
    <xf numFmtId="0" fontId="10" fillId="0" borderId="0" xfId="29" applyFont="1" applyFill="1" applyAlignment="1"/>
    <xf numFmtId="0" fontId="10" fillId="0" borderId="0" xfId="30" applyFont="1" applyFill="1" applyAlignment="1" applyProtection="1">
      <alignment horizontal="center" vertical="center"/>
    </xf>
    <xf numFmtId="9" fontId="10" fillId="0" borderId="0" xfId="4" applyFont="1"/>
    <xf numFmtId="166" fontId="10" fillId="2" borderId="0" xfId="1" applyFont="1" applyFill="1" applyAlignment="1">
      <alignment horizontal="left" vertical="top" indent="1"/>
    </xf>
    <xf numFmtId="0" fontId="10" fillId="0" borderId="0" xfId="31" applyFont="1" applyFill="1" applyBorder="1" applyAlignment="1">
      <alignment vertical="center"/>
    </xf>
    <xf numFmtId="0" fontId="10" fillId="0" borderId="0" xfId="31" applyFont="1" applyFill="1" applyBorder="1" applyAlignment="1">
      <alignment horizontal="left" vertical="center"/>
    </xf>
    <xf numFmtId="0" fontId="10" fillId="0" borderId="0" xfId="31" applyFont="1" applyFill="1" applyAlignment="1"/>
    <xf numFmtId="0" fontId="10" fillId="0" borderId="0" xfId="31" applyFont="1" applyFill="1" applyAlignment="1">
      <alignment horizontal="left"/>
    </xf>
    <xf numFmtId="170" fontId="10" fillId="0" borderId="0" xfId="31" applyNumberFormat="1" applyFont="1" applyFill="1" applyAlignment="1">
      <alignment horizontal="left"/>
    </xf>
    <xf numFmtId="41" fontId="10" fillId="0" borderId="0" xfId="32" applyNumberFormat="1" applyFont="1" applyFill="1" applyAlignment="1"/>
    <xf numFmtId="167" fontId="10" fillId="0" borderId="0" xfId="33" applyNumberFormat="1" applyFont="1" applyFill="1" applyBorder="1" applyAlignment="1">
      <alignment horizontal="center" vertical="center" wrapText="1"/>
    </xf>
    <xf numFmtId="1" fontId="10" fillId="0" borderId="0" xfId="33" quotePrefix="1" applyNumberFormat="1" applyFont="1" applyFill="1" applyBorder="1" applyAlignment="1">
      <alignment horizontal="center" vertical="center" wrapText="1"/>
    </xf>
    <xf numFmtId="1" fontId="10" fillId="0" borderId="0" xfId="33" applyNumberFormat="1" applyFont="1" applyFill="1" applyBorder="1" applyAlignment="1">
      <alignment horizontal="center" vertical="center" wrapText="1"/>
    </xf>
    <xf numFmtId="43" fontId="10" fillId="0" borderId="0" xfId="32" applyNumberFormat="1" applyFont="1" applyFill="1" applyAlignment="1">
      <alignment horizontal="center" vertical="center"/>
    </xf>
    <xf numFmtId="41" fontId="10" fillId="0" borderId="0" xfId="31" applyNumberFormat="1" applyFont="1" applyFill="1" applyAlignment="1"/>
    <xf numFmtId="171" fontId="10" fillId="0" borderId="0" xfId="31" applyNumberFormat="1" applyFont="1" applyFill="1" applyAlignment="1">
      <alignment horizontal="left"/>
    </xf>
    <xf numFmtId="41" fontId="10" fillId="0" borderId="1" xfId="32" applyNumberFormat="1" applyFont="1" applyFill="1" applyBorder="1" applyAlignment="1"/>
    <xf numFmtId="170" fontId="10" fillId="0" borderId="0" xfId="31" quotePrefix="1" applyNumberFormat="1" applyFont="1" applyFill="1" applyAlignment="1">
      <alignment horizontal="left" indent="1"/>
    </xf>
    <xf numFmtId="0" fontId="10" fillId="0" borderId="0" xfId="31" applyFont="1" applyFill="1" applyBorder="1" applyAlignment="1"/>
    <xf numFmtId="0" fontId="10" fillId="0" borderId="0" xfId="31" applyFont="1" applyFill="1" applyBorder="1" applyAlignment="1">
      <alignment horizontal="left"/>
    </xf>
    <xf numFmtId="167" fontId="10" fillId="0" borderId="0" xfId="2" applyNumberFormat="1" applyFont="1"/>
    <xf numFmtId="43" fontId="10" fillId="0" borderId="0" xfId="2" applyFont="1" applyFill="1" applyAlignment="1">
      <alignment horizontal="center" vertical="center"/>
    </xf>
    <xf numFmtId="43" fontId="10" fillId="0" borderId="0" xfId="2" applyFont="1"/>
    <xf numFmtId="176" fontId="5" fillId="2" borderId="0" xfId="1" quotePrefix="1" applyNumberFormat="1" applyFont="1" applyFill="1" applyAlignment="1">
      <alignment horizontal="left"/>
    </xf>
    <xf numFmtId="169" fontId="5" fillId="2" borderId="0" xfId="1" quotePrefix="1" applyNumberFormat="1" applyFont="1" applyFill="1" applyAlignment="1">
      <alignment horizontal="left"/>
    </xf>
    <xf numFmtId="176" fontId="5" fillId="2" borderId="0" xfId="35" quotePrefix="1" applyNumberFormat="1" applyFont="1" applyFill="1" applyAlignment="1">
      <alignment horizontal="left"/>
    </xf>
    <xf numFmtId="169" fontId="6" fillId="2" borderId="0" xfId="3" applyNumberFormat="1" applyFont="1" applyFill="1" applyAlignment="1">
      <alignment horizontal="center" vertical="top" wrapText="1"/>
    </xf>
    <xf numFmtId="0" fontId="10" fillId="0" borderId="0" xfId="0" applyFont="1"/>
    <xf numFmtId="166" fontId="5" fillId="2" borderId="0" xfId="1" quotePrefix="1" applyFont="1" applyFill="1" applyBorder="1" applyAlignment="1">
      <alignment horizontal="center"/>
    </xf>
    <xf numFmtId="166" fontId="6" fillId="2" borderId="0" xfId="1" applyFont="1" applyFill="1" applyAlignment="1"/>
    <xf numFmtId="167" fontId="5" fillId="2" borderId="0" xfId="2" applyNumberFormat="1" applyFont="1" applyFill="1" applyAlignment="1">
      <alignment horizontal="center"/>
    </xf>
    <xf numFmtId="166" fontId="5" fillId="2" borderId="0" xfId="1" applyFont="1" applyFill="1" applyAlignment="1">
      <alignment horizontal="center"/>
    </xf>
    <xf numFmtId="167" fontId="5" fillId="2" borderId="0" xfId="19" applyNumberFormat="1" applyFont="1" applyFill="1" applyAlignment="1">
      <alignment horizontal="center" wrapText="1"/>
    </xf>
    <xf numFmtId="166" fontId="5" fillId="2" borderId="0" xfId="1" quotePrefix="1" applyFont="1" applyFill="1" applyAlignment="1">
      <alignment horizontal="center"/>
    </xf>
    <xf numFmtId="2" fontId="10" fillId="0" borderId="0" xfId="1" applyNumberFormat="1" applyFont="1" applyFill="1"/>
    <xf numFmtId="166" fontId="6" fillId="0" borderId="0" xfId="19" applyFont="1" applyFill="1" applyBorder="1"/>
    <xf numFmtId="43" fontId="6" fillId="0" borderId="0" xfId="7" applyNumberFormat="1" applyFont="1" applyFill="1"/>
    <xf numFmtId="167" fontId="6" fillId="0" borderId="5" xfId="2" applyNumberFormat="1" applyFont="1" applyFill="1" applyBorder="1" applyAlignment="1"/>
    <xf numFmtId="167" fontId="9" fillId="0" borderId="5" xfId="2" applyNumberFormat="1" applyFont="1" applyFill="1" applyBorder="1"/>
    <xf numFmtId="2" fontId="6" fillId="2" borderId="0" xfId="1" quotePrefix="1" applyNumberFormat="1" applyFont="1" applyFill="1" applyAlignment="1">
      <alignment horizontal="left" indent="1"/>
    </xf>
    <xf numFmtId="0" fontId="5" fillId="0" borderId="0" xfId="1" applyNumberFormat="1" applyFont="1" applyFill="1" applyAlignment="1">
      <alignment horizontal="left" vertical="top"/>
    </xf>
    <xf numFmtId="167" fontId="6" fillId="0" borderId="0" xfId="2" applyNumberFormat="1" applyFont="1" applyFill="1" applyAlignment="1">
      <alignment vertical="top"/>
    </xf>
    <xf numFmtId="43" fontId="6" fillId="0" borderId="0" xfId="7" applyFont="1" applyFill="1" applyAlignment="1">
      <alignment vertical="top"/>
    </xf>
    <xf numFmtId="167" fontId="6" fillId="0" borderId="0" xfId="42" applyNumberFormat="1" applyFont="1"/>
    <xf numFmtId="166" fontId="9" fillId="2" borderId="0" xfId="1" applyFont="1" applyFill="1" applyAlignment="1">
      <alignment horizontal="left" vertical="top" indent="1"/>
    </xf>
    <xf numFmtId="166" fontId="6" fillId="2" borderId="0" xfId="1" applyFont="1" applyFill="1" applyAlignment="1"/>
    <xf numFmtId="166" fontId="5" fillId="2" borderId="0" xfId="1" applyFont="1" applyFill="1" applyAlignment="1">
      <alignment horizontal="center"/>
    </xf>
    <xf numFmtId="166" fontId="6" fillId="2" borderId="0" xfId="1" applyFont="1" applyFill="1" applyAlignment="1">
      <alignment horizontal="justify" vertical="top" wrapText="1"/>
    </xf>
    <xf numFmtId="0" fontId="6" fillId="0" borderId="0" xfId="3" applyNumberFormat="1" applyFont="1" applyFill="1" applyAlignment="1">
      <alignment horizontal="justify" vertical="top" wrapText="1"/>
    </xf>
    <xf numFmtId="166" fontId="6" fillId="0" borderId="0" xfId="1" applyFont="1" applyFill="1" applyAlignment="1">
      <alignment vertical="top"/>
    </xf>
    <xf numFmtId="166" fontId="6" fillId="2" borderId="0" xfId="1" applyFont="1" applyFill="1" applyAlignment="1">
      <alignment vertical="center"/>
    </xf>
    <xf numFmtId="0" fontId="5" fillId="2" borderId="0" xfId="11" applyFont="1" applyFill="1" applyAlignment="1">
      <alignment horizontal="left" vertical="center"/>
    </xf>
    <xf numFmtId="167" fontId="5" fillId="0" borderId="7" xfId="16" applyNumberFormat="1" applyFont="1" applyFill="1" applyBorder="1" applyAlignment="1">
      <alignment vertical="center"/>
    </xf>
    <xf numFmtId="167" fontId="6" fillId="2" borderId="0" xfId="11" applyNumberFormat="1" applyFont="1" applyFill="1" applyAlignment="1">
      <alignment vertical="center"/>
    </xf>
    <xf numFmtId="167" fontId="6" fillId="2" borderId="7" xfId="16" applyNumberFormat="1" applyFont="1" applyFill="1" applyBorder="1" applyAlignment="1">
      <alignment vertical="center"/>
    </xf>
    <xf numFmtId="43" fontId="6" fillId="0" borderId="0" xfId="11" applyNumberFormat="1" applyFont="1" applyFill="1" applyBorder="1" applyAlignment="1">
      <alignment vertical="center"/>
    </xf>
    <xf numFmtId="0" fontId="6" fillId="0" borderId="0" xfId="11" applyFont="1" applyFill="1" applyAlignment="1">
      <alignment vertical="center"/>
    </xf>
    <xf numFmtId="43" fontId="6" fillId="0" borderId="10" xfId="2" applyFont="1" applyFill="1" applyBorder="1" applyAlignment="1">
      <alignment vertical="center"/>
    </xf>
    <xf numFmtId="167" fontId="6" fillId="0" borderId="10" xfId="2" applyNumberFormat="1" applyFont="1" applyFill="1" applyBorder="1" applyAlignment="1">
      <alignment vertical="center"/>
    </xf>
    <xf numFmtId="43" fontId="6" fillId="0" borderId="0" xfId="11" applyNumberFormat="1" applyFont="1" applyFill="1" applyAlignment="1">
      <alignment vertical="center"/>
    </xf>
    <xf numFmtId="166" fontId="5" fillId="2" borderId="0" xfId="19" quotePrefix="1" applyFont="1" applyFill="1" applyAlignment="1">
      <alignment horizontal="left" vertical="center"/>
    </xf>
    <xf numFmtId="166" fontId="6" fillId="2" borderId="0" xfId="19" applyFont="1" applyFill="1" applyAlignment="1">
      <alignment vertical="center"/>
    </xf>
    <xf numFmtId="167" fontId="5" fillId="2" borderId="7" xfId="2" applyNumberFormat="1" applyFont="1" applyFill="1" applyBorder="1" applyAlignment="1">
      <alignment vertical="center"/>
    </xf>
    <xf numFmtId="167" fontId="6" fillId="2" borderId="7" xfId="2" applyNumberFormat="1" applyFont="1" applyFill="1" applyBorder="1" applyAlignment="1">
      <alignment vertical="center"/>
    </xf>
    <xf numFmtId="167" fontId="6" fillId="2" borderId="0" xfId="2" applyNumberFormat="1" applyFont="1" applyFill="1" applyBorder="1" applyAlignment="1">
      <alignment vertical="center"/>
    </xf>
    <xf numFmtId="166" fontId="6" fillId="2" borderId="0" xfId="1" applyFont="1" applyFill="1" applyAlignment="1">
      <alignment horizontal="left" vertical="center"/>
    </xf>
    <xf numFmtId="167" fontId="6" fillId="2" borderId="0" xfId="7" applyNumberFormat="1" applyFont="1" applyFill="1" applyAlignment="1">
      <alignment vertical="center"/>
    </xf>
    <xf numFmtId="0" fontId="6" fillId="0" borderId="0" xfId="8" applyFont="1" applyAlignment="1">
      <alignment vertical="center"/>
    </xf>
    <xf numFmtId="1" fontId="6" fillId="2" borderId="0" xfId="35" quotePrefix="1" applyNumberFormat="1" applyFont="1" applyFill="1" applyAlignment="1">
      <alignment horizontal="left" vertical="center"/>
    </xf>
    <xf numFmtId="166" fontId="6" fillId="2" borderId="0" xfId="35" applyNumberFormat="1" applyFont="1" applyFill="1" applyAlignment="1">
      <alignment horizontal="justify" vertical="center"/>
    </xf>
    <xf numFmtId="167" fontId="5" fillId="0" borderId="7" xfId="2" applyNumberFormat="1" applyFont="1" applyFill="1" applyBorder="1" applyAlignment="1">
      <alignment horizontal="center" vertical="center"/>
    </xf>
    <xf numFmtId="166" fontId="6" fillId="2" borderId="0" xfId="1" applyFont="1" applyFill="1" applyAlignment="1">
      <alignment horizontal="center" vertical="center"/>
    </xf>
    <xf numFmtId="167" fontId="6" fillId="0" borderId="7" xfId="2" applyNumberFormat="1" applyFont="1" applyFill="1" applyBorder="1" applyAlignment="1">
      <alignment horizontal="center" vertical="center"/>
    </xf>
    <xf numFmtId="166" fontId="7" fillId="2" borderId="0" xfId="1" applyFont="1" applyFill="1" applyAlignment="1">
      <alignment vertical="center"/>
    </xf>
    <xf numFmtId="0" fontId="5" fillId="0" borderId="0" xfId="14" quotePrefix="1" applyFont="1" applyFill="1" applyBorder="1" applyAlignment="1">
      <alignment horizontal="center" vertical="center"/>
    </xf>
    <xf numFmtId="0" fontId="10" fillId="0" borderId="0" xfId="31" quotePrefix="1" applyFont="1" applyFill="1" applyBorder="1" applyAlignment="1">
      <alignment horizontal="center" vertical="center"/>
    </xf>
    <xf numFmtId="0" fontId="10" fillId="0" borderId="0" xfId="31" applyFont="1" applyFill="1" applyBorder="1" applyAlignment="1">
      <alignment horizontal="center" vertical="center"/>
    </xf>
    <xf numFmtId="0" fontId="5" fillId="0" borderId="10" xfId="32" applyNumberFormat="1" applyFont="1" applyFill="1" applyBorder="1" applyAlignment="1">
      <alignment horizontal="center" vertical="center" wrapText="1"/>
    </xf>
    <xf numFmtId="0" fontId="5" fillId="0" borderId="0" xfId="14" quotePrefix="1" applyFont="1" applyFill="1" applyBorder="1" applyAlignment="1">
      <alignment vertical="center"/>
    </xf>
    <xf numFmtId="15" fontId="6" fillId="0" borderId="0" xfId="8" applyNumberFormat="1" applyFont="1"/>
    <xf numFmtId="10" fontId="6" fillId="0" borderId="0" xfId="8" applyNumberFormat="1" applyFont="1" applyAlignment="1">
      <alignment horizontal="center"/>
    </xf>
    <xf numFmtId="167" fontId="6" fillId="0" borderId="0" xfId="42" applyNumberFormat="1" applyFont="1" applyAlignment="1">
      <alignment horizontal="center"/>
    </xf>
    <xf numFmtId="9" fontId="6" fillId="0" borderId="0" xfId="8" applyNumberFormat="1" applyFont="1" applyAlignment="1">
      <alignment horizontal="center"/>
    </xf>
    <xf numFmtId="167" fontId="5" fillId="0" borderId="9" xfId="7" applyNumberFormat="1" applyFont="1" applyFill="1" applyBorder="1" applyAlignment="1">
      <alignment horizontal="centerContinuous" vertical="top"/>
    </xf>
    <xf numFmtId="15" fontId="10" fillId="0" borderId="0" xfId="32" applyNumberFormat="1" applyFont="1" applyFill="1" applyAlignment="1"/>
    <xf numFmtId="9" fontId="10" fillId="0" borderId="0" xfId="32" applyNumberFormat="1" applyFont="1" applyFill="1" applyAlignment="1"/>
    <xf numFmtId="41" fontId="10" fillId="0" borderId="3" xfId="31" applyNumberFormat="1" applyFont="1" applyFill="1" applyBorder="1" applyAlignment="1"/>
    <xf numFmtId="41" fontId="10" fillId="0" borderId="3" xfId="32" applyNumberFormat="1" applyFont="1" applyFill="1" applyBorder="1" applyAlignment="1"/>
    <xf numFmtId="166" fontId="6" fillId="2" borderId="0" xfId="1" applyFont="1" applyFill="1" applyAlignment="1">
      <alignment horizontal="justify" wrapText="1"/>
    </xf>
    <xf numFmtId="168" fontId="5" fillId="3" borderId="1" xfId="2" applyNumberFormat="1" applyFont="1" applyFill="1" applyBorder="1"/>
    <xf numFmtId="168" fontId="6" fillId="3" borderId="0" xfId="2" applyNumberFormat="1" applyFont="1" applyFill="1"/>
    <xf numFmtId="168" fontId="6" fillId="3" borderId="1" xfId="2" applyNumberFormat="1" applyFont="1" applyFill="1" applyBorder="1"/>
    <xf numFmtId="43" fontId="6" fillId="3" borderId="0" xfId="19" applyNumberFormat="1" applyFont="1" applyFill="1"/>
    <xf numFmtId="166" fontId="6" fillId="3" borderId="0" xfId="19" applyFont="1" applyFill="1"/>
    <xf numFmtId="37" fontId="0" fillId="0" borderId="20" xfId="0" applyNumberFormat="1" applyFont="1" applyFill="1" applyBorder="1" applyAlignment="1">
      <alignment horizontal="right"/>
    </xf>
    <xf numFmtId="37" fontId="0" fillId="0" borderId="21" xfId="0" applyNumberFormat="1" applyFont="1" applyFill="1" applyBorder="1" applyAlignment="1">
      <alignment horizontal="right"/>
    </xf>
    <xf numFmtId="37" fontId="0" fillId="0" borderId="22" xfId="0" applyNumberFormat="1" applyFont="1" applyFill="1" applyBorder="1" applyAlignment="1">
      <alignment horizontal="right"/>
    </xf>
    <xf numFmtId="37" fontId="0" fillId="0" borderId="23" xfId="0" applyNumberFormat="1" applyFont="1" applyFill="1" applyBorder="1" applyAlignment="1">
      <alignment horizontal="right"/>
    </xf>
    <xf numFmtId="37" fontId="0" fillId="0" borderId="24" xfId="0" applyNumberFormat="1" applyFont="1" applyFill="1" applyBorder="1" applyAlignment="1">
      <alignment horizontal="right"/>
    </xf>
    <xf numFmtId="37" fontId="0" fillId="0" borderId="25" xfId="0" applyNumberFormat="1" applyFont="1" applyFill="1" applyBorder="1" applyAlignment="1">
      <alignment horizontal="right"/>
    </xf>
    <xf numFmtId="49" fontId="3" fillId="0" borderId="23" xfId="0" applyNumberFormat="1" applyFont="1" applyFill="1" applyBorder="1" applyAlignment="1">
      <alignment horizontal="center"/>
    </xf>
    <xf numFmtId="49" fontId="3" fillId="0" borderId="23" xfId="0" quotePrefix="1" applyNumberFormat="1" applyFont="1" applyFill="1" applyBorder="1" applyAlignment="1">
      <alignment horizontal="center"/>
    </xf>
    <xf numFmtId="174" fontId="0" fillId="0" borderId="23" xfId="0" applyNumberFormat="1" applyFont="1" applyFill="1" applyBorder="1" applyAlignment="1">
      <alignment horizontal="center"/>
    </xf>
    <xf numFmtId="173" fontId="0" fillId="0" borderId="23" xfId="0" applyNumberFormat="1" applyFont="1" applyFill="1" applyBorder="1" applyAlignment="1">
      <alignment horizontal="center"/>
    </xf>
    <xf numFmtId="37" fontId="0" fillId="0" borderId="9" xfId="0" applyNumberFormat="1" applyFont="1" applyFill="1" applyBorder="1" applyAlignment="1">
      <alignment horizontal="right"/>
    </xf>
    <xf numFmtId="37" fontId="0" fillId="0" borderId="7" xfId="0" applyNumberFormat="1" applyFont="1" applyFill="1" applyBorder="1" applyAlignment="1">
      <alignment horizontal="right"/>
    </xf>
    <xf numFmtId="37" fontId="0" fillId="0" borderId="26" xfId="0" applyNumberFormat="1" applyFont="1" applyFill="1" applyBorder="1" applyAlignment="1">
      <alignment horizontal="right"/>
    </xf>
    <xf numFmtId="175" fontId="0" fillId="0" borderId="0" xfId="0" applyNumberFormat="1" applyFont="1" applyFill="1" applyBorder="1" applyAlignment="1">
      <alignment horizontal="left" wrapText="1"/>
    </xf>
    <xf numFmtId="165" fontId="0" fillId="0" borderId="0" xfId="0" applyNumberFormat="1" applyFont="1" applyFill="1" applyBorder="1" applyAlignment="1">
      <alignment horizontal="left" wrapText="1"/>
    </xf>
    <xf numFmtId="175" fontId="3" fillId="0" borderId="0" xfId="0" applyNumberFormat="1" applyFont="1" applyFill="1" applyAlignment="1">
      <alignment horizontal="left"/>
    </xf>
    <xf numFmtId="165" fontId="3" fillId="0" borderId="0" xfId="0" applyNumberFormat="1" applyFont="1" applyFill="1" applyAlignment="1">
      <alignment horizontal="left"/>
    </xf>
    <xf numFmtId="37" fontId="0" fillId="3" borderId="7" xfId="0" applyNumberFormat="1" applyFont="1" applyFill="1" applyBorder="1" applyAlignment="1">
      <alignment horizontal="right"/>
    </xf>
    <xf numFmtId="37" fontId="0" fillId="3" borderId="26" xfId="0" applyNumberFormat="1" applyFont="1" applyFill="1" applyBorder="1" applyAlignment="1">
      <alignment horizontal="right"/>
    </xf>
    <xf numFmtId="37" fontId="0" fillId="3" borderId="20" xfId="0" applyNumberFormat="1" applyFont="1" applyFill="1" applyBorder="1" applyAlignment="1">
      <alignment horizontal="right"/>
    </xf>
    <xf numFmtId="37" fontId="0" fillId="3" borderId="23" xfId="0" applyNumberFormat="1" applyFont="1" applyFill="1" applyBorder="1" applyAlignment="1">
      <alignment horizontal="right"/>
    </xf>
    <xf numFmtId="166" fontId="6" fillId="3" borderId="0" xfId="1" applyFont="1" applyFill="1" applyAlignment="1">
      <alignment horizontal="justify" vertical="top" wrapText="1"/>
    </xf>
    <xf numFmtId="0" fontId="6" fillId="0" borderId="0" xfId="8" applyFont="1" applyFill="1" applyAlignment="1">
      <alignment horizontal="center" vertical="top" wrapText="1"/>
    </xf>
    <xf numFmtId="166" fontId="6" fillId="0" borderId="0" xfId="1" applyFont="1" applyFill="1" applyAlignment="1">
      <alignment horizontal="justify" vertical="top" wrapText="1"/>
    </xf>
    <xf numFmtId="166" fontId="6" fillId="0" borderId="0" xfId="1" applyFont="1" applyFill="1" applyAlignment="1">
      <alignment vertical="top"/>
    </xf>
    <xf numFmtId="167" fontId="5" fillId="0" borderId="0" xfId="2" applyNumberFormat="1" applyFont="1" applyFill="1" applyBorder="1" applyAlignment="1">
      <alignment horizontal="left" vertical="top" wrapText="1"/>
    </xf>
    <xf numFmtId="167" fontId="6" fillId="0" borderId="0" xfId="2" applyNumberFormat="1" applyFont="1" applyFill="1" applyBorder="1" applyAlignment="1">
      <alignment horizontal="right"/>
    </xf>
    <xf numFmtId="166" fontId="6" fillId="0" borderId="0" xfId="1" applyFont="1" applyFill="1" applyAlignment="1">
      <alignment horizontal="left" indent="1"/>
    </xf>
    <xf numFmtId="166" fontId="6" fillId="0" borderId="0" xfId="1" applyFont="1" applyFill="1" applyAlignment="1">
      <alignment horizontal="center"/>
    </xf>
    <xf numFmtId="167" fontId="5" fillId="0" borderId="0" xfId="1" applyNumberFormat="1" applyFont="1" applyFill="1" applyAlignment="1">
      <alignment horizontal="center"/>
    </xf>
    <xf numFmtId="166" fontId="6" fillId="0" borderId="0" xfId="1" applyFont="1" applyFill="1" applyAlignment="1">
      <alignment vertical="top"/>
    </xf>
    <xf numFmtId="0" fontId="5" fillId="0" borderId="0" xfId="24" applyFont="1" applyFill="1" applyBorder="1" applyAlignment="1">
      <alignment horizontal="left" vertical="top"/>
    </xf>
    <xf numFmtId="0" fontId="5" fillId="0" borderId="0" xfId="24" applyFont="1" applyFill="1" applyBorder="1" applyAlignment="1">
      <alignment vertical="top"/>
    </xf>
    <xf numFmtId="0" fontId="6" fillId="0" borderId="0" xfId="24" applyFont="1" applyFill="1" applyBorder="1" applyAlignment="1">
      <alignment vertical="top"/>
    </xf>
    <xf numFmtId="0" fontId="6" fillId="0" borderId="0" xfId="24" applyFont="1" applyFill="1" applyAlignment="1">
      <alignment vertical="top"/>
    </xf>
    <xf numFmtId="0" fontId="6" fillId="0" borderId="0" xfId="24" applyFont="1" applyFill="1" applyBorder="1" applyAlignment="1">
      <alignment horizontal="left" vertical="top"/>
    </xf>
    <xf numFmtId="0" fontId="5" fillId="2" borderId="0" xfId="35" quotePrefix="1" applyNumberFormat="1" applyFont="1" applyFill="1" applyAlignment="1">
      <alignment horizontal="left"/>
    </xf>
    <xf numFmtId="0" fontId="21" fillId="0" borderId="0" xfId="46" applyFont="1" applyFill="1"/>
    <xf numFmtId="0" fontId="10" fillId="0" borderId="0" xfId="0" applyFont="1" applyAlignment="1">
      <alignment horizontal="left" vertical="top"/>
    </xf>
    <xf numFmtId="0" fontId="23" fillId="0" borderId="23" xfId="49" applyFont="1" applyFill="1" applyBorder="1" applyAlignment="1">
      <alignment horizontal="center"/>
    </xf>
    <xf numFmtId="166" fontId="5" fillId="0" borderId="0" xfId="1" applyFont="1" applyFill="1" applyAlignment="1">
      <alignment wrapText="1"/>
    </xf>
    <xf numFmtId="167" fontId="6" fillId="0" borderId="0" xfId="1" applyNumberFormat="1" applyFont="1" applyFill="1"/>
    <xf numFmtId="167" fontId="5" fillId="0" borderId="0" xfId="7" applyNumberFormat="1" applyFont="1" applyFill="1" applyBorder="1" applyAlignment="1">
      <alignment horizontal="right"/>
    </xf>
    <xf numFmtId="166" fontId="6" fillId="0" borderId="0" xfId="1" applyFont="1" applyFill="1" applyAlignment="1">
      <alignment wrapText="1"/>
    </xf>
    <xf numFmtId="167" fontId="5" fillId="0" borderId="0" xfId="2" applyNumberFormat="1" applyFont="1" applyFill="1" applyAlignment="1">
      <alignment vertical="top"/>
    </xf>
    <xf numFmtId="167" fontId="5" fillId="0" borderId="0" xfId="2" applyNumberFormat="1" applyFont="1" applyFill="1" applyAlignment="1">
      <alignment wrapText="1"/>
    </xf>
    <xf numFmtId="167" fontId="6" fillId="0" borderId="0" xfId="1" applyNumberFormat="1" applyFont="1" applyFill="1" applyAlignment="1">
      <alignment wrapText="1"/>
    </xf>
    <xf numFmtId="167" fontId="6" fillId="0" borderId="0" xfId="2" applyNumberFormat="1" applyFont="1" applyFill="1" applyAlignment="1">
      <alignment wrapText="1"/>
    </xf>
    <xf numFmtId="1" fontId="5" fillId="0" borderId="0" xfId="2" applyNumberFormat="1" applyFont="1" applyFill="1" applyAlignment="1">
      <alignment horizontal="center" vertical="top"/>
    </xf>
    <xf numFmtId="43" fontId="6" fillId="0" borderId="0" xfId="2" applyFont="1" applyFill="1" applyAlignment="1">
      <alignment vertical="top"/>
    </xf>
    <xf numFmtId="43" fontId="6" fillId="0" borderId="0" xfId="2" applyNumberFormat="1" applyFont="1" applyFill="1" applyAlignment="1">
      <alignment vertical="top"/>
    </xf>
    <xf numFmtId="166" fontId="6" fillId="0" borderId="0" xfId="1" applyFont="1" applyFill="1" applyAlignment="1">
      <alignment vertical="top"/>
    </xf>
    <xf numFmtId="166" fontId="5" fillId="2" borderId="0" xfId="1" quotePrefix="1" applyFont="1" applyFill="1" applyAlignment="1">
      <alignment horizontal="center"/>
    </xf>
    <xf numFmtId="166" fontId="5" fillId="0" borderId="0" xfId="34" applyNumberFormat="1" applyFont="1" applyFill="1" applyAlignment="1"/>
    <xf numFmtId="0" fontId="6" fillId="0" borderId="0" xfId="3" applyNumberFormat="1" applyFont="1" applyFill="1" applyAlignment="1">
      <alignment horizontal="left" vertical="top" wrapText="1"/>
    </xf>
    <xf numFmtId="49" fontId="5" fillId="0" borderId="0" xfId="1" applyNumberFormat="1" applyFont="1" applyFill="1" applyAlignment="1">
      <alignment horizontal="center" vertical="center" wrapText="1"/>
    </xf>
    <xf numFmtId="0" fontId="6" fillId="0" borderId="0" xfId="3" applyNumberFormat="1" applyFont="1" applyFill="1" applyAlignment="1">
      <alignment horizontal="left" vertical="top"/>
    </xf>
    <xf numFmtId="0" fontId="5" fillId="0" borderId="0" xfId="1" quotePrefix="1" applyNumberFormat="1" applyFont="1" applyFill="1" applyBorder="1" applyAlignment="1">
      <alignment horizontal="left"/>
    </xf>
    <xf numFmtId="166" fontId="6" fillId="0" borderId="0" xfId="1" applyFont="1" applyFill="1" applyBorder="1" applyAlignment="1">
      <alignment horizontal="justify" wrapText="1"/>
    </xf>
    <xf numFmtId="49" fontId="5" fillId="0" borderId="0" xfId="1" applyNumberFormat="1" applyFont="1" applyFill="1" applyAlignment="1">
      <alignment vertical="center" wrapText="1"/>
    </xf>
    <xf numFmtId="167" fontId="5" fillId="0" borderId="21" xfId="2" applyNumberFormat="1" applyFont="1" applyFill="1" applyBorder="1" applyAlignment="1">
      <alignment vertical="top" wrapText="1"/>
    </xf>
    <xf numFmtId="167" fontId="5" fillId="0" borderId="0" xfId="2" applyNumberFormat="1" applyFont="1" applyFill="1" applyBorder="1" applyAlignment="1">
      <alignment vertical="top" wrapText="1"/>
    </xf>
    <xf numFmtId="0" fontId="0" fillId="0" borderId="0" xfId="0" applyFill="1" applyAlignment="1">
      <alignment vertical="top" wrapText="1"/>
    </xf>
    <xf numFmtId="0" fontId="5" fillId="0" borderId="0" xfId="24" applyFont="1" applyFill="1" applyBorder="1" applyAlignment="1">
      <alignment horizontal="center" vertical="top"/>
    </xf>
    <xf numFmtId="0" fontId="6" fillId="0" borderId="0" xfId="24" applyFont="1" applyFill="1" applyBorder="1" applyAlignment="1">
      <alignment horizontal="center" vertical="top"/>
    </xf>
    <xf numFmtId="43" fontId="6" fillId="0" borderId="0" xfId="42" applyFont="1" applyFill="1" applyBorder="1" applyAlignment="1">
      <alignment vertical="top"/>
    </xf>
    <xf numFmtId="170" fontId="10" fillId="0" borderId="0" xfId="0" applyNumberFormat="1" applyFont="1" applyBorder="1" applyAlignment="1">
      <alignment horizontal="left"/>
    </xf>
    <xf numFmtId="182" fontId="10" fillId="0" borderId="0" xfId="0" applyNumberFormat="1" applyFont="1" applyAlignment="1">
      <alignment horizontal="center" vertical="top"/>
    </xf>
    <xf numFmtId="181" fontId="10" fillId="0" borderId="0" xfId="42" applyNumberFormat="1" applyFont="1"/>
    <xf numFmtId="0" fontId="6" fillId="0" borderId="0" xfId="3" applyNumberFormat="1" applyFont="1" applyFill="1" applyAlignment="1">
      <alignment horizontal="center" vertical="top" wrapText="1"/>
    </xf>
    <xf numFmtId="0" fontId="5" fillId="0" borderId="0" xfId="24" quotePrefix="1" applyFont="1" applyFill="1" applyBorder="1" applyAlignment="1">
      <alignment horizontal="center" vertical="top"/>
    </xf>
    <xf numFmtId="166" fontId="6" fillId="0" borderId="0" xfId="1" applyFont="1" applyFill="1" applyAlignment="1">
      <alignment vertical="top"/>
    </xf>
    <xf numFmtId="183" fontId="10" fillId="0" borderId="0" xfId="0" applyNumberFormat="1" applyFont="1" applyAlignment="1">
      <alignment horizontal="center" vertical="top"/>
    </xf>
    <xf numFmtId="170" fontId="24" fillId="0" borderId="0" xfId="0" applyNumberFormat="1" applyFont="1" applyBorder="1" applyAlignment="1">
      <alignment horizontal="left"/>
    </xf>
    <xf numFmtId="0" fontId="6" fillId="0" borderId="0" xfId="24" applyFont="1" applyFill="1" applyBorder="1" applyAlignment="1">
      <alignment horizontal="left" vertical="center"/>
    </xf>
    <xf numFmtId="182" fontId="10" fillId="0" borderId="0" xfId="0" applyNumberFormat="1" applyFont="1" applyAlignment="1">
      <alignment horizontal="center" vertical="center"/>
    </xf>
    <xf numFmtId="43" fontId="6" fillId="0" borderId="0" xfId="42" applyFont="1" applyFill="1" applyBorder="1" applyAlignment="1">
      <alignment vertical="center"/>
    </xf>
    <xf numFmtId="0" fontId="6" fillId="0" borderId="0" xfId="24" applyFont="1" applyFill="1" applyBorder="1" applyAlignment="1">
      <alignment vertical="center"/>
    </xf>
    <xf numFmtId="17" fontId="5" fillId="0" borderId="0" xfId="1" applyNumberFormat="1" applyFont="1" applyFill="1" applyAlignment="1">
      <alignment horizontal="centerContinuous"/>
    </xf>
    <xf numFmtId="167" fontId="0" fillId="0" borderId="0" xfId="42" applyNumberFormat="1" applyFont="1"/>
    <xf numFmtId="185" fontId="23" fillId="0" borderId="0" xfId="54" quotePrefix="1" applyNumberFormat="1" applyFont="1" applyFill="1" applyAlignment="1">
      <alignment horizontal="left" vertical="top"/>
    </xf>
    <xf numFmtId="0" fontId="23" fillId="0" borderId="0" xfId="44" applyFont="1" applyFill="1" applyAlignment="1">
      <alignment vertical="top"/>
    </xf>
    <xf numFmtId="167" fontId="25" fillId="0" borderId="0" xfId="55" applyNumberFormat="1" applyFont="1" applyFill="1"/>
    <xf numFmtId="167" fontId="23" fillId="0" borderId="0" xfId="55" applyNumberFormat="1" applyFont="1" applyFill="1" applyAlignment="1">
      <alignment horizontal="center"/>
    </xf>
    <xf numFmtId="0" fontId="28" fillId="0" borderId="0" xfId="56" applyFont="1" applyFill="1" applyAlignment="1">
      <alignment vertical="top"/>
    </xf>
    <xf numFmtId="0" fontId="29" fillId="0" borderId="0" xfId="56" applyFont="1" applyFill="1"/>
    <xf numFmtId="0" fontId="25" fillId="0" borderId="0" xfId="58" applyNumberFormat="1" applyFont="1" applyFill="1" applyAlignment="1">
      <alignment horizontal="left" vertical="justify" wrapText="1"/>
    </xf>
    <xf numFmtId="167" fontId="23" fillId="0" borderId="0" xfId="55" applyNumberFormat="1" applyFont="1" applyFill="1" applyAlignment="1">
      <alignment vertical="top"/>
    </xf>
    <xf numFmtId="0" fontId="29" fillId="0" borderId="0" xfId="56" applyFont="1" applyFill="1" applyBorder="1" applyAlignment="1"/>
    <xf numFmtId="37" fontId="25" fillId="0" borderId="0" xfId="58" applyNumberFormat="1" applyFont="1" applyFill="1" applyAlignment="1" applyProtection="1">
      <alignment vertical="top"/>
    </xf>
    <xf numFmtId="0" fontId="25" fillId="0" borderId="0" xfId="55" applyNumberFormat="1" applyFont="1" applyFill="1"/>
    <xf numFmtId="0" fontId="25" fillId="0" borderId="0" xfId="57" applyFont="1" applyFill="1" applyAlignment="1">
      <alignment horizontal="center"/>
    </xf>
    <xf numFmtId="0" fontId="6" fillId="0" borderId="0" xfId="62"/>
    <xf numFmtId="1" fontId="6" fillId="0" borderId="0" xfId="24" applyNumberFormat="1" applyFont="1" applyFill="1" applyBorder="1" applyAlignment="1">
      <alignment vertical="top"/>
    </xf>
    <xf numFmtId="167" fontId="9" fillId="0" borderId="0" xfId="0" applyNumberFormat="1" applyFont="1" applyAlignment="1"/>
    <xf numFmtId="167" fontId="5" fillId="0" borderId="7" xfId="24" applyNumberFormat="1" applyFont="1" applyFill="1" applyBorder="1" applyAlignment="1">
      <alignment vertical="top"/>
    </xf>
    <xf numFmtId="170" fontId="25" fillId="0" borderId="0" xfId="63" quotePrefix="1" applyNumberFormat="1" applyFont="1" applyFill="1" applyBorder="1" applyAlignment="1" applyProtection="1">
      <alignment horizontal="left"/>
    </xf>
    <xf numFmtId="167" fontId="5" fillId="0" borderId="21" xfId="42" applyNumberFormat="1" applyFont="1" applyFill="1" applyBorder="1" applyAlignment="1">
      <alignment vertical="center"/>
    </xf>
    <xf numFmtId="167" fontId="6" fillId="0" borderId="0" xfId="24" applyNumberFormat="1" applyFont="1" applyFill="1" applyBorder="1" applyAlignment="1">
      <alignment vertical="top"/>
    </xf>
    <xf numFmtId="0" fontId="22" fillId="0" borderId="0" xfId="50" quotePrefix="1" applyFont="1" applyFill="1" applyBorder="1" applyAlignment="1">
      <alignment vertical="center" wrapText="1"/>
    </xf>
    <xf numFmtId="0" fontId="23" fillId="0" borderId="0" xfId="0" applyFont="1" applyFill="1" applyAlignment="1" applyProtection="1">
      <alignment vertical="top"/>
    </xf>
    <xf numFmtId="176" fontId="23" fillId="0" borderId="0" xfId="0" applyNumberFormat="1" applyFont="1" applyFill="1" applyAlignment="1" applyProtection="1">
      <alignment horizontal="left"/>
    </xf>
    <xf numFmtId="176" fontId="23" fillId="0" borderId="0" xfId="66" quotePrefix="1" applyNumberFormat="1" applyFont="1" applyFill="1" applyAlignment="1">
      <alignment horizontal="left" vertical="top"/>
    </xf>
    <xf numFmtId="0" fontId="9" fillId="0" borderId="0" xfId="3" applyNumberFormat="1" applyFont="1" applyFill="1" applyAlignment="1">
      <alignment horizontal="center"/>
    </xf>
    <xf numFmtId="16" fontId="9" fillId="0" borderId="0" xfId="3" quotePrefix="1" applyNumberFormat="1" applyFont="1" applyFill="1" applyAlignment="1">
      <alignment horizontal="center"/>
    </xf>
    <xf numFmtId="0" fontId="9" fillId="0" borderId="0" xfId="3" quotePrefix="1" applyNumberFormat="1" applyFont="1" applyFill="1" applyAlignment="1">
      <alignment horizontal="center"/>
    </xf>
    <xf numFmtId="0" fontId="5" fillId="0" borderId="0" xfId="22" quotePrefix="1" applyFont="1" applyFill="1" applyBorder="1" applyAlignment="1">
      <alignment horizontal="center"/>
    </xf>
    <xf numFmtId="166" fontId="5" fillId="2" borderId="0" xfId="1" quotePrefix="1" applyFont="1" applyFill="1" applyAlignment="1"/>
    <xf numFmtId="0" fontId="25" fillId="0" borderId="0" xfId="0" applyFont="1" applyFill="1" applyAlignment="1">
      <alignment horizontal="left" vertical="top" indent="1"/>
    </xf>
    <xf numFmtId="0" fontId="23" fillId="0" borderId="0" xfId="0" applyFont="1" applyFill="1" applyAlignment="1">
      <alignment vertical="top"/>
    </xf>
    <xf numFmtId="0" fontId="25" fillId="0" borderId="0" xfId="1" applyNumberFormat="1" applyFont="1" applyFill="1"/>
    <xf numFmtId="166" fontId="25" fillId="0" borderId="0" xfId="1" applyFont="1" applyFill="1"/>
    <xf numFmtId="166" fontId="34" fillId="0" borderId="0" xfId="1" applyFont="1" applyFill="1"/>
    <xf numFmtId="166" fontId="23" fillId="0" borderId="0" xfId="1" applyFont="1" applyFill="1"/>
    <xf numFmtId="166" fontId="25" fillId="0" borderId="0" xfId="1" applyNumberFormat="1" applyFont="1" applyFill="1"/>
    <xf numFmtId="16" fontId="28" fillId="0" borderId="0" xfId="3" quotePrefix="1" applyNumberFormat="1" applyFont="1" applyFill="1" applyAlignment="1">
      <alignment horizontal="center"/>
    </xf>
    <xf numFmtId="167" fontId="25" fillId="0" borderId="0" xfId="1" applyNumberFormat="1" applyFont="1" applyFill="1"/>
    <xf numFmtId="0" fontId="28" fillId="0" borderId="0" xfId="3" quotePrefix="1" applyNumberFormat="1" applyFont="1" applyFill="1" applyAlignment="1">
      <alignment horizontal="center"/>
    </xf>
    <xf numFmtId="170" fontId="23" fillId="0" borderId="0" xfId="2" quotePrefix="1" applyNumberFormat="1" applyFont="1" applyFill="1" applyAlignment="1">
      <alignment horizontal="center" vertical="center" wrapText="1"/>
    </xf>
    <xf numFmtId="0" fontId="23" fillId="0" borderId="0" xfId="3" quotePrefix="1" applyNumberFormat="1" applyFont="1" applyFill="1" applyAlignment="1">
      <alignment horizontal="center" vertical="center" wrapText="1"/>
    </xf>
    <xf numFmtId="167" fontId="25" fillId="0" borderId="0" xfId="2" applyNumberFormat="1" applyFont="1" applyFill="1"/>
    <xf numFmtId="166" fontId="23" fillId="0" borderId="0" xfId="3" quotePrefix="1" applyNumberFormat="1" applyFont="1" applyFill="1" applyAlignment="1">
      <alignment horizontal="center" vertical="center" wrapText="1"/>
    </xf>
    <xf numFmtId="0" fontId="23" fillId="0" borderId="0" xfId="1" applyNumberFormat="1" applyFont="1" applyFill="1" applyAlignment="1">
      <alignment horizontal="center"/>
    </xf>
    <xf numFmtId="167" fontId="23" fillId="0" borderId="0" xfId="1" quotePrefix="1" applyNumberFormat="1" applyFont="1" applyFill="1" applyAlignment="1">
      <alignment horizontal="center"/>
    </xf>
    <xf numFmtId="166" fontId="25" fillId="0" borderId="0" xfId="1" applyFont="1" applyFill="1" applyAlignment="1">
      <alignment horizontal="center"/>
    </xf>
    <xf numFmtId="167" fontId="23" fillId="0" borderId="0" xfId="2" applyNumberFormat="1" applyFont="1" applyFill="1"/>
    <xf numFmtId="167" fontId="25" fillId="0" borderId="0" xfId="3" applyNumberFormat="1" applyFont="1" applyFill="1"/>
    <xf numFmtId="166" fontId="25" fillId="0" borderId="0" xfId="1" applyFont="1" applyFill="1" applyAlignment="1">
      <alignment horizontal="left"/>
    </xf>
    <xf numFmtId="0" fontId="25" fillId="0" borderId="0" xfId="1" quotePrefix="1" applyNumberFormat="1" applyFont="1" applyFill="1" applyAlignment="1">
      <alignment horizontal="center"/>
    </xf>
    <xf numFmtId="167" fontId="23" fillId="0" borderId="4" xfId="2" applyNumberFormat="1" applyFont="1" applyFill="1" applyBorder="1" applyAlignment="1"/>
    <xf numFmtId="167" fontId="25" fillId="0" borderId="4" xfId="2" applyNumberFormat="1" applyFont="1" applyFill="1" applyBorder="1" applyAlignment="1"/>
    <xf numFmtId="0" fontId="25" fillId="0" borderId="0" xfId="3" applyNumberFormat="1" applyFont="1" applyFill="1" applyBorder="1"/>
    <xf numFmtId="167" fontId="25" fillId="0" borderId="0" xfId="3" applyNumberFormat="1" applyFont="1" applyFill="1" applyBorder="1"/>
    <xf numFmtId="167" fontId="25" fillId="0" borderId="0" xfId="2" applyNumberFormat="1" applyFont="1" applyFill="1" applyBorder="1"/>
    <xf numFmtId="167" fontId="23" fillId="0" borderId="5" xfId="2" applyNumberFormat="1" applyFont="1" applyFill="1" applyBorder="1" applyAlignment="1"/>
    <xf numFmtId="167" fontId="25" fillId="0" borderId="5" xfId="2" applyNumberFormat="1" applyFont="1" applyFill="1" applyBorder="1" applyAlignment="1"/>
    <xf numFmtId="167" fontId="23" fillId="0" borderId="6" xfId="2" applyNumberFormat="1" applyFont="1" applyFill="1" applyBorder="1" applyAlignment="1"/>
    <xf numFmtId="167" fontId="25" fillId="0" borderId="6" xfId="2" applyNumberFormat="1" applyFont="1" applyFill="1" applyBorder="1" applyAlignment="1"/>
    <xf numFmtId="9" fontId="25" fillId="0" borderId="0" xfId="5" applyFont="1" applyFill="1" applyBorder="1"/>
    <xf numFmtId="167" fontId="25" fillId="0" borderId="0" xfId="5" applyNumberFormat="1" applyFont="1" applyFill="1" applyBorder="1"/>
    <xf numFmtId="166" fontId="23" fillId="0" borderId="0" xfId="1" applyFont="1" applyFill="1" applyAlignment="1">
      <alignment horizontal="left"/>
    </xf>
    <xf numFmtId="0" fontId="25" fillId="0" borderId="0" xfId="1" applyNumberFormat="1" applyFont="1" applyFill="1" applyAlignment="1">
      <alignment horizontal="center"/>
    </xf>
    <xf numFmtId="167" fontId="23" fillId="0" borderId="0" xfId="2" applyNumberFormat="1" applyFont="1" applyFill="1" applyAlignment="1"/>
    <xf numFmtId="167" fontId="25" fillId="0" borderId="0" xfId="2" applyNumberFormat="1" applyFont="1" applyFill="1" applyAlignment="1"/>
    <xf numFmtId="167" fontId="25" fillId="0" borderId="0" xfId="2" applyNumberFormat="1" applyFont="1" applyFill="1" applyAlignment="1">
      <alignment vertical="center"/>
    </xf>
    <xf numFmtId="0" fontId="25" fillId="0" borderId="0" xfId="3" applyNumberFormat="1" applyFont="1" applyFill="1"/>
    <xf numFmtId="166" fontId="25" fillId="0" borderId="0" xfId="1" applyNumberFormat="1" applyFont="1" applyFill="1" applyAlignment="1">
      <alignment horizontal="center"/>
    </xf>
    <xf numFmtId="37" fontId="25" fillId="0" borderId="0" xfId="1" applyNumberFormat="1" applyFont="1" applyFill="1" applyAlignment="1" applyProtection="1">
      <alignment horizontal="left"/>
    </xf>
    <xf numFmtId="166" fontId="25" fillId="0" borderId="0" xfId="6" applyFont="1" applyFill="1" applyAlignment="1">
      <alignment horizontal="left"/>
    </xf>
    <xf numFmtId="166" fontId="23" fillId="0" borderId="0" xfId="1" applyFont="1" applyFill="1" applyAlignment="1">
      <alignment horizontal="left" indent="2"/>
    </xf>
    <xf numFmtId="166" fontId="23" fillId="0" borderId="0" xfId="1" applyFont="1" applyFill="1" applyAlignment="1">
      <alignment vertical="center"/>
    </xf>
    <xf numFmtId="166" fontId="25" fillId="0" borderId="0" xfId="1" applyFont="1" applyFill="1" applyAlignment="1">
      <alignment vertical="center"/>
    </xf>
    <xf numFmtId="0" fontId="25" fillId="0" borderId="0" xfId="1" applyNumberFormat="1" applyFont="1" applyFill="1" applyAlignment="1">
      <alignment vertical="center"/>
    </xf>
    <xf numFmtId="167" fontId="23" fillId="0" borderId="7" xfId="2" applyNumberFormat="1" applyFont="1" applyFill="1" applyBorder="1" applyAlignment="1">
      <alignment vertical="center"/>
    </xf>
    <xf numFmtId="167" fontId="25" fillId="0" borderId="7" xfId="2" applyNumberFormat="1" applyFont="1" applyFill="1" applyBorder="1" applyAlignment="1">
      <alignment vertical="center"/>
    </xf>
    <xf numFmtId="43" fontId="25" fillId="0" borderId="0" xfId="42" applyFont="1" applyFill="1" applyAlignment="1">
      <alignment vertical="center"/>
    </xf>
    <xf numFmtId="167" fontId="23" fillId="0" borderId="8" xfId="2" applyNumberFormat="1" applyFont="1" applyFill="1" applyBorder="1" applyAlignment="1"/>
    <xf numFmtId="167" fontId="25" fillId="0" borderId="8" xfId="2" applyNumberFormat="1" applyFont="1" applyFill="1" applyBorder="1" applyAlignment="1"/>
    <xf numFmtId="167" fontId="23" fillId="0" borderId="1" xfId="2" applyNumberFormat="1" applyFont="1" applyFill="1" applyBorder="1" applyAlignment="1"/>
    <xf numFmtId="167" fontId="25" fillId="0" borderId="1" xfId="2" applyNumberFormat="1" applyFont="1" applyFill="1" applyBorder="1" applyAlignment="1"/>
    <xf numFmtId="186" fontId="25" fillId="0" borderId="0" xfId="3" applyNumberFormat="1" applyFont="1" applyFill="1"/>
    <xf numFmtId="1" fontId="25" fillId="0" borderId="0" xfId="1" quotePrefix="1" applyNumberFormat="1" applyFont="1" applyFill="1" applyAlignment="1">
      <alignment horizontal="center"/>
    </xf>
    <xf numFmtId="0" fontId="25" fillId="0" borderId="0" xfId="1" quotePrefix="1" applyNumberFormat="1" applyFont="1" applyFill="1"/>
    <xf numFmtId="167" fontId="23" fillId="0" borderId="1" xfId="2" applyNumberFormat="1" applyFont="1" applyFill="1" applyBorder="1"/>
    <xf numFmtId="167" fontId="25" fillId="0" borderId="1" xfId="2" applyNumberFormat="1" applyFont="1" applyFill="1" applyBorder="1"/>
    <xf numFmtId="9" fontId="25" fillId="0" borderId="0" xfId="4" applyFont="1" applyFill="1"/>
    <xf numFmtId="167" fontId="23" fillId="0" borderId="0" xfId="2" applyNumberFormat="1" applyFont="1" applyFill="1" applyBorder="1"/>
    <xf numFmtId="166" fontId="25" fillId="0" borderId="0" xfId="1" applyFont="1" applyFill="1" applyAlignment="1"/>
    <xf numFmtId="2" fontId="25" fillId="0" borderId="0" xfId="1" applyNumberFormat="1" applyFont="1" applyFill="1" applyAlignment="1">
      <alignment horizontal="center"/>
    </xf>
    <xf numFmtId="189" fontId="23" fillId="0" borderId="21" xfId="1" applyNumberFormat="1" applyFont="1" applyFill="1" applyBorder="1" applyAlignment="1">
      <alignment horizontal="right"/>
    </xf>
    <xf numFmtId="168" fontId="25" fillId="0" borderId="1" xfId="3" applyNumberFormat="1" applyFont="1" applyFill="1" applyBorder="1"/>
    <xf numFmtId="43" fontId="25" fillId="0" borderId="0" xfId="2" applyNumberFormat="1" applyFont="1" applyFill="1"/>
    <xf numFmtId="166" fontId="25" fillId="0" borderId="0" xfId="1" applyFont="1" applyFill="1" applyBorder="1" applyAlignment="1"/>
    <xf numFmtId="166" fontId="25" fillId="0" borderId="0" xfId="1" applyNumberFormat="1" applyFont="1" applyFill="1" applyAlignment="1"/>
    <xf numFmtId="0" fontId="25" fillId="0" borderId="0" xfId="1" applyNumberFormat="1" applyFont="1" applyFill="1" applyAlignment="1"/>
    <xf numFmtId="0" fontId="23" fillId="0" borderId="0" xfId="1" applyNumberFormat="1" applyFont="1" applyFill="1" applyAlignment="1"/>
    <xf numFmtId="166" fontId="23" fillId="0" borderId="0" xfId="1" applyFont="1" applyFill="1" applyAlignment="1">
      <alignment horizontal="center"/>
    </xf>
    <xf numFmtId="166" fontId="23" fillId="0" borderId="0" xfId="1" applyNumberFormat="1" applyFont="1" applyFill="1" applyAlignment="1">
      <alignment horizontal="center"/>
    </xf>
    <xf numFmtId="167" fontId="23" fillId="0" borderId="0" xfId="2" applyNumberFormat="1" applyFont="1" applyFill="1" applyAlignment="1">
      <alignment horizontal="center"/>
    </xf>
    <xf numFmtId="166" fontId="23" fillId="0" borderId="0" xfId="1" applyFont="1" applyFill="1" applyBorder="1" applyAlignment="1">
      <alignment horizontal="centerContinuous"/>
    </xf>
    <xf numFmtId="166" fontId="23" fillId="0" borderId="0" xfId="1" applyNumberFormat="1" applyFont="1" applyFill="1" applyBorder="1" applyAlignment="1">
      <alignment horizontal="centerContinuous"/>
    </xf>
    <xf numFmtId="167" fontId="23" fillId="0" borderId="0" xfId="2" applyNumberFormat="1" applyFont="1" applyFill="1" applyBorder="1" applyAlignment="1">
      <alignment horizontal="centerContinuous"/>
    </xf>
    <xf numFmtId="166" fontId="23" fillId="0" borderId="0" xfId="1" applyFont="1" applyFill="1" applyBorder="1" applyAlignment="1">
      <alignment horizontal="center"/>
    </xf>
    <xf numFmtId="167" fontId="35" fillId="0" borderId="0" xfId="2" applyNumberFormat="1" applyFont="1" applyFill="1"/>
    <xf numFmtId="0" fontId="35" fillId="0" borderId="0" xfId="1" applyNumberFormat="1" applyFont="1" applyFill="1"/>
    <xf numFmtId="166" fontId="35" fillId="0" borderId="0" xfId="1" applyFont="1" applyFill="1"/>
    <xf numFmtId="0" fontId="28" fillId="0" borderId="0" xfId="3" applyNumberFormat="1" applyFont="1" applyFill="1" applyAlignment="1">
      <alignment horizontal="center"/>
    </xf>
    <xf numFmtId="166" fontId="23" fillId="0" borderId="0" xfId="1" applyFont="1" applyFill="1" applyAlignment="1"/>
    <xf numFmtId="43" fontId="25" fillId="0" borderId="0" xfId="2" applyFont="1" applyFill="1"/>
    <xf numFmtId="17" fontId="23" fillId="0" borderId="0" xfId="1" applyNumberFormat="1" applyFont="1" applyFill="1" applyAlignment="1">
      <alignment horizontal="centerContinuous"/>
    </xf>
    <xf numFmtId="166" fontId="23" fillId="0" borderId="0" xfId="1" applyFont="1" applyFill="1" applyBorder="1"/>
    <xf numFmtId="166" fontId="25" fillId="0" borderId="0" xfId="1" applyFont="1" applyFill="1" applyBorder="1"/>
    <xf numFmtId="0" fontId="25" fillId="0" borderId="0" xfId="2" applyNumberFormat="1" applyFont="1" applyFill="1" applyAlignment="1">
      <alignment horizontal="center"/>
    </xf>
    <xf numFmtId="41" fontId="25" fillId="0" borderId="0" xfId="30" applyNumberFormat="1" applyFont="1" applyFill="1" applyBorder="1" applyAlignment="1"/>
    <xf numFmtId="0" fontId="23" fillId="0" borderId="0" xfId="1" quotePrefix="1" applyNumberFormat="1" applyFont="1" applyFill="1" applyAlignment="1">
      <alignment horizontal="left"/>
    </xf>
    <xf numFmtId="0" fontId="25" fillId="0" borderId="0" xfId="8" applyFont="1" applyFill="1"/>
    <xf numFmtId="0" fontId="25" fillId="0" borderId="0" xfId="8" applyFont="1" applyFill="1" applyBorder="1"/>
    <xf numFmtId="41" fontId="35" fillId="0" borderId="0" xfId="8" applyNumberFormat="1" applyFont="1" applyFill="1" applyBorder="1"/>
    <xf numFmtId="43" fontId="25" fillId="0" borderId="0" xfId="2" applyFont="1" applyFill="1" applyBorder="1"/>
    <xf numFmtId="166" fontId="29" fillId="0" borderId="0" xfId="1" applyFont="1" applyFill="1"/>
    <xf numFmtId="167" fontId="23" fillId="0" borderId="0" xfId="1" applyNumberFormat="1" applyFont="1" applyFill="1" applyAlignment="1"/>
    <xf numFmtId="167" fontId="23" fillId="0" borderId="0" xfId="2" applyNumberFormat="1" applyFont="1" applyFill="1" applyBorder="1" applyAlignment="1"/>
    <xf numFmtId="167" fontId="25" fillId="0" borderId="0" xfId="42" applyNumberFormat="1" applyFont="1" applyFill="1"/>
    <xf numFmtId="0" fontId="23" fillId="0" borderId="0" xfId="1" applyNumberFormat="1" applyFont="1" applyFill="1" applyAlignment="1">
      <alignment horizontal="left"/>
    </xf>
    <xf numFmtId="169" fontId="23" fillId="0" borderId="0" xfId="1" quotePrefix="1" applyNumberFormat="1" applyFont="1" applyFill="1" applyAlignment="1">
      <alignment horizontal="left" vertical="top"/>
    </xf>
    <xf numFmtId="0" fontId="25" fillId="0" borderId="0" xfId="22" applyFont="1" applyFill="1" applyBorder="1" applyAlignment="1">
      <alignment vertical="center"/>
    </xf>
    <xf numFmtId="0" fontId="25" fillId="0" borderId="0" xfId="22" applyFont="1" applyFill="1" applyBorder="1" applyAlignment="1">
      <alignment horizontal="right" vertical="center"/>
    </xf>
    <xf numFmtId="184" fontId="25" fillId="0" borderId="0" xfId="53" applyNumberFormat="1" applyFont="1" applyFill="1" applyBorder="1" applyAlignment="1">
      <alignment vertical="center"/>
    </xf>
    <xf numFmtId="184" fontId="25" fillId="0" borderId="0" xfId="22" applyNumberFormat="1" applyFont="1" applyFill="1" applyBorder="1" applyAlignment="1">
      <alignment vertical="center"/>
    </xf>
    <xf numFmtId="43" fontId="25" fillId="0" borderId="0" xfId="53" applyFont="1" applyFill="1" applyBorder="1" applyAlignment="1">
      <alignment vertical="center"/>
    </xf>
    <xf numFmtId="172" fontId="25" fillId="0" borderId="0" xfId="53" applyNumberFormat="1" applyFont="1" applyFill="1" applyBorder="1" applyAlignment="1">
      <alignment vertical="center"/>
    </xf>
    <xf numFmtId="0" fontId="23" fillId="0" borderId="0" xfId="1" applyNumberFormat="1" applyFont="1" applyFill="1" applyAlignment="1">
      <alignment horizontal="left" vertical="center"/>
    </xf>
    <xf numFmtId="167" fontId="23" fillId="0" borderId="0" xfId="2" applyNumberFormat="1" applyFont="1" applyFill="1" applyBorder="1" applyAlignment="1">
      <alignment vertical="center"/>
    </xf>
    <xf numFmtId="0" fontId="25" fillId="0" borderId="0" xfId="8" applyFont="1" applyFill="1" applyAlignment="1">
      <alignment horizontal="justify" vertical="top" wrapText="1"/>
    </xf>
    <xf numFmtId="166" fontId="25" fillId="0" borderId="0" xfId="1" applyFont="1" applyFill="1" applyAlignment="1">
      <alignment wrapText="1"/>
    </xf>
    <xf numFmtId="166" fontId="36" fillId="0" borderId="0" xfId="1" applyFont="1" applyFill="1" applyBorder="1"/>
    <xf numFmtId="166" fontId="36" fillId="0" borderId="0" xfId="1" applyFont="1" applyFill="1" applyBorder="1" applyAlignment="1">
      <alignment horizontal="center"/>
    </xf>
    <xf numFmtId="43" fontId="25" fillId="0" borderId="0" xfId="2" applyFont="1" applyFill="1" applyBorder="1" applyAlignment="1">
      <alignment horizontal="center"/>
    </xf>
    <xf numFmtId="167" fontId="25" fillId="0" borderId="0" xfId="7" applyNumberFormat="1" applyFont="1" applyFill="1" applyBorder="1" applyAlignment="1"/>
    <xf numFmtId="166" fontId="25" fillId="0" borderId="0" xfId="1" applyFont="1" applyFill="1" applyBorder="1" applyAlignment="1">
      <alignment horizontal="center" vertical="top" wrapText="1"/>
    </xf>
    <xf numFmtId="43" fontId="37" fillId="0" borderId="0" xfId="2" applyFont="1" applyFill="1" applyBorder="1"/>
    <xf numFmtId="167" fontId="23" fillId="0" borderId="0" xfId="7" applyNumberFormat="1" applyFont="1" applyFill="1" applyBorder="1" applyAlignment="1">
      <alignment horizontal="center"/>
    </xf>
    <xf numFmtId="49" fontId="38" fillId="0" borderId="0" xfId="8" applyNumberFormat="1" applyFont="1" applyFill="1" applyBorder="1" applyAlignment="1">
      <alignment horizontal="left"/>
    </xf>
    <xf numFmtId="166" fontId="25" fillId="0" borderId="0" xfId="1" applyFont="1" applyFill="1" applyAlignment="1">
      <alignment horizontal="left" vertical="center"/>
    </xf>
    <xf numFmtId="167" fontId="25" fillId="0" borderId="7" xfId="7" applyNumberFormat="1" applyFont="1" applyFill="1" applyBorder="1" applyAlignment="1">
      <alignment vertical="center"/>
    </xf>
    <xf numFmtId="167" fontId="25" fillId="0" borderId="0" xfId="7" applyNumberFormat="1" applyFont="1" applyFill="1" applyBorder="1" applyAlignment="1">
      <alignment horizontal="center" vertical="center"/>
    </xf>
    <xf numFmtId="43" fontId="25" fillId="0" borderId="0" xfId="2" applyFont="1" applyFill="1" applyAlignment="1">
      <alignment vertical="center"/>
    </xf>
    <xf numFmtId="167" fontId="23" fillId="0" borderId="0" xfId="7" applyNumberFormat="1" applyFont="1" applyFill="1" applyBorder="1" applyAlignment="1"/>
    <xf numFmtId="166" fontId="25" fillId="0" borderId="0" xfId="1" applyFont="1" applyFill="1" applyAlignment="1">
      <alignment horizontal="justify" wrapText="1"/>
    </xf>
    <xf numFmtId="166" fontId="25" fillId="0" borderId="0" xfId="1" applyFont="1" applyFill="1" applyAlignment="1">
      <alignment vertical="top" wrapText="1"/>
    </xf>
    <xf numFmtId="166" fontId="25" fillId="0" borderId="0" xfId="1" applyFont="1" applyFill="1" applyAlignment="1">
      <alignment vertical="top"/>
    </xf>
    <xf numFmtId="0" fontId="23" fillId="0" borderId="0" xfId="35" quotePrefix="1" applyNumberFormat="1" applyFont="1" applyFill="1" applyAlignment="1">
      <alignment horizontal="left"/>
    </xf>
    <xf numFmtId="0" fontId="23" fillId="0" borderId="0" xfId="1" applyNumberFormat="1" applyFont="1" applyFill="1"/>
    <xf numFmtId="166" fontId="25" fillId="0" borderId="0" xfId="35" applyNumberFormat="1" applyFont="1" applyFill="1" applyAlignment="1">
      <alignment horizontal="justify" vertical="top"/>
    </xf>
    <xf numFmtId="49" fontId="23" fillId="0" borderId="0" xfId="1" applyNumberFormat="1" applyFont="1" applyFill="1" applyAlignment="1">
      <alignment horizontal="center" vertical="center" wrapText="1"/>
    </xf>
    <xf numFmtId="167" fontId="25" fillId="0" borderId="0" xfId="2" applyNumberFormat="1" applyFont="1" applyFill="1" applyAlignment="1">
      <alignment vertical="top"/>
    </xf>
    <xf numFmtId="0" fontId="23" fillId="0" borderId="0" xfId="35" applyNumberFormat="1" applyFont="1" applyFill="1" applyAlignment="1">
      <alignment horizontal="center"/>
    </xf>
    <xf numFmtId="0" fontId="25" fillId="0" borderId="0" xfId="3" applyNumberFormat="1" applyFont="1" applyFill="1" applyAlignment="1">
      <alignment horizontal="center" vertical="top" wrapText="1"/>
    </xf>
    <xf numFmtId="167" fontId="23" fillId="0" borderId="0" xfId="2" applyNumberFormat="1" applyFont="1" applyFill="1" applyBorder="1" applyAlignment="1">
      <alignment horizontal="center" vertical="top" wrapText="1"/>
    </xf>
    <xf numFmtId="0" fontId="25" fillId="0" borderId="0" xfId="3" applyNumberFormat="1" applyFont="1" applyFill="1" applyAlignment="1">
      <alignment horizontal="left" vertical="top" wrapText="1"/>
    </xf>
    <xf numFmtId="166" fontId="25" fillId="0" borderId="0" xfId="1" applyFont="1" applyFill="1" applyAlignment="1">
      <alignment horizontal="left" wrapText="1"/>
    </xf>
    <xf numFmtId="166" fontId="25" fillId="0" borderId="0" xfId="1" applyFont="1" applyFill="1" applyBorder="1" applyAlignment="1">
      <alignment vertical="top"/>
    </xf>
    <xf numFmtId="167" fontId="25" fillId="0" borderId="0" xfId="2" applyNumberFormat="1" applyFont="1" applyFill="1" applyBorder="1" applyAlignment="1">
      <alignment vertical="top"/>
    </xf>
    <xf numFmtId="0" fontId="25" fillId="0" borderId="0" xfId="1" applyNumberFormat="1" applyFont="1" applyFill="1" applyBorder="1" applyAlignment="1">
      <alignment horizontal="center"/>
    </xf>
    <xf numFmtId="166" fontId="23" fillId="0" borderId="0" xfId="1" quotePrefix="1" applyFont="1" applyFill="1" applyBorder="1" applyAlignment="1">
      <alignment horizontal="center"/>
    </xf>
    <xf numFmtId="0" fontId="23" fillId="0" borderId="0" xfId="22" quotePrefix="1" applyFont="1" applyFill="1" applyBorder="1" applyAlignment="1">
      <alignment horizontal="center"/>
    </xf>
    <xf numFmtId="167" fontId="25" fillId="0" borderId="0" xfId="7" applyNumberFormat="1" applyFont="1" applyFill="1" applyBorder="1" applyAlignment="1">
      <alignment vertical="top"/>
    </xf>
    <xf numFmtId="37" fontId="23" fillId="0" borderId="0" xfId="0" quotePrefix="1" applyNumberFormat="1" applyFont="1" applyFill="1" applyAlignment="1" applyProtection="1">
      <alignment horizontal="center"/>
    </xf>
    <xf numFmtId="0" fontId="28" fillId="0" borderId="0" xfId="65" applyNumberFormat="1" applyFont="1" applyFill="1" applyBorder="1" applyAlignment="1">
      <alignment horizontal="center" vertical="center"/>
    </xf>
    <xf numFmtId="0" fontId="23" fillId="0" borderId="0" xfId="22" applyFont="1" applyFill="1" applyAlignment="1">
      <alignment vertical="top"/>
    </xf>
    <xf numFmtId="167" fontId="28" fillId="0" borderId="0" xfId="22" quotePrefix="1" applyNumberFormat="1" applyFont="1" applyFill="1" applyAlignment="1"/>
    <xf numFmtId="167" fontId="25" fillId="0" borderId="0" xfId="7" applyNumberFormat="1" applyFont="1" applyFill="1" applyBorder="1" applyAlignment="1">
      <alignment vertical="center"/>
    </xf>
    <xf numFmtId="167" fontId="25" fillId="0" borderId="0" xfId="2" applyNumberFormat="1" applyFont="1" applyFill="1" applyBorder="1" applyAlignment="1">
      <alignment vertical="center"/>
    </xf>
    <xf numFmtId="167" fontId="23" fillId="0" borderId="0" xfId="42" applyNumberFormat="1" applyFont="1" applyFill="1"/>
    <xf numFmtId="167" fontId="23" fillId="0" borderId="7" xfId="42" applyNumberFormat="1" applyFont="1" applyFill="1" applyBorder="1"/>
    <xf numFmtId="0" fontId="25" fillId="0" borderId="0" xfId="36" applyFont="1" applyFill="1" applyAlignment="1">
      <alignment vertical="top" wrapText="1"/>
    </xf>
    <xf numFmtId="0" fontId="25" fillId="0" borderId="0" xfId="24" applyFont="1" applyFill="1" applyBorder="1" applyAlignment="1">
      <alignment vertical="top"/>
    </xf>
    <xf numFmtId="0" fontId="29" fillId="0" borderId="0" xfId="0" applyFont="1"/>
    <xf numFmtId="0" fontId="29" fillId="0" borderId="0" xfId="0" applyFont="1" applyFill="1" applyAlignment="1">
      <alignment horizontal="justify" vertical="top"/>
    </xf>
    <xf numFmtId="166" fontId="25" fillId="0" borderId="0" xfId="1" quotePrefix="1" applyFont="1" applyFill="1" applyBorder="1" applyAlignment="1">
      <alignment horizontal="left" indent="1"/>
    </xf>
    <xf numFmtId="167" fontId="23" fillId="0" borderId="0" xfId="42" applyNumberFormat="1" applyFont="1" applyFill="1" applyBorder="1" applyAlignment="1">
      <alignment horizontal="center"/>
    </xf>
    <xf numFmtId="41" fontId="25" fillId="0" borderId="0" xfId="30" applyNumberFormat="1" applyFont="1" applyFill="1" applyBorder="1" applyAlignment="1">
      <alignment horizontal="right"/>
    </xf>
    <xf numFmtId="0" fontId="23" fillId="0" borderId="0" xfId="39" applyFont="1" applyFill="1"/>
    <xf numFmtId="0" fontId="29" fillId="0" borderId="0" xfId="39" quotePrefix="1" applyFont="1" applyFill="1" applyAlignment="1"/>
    <xf numFmtId="0" fontId="23" fillId="0" borderId="0" xfId="40" quotePrefix="1" applyNumberFormat="1" applyFont="1" applyFill="1" applyAlignment="1">
      <alignment horizontal="left"/>
    </xf>
    <xf numFmtId="0" fontId="29" fillId="0" borderId="0" xfId="39" applyFont="1" applyFill="1"/>
    <xf numFmtId="0" fontId="25" fillId="0" borderId="0" xfId="1" quotePrefix="1" applyNumberFormat="1" applyFont="1" applyFill="1" applyAlignment="1">
      <alignment horizontal="left"/>
    </xf>
    <xf numFmtId="37" fontId="25" fillId="0" borderId="0" xfId="1" quotePrefix="1" applyNumberFormat="1" applyFont="1" applyFill="1" applyAlignment="1"/>
    <xf numFmtId="166" fontId="25" fillId="0" borderId="0" xfId="7" applyNumberFormat="1" applyFont="1" applyFill="1" applyAlignment="1">
      <alignment vertical="center"/>
    </xf>
    <xf numFmtId="166" fontId="39" fillId="0" borderId="0" xfId="7" applyNumberFormat="1" applyFont="1" applyFill="1" applyAlignment="1">
      <alignment vertical="center"/>
    </xf>
    <xf numFmtId="166" fontId="39" fillId="0" borderId="0" xfId="1" applyFont="1" applyFill="1"/>
    <xf numFmtId="0" fontId="23" fillId="0" borderId="0" xfId="8" quotePrefix="1" applyNumberFormat="1" applyFont="1" applyFill="1" applyAlignment="1">
      <alignment horizontal="left"/>
    </xf>
    <xf numFmtId="0" fontId="23" fillId="0" borderId="0" xfId="8" applyFont="1" applyFill="1" applyAlignment="1"/>
    <xf numFmtId="0" fontId="25" fillId="0" borderId="0" xfId="8" applyFont="1" applyFill="1" applyAlignment="1"/>
    <xf numFmtId="0" fontId="23" fillId="0" borderId="0" xfId="8" applyFont="1" applyFill="1" applyBorder="1" applyAlignment="1">
      <alignment horizontal="center"/>
    </xf>
    <xf numFmtId="0" fontId="23" fillId="0" borderId="0" xfId="8" applyFont="1" applyFill="1" applyAlignment="1">
      <alignment horizontal="center" wrapText="1"/>
    </xf>
    <xf numFmtId="10" fontId="25" fillId="0" borderId="0" xfId="4" applyNumberFormat="1" applyFont="1" applyFill="1" applyAlignment="1">
      <alignment horizontal="center"/>
    </xf>
    <xf numFmtId="166" fontId="23" fillId="0" borderId="0" xfId="1" applyFont="1" applyFill="1" applyBorder="1" applyAlignment="1">
      <alignment vertical="center"/>
    </xf>
    <xf numFmtId="1" fontId="23" fillId="0" borderId="0" xfId="1" quotePrefix="1" applyNumberFormat="1" applyFont="1" applyFill="1" applyAlignment="1">
      <alignment vertical="center"/>
    </xf>
    <xf numFmtId="167" fontId="29" fillId="0" borderId="0" xfId="2" applyNumberFormat="1" applyFont="1" applyFill="1"/>
    <xf numFmtId="166" fontId="28" fillId="0" borderId="0" xfId="1" applyFont="1" applyFill="1" applyAlignment="1"/>
    <xf numFmtId="16" fontId="28" fillId="0" borderId="0" xfId="1" quotePrefix="1" applyNumberFormat="1" applyFont="1" applyFill="1" applyAlignment="1">
      <alignment horizontal="center"/>
    </xf>
    <xf numFmtId="166" fontId="28" fillId="0" borderId="0" xfId="1" applyFont="1" applyFill="1" applyAlignment="1">
      <alignment horizontal="center"/>
    </xf>
    <xf numFmtId="166" fontId="28" fillId="0" borderId="0" xfId="1" applyFont="1" applyFill="1"/>
    <xf numFmtId="166" fontId="28" fillId="0" borderId="0" xfId="7" quotePrefix="1" applyNumberFormat="1" applyFont="1" applyFill="1" applyAlignment="1">
      <alignment horizontal="center" vertical="center" wrapText="1"/>
    </xf>
    <xf numFmtId="167" fontId="28" fillId="0" borderId="0" xfId="1" applyNumberFormat="1" applyFont="1" applyFill="1" applyAlignment="1">
      <alignment horizontal="centerContinuous"/>
    </xf>
    <xf numFmtId="167" fontId="28" fillId="0" borderId="0" xfId="1" applyNumberFormat="1" applyFont="1" applyFill="1" applyAlignment="1">
      <alignment horizontal="center"/>
    </xf>
    <xf numFmtId="166" fontId="29" fillId="0" borderId="0" xfId="1" applyFont="1" applyFill="1" applyAlignment="1">
      <alignment horizontal="center"/>
    </xf>
    <xf numFmtId="167" fontId="28" fillId="0" borderId="0" xfId="1" applyNumberFormat="1" applyFont="1" applyFill="1"/>
    <xf numFmtId="167" fontId="28" fillId="0" borderId="0" xfId="7" applyNumberFormat="1" applyFont="1" applyFill="1" applyBorder="1"/>
    <xf numFmtId="167" fontId="29" fillId="0" borderId="0" xfId="1" applyNumberFormat="1" applyFont="1" applyFill="1" applyBorder="1"/>
    <xf numFmtId="167" fontId="28" fillId="0" borderId="9" xfId="7" applyNumberFormat="1" applyFont="1" applyFill="1" applyBorder="1" applyAlignment="1">
      <alignment horizontal="center"/>
    </xf>
    <xf numFmtId="167" fontId="28" fillId="0" borderId="0" xfId="7" applyNumberFormat="1" applyFont="1" applyFill="1" applyBorder="1" applyAlignment="1">
      <alignment horizontal="center"/>
    </xf>
    <xf numFmtId="167" fontId="29" fillId="0" borderId="9" xfId="2" applyNumberFormat="1" applyFont="1" applyFill="1" applyBorder="1"/>
    <xf numFmtId="167" fontId="29" fillId="0" borderId="9" xfId="2" applyNumberFormat="1" applyFont="1" applyFill="1" applyBorder="1" applyAlignment="1">
      <alignment horizontal="center"/>
    </xf>
    <xf numFmtId="166" fontId="28" fillId="0" borderId="0" xfId="1" applyFont="1" applyFill="1" applyBorder="1"/>
    <xf numFmtId="167" fontId="29" fillId="0" borderId="0" xfId="2" quotePrefix="1" applyNumberFormat="1" applyFont="1" applyFill="1"/>
    <xf numFmtId="49" fontId="29" fillId="0" borderId="0" xfId="2" quotePrefix="1" applyNumberFormat="1" applyFont="1" applyFill="1" applyAlignment="1">
      <alignment horizontal="center"/>
    </xf>
    <xf numFmtId="167" fontId="28" fillId="0" borderId="4" xfId="7" applyNumberFormat="1" applyFont="1" applyFill="1" applyBorder="1"/>
    <xf numFmtId="167" fontId="28" fillId="0" borderId="5" xfId="7" applyNumberFormat="1" applyFont="1" applyFill="1" applyBorder="1"/>
    <xf numFmtId="167" fontId="28" fillId="0" borderId="6" xfId="7" applyNumberFormat="1" applyFont="1" applyFill="1" applyBorder="1"/>
    <xf numFmtId="0" fontId="29" fillId="0" borderId="0" xfId="1" applyNumberFormat="1" applyFont="1" applyFill="1" applyAlignment="1">
      <alignment horizontal="center"/>
    </xf>
    <xf numFmtId="167" fontId="29" fillId="0" borderId="0" xfId="2" applyNumberFormat="1" applyFont="1" applyFill="1" applyBorder="1"/>
    <xf numFmtId="167" fontId="28" fillId="0" borderId="9" xfId="7" applyNumberFormat="1" applyFont="1" applyFill="1" applyBorder="1"/>
    <xf numFmtId="37" fontId="28" fillId="0" borderId="0" xfId="1" applyNumberFormat="1" applyFont="1" applyFill="1" applyProtection="1"/>
    <xf numFmtId="37" fontId="29" fillId="0" borderId="0" xfId="1" applyNumberFormat="1" applyFont="1" applyFill="1" applyProtection="1"/>
    <xf numFmtId="1" fontId="29" fillId="0" borderId="0" xfId="1" quotePrefix="1" applyNumberFormat="1" applyFont="1" applyFill="1" applyAlignment="1">
      <alignment horizontal="center"/>
    </xf>
    <xf numFmtId="37" fontId="28" fillId="0" borderId="0" xfId="1" applyNumberFormat="1" applyFont="1" applyFill="1" applyAlignment="1" applyProtection="1">
      <alignment vertical="center"/>
    </xf>
    <xf numFmtId="166" fontId="29" fillId="0" borderId="0" xfId="1" applyFont="1" applyFill="1" applyAlignment="1">
      <alignment vertical="center"/>
    </xf>
    <xf numFmtId="166" fontId="29" fillId="0" borderId="0" xfId="1" applyFont="1" applyFill="1" applyAlignment="1">
      <alignment horizontal="center" vertical="center"/>
    </xf>
    <xf numFmtId="167" fontId="28" fillId="0" borderId="7" xfId="7" applyNumberFormat="1" applyFont="1" applyFill="1" applyBorder="1" applyAlignment="1">
      <alignment vertical="center"/>
    </xf>
    <xf numFmtId="167" fontId="28" fillId="0" borderId="0" xfId="7" applyNumberFormat="1" applyFont="1" applyFill="1" applyBorder="1" applyAlignment="1">
      <alignment vertical="center"/>
    </xf>
    <xf numFmtId="167" fontId="29" fillId="0" borderId="0" xfId="2" applyNumberFormat="1" applyFont="1" applyFill="1" applyAlignment="1">
      <alignment vertical="center"/>
    </xf>
    <xf numFmtId="167" fontId="28" fillId="0" borderId="0" xfId="2" applyNumberFormat="1" applyFont="1" applyFill="1" applyAlignment="1">
      <alignment vertical="center"/>
    </xf>
    <xf numFmtId="166" fontId="40" fillId="0" borderId="0" xfId="1" applyFont="1" applyFill="1"/>
    <xf numFmtId="166" fontId="41" fillId="0" borderId="0" xfId="1" applyFont="1" applyFill="1"/>
    <xf numFmtId="166" fontId="29" fillId="0" borderId="0" xfId="9" applyFont="1" applyFill="1" applyAlignment="1">
      <alignment horizontal="left"/>
    </xf>
    <xf numFmtId="166" fontId="29" fillId="0" borderId="0" xfId="9" applyFont="1" applyFill="1"/>
    <xf numFmtId="167" fontId="28" fillId="0" borderId="0" xfId="2" applyNumberFormat="1" applyFont="1" applyFill="1" applyAlignment="1">
      <alignment horizontal="center"/>
    </xf>
    <xf numFmtId="37" fontId="29" fillId="0" borderId="0" xfId="9" quotePrefix="1" applyNumberFormat="1" applyFont="1" applyFill="1" applyProtection="1"/>
    <xf numFmtId="0" fontId="29" fillId="0" borderId="0" xfId="2" applyNumberFormat="1" applyFont="1" applyFill="1" applyAlignment="1">
      <alignment horizontal="center"/>
    </xf>
    <xf numFmtId="167" fontId="28" fillId="0" borderId="0" xfId="7" applyNumberFormat="1" applyFont="1" applyFill="1" applyAlignment="1">
      <alignment horizontal="center"/>
    </xf>
    <xf numFmtId="167" fontId="28" fillId="0" borderId="7" xfId="7" applyNumberFormat="1" applyFont="1" applyFill="1" applyBorder="1" applyAlignment="1">
      <alignment horizontal="center"/>
    </xf>
    <xf numFmtId="1" fontId="29" fillId="0" borderId="0" xfId="42" applyNumberFormat="1" applyFont="1" applyFill="1" applyAlignment="1">
      <alignment horizontal="center" vertical="center"/>
    </xf>
    <xf numFmtId="167" fontId="28" fillId="0" borderId="7" xfId="42" applyNumberFormat="1" applyFont="1" applyFill="1" applyBorder="1"/>
    <xf numFmtId="167" fontId="28" fillId="0" borderId="0" xfId="1" applyNumberFormat="1" applyFont="1" applyFill="1" applyBorder="1"/>
    <xf numFmtId="167" fontId="28" fillId="0" borderId="7" xfId="1" applyNumberFormat="1" applyFont="1" applyFill="1" applyBorder="1"/>
    <xf numFmtId="0" fontId="28" fillId="0" borderId="0" xfId="0" applyFont="1" applyFill="1" applyAlignment="1">
      <alignment vertical="top"/>
    </xf>
    <xf numFmtId="0" fontId="29" fillId="0" borderId="0" xfId="0" applyFont="1" applyFill="1" applyAlignment="1">
      <alignment vertical="top"/>
    </xf>
    <xf numFmtId="167" fontId="28" fillId="0" borderId="4" xfId="1" applyNumberFormat="1" applyFont="1" applyFill="1" applyBorder="1"/>
    <xf numFmtId="167" fontId="28" fillId="0" borderId="6" xfId="42" applyNumberFormat="1" applyFont="1" applyFill="1" applyBorder="1"/>
    <xf numFmtId="167" fontId="28" fillId="0" borderId="0" xfId="42" applyNumberFormat="1" applyFont="1" applyFill="1" applyBorder="1"/>
    <xf numFmtId="167" fontId="28" fillId="0" borderId="7" xfId="1" applyNumberFormat="1" applyFont="1" applyFill="1" applyBorder="1" applyAlignment="1">
      <alignment vertical="center"/>
    </xf>
    <xf numFmtId="167" fontId="28" fillId="0" borderId="0" xfId="1" applyNumberFormat="1" applyFont="1" applyFill="1" applyBorder="1" applyAlignment="1">
      <alignment vertical="center"/>
    </xf>
    <xf numFmtId="166" fontId="29" fillId="0" borderId="0" xfId="1" applyFont="1" applyFill="1" applyBorder="1"/>
    <xf numFmtId="166" fontId="29" fillId="0" borderId="0" xfId="1" applyNumberFormat="1" applyFont="1" applyFill="1"/>
    <xf numFmtId="166" fontId="28" fillId="0" borderId="0" xfId="1" applyFont="1" applyFill="1" applyBorder="1" applyAlignment="1">
      <alignment horizontal="center"/>
    </xf>
    <xf numFmtId="166" fontId="29" fillId="0" borderId="0" xfId="1" applyFont="1" applyFill="1" applyAlignment="1"/>
    <xf numFmtId="167" fontId="29" fillId="0" borderId="0" xfId="2" applyNumberFormat="1" applyFont="1" applyFill="1" applyAlignment="1"/>
    <xf numFmtId="166" fontId="28" fillId="0" borderId="0" xfId="1" applyNumberFormat="1" applyFont="1" applyFill="1" applyAlignment="1">
      <alignment horizontal="center"/>
    </xf>
    <xf numFmtId="166" fontId="28" fillId="0" borderId="0" xfId="1" applyFont="1" applyFill="1" applyAlignment="1">
      <alignment horizontal="centerContinuous"/>
    </xf>
    <xf numFmtId="166" fontId="28" fillId="0" borderId="0" xfId="1" quotePrefix="1" applyFont="1" applyFill="1" applyAlignment="1">
      <alignment horizontal="left"/>
    </xf>
    <xf numFmtId="166" fontId="28" fillId="0" borderId="0" xfId="1" applyNumberFormat="1" applyFont="1" applyFill="1" applyAlignment="1">
      <alignment horizontal="centerContinuous"/>
    </xf>
    <xf numFmtId="0" fontId="28" fillId="0" borderId="0" xfId="1" applyNumberFormat="1" applyFont="1" applyFill="1" applyAlignment="1">
      <alignment horizontal="left" vertical="center"/>
    </xf>
    <xf numFmtId="0" fontId="28" fillId="0" borderId="0" xfId="1" applyNumberFormat="1" applyFont="1" applyFill="1" applyAlignment="1">
      <alignment vertical="center"/>
    </xf>
    <xf numFmtId="166" fontId="28" fillId="0" borderId="0" xfId="1" quotePrefix="1" applyNumberFormat="1" applyFont="1" applyFill="1" applyAlignment="1">
      <alignment horizontal="left"/>
    </xf>
    <xf numFmtId="0" fontId="28" fillId="0" borderId="0" xfId="1" applyNumberFormat="1" applyFont="1" applyFill="1" applyAlignment="1">
      <alignment horizontal="center" vertical="center"/>
    </xf>
    <xf numFmtId="0" fontId="29" fillId="0" borderId="0" xfId="1" applyNumberFormat="1" applyFont="1" applyFill="1"/>
    <xf numFmtId="0" fontId="28" fillId="0" borderId="0" xfId="1" applyNumberFormat="1" applyFont="1" applyFill="1"/>
    <xf numFmtId="166" fontId="29" fillId="0" borderId="0" xfId="1" applyFont="1" applyFill="1" applyAlignment="1">
      <alignment horizontal="center" vertical="top" wrapText="1"/>
    </xf>
    <xf numFmtId="0" fontId="23" fillId="0" borderId="0" xfId="0" quotePrefix="1" applyFont="1" applyFill="1" applyAlignment="1">
      <alignment horizontal="center" wrapText="1"/>
    </xf>
    <xf numFmtId="0" fontId="23" fillId="0" borderId="0" xfId="0" quotePrefix="1" applyFont="1" applyFill="1" applyAlignment="1">
      <alignment wrapText="1"/>
    </xf>
    <xf numFmtId="167" fontId="23" fillId="0" borderId="7" xfId="7" applyNumberFormat="1" applyFont="1" applyFill="1" applyBorder="1" applyAlignment="1">
      <alignment vertical="center"/>
    </xf>
    <xf numFmtId="166" fontId="25" fillId="0" borderId="0" xfId="1" applyFont="1" applyFill="1" applyBorder="1" applyAlignment="1">
      <alignment horizontal="center"/>
    </xf>
    <xf numFmtId="167" fontId="28" fillId="0" borderId="0" xfId="22" quotePrefix="1" applyNumberFormat="1" applyFont="1" applyFill="1" applyAlignment="1">
      <alignment horizontal="center"/>
    </xf>
    <xf numFmtId="176" fontId="23" fillId="0" borderId="0" xfId="35" quotePrefix="1" applyNumberFormat="1" applyFont="1" applyFill="1" applyAlignment="1">
      <alignment horizontal="left"/>
    </xf>
    <xf numFmtId="166" fontId="25" fillId="0" borderId="0" xfId="1" applyFont="1" applyFill="1" applyAlignment="1">
      <alignment horizontal="center" vertical="top" wrapText="1"/>
    </xf>
    <xf numFmtId="0" fontId="42" fillId="0" borderId="0" xfId="0" applyFont="1" applyFill="1" applyAlignment="1">
      <alignment vertical="top"/>
    </xf>
    <xf numFmtId="0" fontId="41" fillId="0" borderId="0" xfId="0" applyFont="1" applyFill="1" applyAlignment="1">
      <alignment vertical="top"/>
    </xf>
    <xf numFmtId="0" fontId="29" fillId="0" borderId="0" xfId="0" quotePrefix="1" applyFont="1" applyFill="1" applyAlignment="1">
      <alignment horizontal="left" vertical="top" indent="1"/>
    </xf>
    <xf numFmtId="166" fontId="43" fillId="0" borderId="0" xfId="1" applyFont="1" applyFill="1" applyAlignment="1"/>
    <xf numFmtId="15" fontId="23" fillId="0" borderId="0" xfId="7" quotePrefix="1" applyNumberFormat="1" applyFont="1" applyFill="1" applyAlignment="1">
      <alignment vertical="center"/>
    </xf>
    <xf numFmtId="167" fontId="23" fillId="0" borderId="0" xfId="2" applyNumberFormat="1" applyFont="1" applyFill="1" applyAlignment="1">
      <alignment wrapText="1"/>
    </xf>
    <xf numFmtId="166" fontId="44" fillId="0" borderId="0" xfId="1" applyFont="1" applyFill="1"/>
    <xf numFmtId="166" fontId="45" fillId="0" borderId="0" xfId="1" applyFont="1" applyFill="1" applyAlignment="1">
      <alignment horizontal="center"/>
    </xf>
    <xf numFmtId="167" fontId="23" fillId="0" borderId="0" xfId="7" applyNumberFormat="1" applyFont="1" applyFill="1" applyBorder="1"/>
    <xf numFmtId="37" fontId="23" fillId="0" borderId="0" xfId="1" applyNumberFormat="1" applyFont="1" applyFill="1" applyBorder="1" applyProtection="1"/>
    <xf numFmtId="167" fontId="25" fillId="0" borderId="0" xfId="1" applyNumberFormat="1" applyFont="1" applyFill="1" applyBorder="1"/>
    <xf numFmtId="37" fontId="23" fillId="0" borderId="0" xfId="1" applyNumberFormat="1" applyFont="1" applyFill="1" applyProtection="1"/>
    <xf numFmtId="166" fontId="37" fillId="0" borderId="0" xfId="1" applyFont="1" applyFill="1"/>
    <xf numFmtId="167" fontId="25" fillId="0" borderId="0" xfId="7" applyNumberFormat="1" applyFont="1" applyFill="1" applyBorder="1"/>
    <xf numFmtId="166" fontId="25" fillId="0" borderId="0" xfId="9" applyFont="1" applyFill="1" applyAlignment="1">
      <alignment vertical="center"/>
    </xf>
    <xf numFmtId="167" fontId="25" fillId="0" borderId="0" xfId="9" applyNumberFormat="1" applyFont="1" applyFill="1" applyAlignment="1">
      <alignment horizontal="center" vertical="center"/>
    </xf>
    <xf numFmtId="167" fontId="23" fillId="0" borderId="0" xfId="1" applyNumberFormat="1" applyFont="1" applyFill="1"/>
    <xf numFmtId="166" fontId="45" fillId="0" borderId="0" xfId="1" applyNumberFormat="1" applyFont="1" applyFill="1"/>
    <xf numFmtId="166" fontId="43" fillId="0" borderId="0" xfId="1" applyNumberFormat="1" applyFont="1" applyFill="1" applyAlignment="1">
      <alignment horizontal="center"/>
    </xf>
    <xf numFmtId="166" fontId="23" fillId="0" borderId="0" xfId="1" applyFont="1" applyFill="1" applyAlignment="1">
      <alignment horizontal="centerContinuous"/>
    </xf>
    <xf numFmtId="166" fontId="43" fillId="0" borderId="0" xfId="1" applyNumberFormat="1" applyFont="1" applyFill="1" applyAlignment="1">
      <alignment horizontal="centerContinuous"/>
    </xf>
    <xf numFmtId="166" fontId="23" fillId="0" borderId="0" xfId="1" quotePrefix="1" applyFont="1" applyFill="1" applyAlignment="1">
      <alignment horizontal="left"/>
    </xf>
    <xf numFmtId="166" fontId="43" fillId="0" borderId="0" xfId="1" quotePrefix="1" applyNumberFormat="1" applyFont="1" applyFill="1" applyAlignment="1">
      <alignment horizontal="left"/>
    </xf>
    <xf numFmtId="0" fontId="23" fillId="0" borderId="0" xfId="1" applyNumberFormat="1" applyFont="1" applyFill="1" applyAlignment="1">
      <alignment vertical="center"/>
    </xf>
    <xf numFmtId="0" fontId="43" fillId="0" borderId="0" xfId="1" applyNumberFormat="1" applyFont="1" applyFill="1" applyAlignment="1">
      <alignment horizontal="center" vertical="center"/>
    </xf>
    <xf numFmtId="0" fontId="23" fillId="0" borderId="0" xfId="1" applyNumberFormat="1" applyFont="1" applyFill="1" applyAlignment="1">
      <alignment horizontal="center" vertical="center"/>
    </xf>
    <xf numFmtId="0" fontId="45" fillId="0" borderId="0" xfId="1" applyNumberFormat="1" applyFont="1" applyFill="1"/>
    <xf numFmtId="166" fontId="45" fillId="0" borderId="0" xfId="1" applyFont="1" applyFill="1"/>
    <xf numFmtId="167" fontId="23" fillId="0" borderId="0" xfId="1" quotePrefix="1" applyNumberFormat="1" applyFont="1" applyFill="1" applyAlignment="1"/>
    <xf numFmtId="166" fontId="23" fillId="0" borderId="14" xfId="1" applyFont="1" applyFill="1" applyBorder="1" applyAlignment="1"/>
    <xf numFmtId="167" fontId="23" fillId="0" borderId="9" xfId="2" applyNumberFormat="1" applyFont="1" applyFill="1" applyBorder="1" applyAlignment="1"/>
    <xf numFmtId="166" fontId="25" fillId="0" borderId="14" xfId="1" applyFont="1" applyFill="1" applyBorder="1"/>
    <xf numFmtId="167" fontId="23" fillId="0" borderId="15" xfId="2" applyNumberFormat="1" applyFont="1" applyFill="1" applyBorder="1" applyAlignment="1"/>
    <xf numFmtId="167" fontId="25" fillId="0" borderId="9" xfId="2" applyNumberFormat="1" applyFont="1" applyFill="1" applyBorder="1"/>
    <xf numFmtId="167" fontId="25" fillId="0" borderId="14" xfId="2" applyNumberFormat="1" applyFont="1" applyFill="1" applyBorder="1"/>
    <xf numFmtId="167" fontId="25" fillId="0" borderId="15" xfId="2" applyNumberFormat="1" applyFont="1" applyFill="1" applyBorder="1"/>
    <xf numFmtId="16" fontId="23" fillId="0" borderId="0" xfId="1" applyNumberFormat="1" applyFont="1" applyFill="1" applyAlignment="1">
      <alignment vertical="center" wrapText="1"/>
    </xf>
    <xf numFmtId="16" fontId="25" fillId="0" borderId="0" xfId="1" applyNumberFormat="1" applyFont="1" applyFill="1" applyAlignment="1">
      <alignment vertical="center" wrapText="1"/>
    </xf>
    <xf numFmtId="16" fontId="23" fillId="0" borderId="16" xfId="1" applyNumberFormat="1" applyFont="1" applyFill="1" applyBorder="1" applyAlignment="1">
      <alignment vertical="center" wrapText="1"/>
    </xf>
    <xf numFmtId="167" fontId="23" fillId="0" borderId="0" xfId="2" applyNumberFormat="1" applyFont="1" applyFill="1" applyBorder="1" applyAlignment="1">
      <alignment horizontal="center" wrapText="1"/>
    </xf>
    <xf numFmtId="166" fontId="25" fillId="0" borderId="16" xfId="1" applyFont="1" applyFill="1" applyBorder="1"/>
    <xf numFmtId="2" fontId="25" fillId="0" borderId="17" xfId="1" applyNumberFormat="1" applyFont="1" applyFill="1" applyBorder="1"/>
    <xf numFmtId="167" fontId="25" fillId="0" borderId="16" xfId="2" applyNumberFormat="1" applyFont="1" applyFill="1" applyBorder="1"/>
    <xf numFmtId="167" fontId="25" fillId="0" borderId="17" xfId="2" applyNumberFormat="1" applyFont="1" applyFill="1" applyBorder="1"/>
    <xf numFmtId="0" fontId="25" fillId="0" borderId="0" xfId="7" quotePrefix="1" applyNumberFormat="1" applyFont="1" applyFill="1" applyAlignment="1">
      <alignment horizontal="center" vertical="center"/>
    </xf>
    <xf numFmtId="167" fontId="25" fillId="0" borderId="16" xfId="7" applyNumberFormat="1" applyFont="1" applyFill="1" applyBorder="1"/>
    <xf numFmtId="166" fontId="25" fillId="0" borderId="17" xfId="1" applyFont="1" applyFill="1" applyBorder="1"/>
    <xf numFmtId="166" fontId="23" fillId="0" borderId="0" xfId="7" quotePrefix="1" applyNumberFormat="1" applyFont="1" applyFill="1" applyAlignment="1">
      <alignment horizontal="center" vertical="center" wrapText="1"/>
    </xf>
    <xf numFmtId="166" fontId="23" fillId="0" borderId="0" xfId="1" quotePrefix="1" applyFont="1" applyFill="1"/>
    <xf numFmtId="167" fontId="23" fillId="0" borderId="0" xfId="7" applyNumberFormat="1" applyFont="1" applyFill="1"/>
    <xf numFmtId="167" fontId="25" fillId="0" borderId="17" xfId="7" applyNumberFormat="1" applyFont="1" applyFill="1" applyBorder="1"/>
    <xf numFmtId="37" fontId="25" fillId="0" borderId="0" xfId="1" applyNumberFormat="1" applyFont="1" applyFill="1"/>
    <xf numFmtId="167" fontId="25" fillId="0" borderId="0" xfId="7" applyNumberFormat="1" applyFont="1" applyFill="1"/>
    <xf numFmtId="0" fontId="25" fillId="0" borderId="16" xfId="1" applyNumberFormat="1" applyFont="1" applyFill="1" applyBorder="1" applyAlignment="1">
      <alignment horizontal="left" vertical="center"/>
    </xf>
    <xf numFmtId="167" fontId="25" fillId="0" borderId="0" xfId="2" applyNumberFormat="1" applyFont="1" applyFill="1" applyBorder="1" applyAlignment="1">
      <alignment wrapText="1"/>
    </xf>
    <xf numFmtId="166" fontId="25" fillId="0" borderId="17" xfId="1" applyFont="1" applyFill="1" applyBorder="1" applyAlignment="1">
      <alignment wrapText="1"/>
    </xf>
    <xf numFmtId="167" fontId="25" fillId="0" borderId="18" xfId="7" applyNumberFormat="1" applyFont="1" applyFill="1" applyBorder="1"/>
    <xf numFmtId="167" fontId="25" fillId="0" borderId="2" xfId="2" applyNumberFormat="1" applyFont="1" applyFill="1" applyBorder="1"/>
    <xf numFmtId="167" fontId="25" fillId="0" borderId="2" xfId="7" applyNumberFormat="1" applyFont="1" applyFill="1" applyBorder="1"/>
    <xf numFmtId="167" fontId="25" fillId="0" borderId="19" xfId="7" applyNumberFormat="1" applyFont="1" applyFill="1" applyBorder="1"/>
    <xf numFmtId="0" fontId="23" fillId="0" borderId="14" xfId="1" applyNumberFormat="1" applyFont="1" applyFill="1" applyBorder="1" applyAlignment="1">
      <alignment horizontal="center" vertical="center"/>
    </xf>
    <xf numFmtId="0" fontId="23" fillId="0" borderId="9" xfId="1" applyNumberFormat="1" applyFont="1" applyFill="1" applyBorder="1" applyAlignment="1">
      <alignment horizontal="center" vertical="center"/>
    </xf>
    <xf numFmtId="0" fontId="23" fillId="0" borderId="15" xfId="1" applyNumberFormat="1" applyFont="1" applyFill="1" applyBorder="1" applyAlignment="1">
      <alignment horizontal="center" vertical="center"/>
    </xf>
    <xf numFmtId="0" fontId="25" fillId="0" borderId="14" xfId="1" applyNumberFormat="1" applyFont="1" applyFill="1" applyBorder="1" applyAlignment="1">
      <alignment horizontal="left" vertical="center"/>
    </xf>
    <xf numFmtId="167" fontId="25" fillId="0" borderId="14" xfId="7" applyNumberFormat="1" applyFont="1" applyFill="1" applyBorder="1"/>
    <xf numFmtId="167" fontId="25" fillId="0" borderId="15" xfId="7" applyNumberFormat="1" applyFont="1" applyFill="1" applyBorder="1"/>
    <xf numFmtId="37" fontId="25" fillId="0" borderId="0" xfId="1" applyNumberFormat="1" applyFont="1" applyFill="1" applyAlignment="1" applyProtection="1"/>
    <xf numFmtId="167" fontId="23" fillId="0" borderId="4" xfId="7" applyNumberFormat="1" applyFont="1" applyFill="1" applyBorder="1"/>
    <xf numFmtId="167" fontId="23" fillId="0" borderId="6" xfId="7" applyNumberFormat="1" applyFont="1" applyFill="1" applyBorder="1"/>
    <xf numFmtId="43" fontId="25" fillId="0" borderId="7" xfId="7" applyNumberFormat="1" applyFont="1" applyFill="1" applyBorder="1"/>
    <xf numFmtId="166" fontId="25" fillId="0" borderId="15" xfId="1" applyFont="1" applyFill="1" applyBorder="1"/>
    <xf numFmtId="167" fontId="25" fillId="0" borderId="15" xfId="1" applyNumberFormat="1" applyFont="1" applyFill="1" applyBorder="1"/>
    <xf numFmtId="166" fontId="23" fillId="0" borderId="0" xfId="1" applyNumberFormat="1" applyFont="1" applyFill="1" applyAlignment="1">
      <alignment horizontal="center" vertical="center"/>
    </xf>
    <xf numFmtId="167" fontId="23" fillId="0" borderId="9" xfId="7" applyNumberFormat="1" applyFont="1" applyFill="1" applyBorder="1"/>
    <xf numFmtId="0" fontId="25" fillId="0" borderId="0" xfId="1" applyNumberFormat="1" applyFont="1" applyFill="1" applyAlignment="1">
      <alignment horizontal="center" vertical="center"/>
    </xf>
    <xf numFmtId="167" fontId="25" fillId="0" borderId="18" xfId="7" applyNumberFormat="1" applyFont="1" applyFill="1" applyBorder="1" applyAlignment="1">
      <alignment vertical="center"/>
    </xf>
    <xf numFmtId="167" fontId="25" fillId="0" borderId="19" xfId="2" applyNumberFormat="1" applyFont="1" applyFill="1" applyBorder="1" applyAlignment="1">
      <alignment vertical="center"/>
    </xf>
    <xf numFmtId="166" fontId="25" fillId="0" borderId="18" xfId="1" applyFont="1" applyFill="1" applyBorder="1" applyAlignment="1">
      <alignment vertical="center"/>
    </xf>
    <xf numFmtId="167" fontId="25" fillId="0" borderId="19" xfId="1" applyNumberFormat="1" applyFont="1" applyFill="1" applyBorder="1" applyAlignment="1">
      <alignment vertical="center"/>
    </xf>
    <xf numFmtId="167" fontId="25" fillId="0" borderId="0" xfId="7" quotePrefix="1" applyNumberFormat="1" applyFont="1" applyFill="1" applyBorder="1"/>
    <xf numFmtId="167" fontId="35" fillId="0" borderId="0" xfId="7" applyNumberFormat="1" applyFont="1" applyFill="1"/>
    <xf numFmtId="43" fontId="23" fillId="0" borderId="0" xfId="7" applyNumberFormat="1" applyFont="1" applyFill="1"/>
    <xf numFmtId="167" fontId="25" fillId="0" borderId="0" xfId="7" applyNumberFormat="1" applyFont="1" applyFill="1" applyAlignment="1">
      <alignment horizontal="center"/>
    </xf>
    <xf numFmtId="167" fontId="25" fillId="0" borderId="0" xfId="7" applyNumberFormat="1" applyFont="1" applyFill="1" applyAlignment="1">
      <alignment horizontal="center" vertical="top" wrapText="1"/>
    </xf>
    <xf numFmtId="167" fontId="23" fillId="0" borderId="9" xfId="7" applyNumberFormat="1" applyFont="1" applyFill="1" applyBorder="1" applyAlignment="1">
      <alignment vertical="center"/>
    </xf>
    <xf numFmtId="167" fontId="23" fillId="0" borderId="5" xfId="7" applyNumberFormat="1" applyFont="1" applyFill="1" applyBorder="1"/>
    <xf numFmtId="3" fontId="25" fillId="0" borderId="0" xfId="8" applyNumberFormat="1" applyFont="1" applyFill="1" applyAlignment="1">
      <alignment horizontal="right" vertical="center" wrapText="1"/>
    </xf>
    <xf numFmtId="167" fontId="29" fillId="0" borderId="0" xfId="42" applyNumberFormat="1" applyFont="1" applyFill="1" applyAlignment="1">
      <alignment vertical="top"/>
    </xf>
    <xf numFmtId="0" fontId="28" fillId="0" borderId="0" xfId="0" applyFont="1" applyFill="1" applyBorder="1" applyAlignment="1">
      <alignment vertical="top"/>
    </xf>
    <xf numFmtId="0" fontId="28" fillId="0" borderId="23" xfId="0" applyFont="1" applyFill="1" applyBorder="1" applyAlignment="1">
      <alignment vertical="top"/>
    </xf>
    <xf numFmtId="167" fontId="28" fillId="0" borderId="0" xfId="42" applyNumberFormat="1" applyFont="1" applyFill="1" applyBorder="1" applyAlignment="1">
      <alignment horizontal="center" wrapText="1"/>
    </xf>
    <xf numFmtId="167" fontId="29" fillId="0" borderId="0" xfId="0" applyNumberFormat="1" applyFont="1" applyFill="1" applyAlignment="1">
      <alignment vertical="top"/>
    </xf>
    <xf numFmtId="0" fontId="28" fillId="0" borderId="0" xfId="0" applyFont="1" applyFill="1" applyAlignment="1">
      <alignment horizontal="center" vertical="top"/>
    </xf>
    <xf numFmtId="167" fontId="28" fillId="0" borderId="0" xfId="42" applyNumberFormat="1" applyFont="1" applyFill="1" applyAlignment="1">
      <alignment horizontal="center" vertical="top"/>
    </xf>
    <xf numFmtId="167" fontId="29" fillId="0" borderId="0" xfId="42" applyNumberFormat="1" applyFont="1" applyFill="1" applyAlignment="1">
      <alignment horizontal="center" vertical="top"/>
    </xf>
    <xf numFmtId="0" fontId="29" fillId="0" borderId="0" xfId="47" applyFont="1" applyFill="1" applyBorder="1" applyAlignment="1">
      <alignment horizontal="center"/>
    </xf>
    <xf numFmtId="167" fontId="29" fillId="0" borderId="0" xfId="47" applyNumberFormat="1" applyFont="1" applyFill="1" applyBorder="1" applyAlignment="1">
      <alignment horizontal="center"/>
    </xf>
    <xf numFmtId="1" fontId="29" fillId="0" borderId="0" xfId="0" applyNumberFormat="1" applyFont="1" applyFill="1" applyAlignment="1">
      <alignment vertical="top"/>
    </xf>
    <xf numFmtId="0" fontId="29" fillId="0" borderId="0" xfId="0" quotePrefix="1" applyFont="1" applyFill="1" applyAlignment="1" applyProtection="1">
      <alignment horizontal="left" vertical="top" indent="1"/>
    </xf>
    <xf numFmtId="43" fontId="28" fillId="0" borderId="0" xfId="42" applyFont="1" applyFill="1" applyBorder="1"/>
    <xf numFmtId="167" fontId="29" fillId="0" borderId="0" xfId="42" applyNumberFormat="1" applyFont="1" applyFill="1"/>
    <xf numFmtId="43" fontId="29" fillId="0" borderId="0" xfId="42" applyFont="1" applyFill="1"/>
    <xf numFmtId="177" fontId="29" fillId="0" borderId="0" xfId="42" applyNumberFormat="1" applyFont="1" applyFill="1"/>
    <xf numFmtId="167" fontId="29" fillId="0" borderId="0" xfId="0" applyNumberFormat="1" applyFont="1" applyFill="1" applyBorder="1" applyAlignment="1" applyProtection="1">
      <alignment horizontal="center" vertical="top"/>
      <protection locked="0"/>
    </xf>
    <xf numFmtId="43" fontId="29" fillId="0" borderId="0" xfId="0" applyNumberFormat="1" applyFont="1" applyFill="1" applyAlignment="1">
      <alignment vertical="top"/>
    </xf>
    <xf numFmtId="167" fontId="29" fillId="0" borderId="0" xfId="42" applyNumberFormat="1" applyFont="1" applyFill="1" applyBorder="1" applyAlignment="1">
      <alignment vertical="top"/>
    </xf>
    <xf numFmtId="167" fontId="28" fillId="0" borderId="0" xfId="47" applyNumberFormat="1" applyFont="1" applyFill="1" applyBorder="1" applyAlignment="1">
      <alignment horizontal="center"/>
    </xf>
    <xf numFmtId="0" fontId="28" fillId="0" borderId="0" xfId="47" applyFont="1" applyFill="1" applyBorder="1" applyAlignment="1">
      <alignment horizontal="center"/>
    </xf>
    <xf numFmtId="178" fontId="29" fillId="0" borderId="0" xfId="0" applyNumberFormat="1" applyFont="1" applyFill="1" applyAlignment="1">
      <alignment vertical="top"/>
    </xf>
    <xf numFmtId="167" fontId="29" fillId="0" borderId="0" xfId="42" applyNumberFormat="1" applyFont="1" applyFill="1" applyBorder="1" applyAlignment="1">
      <alignment horizontal="center" vertical="top"/>
    </xf>
    <xf numFmtId="0" fontId="29" fillId="0" borderId="0" xfId="0" applyFont="1" applyFill="1" applyAlignment="1">
      <alignment horizontal="center" vertical="top"/>
    </xf>
    <xf numFmtId="167" fontId="28" fillId="0" borderId="4" xfId="42" applyNumberFormat="1" applyFont="1" applyFill="1" applyBorder="1" applyAlignment="1">
      <alignment horizontal="center" vertical="top"/>
    </xf>
    <xf numFmtId="167" fontId="28" fillId="0" borderId="0" xfId="42" applyNumberFormat="1" applyFont="1" applyFill="1" applyBorder="1" applyAlignment="1">
      <alignment horizontal="center" vertical="top"/>
    </xf>
    <xf numFmtId="167" fontId="29" fillId="0" borderId="4" xfId="42" applyNumberFormat="1" applyFont="1" applyFill="1" applyBorder="1" applyAlignment="1">
      <alignment horizontal="center" vertical="top"/>
    </xf>
    <xf numFmtId="167" fontId="28" fillId="0" borderId="6" xfId="42" applyNumberFormat="1" applyFont="1" applyFill="1" applyBorder="1" applyAlignment="1">
      <alignment horizontal="center" vertical="top"/>
    </xf>
    <xf numFmtId="167" fontId="29" fillId="0" borderId="6" xfId="42" applyNumberFormat="1" applyFont="1" applyFill="1" applyBorder="1" applyAlignment="1">
      <alignment horizontal="center" vertical="top"/>
    </xf>
    <xf numFmtId="167" fontId="28" fillId="0" borderId="0" xfId="48" applyNumberFormat="1" applyFont="1" applyFill="1" applyBorder="1" applyAlignment="1">
      <alignment horizontal="center" vertical="top"/>
    </xf>
    <xf numFmtId="167" fontId="29" fillId="0" borderId="0" xfId="48" applyNumberFormat="1" applyFont="1" applyFill="1" applyBorder="1" applyAlignment="1">
      <alignment horizontal="center" vertical="top"/>
    </xf>
    <xf numFmtId="167" fontId="29" fillId="0" borderId="0" xfId="48" applyNumberFormat="1" applyFont="1" applyFill="1" applyBorder="1" applyAlignment="1">
      <alignment vertical="top"/>
    </xf>
    <xf numFmtId="0" fontId="28" fillId="0" borderId="0" xfId="0" applyFont="1" applyFill="1" applyAlignment="1">
      <alignment vertical="center"/>
    </xf>
    <xf numFmtId="0" fontId="29" fillId="0" borderId="0" xfId="0" applyFont="1" applyFill="1" applyAlignment="1">
      <alignment vertical="center"/>
    </xf>
    <xf numFmtId="0" fontId="29" fillId="0" borderId="0" xfId="0" applyFont="1" applyFill="1" applyAlignment="1">
      <alignment horizontal="center" vertical="center"/>
    </xf>
    <xf numFmtId="167" fontId="28" fillId="0" borderId="7" xfId="42" applyNumberFormat="1" applyFont="1" applyFill="1" applyBorder="1" applyAlignment="1">
      <alignment horizontal="center" vertical="center"/>
    </xf>
    <xf numFmtId="167" fontId="28" fillId="0" borderId="0" xfId="42" applyNumberFormat="1" applyFont="1" applyFill="1" applyBorder="1" applyAlignment="1">
      <alignment horizontal="center" vertical="center"/>
    </xf>
    <xf numFmtId="167" fontId="29" fillId="0" borderId="0" xfId="42" applyNumberFormat="1" applyFont="1" applyFill="1" applyAlignment="1">
      <alignment vertical="center"/>
    </xf>
    <xf numFmtId="167" fontId="29" fillId="0" borderId="0" xfId="0" applyNumberFormat="1" applyFont="1" applyFill="1" applyAlignment="1">
      <alignment vertical="center"/>
    </xf>
    <xf numFmtId="167" fontId="29" fillId="0" borderId="0" xfId="42" applyNumberFormat="1" applyFont="1" applyFill="1" applyBorder="1" applyAlignment="1">
      <alignment vertical="center"/>
    </xf>
    <xf numFmtId="167" fontId="28" fillId="0" borderId="0" xfId="42" applyNumberFormat="1" applyFont="1" applyFill="1" applyBorder="1" applyAlignment="1">
      <alignment vertical="center"/>
    </xf>
    <xf numFmtId="167" fontId="29" fillId="0" borderId="0" xfId="42" applyNumberFormat="1" applyFont="1" applyFill="1" applyBorder="1" applyAlignment="1">
      <alignment horizontal="center" vertical="center"/>
    </xf>
    <xf numFmtId="167" fontId="29" fillId="0" borderId="7" xfId="42" applyNumberFormat="1" applyFont="1" applyFill="1" applyBorder="1" applyAlignment="1">
      <alignment horizontal="center" vertical="center"/>
    </xf>
    <xf numFmtId="43" fontId="28" fillId="0" borderId="0" xfId="42" applyFont="1" applyFill="1" applyBorder="1" applyAlignment="1">
      <alignment horizontal="center" vertical="top"/>
    </xf>
    <xf numFmtId="177" fontId="28" fillId="0" borderId="21" xfId="42" applyNumberFormat="1" applyFont="1" applyFill="1" applyBorder="1" applyAlignment="1">
      <alignment horizontal="center" vertical="top"/>
    </xf>
    <xf numFmtId="177" fontId="29" fillId="0" borderId="21" xfId="42" applyNumberFormat="1" applyFont="1" applyFill="1" applyBorder="1" applyAlignment="1">
      <alignment horizontal="center" vertical="top"/>
    </xf>
    <xf numFmtId="167" fontId="28" fillId="0" borderId="0" xfId="42" applyNumberFormat="1" applyFont="1" applyFill="1" applyBorder="1" applyAlignment="1">
      <alignment vertical="top"/>
    </xf>
    <xf numFmtId="0" fontId="46" fillId="0" borderId="0" xfId="0" applyFont="1" applyFill="1" applyBorder="1" applyAlignment="1">
      <alignment vertical="top"/>
    </xf>
    <xf numFmtId="0" fontId="29" fillId="0" borderId="0" xfId="0" applyFont="1" applyFill="1"/>
    <xf numFmtId="167" fontId="28" fillId="0" borderId="0" xfId="0" applyNumberFormat="1" applyFont="1" applyFill="1" applyBorder="1" applyAlignment="1" applyProtection="1">
      <alignment horizontal="center" vertical="top"/>
      <protection locked="0"/>
    </xf>
    <xf numFmtId="167" fontId="28" fillId="0" borderId="5" xfId="42" applyNumberFormat="1" applyFont="1" applyFill="1" applyBorder="1" applyAlignment="1">
      <alignment vertical="top"/>
    </xf>
    <xf numFmtId="167" fontId="28" fillId="0" borderId="5" xfId="42" applyNumberFormat="1" applyFont="1" applyFill="1" applyBorder="1" applyAlignment="1">
      <alignment horizontal="center" vertical="top"/>
    </xf>
    <xf numFmtId="167" fontId="28" fillId="0" borderId="6" xfId="42" applyNumberFormat="1" applyFont="1" applyFill="1" applyBorder="1" applyAlignment="1">
      <alignment horizontal="center" vertical="center"/>
    </xf>
    <xf numFmtId="167" fontId="29" fillId="0" borderId="4" xfId="42" applyNumberFormat="1" applyFont="1" applyFill="1" applyBorder="1" applyAlignment="1">
      <alignment vertical="top"/>
    </xf>
    <xf numFmtId="167" fontId="28" fillId="0" borderId="6" xfId="42" applyNumberFormat="1" applyFont="1" applyFill="1" applyBorder="1" applyAlignment="1">
      <alignment vertical="top"/>
    </xf>
    <xf numFmtId="0" fontId="29" fillId="0" borderId="0" xfId="0" applyFont="1" applyFill="1" applyAlignment="1">
      <alignment horizontal="left" vertical="top" indent="1"/>
    </xf>
    <xf numFmtId="0" fontId="29" fillId="0" borderId="0" xfId="0" applyFont="1" applyFill="1" applyAlignment="1">
      <alignment horizontal="justify" vertical="top" wrapText="1"/>
    </xf>
    <xf numFmtId="0" fontId="23" fillId="0" borderId="0" xfId="1" applyNumberFormat="1" applyFont="1" applyFill="1" applyAlignment="1">
      <alignment horizontal="left" vertical="top"/>
    </xf>
    <xf numFmtId="166" fontId="23" fillId="0" borderId="0" xfId="1" applyFont="1" applyFill="1" applyAlignment="1">
      <alignment vertical="top"/>
    </xf>
    <xf numFmtId="0" fontId="23" fillId="0" borderId="0" xfId="22" quotePrefix="1" applyNumberFormat="1" applyFont="1" applyFill="1" applyAlignment="1">
      <alignment horizontal="left" vertical="top"/>
    </xf>
    <xf numFmtId="166" fontId="25" fillId="0" borderId="0" xfId="1" applyFont="1" applyFill="1" applyAlignment="1">
      <alignment horizontal="justify" vertical="top"/>
    </xf>
    <xf numFmtId="166" fontId="25" fillId="0" borderId="0" xfId="1" applyFont="1" applyFill="1" applyAlignment="1">
      <alignment horizontal="justify" vertical="top" wrapText="1"/>
    </xf>
    <xf numFmtId="0" fontId="25" fillId="0" borderId="0" xfId="8" applyFont="1" applyFill="1" applyAlignment="1">
      <alignment vertical="top" wrapText="1"/>
    </xf>
    <xf numFmtId="0" fontId="23" fillId="0" borderId="0" xfId="8" quotePrefix="1" applyFont="1" applyFill="1" applyAlignment="1">
      <alignment horizontal="left" vertical="top"/>
    </xf>
    <xf numFmtId="166" fontId="23" fillId="0" borderId="0" xfId="23" applyFont="1" applyFill="1" applyAlignment="1">
      <alignment vertical="top"/>
    </xf>
    <xf numFmtId="0" fontId="23" fillId="0" borderId="0" xfId="23" applyNumberFormat="1" applyFont="1" applyFill="1" applyAlignment="1"/>
    <xf numFmtId="0" fontId="29" fillId="0" borderId="0" xfId="27" quotePrefix="1" applyFont="1" applyFill="1" applyAlignment="1">
      <alignment horizontal="center" vertical="top"/>
    </xf>
    <xf numFmtId="0" fontId="29" fillId="0" borderId="0" xfId="24" applyFont="1" applyFill="1" applyAlignment="1">
      <alignment horizontal="left" vertical="top"/>
    </xf>
    <xf numFmtId="0" fontId="25" fillId="0" borderId="0" xfId="22" applyFont="1" applyFill="1" applyAlignment="1">
      <alignment vertical="top" wrapText="1"/>
    </xf>
    <xf numFmtId="0" fontId="25" fillId="0" borderId="0" xfId="25" quotePrefix="1" applyFont="1" applyFill="1" applyAlignment="1">
      <alignment horizontal="left" vertical="top" indent="1"/>
    </xf>
    <xf numFmtId="0" fontId="25" fillId="0" borderId="0" xfId="25" applyFont="1" applyFill="1" applyAlignment="1">
      <alignment horizontal="left" vertical="top" indent="1"/>
    </xf>
    <xf numFmtId="166" fontId="28" fillId="0" borderId="0" xfId="1" applyNumberFormat="1" applyFont="1" applyFill="1" applyAlignment="1">
      <alignment vertical="top" wrapText="1"/>
    </xf>
    <xf numFmtId="0" fontId="28" fillId="0" borderId="0" xfId="1" applyNumberFormat="1" applyFont="1" applyFill="1" applyAlignment="1">
      <alignment horizontal="left" vertical="top"/>
    </xf>
    <xf numFmtId="166" fontId="29" fillId="0" borderId="0" xfId="1" applyFont="1" applyFill="1" applyAlignment="1">
      <alignment horizontal="justify" vertical="top" wrapText="1"/>
    </xf>
    <xf numFmtId="0" fontId="23" fillId="0" borderId="0" xfId="8" quotePrefix="1" applyFont="1" applyFill="1" applyAlignment="1">
      <alignment vertical="top"/>
    </xf>
    <xf numFmtId="0" fontId="29" fillId="0" borderId="0" xfId="3" applyNumberFormat="1" applyFont="1" applyFill="1" applyAlignment="1"/>
    <xf numFmtId="0" fontId="28" fillId="0" borderId="0" xfId="68" applyFont="1" applyFill="1" applyAlignment="1">
      <alignment horizontal="center"/>
    </xf>
    <xf numFmtId="0" fontId="28" fillId="0" borderId="0" xfId="1" quotePrefix="1" applyNumberFormat="1" applyFont="1" applyFill="1" applyAlignment="1" applyProtection="1">
      <alignment horizontal="left"/>
    </xf>
    <xf numFmtId="166" fontId="23" fillId="0" borderId="0" xfId="34" applyNumberFormat="1" applyFont="1" applyFill="1" applyAlignment="1">
      <alignment vertical="center"/>
    </xf>
    <xf numFmtId="0" fontId="23" fillId="0" borderId="0" xfId="24" applyFont="1" applyFill="1" applyBorder="1" applyAlignment="1">
      <alignment horizontal="left" vertical="top"/>
    </xf>
    <xf numFmtId="0" fontId="23" fillId="0" borderId="0" xfId="24" applyFont="1" applyFill="1" applyBorder="1" applyAlignment="1">
      <alignment vertical="top"/>
    </xf>
    <xf numFmtId="0" fontId="39" fillId="0" borderId="0" xfId="46" applyFont="1" applyFill="1"/>
    <xf numFmtId="0" fontId="39" fillId="0" borderId="0" xfId="46" applyNumberFormat="1" applyFont="1" applyFill="1" applyAlignment="1"/>
    <xf numFmtId="180" fontId="23" fillId="0" borderId="0" xfId="24" applyNumberFormat="1" applyFont="1" applyFill="1" applyBorder="1" applyAlignment="1">
      <alignment horizontal="left" vertical="top"/>
    </xf>
    <xf numFmtId="0" fontId="25" fillId="0" borderId="0" xfId="24" applyFont="1" applyFill="1" applyAlignment="1">
      <alignment vertical="top"/>
    </xf>
    <xf numFmtId="0" fontId="25" fillId="0" borderId="0" xfId="24" applyFont="1" applyFill="1"/>
    <xf numFmtId="179" fontId="25" fillId="0" borderId="0" xfId="24" applyNumberFormat="1" applyFont="1" applyFill="1" applyAlignment="1">
      <alignment vertical="top"/>
    </xf>
    <xf numFmtId="0" fontId="25" fillId="0" borderId="0" xfId="24" applyFont="1" applyFill="1" applyBorder="1" applyAlignment="1">
      <alignment horizontal="left" vertical="top"/>
    </xf>
    <xf numFmtId="0" fontId="29" fillId="0" borderId="0" xfId="24" applyFont="1" applyFill="1" applyBorder="1" applyAlignment="1">
      <alignment horizontal="left" vertical="top"/>
    </xf>
    <xf numFmtId="0" fontId="29" fillId="0" borderId="0" xfId="24" applyFont="1" applyFill="1" applyBorder="1" applyAlignment="1">
      <alignment vertical="top"/>
    </xf>
    <xf numFmtId="166" fontId="23" fillId="0" borderId="0" xfId="1" applyFont="1" applyFill="1" applyBorder="1" applyAlignment="1"/>
    <xf numFmtId="167" fontId="23" fillId="0" borderId="0" xfId="7" applyNumberFormat="1" applyFont="1" applyFill="1" applyAlignment="1">
      <alignment vertical="top"/>
    </xf>
    <xf numFmtId="0" fontId="28" fillId="0" borderId="0" xfId="1" applyNumberFormat="1" applyFont="1" applyFill="1" applyBorder="1" applyAlignment="1">
      <alignment horizontal="left"/>
    </xf>
    <xf numFmtId="166" fontId="29" fillId="0" borderId="0" xfId="1" applyFont="1" applyFill="1" applyAlignment="1">
      <alignment vertical="top"/>
    </xf>
    <xf numFmtId="0" fontId="28" fillId="0" borderId="0" xfId="24" applyFont="1" applyFill="1" applyBorder="1" applyAlignment="1">
      <alignment vertical="top"/>
    </xf>
    <xf numFmtId="167" fontId="25" fillId="0" borderId="0" xfId="42" applyNumberFormat="1" applyFont="1" applyFill="1" applyBorder="1" applyAlignment="1">
      <alignment vertical="top"/>
    </xf>
    <xf numFmtId="0" fontId="29" fillId="0" borderId="0" xfId="0" applyFont="1" applyFill="1" applyAlignment="1">
      <alignment horizontal="left" vertical="top"/>
    </xf>
    <xf numFmtId="0" fontId="29" fillId="0" borderId="0" xfId="0" quotePrefix="1" applyFont="1" applyFill="1" applyAlignment="1">
      <alignment horizontal="justify" vertical="top" wrapText="1"/>
    </xf>
    <xf numFmtId="0" fontId="23" fillId="0" borderId="0" xfId="24" applyFont="1" applyFill="1"/>
    <xf numFmtId="166" fontId="23" fillId="0" borderId="0" xfId="1" quotePrefix="1" applyFont="1" applyFill="1" applyAlignment="1">
      <alignment horizontal="center" vertical="top" wrapText="1"/>
    </xf>
    <xf numFmtId="167" fontId="25" fillId="0" borderId="0" xfId="24" applyNumberFormat="1" applyFont="1" applyFill="1" applyBorder="1" applyAlignment="1">
      <alignment vertical="top"/>
    </xf>
    <xf numFmtId="0" fontId="23" fillId="0" borderId="0" xfId="8" applyFont="1" applyFill="1" applyAlignment="1">
      <alignment horizontal="left"/>
    </xf>
    <xf numFmtId="0" fontId="45" fillId="0" borderId="0" xfId="58" applyNumberFormat="1" applyFont="1" applyFill="1" applyBorder="1" applyAlignment="1" applyProtection="1">
      <alignment vertical="top"/>
    </xf>
    <xf numFmtId="0" fontId="45" fillId="0" borderId="0" xfId="58" applyNumberFormat="1" applyFont="1" applyFill="1" applyBorder="1" applyAlignment="1" applyProtection="1"/>
    <xf numFmtId="0" fontId="25" fillId="0" borderId="0" xfId="57" applyFont="1" applyFill="1"/>
    <xf numFmtId="167" fontId="25" fillId="0" borderId="0" xfId="57" applyNumberFormat="1" applyFont="1" applyFill="1"/>
    <xf numFmtId="0" fontId="28" fillId="0" borderId="0" xfId="0" quotePrefix="1" applyFont="1" applyFill="1" applyAlignment="1">
      <alignment horizontal="center" vertical="top"/>
    </xf>
    <xf numFmtId="0" fontId="2" fillId="0" borderId="0" xfId="0" applyFont="1" applyFill="1" applyAlignment="1">
      <alignment horizontal="left" vertical="top" indent="3"/>
    </xf>
    <xf numFmtId="0" fontId="25" fillId="0" borderId="0" xfId="25" quotePrefix="1" applyFont="1" applyFill="1" applyAlignment="1">
      <alignment horizontal="center" vertical="top"/>
    </xf>
    <xf numFmtId="166" fontId="25" fillId="0" borderId="0" xfId="1" applyFont="1" applyFill="1" applyAlignment="1">
      <alignment horizontal="center"/>
    </xf>
    <xf numFmtId="10" fontId="29" fillId="0" borderId="0" xfId="69" applyNumberFormat="1" applyFont="1" applyFill="1"/>
    <xf numFmtId="37" fontId="25" fillId="3" borderId="0" xfId="44" applyNumberFormat="1" applyFont="1" applyFill="1" applyAlignment="1" applyProtection="1">
      <alignment vertical="top"/>
    </xf>
    <xf numFmtId="37" fontId="25" fillId="3" borderId="0" xfId="58" applyNumberFormat="1" applyFont="1" applyFill="1" applyAlignment="1" applyProtection="1">
      <alignment vertical="top" wrapText="1"/>
    </xf>
    <xf numFmtId="170" fontId="23" fillId="3" borderId="0" xfId="59" applyNumberFormat="1" applyFont="1" applyFill="1" applyBorder="1" applyAlignment="1">
      <alignment vertical="top" wrapText="1"/>
    </xf>
    <xf numFmtId="37" fontId="23" fillId="3" borderId="0" xfId="58" applyNumberFormat="1" applyFont="1" applyFill="1" applyBorder="1" applyAlignment="1" applyProtection="1">
      <alignment vertical="top" wrapText="1"/>
    </xf>
    <xf numFmtId="37" fontId="25" fillId="3" borderId="0" xfId="58" applyNumberFormat="1" applyFont="1" applyFill="1" applyAlignment="1" applyProtection="1">
      <alignment horizontal="left" vertical="top" wrapText="1"/>
    </xf>
    <xf numFmtId="0" fontId="25" fillId="3" borderId="0" xfId="57" applyFont="1" applyFill="1"/>
    <xf numFmtId="170" fontId="23" fillId="3" borderId="0" xfId="59" applyNumberFormat="1" applyFont="1" applyFill="1" applyBorder="1" applyAlignment="1">
      <alignment horizontal="center" vertical="top" wrapText="1"/>
    </xf>
    <xf numFmtId="0" fontId="45" fillId="3" borderId="0" xfId="58" applyFont="1" applyFill="1" applyAlignment="1">
      <alignment horizontal="center" wrapText="1"/>
    </xf>
    <xf numFmtId="0" fontId="23" fillId="3" borderId="0" xfId="58" applyFont="1" applyFill="1" applyAlignment="1">
      <alignment horizontal="center"/>
    </xf>
    <xf numFmtId="37" fontId="25" fillId="3" borderId="0" xfId="58" applyNumberFormat="1" applyFont="1" applyFill="1" applyAlignment="1" applyProtection="1">
      <alignment horizontal="left" wrapText="1"/>
    </xf>
    <xf numFmtId="0" fontId="25" fillId="3" borderId="0" xfId="58" applyNumberFormat="1" applyFont="1" applyFill="1" applyAlignment="1">
      <alignment horizontal="left" wrapText="1"/>
    </xf>
    <xf numFmtId="37" fontId="23" fillId="3" borderId="0" xfId="58" quotePrefix="1" applyNumberFormat="1" applyFont="1" applyFill="1" applyAlignment="1" applyProtection="1">
      <alignment horizontal="center" wrapText="1"/>
    </xf>
    <xf numFmtId="37" fontId="23" fillId="3" borderId="0" xfId="59" applyNumberFormat="1" applyFont="1" applyFill="1" applyAlignment="1" applyProtection="1">
      <alignment horizontal="left"/>
    </xf>
    <xf numFmtId="37" fontId="25" fillId="3" borderId="0" xfId="58" applyNumberFormat="1" applyFont="1" applyFill="1" applyAlignment="1" applyProtection="1">
      <alignment horizontal="center" vertical="top" wrapText="1"/>
    </xf>
    <xf numFmtId="0" fontId="23" fillId="3" borderId="0" xfId="58" quotePrefix="1" applyFont="1" applyFill="1" applyAlignment="1">
      <alignment horizontal="center"/>
    </xf>
    <xf numFmtId="43" fontId="25" fillId="3" borderId="0" xfId="55" applyFont="1" applyFill="1" applyAlignment="1" applyProtection="1">
      <alignment vertical="top" wrapText="1"/>
    </xf>
    <xf numFmtId="37" fontId="25" fillId="3" borderId="0" xfId="58" quotePrefix="1" applyNumberFormat="1" applyFont="1" applyFill="1" applyAlignment="1" applyProtection="1">
      <alignment horizontal="center" wrapText="1"/>
    </xf>
    <xf numFmtId="167" fontId="23" fillId="3" borderId="0" xfId="55" applyNumberFormat="1" applyFont="1" applyFill="1" applyAlignment="1" applyProtection="1">
      <alignment horizontal="left" vertical="top"/>
    </xf>
    <xf numFmtId="167" fontId="23" fillId="3" borderId="0" xfId="55" applyNumberFormat="1" applyFont="1" applyFill="1" applyBorder="1" applyAlignment="1" applyProtection="1">
      <alignment horizontal="left" vertical="top"/>
    </xf>
    <xf numFmtId="37" fontId="25" fillId="3" borderId="0" xfId="58" applyNumberFormat="1" applyFont="1" applyFill="1" applyAlignment="1" applyProtection="1">
      <alignment horizontal="left" vertical="top"/>
    </xf>
    <xf numFmtId="167" fontId="23" fillId="3" borderId="0" xfId="55" applyNumberFormat="1" applyFont="1" applyFill="1" applyBorder="1" applyAlignment="1">
      <alignment vertical="top"/>
    </xf>
    <xf numFmtId="0" fontId="25" fillId="3" borderId="0" xfId="58" applyNumberFormat="1" applyFont="1" applyFill="1" applyAlignment="1">
      <alignment horizontal="left" vertical="justify"/>
    </xf>
    <xf numFmtId="167" fontId="23" fillId="3" borderId="0" xfId="55" applyNumberFormat="1" applyFont="1" applyFill="1" applyAlignment="1">
      <alignment vertical="top"/>
    </xf>
    <xf numFmtId="37" fontId="25" fillId="3" borderId="0" xfId="59" applyNumberFormat="1" applyFont="1" applyFill="1" applyAlignment="1" applyProtection="1">
      <alignment horizontal="left"/>
    </xf>
    <xf numFmtId="188" fontId="25" fillId="3" borderId="0" xfId="55" applyNumberFormat="1" applyFont="1" applyFill="1" applyAlignment="1" applyProtection="1">
      <alignment vertical="top" wrapText="1"/>
    </xf>
    <xf numFmtId="167" fontId="23" fillId="3" borderId="0" xfId="60" applyNumberFormat="1" applyFont="1" applyFill="1" applyBorder="1"/>
    <xf numFmtId="167" fontId="23" fillId="3" borderId="0" xfId="55" applyNumberFormat="1" applyFont="1" applyFill="1" applyAlignment="1" applyProtection="1">
      <alignment vertical="top"/>
    </xf>
    <xf numFmtId="167" fontId="23" fillId="3" borderId="7" xfId="59" applyNumberFormat="1" applyFont="1" applyFill="1" applyBorder="1"/>
    <xf numFmtId="37" fontId="23" fillId="3" borderId="0" xfId="59" applyNumberFormat="1" applyFont="1" applyFill="1" applyBorder="1" applyProtection="1"/>
    <xf numFmtId="167" fontId="25" fillId="3" borderId="0" xfId="60" applyNumberFormat="1" applyFont="1" applyFill="1" applyBorder="1"/>
    <xf numFmtId="37" fontId="25" fillId="3" borderId="0" xfId="59" applyNumberFormat="1" applyFont="1" applyFill="1" applyAlignment="1" applyProtection="1"/>
    <xf numFmtId="37" fontId="25" fillId="3" borderId="0" xfId="58" applyNumberFormat="1" applyFont="1" applyFill="1" applyAlignment="1" applyProtection="1">
      <alignment horizontal="left" vertical="top" indent="1"/>
    </xf>
    <xf numFmtId="167" fontId="23" fillId="3" borderId="7" xfId="55" applyNumberFormat="1" applyFont="1" applyFill="1" applyBorder="1" applyAlignment="1">
      <alignment vertical="top"/>
    </xf>
    <xf numFmtId="0" fontId="45" fillId="3" borderId="0" xfId="58" applyNumberFormat="1" applyFont="1" applyFill="1" applyBorder="1" applyAlignment="1" applyProtection="1"/>
    <xf numFmtId="167" fontId="25" fillId="3" borderId="0" xfId="55" applyNumberFormat="1" applyFont="1" applyFill="1" applyAlignment="1" applyProtection="1">
      <alignment horizontal="left" vertical="top"/>
    </xf>
    <xf numFmtId="167" fontId="25" fillId="3" borderId="0" xfId="55" applyNumberFormat="1" applyFont="1" applyFill="1" applyAlignment="1">
      <alignment horizontal="left" vertical="justify"/>
    </xf>
    <xf numFmtId="167" fontId="25" fillId="3" borderId="0" xfId="55" applyNumberFormat="1" applyFont="1" applyFill="1" applyBorder="1" applyAlignment="1" applyProtection="1">
      <alignment horizontal="left" vertical="top"/>
    </xf>
    <xf numFmtId="167" fontId="25" fillId="3" borderId="0" xfId="55" applyNumberFormat="1" applyFont="1" applyFill="1" applyBorder="1" applyAlignment="1">
      <alignment vertical="top"/>
    </xf>
    <xf numFmtId="167" fontId="25" fillId="3" borderId="7" xfId="59" applyNumberFormat="1" applyFont="1" applyFill="1" applyBorder="1"/>
    <xf numFmtId="167" fontId="25" fillId="3" borderId="0" xfId="55" applyNumberFormat="1" applyFont="1" applyFill="1" applyAlignment="1" applyProtection="1">
      <alignment vertical="top"/>
    </xf>
    <xf numFmtId="167" fontId="25" fillId="3" borderId="0" xfId="55" applyNumberFormat="1" applyFont="1" applyFill="1" applyAlignment="1">
      <alignment vertical="top"/>
    </xf>
    <xf numFmtId="167" fontId="25" fillId="3" borderId="0" xfId="55" applyNumberFormat="1" applyFont="1" applyFill="1"/>
    <xf numFmtId="185" fontId="23" fillId="3" borderId="0" xfId="54" quotePrefix="1" applyNumberFormat="1" applyFont="1" applyFill="1" applyAlignment="1">
      <alignment horizontal="left" vertical="top"/>
    </xf>
    <xf numFmtId="0" fontId="23" fillId="3" borderId="9" xfId="58" applyFont="1" applyFill="1" applyBorder="1" applyAlignment="1">
      <alignment horizontal="center" wrapText="1"/>
    </xf>
    <xf numFmtId="0" fontId="23" fillId="3" borderId="0" xfId="58" applyFont="1" applyFill="1" applyBorder="1" applyAlignment="1">
      <alignment horizontal="center" wrapText="1"/>
    </xf>
    <xf numFmtId="37" fontId="25" fillId="0" borderId="0" xfId="58" applyNumberFormat="1" applyFont="1" applyFill="1" applyAlignment="1" applyProtection="1">
      <alignment horizontal="left" vertical="top" indent="1"/>
    </xf>
    <xf numFmtId="37" fontId="25" fillId="0" borderId="0" xfId="58" applyNumberFormat="1" applyFont="1" applyFill="1" applyAlignment="1" applyProtection="1">
      <alignment vertical="top" wrapText="1"/>
    </xf>
    <xf numFmtId="43" fontId="25" fillId="0" borderId="0" xfId="55" applyFont="1" applyFill="1" applyAlignment="1" applyProtection="1">
      <alignment vertical="top" wrapText="1"/>
    </xf>
    <xf numFmtId="167" fontId="25" fillId="0" borderId="0" xfId="55" applyNumberFormat="1" applyFont="1" applyFill="1" applyAlignment="1" applyProtection="1">
      <alignment horizontal="left" vertical="top"/>
    </xf>
    <xf numFmtId="167" fontId="25" fillId="0" borderId="0" xfId="55" applyNumberFormat="1" applyFont="1" applyFill="1" applyBorder="1" applyAlignment="1">
      <alignment vertical="top"/>
    </xf>
    <xf numFmtId="167" fontId="25" fillId="0" borderId="0" xfId="55" applyNumberFormat="1" applyFont="1" applyFill="1" applyAlignment="1">
      <alignment horizontal="left" vertical="justify"/>
    </xf>
    <xf numFmtId="167" fontId="25" fillId="0" borderId="0" xfId="55" applyNumberFormat="1" applyFont="1" applyFill="1" applyAlignment="1">
      <alignment vertical="top"/>
    </xf>
    <xf numFmtId="37" fontId="25" fillId="0" borderId="0" xfId="44" applyNumberFormat="1" applyFont="1" applyFill="1" applyAlignment="1" applyProtection="1">
      <alignment vertical="top"/>
    </xf>
    <xf numFmtId="0" fontId="45" fillId="0" borderId="0" xfId="58" applyFont="1" applyFill="1" applyAlignment="1">
      <alignment horizontal="center" wrapText="1"/>
    </xf>
    <xf numFmtId="0" fontId="23" fillId="0" borderId="0" xfId="58" applyFont="1" applyFill="1" applyAlignment="1">
      <alignment horizontal="center"/>
    </xf>
    <xf numFmtId="37" fontId="25" fillId="0" borderId="0" xfId="58" applyNumberFormat="1" applyFont="1" applyFill="1" applyAlignment="1" applyProtection="1">
      <alignment horizontal="left" wrapText="1"/>
    </xf>
    <xf numFmtId="0" fontId="25" fillId="0" borderId="0" xfId="58" applyNumberFormat="1" applyFont="1" applyFill="1" applyAlignment="1">
      <alignment horizontal="left" wrapText="1"/>
    </xf>
    <xf numFmtId="37" fontId="23" fillId="0" borderId="0" xfId="58" quotePrefix="1" applyNumberFormat="1" applyFont="1" applyFill="1" applyAlignment="1" applyProtection="1">
      <alignment horizontal="center" wrapText="1"/>
    </xf>
    <xf numFmtId="37" fontId="23" fillId="0" borderId="0" xfId="58" quotePrefix="1" applyNumberFormat="1" applyFont="1" applyFill="1" applyAlignment="1" applyProtection="1">
      <alignment horizontal="center" vertical="center" wrapText="1"/>
    </xf>
    <xf numFmtId="37" fontId="23" fillId="0" borderId="0" xfId="44" applyNumberFormat="1" applyFont="1" applyFill="1" applyAlignment="1" applyProtection="1">
      <alignment vertical="top"/>
    </xf>
    <xf numFmtId="37" fontId="25" fillId="0" borderId="0" xfId="44" applyNumberFormat="1" applyFont="1" applyFill="1" applyAlignment="1" applyProtection="1">
      <alignment horizontal="left" vertical="top" indent="1"/>
    </xf>
    <xf numFmtId="37" fontId="25" fillId="0" borderId="0" xfId="58" quotePrefix="1" applyNumberFormat="1" applyFont="1" applyFill="1" applyAlignment="1" applyProtection="1">
      <alignment horizontal="center" wrapText="1"/>
    </xf>
    <xf numFmtId="0" fontId="25" fillId="0" borderId="0" xfId="55" applyNumberFormat="1" applyFont="1" applyFill="1" applyAlignment="1">
      <alignment vertical="top"/>
    </xf>
    <xf numFmtId="167" fontId="23" fillId="0" borderId="21" xfId="42" quotePrefix="1" applyNumberFormat="1" applyFont="1" applyFill="1" applyBorder="1" applyAlignment="1" applyProtection="1">
      <alignment horizontal="center" vertical="center" wrapText="1"/>
    </xf>
    <xf numFmtId="167" fontId="23" fillId="0" borderId="0" xfId="42" quotePrefix="1" applyNumberFormat="1" applyFont="1" applyFill="1" applyAlignment="1" applyProtection="1">
      <alignment horizontal="center" vertical="center" wrapText="1"/>
    </xf>
    <xf numFmtId="167" fontId="25" fillId="0" borderId="21" xfId="42" quotePrefix="1" applyNumberFormat="1" applyFont="1" applyFill="1" applyBorder="1" applyAlignment="1" applyProtection="1">
      <alignment horizontal="center" vertical="center" wrapText="1"/>
    </xf>
    <xf numFmtId="167" fontId="25" fillId="0" borderId="0" xfId="42" quotePrefix="1" applyNumberFormat="1" applyFont="1" applyFill="1" applyAlignment="1" applyProtection="1">
      <alignment horizontal="center" vertical="center" wrapText="1"/>
    </xf>
    <xf numFmtId="0" fontId="2" fillId="0" borderId="0" xfId="56" applyFont="1" applyFill="1" applyAlignment="1">
      <alignment vertical="top"/>
    </xf>
    <xf numFmtId="166" fontId="23" fillId="0" borderId="0" xfId="1" applyFont="1" applyFill="1" applyBorder="1" applyAlignment="1">
      <alignment horizontal="center"/>
    </xf>
    <xf numFmtId="166" fontId="29" fillId="0" borderId="0" xfId="1" applyFont="1" applyFill="1" applyAlignment="1">
      <alignment horizontal="justify" vertical="top" wrapText="1"/>
    </xf>
    <xf numFmtId="0" fontId="23" fillId="0" borderId="0" xfId="70" quotePrefix="1" applyFont="1" applyFill="1" applyAlignment="1">
      <alignment horizontal="left" vertical="top"/>
    </xf>
    <xf numFmtId="0" fontId="23" fillId="0" borderId="0" xfId="70" applyFont="1" applyFill="1" applyAlignment="1">
      <alignment vertical="top"/>
    </xf>
    <xf numFmtId="0" fontId="25" fillId="0" borderId="0" xfId="70" applyFont="1" applyFill="1" applyAlignment="1">
      <alignment vertical="top"/>
    </xf>
    <xf numFmtId="0" fontId="25" fillId="0" borderId="0" xfId="8" applyFont="1" applyFill="1" applyAlignment="1">
      <alignment horizontal="center"/>
    </xf>
    <xf numFmtId="167" fontId="23" fillId="0" borderId="7" xfId="8" applyNumberFormat="1" applyFont="1" applyFill="1" applyBorder="1" applyAlignment="1">
      <alignment vertical="center"/>
    </xf>
    <xf numFmtId="0" fontId="25" fillId="0" borderId="0" xfId="8" applyFont="1" applyFill="1" applyAlignment="1">
      <alignment vertical="center"/>
    </xf>
    <xf numFmtId="167" fontId="25" fillId="0" borderId="7" xfId="8" applyNumberFormat="1" applyFont="1" applyFill="1" applyBorder="1" applyAlignment="1">
      <alignment vertical="center"/>
    </xf>
    <xf numFmtId="167" fontId="23" fillId="0" borderId="0" xfId="42" applyNumberFormat="1" applyFont="1" applyFill="1" applyBorder="1" applyAlignment="1">
      <alignment vertical="top"/>
    </xf>
    <xf numFmtId="0" fontId="2" fillId="0" borderId="0" xfId="0" quotePrefix="1" applyFont="1" applyFill="1" applyAlignment="1" applyProtection="1">
      <alignment horizontal="left" vertical="top" indent="3"/>
    </xf>
    <xf numFmtId="0" fontId="1" fillId="0" borderId="0" xfId="0" applyFont="1" applyFill="1" applyAlignment="1">
      <alignment vertical="top"/>
    </xf>
    <xf numFmtId="166" fontId="29" fillId="0" borderId="0" xfId="1" applyFont="1" applyFill="1" applyAlignment="1">
      <alignment horizontal="center"/>
    </xf>
    <xf numFmtId="166" fontId="49" fillId="0" borderId="0" xfId="68" applyNumberFormat="1" applyFont="1" applyFill="1" applyAlignment="1">
      <alignment horizontal="center"/>
    </xf>
    <xf numFmtId="166" fontId="49" fillId="0" borderId="0" xfId="68" applyNumberFormat="1" applyFont="1" applyFill="1" applyAlignment="1">
      <alignment horizontal="left"/>
    </xf>
    <xf numFmtId="0" fontId="49" fillId="0" borderId="0" xfId="68" applyFont="1" applyFill="1" applyAlignment="1">
      <alignment horizontal="center"/>
    </xf>
    <xf numFmtId="0" fontId="49" fillId="0" borderId="0" xfId="68" applyFont="1" applyFill="1" applyAlignment="1"/>
    <xf numFmtId="0" fontId="50" fillId="0" borderId="0" xfId="71" applyNumberFormat="1" applyFont="1" applyFill="1" applyAlignment="1"/>
    <xf numFmtId="166" fontId="49" fillId="0" borderId="0" xfId="68" applyNumberFormat="1" applyFont="1" applyFill="1"/>
    <xf numFmtId="0" fontId="51" fillId="0" borderId="0" xfId="72" applyNumberFormat="1" applyFont="1" applyFill="1" applyAlignment="1"/>
    <xf numFmtId="0" fontId="49" fillId="0" borderId="0" xfId="68" applyFont="1" applyFill="1" applyBorder="1" applyAlignment="1"/>
    <xf numFmtId="0" fontId="49" fillId="0" borderId="0" xfId="73" applyNumberFormat="1" applyFont="1" applyFill="1" applyBorder="1" applyAlignment="1">
      <alignment vertical="top"/>
    </xf>
    <xf numFmtId="0" fontId="48" fillId="0" borderId="0" xfId="73" applyNumberFormat="1" applyFont="1" applyFill="1" applyBorder="1" applyAlignment="1">
      <alignment vertical="top"/>
    </xf>
    <xf numFmtId="166" fontId="51" fillId="0" borderId="0" xfId="1" applyFont="1" applyFill="1"/>
    <xf numFmtId="167" fontId="51" fillId="0" borderId="0" xfId="2" applyNumberFormat="1" applyFont="1" applyFill="1"/>
    <xf numFmtId="166" fontId="48" fillId="0" borderId="0" xfId="1" applyFont="1" applyFill="1" applyAlignment="1"/>
    <xf numFmtId="166" fontId="52" fillId="0" borderId="0" xfId="1" applyFont="1" applyFill="1" applyAlignment="1"/>
    <xf numFmtId="16" fontId="52" fillId="0" borderId="0" xfId="1" quotePrefix="1" applyNumberFormat="1" applyFont="1" applyFill="1" applyAlignment="1">
      <alignment horizontal="center"/>
    </xf>
    <xf numFmtId="166" fontId="52" fillId="0" borderId="0" xfId="1" applyFont="1" applyFill="1" applyAlignment="1">
      <alignment horizontal="center"/>
    </xf>
    <xf numFmtId="0" fontId="48" fillId="0" borderId="0" xfId="0" quotePrefix="1" applyFont="1" applyFill="1" applyAlignment="1">
      <alignment horizontal="center" wrapText="1"/>
    </xf>
    <xf numFmtId="0" fontId="48" fillId="0" borderId="0" xfId="0" quotePrefix="1" applyFont="1" applyFill="1" applyAlignment="1">
      <alignment wrapText="1"/>
    </xf>
    <xf numFmtId="166" fontId="52" fillId="0" borderId="9" xfId="1" applyFont="1" applyFill="1" applyBorder="1" applyAlignment="1">
      <alignment horizontal="center"/>
    </xf>
    <xf numFmtId="166" fontId="52" fillId="0" borderId="0" xfId="1" applyFont="1" applyFill="1"/>
    <xf numFmtId="166" fontId="52" fillId="0" borderId="0" xfId="7" quotePrefix="1" applyNumberFormat="1" applyFont="1" applyFill="1" applyAlignment="1">
      <alignment horizontal="center" vertical="center" wrapText="1"/>
    </xf>
    <xf numFmtId="167" fontId="52" fillId="0" borderId="0" xfId="1" applyNumberFormat="1" applyFont="1" applyFill="1" applyAlignment="1">
      <alignment horizontal="centerContinuous"/>
    </xf>
    <xf numFmtId="167" fontId="52" fillId="0" borderId="0" xfId="1" applyNumberFormat="1" applyFont="1" applyFill="1" applyAlignment="1">
      <alignment horizontal="center"/>
    </xf>
    <xf numFmtId="166" fontId="51" fillId="0" borderId="0" xfId="1" applyFont="1" applyFill="1" applyAlignment="1">
      <alignment horizontal="center"/>
    </xf>
    <xf numFmtId="167" fontId="52" fillId="0" borderId="0" xfId="1" applyNumberFormat="1" applyFont="1" applyFill="1"/>
    <xf numFmtId="167" fontId="52" fillId="0" borderId="0" xfId="7" applyNumberFormat="1" applyFont="1" applyFill="1" applyBorder="1"/>
    <xf numFmtId="167" fontId="51" fillId="0" borderId="0" xfId="1" applyNumberFormat="1" applyFont="1" applyFill="1" applyBorder="1"/>
    <xf numFmtId="167" fontId="52" fillId="0" borderId="9" xfId="7" applyNumberFormat="1" applyFont="1" applyFill="1" applyBorder="1" applyAlignment="1">
      <alignment horizontal="center"/>
    </xf>
    <xf numFmtId="167" fontId="52" fillId="0" borderId="0" xfId="7" applyNumberFormat="1" applyFont="1" applyFill="1" applyBorder="1" applyAlignment="1">
      <alignment horizontal="center"/>
    </xf>
    <xf numFmtId="167" fontId="51" fillId="0" borderId="9" xfId="2" applyNumberFormat="1" applyFont="1" applyFill="1" applyBorder="1"/>
    <xf numFmtId="167" fontId="51" fillId="0" borderId="9" xfId="2" applyNumberFormat="1" applyFont="1" applyFill="1" applyBorder="1" applyAlignment="1">
      <alignment horizontal="center"/>
    </xf>
    <xf numFmtId="166" fontId="52" fillId="0" borderId="0" xfId="1" applyFont="1" applyFill="1" applyBorder="1"/>
    <xf numFmtId="167" fontId="51" fillId="0" borderId="0" xfId="2" quotePrefix="1" applyNumberFormat="1" applyFont="1" applyFill="1"/>
    <xf numFmtId="49" fontId="51" fillId="0" borderId="0" xfId="2" quotePrefix="1" applyNumberFormat="1" applyFont="1" applyFill="1" applyAlignment="1">
      <alignment horizontal="center"/>
    </xf>
    <xf numFmtId="167" fontId="52" fillId="0" borderId="4" xfId="7" applyNumberFormat="1" applyFont="1" applyFill="1" applyBorder="1"/>
    <xf numFmtId="10" fontId="51" fillId="0" borderId="0" xfId="69" applyNumberFormat="1" applyFont="1" applyFill="1"/>
    <xf numFmtId="167" fontId="52" fillId="0" borderId="5" xfId="7" applyNumberFormat="1" applyFont="1" applyFill="1" applyBorder="1"/>
    <xf numFmtId="167" fontId="52" fillId="0" borderId="6" xfId="7" applyNumberFormat="1" applyFont="1" applyFill="1" applyBorder="1"/>
    <xf numFmtId="0" fontId="51" fillId="0" borderId="0" xfId="1" applyNumberFormat="1" applyFont="1" applyFill="1" applyAlignment="1">
      <alignment horizontal="center"/>
    </xf>
    <xf numFmtId="167" fontId="51" fillId="0" borderId="0" xfId="2" applyNumberFormat="1" applyFont="1" applyFill="1" applyBorder="1"/>
    <xf numFmtId="167" fontId="52" fillId="0" borderId="9" xfId="7" applyNumberFormat="1" applyFont="1" applyFill="1" applyBorder="1"/>
    <xf numFmtId="37" fontId="52" fillId="0" borderId="0" xfId="1" applyNumberFormat="1" applyFont="1" applyFill="1" applyProtection="1"/>
    <xf numFmtId="37" fontId="51" fillId="0" borderId="0" xfId="1" applyNumberFormat="1" applyFont="1" applyFill="1" applyProtection="1"/>
    <xf numFmtId="1" fontId="51" fillId="0" borderId="0" xfId="1" quotePrefix="1" applyNumberFormat="1" applyFont="1" applyFill="1" applyAlignment="1">
      <alignment horizontal="center"/>
    </xf>
    <xf numFmtId="37" fontId="52" fillId="0" borderId="0" xfId="1" applyNumberFormat="1" applyFont="1" applyFill="1" applyAlignment="1" applyProtection="1">
      <alignment vertical="center"/>
    </xf>
    <xf numFmtId="166" fontId="51" fillId="0" borderId="0" xfId="1" applyFont="1" applyFill="1" applyAlignment="1">
      <alignment vertical="center"/>
    </xf>
    <xf numFmtId="166" fontId="51" fillId="0" borderId="0" xfId="1" applyFont="1" applyFill="1" applyAlignment="1">
      <alignment horizontal="center" vertical="center"/>
    </xf>
    <xf numFmtId="167" fontId="52" fillId="0" borderId="7" xfId="7" applyNumberFormat="1" applyFont="1" applyFill="1" applyBorder="1" applyAlignment="1">
      <alignment vertical="center"/>
    </xf>
    <xf numFmtId="167" fontId="52" fillId="0" borderId="0" xfId="7" applyNumberFormat="1" applyFont="1" applyFill="1" applyBorder="1" applyAlignment="1">
      <alignment vertical="center"/>
    </xf>
    <xf numFmtId="167" fontId="51" fillId="0" borderId="0" xfId="2" applyNumberFormat="1" applyFont="1" applyFill="1" applyAlignment="1">
      <alignment vertical="center"/>
    </xf>
    <xf numFmtId="167" fontId="52" fillId="0" borderId="0" xfId="2" applyNumberFormat="1" applyFont="1" applyFill="1" applyAlignment="1">
      <alignment vertical="center"/>
    </xf>
    <xf numFmtId="166" fontId="53" fillId="0" borderId="0" xfId="1" applyFont="1" applyFill="1"/>
    <xf numFmtId="166" fontId="54" fillId="0" borderId="0" xfId="1" applyFont="1" applyFill="1"/>
    <xf numFmtId="166" fontId="51" fillId="0" borderId="0" xfId="9" applyFont="1" applyFill="1" applyAlignment="1">
      <alignment horizontal="left"/>
    </xf>
    <xf numFmtId="166" fontId="51" fillId="0" borderId="0" xfId="9" applyFont="1" applyFill="1"/>
    <xf numFmtId="167" fontId="52" fillId="0" borderId="0" xfId="2" applyNumberFormat="1" applyFont="1" applyFill="1" applyAlignment="1">
      <alignment horizontal="center"/>
    </xf>
    <xf numFmtId="37" fontId="51" fillId="0" borderId="0" xfId="9" quotePrefix="1" applyNumberFormat="1" applyFont="1" applyFill="1" applyProtection="1"/>
    <xf numFmtId="0" fontId="51" fillId="0" borderId="0" xfId="2" applyNumberFormat="1" applyFont="1" applyFill="1" applyAlignment="1">
      <alignment horizontal="center"/>
    </xf>
    <xf numFmtId="167" fontId="52" fillId="0" borderId="0" xfId="7" applyNumberFormat="1" applyFont="1" applyFill="1" applyAlignment="1">
      <alignment horizontal="center"/>
    </xf>
    <xf numFmtId="167" fontId="52" fillId="0" borderId="7" xfId="7" applyNumberFormat="1" applyFont="1" applyFill="1" applyBorder="1" applyAlignment="1">
      <alignment horizontal="center"/>
    </xf>
    <xf numFmtId="0" fontId="55" fillId="0" borderId="0" xfId="0" applyFont="1" applyFill="1" applyAlignment="1">
      <alignment vertical="top"/>
    </xf>
    <xf numFmtId="0" fontId="49" fillId="0" borderId="0" xfId="0" applyFont="1" applyFill="1" applyAlignment="1">
      <alignment horizontal="left" vertical="top" indent="1"/>
    </xf>
    <xf numFmtId="0" fontId="48" fillId="0" borderId="0" xfId="0" applyFont="1" applyFill="1" applyAlignment="1">
      <alignment vertical="top"/>
    </xf>
    <xf numFmtId="167" fontId="52" fillId="0" borderId="7" xfId="42" applyNumberFormat="1" applyFont="1" applyFill="1" applyBorder="1"/>
    <xf numFmtId="167" fontId="52" fillId="0" borderId="0" xfId="1" applyNumberFormat="1" applyFont="1" applyFill="1" applyBorder="1"/>
    <xf numFmtId="167" fontId="52" fillId="0" borderId="7" xfId="1" applyNumberFormat="1" applyFont="1" applyFill="1" applyBorder="1"/>
    <xf numFmtId="0" fontId="54" fillId="0" borderId="0" xfId="0" applyFont="1" applyFill="1" applyAlignment="1">
      <alignment vertical="top"/>
    </xf>
    <xf numFmtId="0" fontId="51" fillId="0" borderId="0" xfId="0" quotePrefix="1" applyFont="1" applyFill="1" applyAlignment="1">
      <alignment horizontal="left" vertical="top" indent="1"/>
    </xf>
    <xf numFmtId="167" fontId="52" fillId="0" borderId="4" xfId="1" applyNumberFormat="1" applyFont="1" applyFill="1" applyBorder="1"/>
    <xf numFmtId="167" fontId="52" fillId="0" borderId="6" xfId="42" applyNumberFormat="1" applyFont="1" applyFill="1" applyBorder="1"/>
    <xf numFmtId="167" fontId="52" fillId="0" borderId="0" xfId="42" applyNumberFormat="1" applyFont="1" applyFill="1" applyBorder="1"/>
    <xf numFmtId="167" fontId="52" fillId="0" borderId="7" xfId="1" applyNumberFormat="1" applyFont="1" applyFill="1" applyBorder="1" applyAlignment="1">
      <alignment vertical="center"/>
    </xf>
    <xf numFmtId="167" fontId="52" fillId="0" borderId="0" xfId="1" applyNumberFormat="1" applyFont="1" applyFill="1" applyBorder="1" applyAlignment="1">
      <alignment vertical="center"/>
    </xf>
    <xf numFmtId="1" fontId="51" fillId="0" borderId="0" xfId="42" applyNumberFormat="1" applyFont="1" applyFill="1" applyAlignment="1">
      <alignment horizontal="center" vertical="center"/>
    </xf>
    <xf numFmtId="166" fontId="51" fillId="0" borderId="0" xfId="1" applyFont="1" applyFill="1" applyBorder="1"/>
    <xf numFmtId="166" fontId="51" fillId="0" borderId="0" xfId="1" applyNumberFormat="1" applyFont="1" applyFill="1"/>
    <xf numFmtId="166" fontId="52" fillId="0" borderId="0" xfId="1" applyFont="1" applyFill="1" applyBorder="1" applyAlignment="1">
      <alignment horizontal="center"/>
    </xf>
    <xf numFmtId="166" fontId="51" fillId="0" borderId="0" xfId="1" applyFont="1" applyFill="1" applyAlignment="1"/>
    <xf numFmtId="167" fontId="51" fillId="0" borderId="0" xfId="2" applyNumberFormat="1" applyFont="1" applyFill="1" applyAlignment="1"/>
    <xf numFmtId="166" fontId="52" fillId="0" borderId="0" xfId="1" applyNumberFormat="1" applyFont="1" applyFill="1" applyAlignment="1">
      <alignment horizontal="center"/>
    </xf>
    <xf numFmtId="166" fontId="52" fillId="0" borderId="0" xfId="1" applyFont="1" applyFill="1" applyAlignment="1">
      <alignment horizontal="centerContinuous"/>
    </xf>
    <xf numFmtId="166" fontId="52" fillId="0" borderId="0" xfId="1" quotePrefix="1" applyFont="1" applyFill="1" applyAlignment="1">
      <alignment horizontal="left"/>
    </xf>
    <xf numFmtId="166" fontId="52" fillId="0" borderId="0" xfId="1" applyNumberFormat="1" applyFont="1" applyFill="1" applyAlignment="1">
      <alignment horizontal="centerContinuous"/>
    </xf>
    <xf numFmtId="0" fontId="52" fillId="0" borderId="0" xfId="1" applyNumberFormat="1" applyFont="1" applyFill="1" applyAlignment="1">
      <alignment horizontal="left" vertical="center"/>
    </xf>
    <xf numFmtId="0" fontId="52" fillId="0" borderId="0" xfId="1" applyNumberFormat="1" applyFont="1" applyFill="1" applyAlignment="1">
      <alignment vertical="center"/>
    </xf>
    <xf numFmtId="166" fontId="52" fillId="0" borderId="0" xfId="1" quotePrefix="1" applyNumberFormat="1" applyFont="1" applyFill="1" applyAlignment="1">
      <alignment horizontal="left"/>
    </xf>
    <xf numFmtId="0" fontId="52" fillId="0" borderId="0" xfId="1" applyNumberFormat="1" applyFont="1" applyFill="1" applyAlignment="1">
      <alignment horizontal="center" vertical="center"/>
    </xf>
    <xf numFmtId="0" fontId="51" fillId="0" borderId="0" xfId="1" applyNumberFormat="1" applyFont="1" applyFill="1"/>
    <xf numFmtId="0" fontId="52" fillId="0" borderId="0" xfId="1" applyNumberFormat="1" applyFont="1" applyFill="1"/>
    <xf numFmtId="166" fontId="51" fillId="0" borderId="0" xfId="1" applyFont="1" applyFill="1" applyAlignment="1">
      <alignment horizontal="center" vertical="top" wrapText="1"/>
    </xf>
    <xf numFmtId="0" fontId="48" fillId="0" borderId="0" xfId="0" applyFont="1" applyFill="1" applyAlignment="1"/>
    <xf numFmtId="0" fontId="50" fillId="0" borderId="0" xfId="68" applyFont="1" applyFill="1" applyAlignment="1"/>
    <xf numFmtId="0" fontId="49" fillId="0" borderId="0" xfId="71" applyNumberFormat="1" applyFont="1" applyFill="1" applyAlignment="1">
      <alignment horizontal="justify" wrapText="1"/>
    </xf>
    <xf numFmtId="167" fontId="52" fillId="0" borderId="9" xfId="7" applyNumberFormat="1" applyFont="1" applyFill="1" applyBorder="1" applyAlignment="1">
      <alignment vertical="center"/>
    </xf>
    <xf numFmtId="16" fontId="28" fillId="0" borderId="0" xfId="3" applyNumberFormat="1" applyFont="1" applyFill="1" applyAlignment="1">
      <alignment horizontal="center"/>
    </xf>
    <xf numFmtId="0" fontId="23" fillId="0" borderId="0" xfId="1" quotePrefix="1" applyNumberFormat="1" applyFont="1" applyFill="1" applyAlignment="1">
      <alignment horizontal="center" vertical="top" wrapText="1"/>
    </xf>
    <xf numFmtId="166" fontId="28" fillId="0" borderId="0" xfId="3" quotePrefix="1" applyNumberFormat="1" applyFont="1" applyFill="1" applyAlignment="1">
      <alignment horizontal="center"/>
    </xf>
    <xf numFmtId="0" fontId="25" fillId="0" borderId="0" xfId="74" quotePrefix="1" applyNumberFormat="1" applyFont="1" applyFill="1" applyBorder="1" applyAlignment="1"/>
    <xf numFmtId="0" fontId="0" fillId="0" borderId="0" xfId="0" quotePrefix="1"/>
    <xf numFmtId="43" fontId="0" fillId="0" borderId="0" xfId="42" applyFont="1"/>
    <xf numFmtId="166" fontId="1" fillId="0" borderId="0" xfId="1" applyFont="1" applyFill="1"/>
    <xf numFmtId="0" fontId="29" fillId="0" borderId="0" xfId="36" applyFont="1" applyFill="1" applyAlignment="1">
      <alignment horizontal="justify" vertical="top" wrapText="1"/>
    </xf>
    <xf numFmtId="0" fontId="29" fillId="0" borderId="0" xfId="0" quotePrefix="1" applyFont="1" applyFill="1" applyAlignment="1">
      <alignment horizontal="justify" vertical="top" wrapText="1"/>
    </xf>
    <xf numFmtId="180" fontId="23" fillId="0" borderId="0" xfId="1" applyNumberFormat="1" applyFont="1" applyFill="1" applyBorder="1" applyAlignment="1">
      <alignment horizontal="left"/>
    </xf>
    <xf numFmtId="180" fontId="28" fillId="0" borderId="0" xfId="1" applyNumberFormat="1" applyFont="1" applyFill="1" applyBorder="1" applyAlignment="1">
      <alignment horizontal="left"/>
    </xf>
    <xf numFmtId="0" fontId="57" fillId="0" borderId="0" xfId="0" applyFont="1"/>
    <xf numFmtId="0" fontId="23" fillId="0" borderId="0" xfId="23" applyNumberFormat="1" applyFont="1" applyFill="1" applyAlignment="1">
      <alignment horizontal="left" vertical="top"/>
    </xf>
    <xf numFmtId="0" fontId="1" fillId="0" borderId="0" xfId="0" applyFont="1" applyFill="1" applyAlignment="1">
      <alignment horizontal="justify" vertical="top" wrapText="1"/>
    </xf>
    <xf numFmtId="166" fontId="25" fillId="0" borderId="0" xfId="23" applyFont="1" applyFill="1" applyAlignment="1">
      <alignment vertical="top" wrapText="1"/>
    </xf>
    <xf numFmtId="4" fontId="25" fillId="0" borderId="0" xfId="24" applyNumberFormat="1" applyFont="1" applyFill="1" applyAlignment="1">
      <alignment vertical="top"/>
    </xf>
    <xf numFmtId="4" fontId="25" fillId="0" borderId="0" xfId="24" applyNumberFormat="1" applyFont="1" applyFill="1" applyBorder="1" applyAlignment="1">
      <alignment vertical="top"/>
    </xf>
    <xf numFmtId="3" fontId="25" fillId="0" borderId="0" xfId="24" applyNumberFormat="1" applyFont="1" applyFill="1" applyBorder="1" applyAlignment="1">
      <alignment vertical="top"/>
    </xf>
    <xf numFmtId="3" fontId="25" fillId="0" borderId="0" xfId="24" applyNumberFormat="1" applyFont="1" applyFill="1" applyAlignment="1">
      <alignment vertical="top"/>
    </xf>
    <xf numFmtId="0" fontId="23" fillId="0" borderId="9" xfId="50" applyFont="1" applyFill="1" applyBorder="1" applyAlignment="1">
      <alignment horizontal="center" wrapText="1"/>
    </xf>
    <xf numFmtId="0" fontId="23" fillId="0" borderId="0" xfId="50" applyFont="1" applyFill="1" applyBorder="1" applyAlignment="1">
      <alignment horizontal="center" wrapText="1"/>
    </xf>
    <xf numFmtId="0" fontId="23" fillId="0" borderId="0" xfId="51" quotePrefix="1" applyFont="1" applyFill="1" applyAlignment="1">
      <alignment horizontal="center" vertical="top"/>
    </xf>
    <xf numFmtId="0" fontId="23" fillId="0" borderId="0" xfId="24" applyFont="1" applyFill="1" applyAlignment="1"/>
    <xf numFmtId="0" fontId="23" fillId="0" borderId="0" xfId="24" applyFont="1" applyFill="1" applyAlignment="1">
      <alignment horizontal="left" indent="1"/>
    </xf>
    <xf numFmtId="179" fontId="25" fillId="0" borderId="0" xfId="52" applyFont="1" applyFill="1"/>
    <xf numFmtId="0" fontId="23" fillId="0" borderId="0" xfId="51" applyFont="1" applyFill="1"/>
    <xf numFmtId="0" fontId="25" fillId="0" borderId="0" xfId="24" applyFont="1" applyFill="1" applyAlignment="1"/>
    <xf numFmtId="0" fontId="25" fillId="0" borderId="0" xfId="24" applyFont="1" applyFill="1" applyAlignment="1">
      <alignment horizontal="left" indent="1"/>
    </xf>
    <xf numFmtId="43" fontId="25" fillId="0" borderId="0" xfId="24" applyNumberFormat="1" applyFont="1" applyFill="1" applyAlignment="1">
      <alignment vertical="top"/>
    </xf>
    <xf numFmtId="166" fontId="47" fillId="0" borderId="0" xfId="1" applyFont="1" applyFill="1" applyAlignment="1">
      <alignment horizontal="center"/>
    </xf>
    <xf numFmtId="166" fontId="28" fillId="0" borderId="0" xfId="1" applyFont="1" applyFill="1" applyAlignment="1">
      <alignment horizontal="center"/>
    </xf>
    <xf numFmtId="0" fontId="23" fillId="0" borderId="0" xfId="0" quotePrefix="1" applyFont="1" applyFill="1" applyAlignment="1">
      <alignment horizontal="center" wrapText="1"/>
    </xf>
    <xf numFmtId="166" fontId="23" fillId="0" borderId="0" xfId="1" applyFont="1" applyFill="1" applyBorder="1" applyAlignment="1">
      <alignment horizontal="center"/>
    </xf>
    <xf numFmtId="166" fontId="23" fillId="0" borderId="0" xfId="1" applyFont="1" applyFill="1" applyAlignment="1">
      <alignment horizontal="center"/>
    </xf>
    <xf numFmtId="0" fontId="28" fillId="0" borderId="0" xfId="0" quotePrefix="1" applyFont="1" applyFill="1" applyAlignment="1">
      <alignment horizontal="center" vertical="top"/>
    </xf>
    <xf numFmtId="0" fontId="23" fillId="0" borderId="9" xfId="50" applyFont="1" applyFill="1" applyBorder="1" applyAlignment="1">
      <alignment horizontal="center" wrapText="1"/>
    </xf>
    <xf numFmtId="0" fontId="23" fillId="0" borderId="0" xfId="50" applyFont="1" applyFill="1" applyBorder="1" applyAlignment="1">
      <alignment horizontal="center" wrapText="1"/>
    </xf>
    <xf numFmtId="0" fontId="23" fillId="0" borderId="0" xfId="51" quotePrefix="1" applyFont="1" applyFill="1" applyAlignment="1">
      <alignment horizontal="center" vertical="top"/>
    </xf>
    <xf numFmtId="167" fontId="23" fillId="0" borderId="0" xfId="7" applyNumberFormat="1" applyFont="1" applyFill="1" applyBorder="1" applyAlignment="1">
      <alignment vertical="center"/>
    </xf>
    <xf numFmtId="167" fontId="23" fillId="0" borderId="17" xfId="7" applyNumberFormat="1" applyFont="1" applyFill="1" applyBorder="1"/>
    <xf numFmtId="167" fontId="23" fillId="0" borderId="0" xfId="1" applyNumberFormat="1" applyFont="1" applyFill="1" applyBorder="1"/>
    <xf numFmtId="177" fontId="29" fillId="0" borderId="0" xfId="42" applyNumberFormat="1" applyFont="1" applyFill="1" applyBorder="1" applyAlignment="1">
      <alignment horizontal="center" vertical="top"/>
    </xf>
    <xf numFmtId="167" fontId="1" fillId="0" borderId="0" xfId="42" applyNumberFormat="1" applyFont="1" applyFill="1" applyBorder="1" applyAlignment="1">
      <alignment vertical="top"/>
    </xf>
    <xf numFmtId="167" fontId="25" fillId="0" borderId="9" xfId="7" applyNumberFormat="1" applyFont="1" applyFill="1" applyBorder="1"/>
    <xf numFmtId="167" fontId="25" fillId="0" borderId="9" xfId="7" applyNumberFormat="1" applyFont="1" applyFill="1" applyBorder="1" applyAlignment="1">
      <alignment vertical="center"/>
    </xf>
    <xf numFmtId="167" fontId="25" fillId="0" borderId="23" xfId="7" applyNumberFormat="1" applyFont="1" applyFill="1" applyBorder="1" applyAlignment="1">
      <alignment vertical="center"/>
    </xf>
    <xf numFmtId="166" fontId="23" fillId="0" borderId="0" xfId="1" quotePrefix="1" applyNumberFormat="1" applyFont="1" applyFill="1" applyBorder="1" applyAlignment="1">
      <alignment horizontal="center"/>
    </xf>
    <xf numFmtId="166" fontId="25" fillId="0" borderId="0" xfId="1" applyNumberFormat="1" applyFont="1" applyFill="1" applyBorder="1"/>
    <xf numFmtId="167" fontId="23" fillId="0" borderId="21" xfId="7" applyNumberFormat="1" applyFont="1" applyFill="1" applyBorder="1" applyAlignment="1">
      <alignment vertical="center"/>
    </xf>
    <xf numFmtId="167" fontId="23" fillId="0" borderId="27" xfId="7" applyNumberFormat="1" applyFont="1" applyFill="1" applyBorder="1" applyAlignment="1">
      <alignment vertical="center"/>
    </xf>
    <xf numFmtId="167" fontId="28" fillId="0" borderId="0" xfId="42" quotePrefix="1" applyNumberFormat="1" applyFont="1" applyFill="1" applyBorder="1" applyAlignment="1">
      <alignment horizontal="center" vertical="top"/>
    </xf>
    <xf numFmtId="0" fontId="28" fillId="0" borderId="0" xfId="0" quotePrefix="1" applyFont="1" applyFill="1" applyAlignment="1">
      <alignment horizontal="center" vertical="top"/>
    </xf>
    <xf numFmtId="0" fontId="29" fillId="3" borderId="0" xfId="0" applyFont="1" applyFill="1" applyAlignment="1">
      <alignment vertical="top"/>
    </xf>
    <xf numFmtId="0" fontId="29" fillId="3" borderId="0" xfId="0" applyFont="1" applyFill="1"/>
    <xf numFmtId="167" fontId="1" fillId="0" borderId="5" xfId="42" applyNumberFormat="1" applyFont="1" applyFill="1" applyBorder="1" applyAlignment="1">
      <alignment horizontal="center" vertical="top"/>
    </xf>
    <xf numFmtId="167" fontId="1" fillId="0" borderId="0" xfId="42" applyNumberFormat="1" applyFont="1" applyFill="1" applyBorder="1" applyAlignment="1">
      <alignment horizontal="center" vertical="top"/>
    </xf>
    <xf numFmtId="167" fontId="1" fillId="0" borderId="0" xfId="0" applyNumberFormat="1" applyFont="1" applyFill="1" applyBorder="1" applyAlignment="1" applyProtection="1">
      <alignment horizontal="center" vertical="top"/>
      <protection locked="0"/>
    </xf>
    <xf numFmtId="167" fontId="1" fillId="0" borderId="4" xfId="42" applyNumberFormat="1" applyFont="1" applyFill="1" applyBorder="1" applyAlignment="1">
      <alignment horizontal="center" vertical="top"/>
    </xf>
    <xf numFmtId="167" fontId="1" fillId="0" borderId="6" xfId="42" applyNumberFormat="1" applyFont="1" applyFill="1" applyBorder="1" applyAlignment="1">
      <alignment horizontal="center" vertical="top"/>
    </xf>
    <xf numFmtId="167" fontId="1" fillId="0" borderId="7" xfId="42" applyNumberFormat="1" applyFont="1" applyFill="1" applyBorder="1" applyAlignment="1">
      <alignment horizontal="center" vertical="center"/>
    </xf>
    <xf numFmtId="167" fontId="1" fillId="0" borderId="0" xfId="42" applyNumberFormat="1" applyFont="1" applyFill="1" applyBorder="1" applyAlignment="1">
      <alignment horizontal="center" vertical="center"/>
    </xf>
    <xf numFmtId="167" fontId="1" fillId="0" borderId="6" xfId="42" applyNumberFormat="1" applyFont="1" applyFill="1" applyBorder="1" applyAlignment="1">
      <alignment horizontal="center" vertical="center"/>
    </xf>
    <xf numFmtId="167" fontId="1" fillId="0" borderId="0" xfId="42" applyNumberFormat="1" applyFont="1" applyFill="1" applyBorder="1" applyAlignment="1">
      <alignment vertical="center"/>
    </xf>
    <xf numFmtId="177" fontId="1" fillId="0" borderId="21" xfId="42" applyNumberFormat="1" applyFont="1" applyFill="1" applyBorder="1" applyAlignment="1">
      <alignment horizontal="center" vertical="top"/>
    </xf>
    <xf numFmtId="177" fontId="1" fillId="0" borderId="0" xfId="42" applyNumberFormat="1" applyFont="1" applyFill="1" applyBorder="1" applyAlignment="1">
      <alignment horizontal="center" vertical="top"/>
    </xf>
    <xf numFmtId="167" fontId="1" fillId="0" borderId="0" xfId="42" applyNumberFormat="1" applyFont="1" applyFill="1" applyAlignment="1">
      <alignment horizontal="center" vertical="top"/>
    </xf>
    <xf numFmtId="167" fontId="1" fillId="0" borderId="4" xfId="42" applyNumberFormat="1" applyFont="1" applyFill="1" applyBorder="1" applyAlignment="1">
      <alignment vertical="top"/>
    </xf>
    <xf numFmtId="167" fontId="1" fillId="0" borderId="5" xfId="42" applyNumberFormat="1" applyFont="1" applyFill="1" applyBorder="1" applyAlignment="1">
      <alignment vertical="top"/>
    </xf>
    <xf numFmtId="167" fontId="28" fillId="0" borderId="0" xfId="42" quotePrefix="1" applyNumberFormat="1" applyFont="1" applyFill="1" applyBorder="1" applyAlignment="1">
      <alignment vertical="top"/>
    </xf>
    <xf numFmtId="166" fontId="29" fillId="0" borderId="0" xfId="1" applyFont="1" applyFill="1" applyAlignment="1">
      <alignment horizontal="center"/>
    </xf>
    <xf numFmtId="0" fontId="1" fillId="0" borderId="0" xfId="24" applyFont="1" applyFill="1" applyBorder="1" applyAlignment="1">
      <alignment vertical="top"/>
    </xf>
    <xf numFmtId="0" fontId="0" fillId="0" borderId="0" xfId="0"/>
    <xf numFmtId="0" fontId="0" fillId="0" borderId="0" xfId="0" quotePrefix="1"/>
    <xf numFmtId="43" fontId="28" fillId="0" borderId="0" xfId="47" applyNumberFormat="1" applyFont="1" applyFill="1" applyBorder="1" applyAlignment="1">
      <alignment horizontal="center"/>
    </xf>
    <xf numFmtId="190" fontId="25" fillId="0" borderId="0" xfId="24" applyNumberFormat="1" applyFont="1" applyFill="1" applyBorder="1" applyAlignment="1">
      <alignment vertical="top"/>
    </xf>
    <xf numFmtId="166" fontId="25" fillId="0" borderId="0" xfId="23" quotePrefix="1" applyFont="1" applyFill="1" applyAlignment="1">
      <alignment horizontal="justify" vertical="top" wrapText="1"/>
    </xf>
    <xf numFmtId="166" fontId="29" fillId="0" borderId="0" xfId="1" applyFont="1" applyFill="1" applyAlignment="1">
      <alignment horizontal="justify" vertical="top" wrapText="1"/>
    </xf>
    <xf numFmtId="166" fontId="25" fillId="0" borderId="0" xfId="1" applyFont="1" applyFill="1" applyBorder="1" applyAlignment="1">
      <alignment horizontal="justify" vertical="top" wrapText="1"/>
    </xf>
    <xf numFmtId="166" fontId="29" fillId="0" borderId="0" xfId="1" applyFont="1" applyFill="1" applyAlignment="1">
      <alignment vertical="top" wrapText="1"/>
    </xf>
    <xf numFmtId="166" fontId="2" fillId="0" borderId="0" xfId="1" applyFont="1" applyFill="1" applyAlignment="1">
      <alignment vertical="top" wrapText="1"/>
    </xf>
    <xf numFmtId="166" fontId="23" fillId="0" borderId="0" xfId="23" applyFont="1" applyFill="1" applyAlignment="1">
      <alignment vertical="top" wrapText="1"/>
    </xf>
    <xf numFmtId="166" fontId="1" fillId="0" borderId="0" xfId="23" quotePrefix="1" applyFont="1" applyFill="1" applyAlignment="1">
      <alignment vertical="top" wrapText="1"/>
    </xf>
    <xf numFmtId="0" fontId="1" fillId="0" borderId="0" xfId="39" applyFont="1" applyFill="1" applyAlignment="1">
      <alignment vertical="top" wrapText="1"/>
    </xf>
    <xf numFmtId="0" fontId="25" fillId="0" borderId="0" xfId="8" applyFont="1" applyFill="1" applyAlignment="1">
      <alignment horizontal="center" vertical="center"/>
    </xf>
    <xf numFmtId="0" fontId="23" fillId="0" borderId="0" xfId="1" applyNumberFormat="1" applyFont="1" applyFill="1" applyBorder="1" applyAlignment="1">
      <alignment horizontal="left"/>
    </xf>
    <xf numFmtId="41" fontId="23" fillId="0" borderId="7" xfId="30" applyNumberFormat="1" applyFont="1" applyFill="1" applyBorder="1" applyAlignment="1">
      <alignment horizontal="right"/>
    </xf>
    <xf numFmtId="41" fontId="25" fillId="0" borderId="7" xfId="30" applyNumberFormat="1" applyFont="1" applyFill="1" applyBorder="1" applyAlignment="1">
      <alignment horizontal="right"/>
    </xf>
    <xf numFmtId="1" fontId="23" fillId="0" borderId="0" xfId="1" quotePrefix="1" applyNumberFormat="1" applyFont="1" applyFill="1" applyAlignment="1">
      <alignment horizontal="left" vertical="center"/>
    </xf>
    <xf numFmtId="1" fontId="23" fillId="0" borderId="0" xfId="1" quotePrefix="1" applyNumberFormat="1" applyFont="1" applyFill="1" applyAlignment="1">
      <alignment horizontal="left"/>
    </xf>
    <xf numFmtId="1" fontId="23" fillId="0" borderId="0" xfId="35" quotePrefix="1" applyNumberFormat="1" applyFont="1" applyFill="1" applyAlignment="1">
      <alignment horizontal="left"/>
    </xf>
    <xf numFmtId="169" fontId="25" fillId="0" borderId="0" xfId="2" applyNumberFormat="1" applyFont="1" applyFill="1" applyAlignment="1">
      <alignment horizontal="center"/>
    </xf>
    <xf numFmtId="0" fontId="58" fillId="0" borderId="0" xfId="0" applyFont="1"/>
    <xf numFmtId="167" fontId="1" fillId="0" borderId="0" xfId="42" applyNumberFormat="1" applyFont="1" applyFill="1" applyBorder="1" applyAlignment="1">
      <alignment horizontal="right"/>
    </xf>
    <xf numFmtId="0" fontId="29" fillId="0" borderId="0" xfId="0" applyFont="1" applyBorder="1"/>
    <xf numFmtId="167" fontId="1" fillId="0" borderId="4" xfId="42" applyNumberFormat="1" applyFont="1" applyFill="1" applyBorder="1" applyAlignment="1">
      <alignment horizontal="right"/>
    </xf>
    <xf numFmtId="167" fontId="1" fillId="0" borderId="5" xfId="42" applyNumberFormat="1" applyFont="1" applyFill="1" applyBorder="1" applyAlignment="1">
      <alignment horizontal="right"/>
    </xf>
    <xf numFmtId="167" fontId="1" fillId="0" borderId="6" xfId="42" applyNumberFormat="1" applyFont="1" applyFill="1" applyBorder="1" applyAlignment="1">
      <alignment horizontal="right"/>
    </xf>
    <xf numFmtId="167" fontId="28" fillId="0" borderId="7" xfId="42" applyNumberFormat="1" applyFont="1" applyFill="1" applyBorder="1" applyAlignment="1">
      <alignment horizontal="right"/>
    </xf>
    <xf numFmtId="167" fontId="25" fillId="0" borderId="0" xfId="8" applyNumberFormat="1" applyFont="1" applyFill="1"/>
    <xf numFmtId="167" fontId="23" fillId="0" borderId="4" xfId="42" applyNumberFormat="1" applyFont="1" applyFill="1" applyBorder="1" applyAlignment="1">
      <alignment horizontal="center"/>
    </xf>
    <xf numFmtId="167" fontId="23" fillId="0" borderId="5" xfId="42" applyNumberFormat="1" applyFont="1" applyFill="1" applyBorder="1" applyAlignment="1">
      <alignment horizontal="center"/>
    </xf>
    <xf numFmtId="167" fontId="23" fillId="0" borderId="6" xfId="42" applyNumberFormat="1" applyFont="1" applyFill="1" applyBorder="1" applyAlignment="1">
      <alignment horizontal="center"/>
    </xf>
    <xf numFmtId="167" fontId="28" fillId="0" borderId="0" xfId="42" applyNumberFormat="1" applyFont="1" applyFill="1" applyBorder="1" applyAlignment="1">
      <alignment horizontal="right"/>
    </xf>
    <xf numFmtId="0" fontId="23" fillId="0" borderId="0" xfId="42" applyNumberFormat="1" applyFont="1" applyFill="1" applyBorder="1" applyAlignment="1">
      <alignment horizontal="left"/>
    </xf>
    <xf numFmtId="0" fontId="23" fillId="0" borderId="0" xfId="74" quotePrefix="1" applyNumberFormat="1" applyFont="1" applyFill="1" applyBorder="1" applyAlignment="1"/>
    <xf numFmtId="43" fontId="29" fillId="0" borderId="0" xfId="42" applyFont="1" applyFill="1" applyAlignment="1">
      <alignment vertical="top"/>
    </xf>
    <xf numFmtId="43" fontId="25" fillId="0" borderId="0" xfId="24" applyNumberFormat="1" applyFont="1" applyFill="1" applyBorder="1" applyAlignment="1">
      <alignment vertical="top"/>
    </xf>
    <xf numFmtId="166" fontId="29" fillId="0" borderId="0" xfId="1" applyFont="1" applyFill="1" applyAlignment="1">
      <alignment horizontal="center"/>
    </xf>
    <xf numFmtId="0" fontId="23" fillId="0" borderId="0" xfId="0" quotePrefix="1" applyFont="1" applyFill="1" applyAlignment="1">
      <alignment horizontal="center" wrapText="1"/>
    </xf>
    <xf numFmtId="166" fontId="23" fillId="0" borderId="0" xfId="1" quotePrefix="1" applyFont="1" applyFill="1" applyBorder="1"/>
    <xf numFmtId="0" fontId="23" fillId="0" borderId="0" xfId="72" applyNumberFormat="1" applyFont="1" applyFill="1" applyAlignment="1">
      <alignment vertical="center"/>
    </xf>
    <xf numFmtId="0" fontId="59" fillId="0" borderId="0" xfId="74" applyNumberFormat="1" applyFont="1" applyFill="1" applyBorder="1" applyAlignment="1"/>
    <xf numFmtId="0" fontId="25" fillId="0" borderId="0" xfId="2" applyNumberFormat="1" applyFont="1" applyFill="1" applyBorder="1" applyAlignment="1">
      <alignment horizontal="center"/>
    </xf>
    <xf numFmtId="0" fontId="23" fillId="0" borderId="0" xfId="57" applyFont="1" applyBorder="1" applyAlignment="1">
      <alignment vertical="center"/>
    </xf>
    <xf numFmtId="0" fontId="29" fillId="0" borderId="0" xfId="0" applyFont="1" applyBorder="1" applyAlignment="1"/>
    <xf numFmtId="169" fontId="25" fillId="0" borderId="0" xfId="1" quotePrefix="1" applyNumberFormat="1" applyFont="1" applyAlignment="1">
      <alignment horizontal="left" vertical="top"/>
    </xf>
    <xf numFmtId="167" fontId="59" fillId="0" borderId="0" xfId="42" applyNumberFormat="1" applyFont="1" applyFill="1" applyBorder="1" applyAlignment="1"/>
    <xf numFmtId="167" fontId="29" fillId="0" borderId="0" xfId="42" applyNumberFormat="1" applyFont="1" applyBorder="1" applyAlignment="1"/>
    <xf numFmtId="166" fontId="25" fillId="0" borderId="0" xfId="1" applyFont="1" applyFill="1" applyBorder="1" applyAlignment="1">
      <alignment horizontal="center" wrapText="1"/>
    </xf>
    <xf numFmtId="10" fontId="25" fillId="0" borderId="0" xfId="69" applyNumberFormat="1" applyFont="1" applyFill="1" applyBorder="1" applyAlignment="1">
      <alignment horizontal="center" vertical="center"/>
    </xf>
    <xf numFmtId="166" fontId="1" fillId="0" borderId="0" xfId="1" quotePrefix="1" applyFont="1" applyFill="1" applyAlignment="1">
      <alignment horizontal="left" indent="1"/>
    </xf>
    <xf numFmtId="166" fontId="25" fillId="0" borderId="0" xfId="1" applyFont="1" applyFill="1" applyBorder="1" applyAlignment="1">
      <alignment wrapText="1"/>
    </xf>
    <xf numFmtId="10" fontId="25" fillId="0" borderId="0" xfId="69" applyNumberFormat="1" applyFont="1" applyFill="1" applyBorder="1" applyAlignment="1">
      <alignment vertical="center"/>
    </xf>
    <xf numFmtId="0" fontId="1" fillId="0" borderId="0" xfId="0" applyFont="1" applyBorder="1" applyAlignment="1"/>
    <xf numFmtId="0" fontId="1" fillId="0" borderId="0" xfId="0" applyFont="1" applyBorder="1"/>
    <xf numFmtId="49" fontId="23" fillId="0" borderId="0" xfId="74" quotePrefix="1" applyNumberFormat="1" applyFont="1"/>
    <xf numFmtId="15" fontId="25" fillId="0" borderId="0" xfId="2" quotePrefix="1" applyNumberFormat="1" applyFont="1" applyFill="1" applyAlignment="1">
      <alignment horizontal="center"/>
    </xf>
    <xf numFmtId="0" fontId="25" fillId="0" borderId="0" xfId="2" quotePrefix="1" applyNumberFormat="1" applyFont="1" applyFill="1" applyAlignment="1">
      <alignment horizontal="center"/>
    </xf>
    <xf numFmtId="10" fontId="25" fillId="0" borderId="0" xfId="69" applyNumberFormat="1" applyFont="1" applyFill="1"/>
    <xf numFmtId="43" fontId="1" fillId="0" borderId="0" xfId="42" applyFont="1" applyFill="1" applyAlignment="1">
      <alignment vertical="top"/>
    </xf>
    <xf numFmtId="192" fontId="25" fillId="0" borderId="0" xfId="1" applyNumberFormat="1" applyFont="1" applyFill="1" applyAlignment="1">
      <alignment vertical="center"/>
    </xf>
    <xf numFmtId="10" fontId="25" fillId="0" borderId="0" xfId="8" applyNumberFormat="1" applyFont="1" applyFill="1"/>
    <xf numFmtId="166" fontId="1" fillId="0" borderId="0" xfId="1" applyFont="1" applyFill="1" applyAlignment="1">
      <alignment horizontal="justify" vertical="top" wrapText="1"/>
    </xf>
    <xf numFmtId="166" fontId="25" fillId="0" borderId="0" xfId="1" applyFont="1" applyFill="1" applyAlignment="1">
      <alignment horizontal="center"/>
    </xf>
    <xf numFmtId="0" fontId="1" fillId="0" borderId="0" xfId="39" applyFont="1" applyFill="1" applyAlignment="1">
      <alignment horizontal="left" vertical="top" wrapText="1"/>
    </xf>
    <xf numFmtId="0" fontId="61" fillId="0" borderId="0" xfId="0" applyFont="1" applyAlignment="1">
      <alignment horizontal="justify" vertical="center"/>
    </xf>
    <xf numFmtId="166" fontId="25" fillId="0" borderId="0" xfId="1" applyFont="1" applyFill="1" applyAlignment="1">
      <alignment horizontal="center"/>
    </xf>
    <xf numFmtId="166" fontId="23" fillId="0" borderId="0" xfId="1" quotePrefix="1" applyFont="1" applyFill="1" applyBorder="1" applyAlignment="1">
      <alignment horizontal="center"/>
    </xf>
    <xf numFmtId="166" fontId="47" fillId="0" borderId="0" xfId="1" applyFont="1" applyFill="1" applyAlignment="1">
      <alignment horizontal="center"/>
    </xf>
    <xf numFmtId="167" fontId="23" fillId="0" borderId="0" xfId="1" quotePrefix="1" applyNumberFormat="1" applyFont="1" applyFill="1" applyAlignment="1">
      <alignment horizontal="center"/>
    </xf>
    <xf numFmtId="167" fontId="23" fillId="0" borderId="0" xfId="3" quotePrefix="1" applyNumberFormat="1" applyFont="1" applyFill="1" applyAlignment="1">
      <alignment horizontal="center"/>
    </xf>
    <xf numFmtId="167" fontId="23" fillId="0" borderId="0" xfId="3" applyNumberFormat="1" applyFont="1" applyFill="1" applyAlignment="1">
      <alignment horizontal="center"/>
    </xf>
    <xf numFmtId="167" fontId="29" fillId="0" borderId="0" xfId="2" applyNumberFormat="1" applyFont="1" applyFill="1" applyAlignment="1">
      <alignment horizontal="center"/>
    </xf>
    <xf numFmtId="166" fontId="29" fillId="0" borderId="0" xfId="1" applyFont="1" applyFill="1" applyAlignment="1">
      <alignment horizontal="center"/>
    </xf>
    <xf numFmtId="166" fontId="29" fillId="0" borderId="0" xfId="1" applyFont="1" applyFill="1" applyAlignment="1">
      <alignment horizontal="center" vertical="center"/>
    </xf>
    <xf numFmtId="166" fontId="28" fillId="0" borderId="0" xfId="1" applyFont="1" applyFill="1" applyBorder="1" applyAlignment="1">
      <alignment horizontal="center"/>
    </xf>
    <xf numFmtId="166" fontId="28" fillId="0" borderId="0" xfId="1" applyFont="1" applyFill="1" applyAlignment="1">
      <alignment horizontal="center"/>
    </xf>
    <xf numFmtId="167" fontId="28" fillId="0" borderId="0" xfId="2" applyNumberFormat="1" applyFont="1" applyFill="1" applyAlignment="1">
      <alignment horizontal="center"/>
    </xf>
    <xf numFmtId="0" fontId="23" fillId="0" borderId="0" xfId="0" quotePrefix="1" applyFont="1" applyFill="1" applyAlignment="1">
      <alignment horizontal="center" wrapText="1"/>
    </xf>
    <xf numFmtId="0" fontId="5" fillId="2" borderId="0" xfId="11" applyFont="1" applyFill="1" applyAlignment="1">
      <alignment horizontal="center"/>
    </xf>
    <xf numFmtId="0" fontId="5" fillId="2" borderId="0" xfId="18" applyNumberFormat="1" applyFont="1" applyFill="1" applyAlignment="1">
      <alignment horizontal="center" vertical="top"/>
    </xf>
    <xf numFmtId="0" fontId="6" fillId="0" borderId="0" xfId="17" applyFont="1" applyFill="1" applyAlignment="1">
      <alignment horizontal="left" wrapText="1"/>
    </xf>
    <xf numFmtId="0" fontId="5" fillId="2" borderId="0" xfId="11" applyNumberFormat="1" applyFont="1" applyFill="1" applyAlignment="1">
      <alignment horizontal="center"/>
    </xf>
    <xf numFmtId="167" fontId="5" fillId="2" borderId="0" xfId="19" applyNumberFormat="1" applyFont="1" applyFill="1" applyAlignment="1">
      <alignment horizontal="center" wrapText="1"/>
    </xf>
    <xf numFmtId="167" fontId="5" fillId="2" borderId="0" xfId="2" applyNumberFormat="1" applyFont="1" applyFill="1" applyAlignment="1">
      <alignment horizontal="center"/>
    </xf>
    <xf numFmtId="166" fontId="5" fillId="2" borderId="0" xfId="1" quotePrefix="1" applyFont="1" applyFill="1" applyBorder="1" applyAlignment="1">
      <alignment horizontal="center"/>
    </xf>
    <xf numFmtId="166" fontId="5" fillId="2" borderId="0" xfId="1" quotePrefix="1" applyFont="1" applyFill="1" applyAlignment="1">
      <alignment horizontal="center"/>
    </xf>
    <xf numFmtId="166" fontId="5" fillId="2" borderId="0" xfId="1" applyFont="1" applyFill="1" applyAlignment="1">
      <alignment horizontal="center"/>
    </xf>
    <xf numFmtId="2" fontId="14" fillId="0" borderId="0" xfId="19" quotePrefix="1" applyNumberFormat="1" applyFont="1" applyFill="1" applyAlignment="1">
      <alignment horizontal="left" vertical="top" wrapText="1"/>
    </xf>
    <xf numFmtId="2" fontId="14" fillId="0" borderId="0" xfId="19" applyNumberFormat="1" applyFont="1" applyFill="1" applyAlignment="1">
      <alignment horizontal="left" vertical="top" wrapText="1"/>
    </xf>
    <xf numFmtId="166" fontId="25" fillId="0" borderId="0" xfId="1" applyFont="1" applyFill="1" applyAlignment="1">
      <alignment horizontal="center" vertical="center"/>
    </xf>
    <xf numFmtId="166" fontId="23" fillId="0" borderId="0" xfId="1" applyFont="1" applyFill="1" applyBorder="1" applyAlignment="1">
      <alignment horizontal="center"/>
    </xf>
    <xf numFmtId="166" fontId="23" fillId="0" borderId="0" xfId="1" applyFont="1" applyFill="1" applyAlignment="1">
      <alignment horizontal="center"/>
    </xf>
    <xf numFmtId="0" fontId="47" fillId="0" borderId="0" xfId="46" applyFont="1" applyFill="1" applyAlignment="1">
      <alignment horizontal="center" vertical="top"/>
    </xf>
    <xf numFmtId="0" fontId="47" fillId="0" borderId="0" xfId="2" applyNumberFormat="1" applyFont="1" applyFill="1" applyAlignment="1">
      <alignment horizontal="center"/>
    </xf>
    <xf numFmtId="0" fontId="28" fillId="0" borderId="0" xfId="0" quotePrefix="1" applyFont="1" applyFill="1" applyAlignment="1">
      <alignment horizontal="center" vertical="top"/>
    </xf>
    <xf numFmtId="15" fontId="28" fillId="0" borderId="0" xfId="0" quotePrefix="1" applyNumberFormat="1" applyFont="1" applyFill="1" applyBorder="1" applyAlignment="1">
      <alignment horizontal="center" vertical="top"/>
    </xf>
    <xf numFmtId="0" fontId="28" fillId="0" borderId="0" xfId="0" applyFont="1" applyFill="1" applyBorder="1" applyAlignment="1">
      <alignment horizontal="center" vertical="top"/>
    </xf>
    <xf numFmtId="167" fontId="25" fillId="0" borderId="0" xfId="7" applyNumberFormat="1" applyFont="1" applyFill="1" applyAlignment="1">
      <alignment horizontal="center" vertical="center"/>
    </xf>
    <xf numFmtId="166" fontId="23" fillId="0" borderId="11" xfId="1" applyFont="1" applyFill="1" applyBorder="1" applyAlignment="1">
      <alignment horizontal="center"/>
    </xf>
    <xf numFmtId="166" fontId="23" fillId="0" borderId="12" xfId="1" applyFont="1" applyFill="1" applyBorder="1" applyAlignment="1">
      <alignment horizontal="center"/>
    </xf>
    <xf numFmtId="166" fontId="23" fillId="0" borderId="13" xfId="1" applyFont="1" applyFill="1" applyBorder="1" applyAlignment="1">
      <alignment horizontal="center"/>
    </xf>
    <xf numFmtId="166" fontId="23" fillId="0" borderId="14" xfId="1" applyFont="1" applyFill="1" applyBorder="1" applyAlignment="1">
      <alignment horizontal="center"/>
    </xf>
    <xf numFmtId="166" fontId="23" fillId="0" borderId="9" xfId="1" applyFont="1" applyFill="1" applyBorder="1" applyAlignment="1">
      <alignment horizontal="center"/>
    </xf>
    <xf numFmtId="166" fontId="23" fillId="0" borderId="15" xfId="1" applyFont="1" applyFill="1" applyBorder="1" applyAlignment="1">
      <alignment horizontal="center"/>
    </xf>
    <xf numFmtId="167" fontId="23" fillId="0" borderId="11" xfId="7" applyNumberFormat="1" applyFont="1" applyFill="1" applyBorder="1" applyAlignment="1">
      <alignment horizontal="center"/>
    </xf>
    <xf numFmtId="167" fontId="23" fillId="0" borderId="12" xfId="7" applyNumberFormat="1" applyFont="1" applyFill="1" applyBorder="1" applyAlignment="1">
      <alignment horizontal="center"/>
    </xf>
    <xf numFmtId="167" fontId="23" fillId="0" borderId="13" xfId="7" applyNumberFormat="1" applyFont="1" applyFill="1" applyBorder="1" applyAlignment="1">
      <alignment horizontal="center"/>
    </xf>
    <xf numFmtId="0" fontId="47" fillId="0" borderId="0" xfId="1" applyNumberFormat="1" applyFont="1" applyFill="1" applyAlignment="1">
      <alignment horizontal="center" vertical="top"/>
    </xf>
    <xf numFmtId="0" fontId="25" fillId="0" borderId="0" xfId="8" applyFont="1" applyFill="1" applyAlignment="1">
      <alignment horizontal="justify" vertical="center" wrapText="1"/>
    </xf>
    <xf numFmtId="0" fontId="25" fillId="0" borderId="0" xfId="8" applyFont="1" applyFill="1" applyAlignment="1">
      <alignment horizontal="justify" vertical="top" wrapText="1"/>
    </xf>
    <xf numFmtId="166" fontId="1" fillId="0" borderId="0" xfId="1" applyFont="1" applyFill="1" applyAlignment="1">
      <alignment horizontal="justify" vertical="top" wrapText="1"/>
    </xf>
    <xf numFmtId="166" fontId="29" fillId="0" borderId="0" xfId="1" applyFont="1" applyFill="1" applyAlignment="1">
      <alignment horizontal="justify" vertical="top" wrapText="1"/>
    </xf>
    <xf numFmtId="166" fontId="1" fillId="0" borderId="0" xfId="23" applyFont="1" applyFill="1" applyAlignment="1">
      <alignment horizontal="justify" vertical="top" wrapText="1"/>
    </xf>
    <xf numFmtId="166" fontId="25" fillId="0" borderId="0" xfId="23" applyFont="1" applyFill="1" applyAlignment="1">
      <alignment horizontal="justify" vertical="top" wrapText="1"/>
    </xf>
    <xf numFmtId="0" fontId="1" fillId="0" borderId="0" xfId="22" quotePrefix="1" applyFont="1" applyFill="1" applyAlignment="1">
      <alignment horizontal="justify" vertical="top" wrapText="1"/>
    </xf>
    <xf numFmtId="0" fontId="25" fillId="0" borderId="0" xfId="22" applyFont="1" applyFill="1" applyAlignment="1">
      <alignment horizontal="justify" vertical="top" wrapText="1"/>
    </xf>
    <xf numFmtId="2" fontId="1" fillId="0" borderId="0" xfId="1" applyNumberFormat="1" applyFont="1" applyFill="1" applyAlignment="1">
      <alignment horizontal="justify" vertical="top" wrapText="1"/>
    </xf>
    <xf numFmtId="0" fontId="25" fillId="0" borderId="0" xfId="25" applyFont="1" applyFill="1" applyAlignment="1">
      <alignment horizontal="justify" vertical="top" wrapText="1"/>
    </xf>
    <xf numFmtId="0" fontId="1" fillId="0" borderId="0" xfId="24" applyFont="1" applyFill="1" applyAlignment="1">
      <alignment horizontal="justify" vertical="top" wrapText="1"/>
    </xf>
    <xf numFmtId="0" fontId="29" fillId="0" borderId="0" xfId="24" applyFont="1" applyFill="1" applyAlignment="1">
      <alignment horizontal="justify" vertical="top" wrapText="1"/>
    </xf>
    <xf numFmtId="0" fontId="1" fillId="0" borderId="0" xfId="0" applyFont="1" applyAlignment="1">
      <alignment horizontal="justify" wrapText="1"/>
    </xf>
    <xf numFmtId="166" fontId="23" fillId="0" borderId="0" xfId="1" quotePrefix="1" applyFont="1" applyFill="1" applyAlignment="1">
      <alignment horizontal="center"/>
    </xf>
    <xf numFmtId="166" fontId="23" fillId="0" borderId="0" xfId="23" applyFont="1" applyFill="1" applyAlignment="1">
      <alignment horizontal="left" vertical="top" wrapText="1"/>
    </xf>
    <xf numFmtId="0" fontId="1" fillId="0" borderId="0" xfId="0" applyFont="1" applyFill="1" applyAlignment="1">
      <alignment horizontal="justify" vertical="top" wrapText="1"/>
    </xf>
    <xf numFmtId="0" fontId="5" fillId="0" borderId="10" xfId="32" applyNumberFormat="1" applyFont="1" applyFill="1" applyBorder="1" applyAlignment="1">
      <alignment horizontal="center" vertical="center" wrapText="1"/>
    </xf>
    <xf numFmtId="0" fontId="5" fillId="0" borderId="11" xfId="14" applyFont="1" applyFill="1" applyBorder="1" applyAlignment="1">
      <alignment horizontal="center" vertical="center" wrapText="1"/>
    </xf>
    <xf numFmtId="0" fontId="5" fillId="0" borderId="13" xfId="14" applyFont="1" applyFill="1" applyBorder="1" applyAlignment="1">
      <alignment horizontal="center" vertical="center" wrapText="1"/>
    </xf>
    <xf numFmtId="10" fontId="10" fillId="0" borderId="0" xfId="33" quotePrefix="1" applyNumberFormat="1" applyFont="1" applyFill="1" applyBorder="1" applyAlignment="1">
      <alignment horizontal="center" vertical="center" wrapText="1"/>
    </xf>
    <xf numFmtId="0" fontId="5" fillId="0" borderId="0" xfId="14" quotePrefix="1" applyFont="1" applyFill="1" applyBorder="1" applyAlignment="1">
      <alignment horizontal="center" vertical="center"/>
    </xf>
    <xf numFmtId="0" fontId="10" fillId="0" borderId="0" xfId="31" quotePrefix="1" applyFont="1" applyFill="1" applyBorder="1" applyAlignment="1">
      <alignment horizontal="center" vertical="center"/>
    </xf>
    <xf numFmtId="0" fontId="10" fillId="0" borderId="0" xfId="31" applyFont="1" applyFill="1" applyBorder="1" applyAlignment="1">
      <alignment horizontal="center" vertical="center"/>
    </xf>
    <xf numFmtId="0" fontId="5" fillId="0" borderId="9" xfId="14" quotePrefix="1" applyFont="1" applyFill="1" applyBorder="1" applyAlignment="1">
      <alignment horizontal="center" vertical="center"/>
    </xf>
    <xf numFmtId="0" fontId="5" fillId="0" borderId="14" xfId="14" applyFont="1" applyFill="1" applyBorder="1" applyAlignment="1">
      <alignment horizontal="center" vertical="center"/>
    </xf>
    <xf numFmtId="0" fontId="5" fillId="0" borderId="9" xfId="14" applyFont="1" applyFill="1" applyBorder="1" applyAlignment="1">
      <alignment horizontal="center" vertical="center"/>
    </xf>
    <xf numFmtId="0" fontId="5" fillId="0" borderId="18" xfId="14" applyFont="1" applyFill="1" applyBorder="1" applyAlignment="1">
      <alignment horizontal="center" vertical="center"/>
    </xf>
    <xf numFmtId="0" fontId="5" fillId="0" borderId="2" xfId="14" applyFont="1" applyFill="1" applyBorder="1" applyAlignment="1">
      <alignment horizontal="center" vertical="center"/>
    </xf>
    <xf numFmtId="0" fontId="5" fillId="0" borderId="11" xfId="31" applyFont="1" applyFill="1" applyBorder="1" applyAlignment="1">
      <alignment horizontal="center" vertical="top"/>
    </xf>
    <xf numFmtId="0" fontId="5" fillId="0" borderId="12" xfId="31" applyFont="1" applyFill="1" applyBorder="1" applyAlignment="1">
      <alignment horizontal="center" vertical="top"/>
    </xf>
    <xf numFmtId="0" fontId="5" fillId="0" borderId="13" xfId="31" applyFont="1" applyFill="1" applyBorder="1" applyAlignment="1">
      <alignment horizontal="center" vertical="top"/>
    </xf>
    <xf numFmtId="0" fontId="5" fillId="0" borderId="14" xfId="32" applyNumberFormat="1" applyFont="1" applyFill="1" applyBorder="1" applyAlignment="1">
      <alignment horizontal="center" vertical="center" wrapText="1"/>
    </xf>
    <xf numFmtId="0" fontId="5" fillId="0" borderId="15" xfId="32" applyNumberFormat="1" applyFont="1" applyFill="1" applyBorder="1" applyAlignment="1">
      <alignment horizontal="center" vertical="center" wrapText="1"/>
    </xf>
    <xf numFmtId="0" fontId="5" fillId="0" borderId="18" xfId="32" applyNumberFormat="1" applyFont="1" applyFill="1" applyBorder="1" applyAlignment="1">
      <alignment horizontal="center" vertical="center" wrapText="1"/>
    </xf>
    <xf numFmtId="0" fontId="5" fillId="0" borderId="19" xfId="32" applyNumberFormat="1" applyFont="1" applyFill="1" applyBorder="1" applyAlignment="1">
      <alignment horizontal="center" vertical="center" wrapText="1"/>
    </xf>
    <xf numFmtId="0" fontId="5" fillId="0" borderId="4" xfId="32" applyNumberFormat="1" applyFont="1" applyFill="1" applyBorder="1" applyAlignment="1">
      <alignment horizontal="center" vertical="center" wrapText="1"/>
    </xf>
    <xf numFmtId="0" fontId="5" fillId="0" borderId="6" xfId="32" applyNumberFormat="1" applyFont="1" applyFill="1" applyBorder="1" applyAlignment="1">
      <alignment horizontal="center" vertical="center" wrapText="1"/>
    </xf>
    <xf numFmtId="0" fontId="5" fillId="0" borderId="14" xfId="14" applyFont="1" applyFill="1" applyBorder="1" applyAlignment="1">
      <alignment horizontal="center" vertical="center" wrapText="1"/>
    </xf>
    <xf numFmtId="0" fontId="5" fillId="0" borderId="9" xfId="14" applyFont="1" applyFill="1" applyBorder="1" applyAlignment="1">
      <alignment horizontal="center" vertical="center" wrapText="1"/>
    </xf>
    <xf numFmtId="0" fontId="5" fillId="0" borderId="18" xfId="14" applyFont="1" applyFill="1" applyBorder="1" applyAlignment="1">
      <alignment horizontal="center" vertical="center" wrapText="1"/>
    </xf>
    <xf numFmtId="0" fontId="5" fillId="0" borderId="2" xfId="14" applyFont="1" applyFill="1" applyBorder="1" applyAlignment="1">
      <alignment horizontal="center" vertical="center" wrapText="1"/>
    </xf>
    <xf numFmtId="0" fontId="5" fillId="0" borderId="10" xfId="31" applyFont="1" applyFill="1" applyBorder="1" applyAlignment="1">
      <alignment horizontal="center" vertical="center"/>
    </xf>
    <xf numFmtId="15" fontId="5" fillId="0" borderId="10" xfId="31" applyNumberFormat="1" applyFont="1" applyFill="1" applyBorder="1" applyAlignment="1">
      <alignment horizontal="center" vertical="center"/>
    </xf>
    <xf numFmtId="41" fontId="5" fillId="0" borderId="7" xfId="32" applyNumberFormat="1" applyFont="1" applyFill="1" applyBorder="1" applyAlignment="1">
      <alignment horizontal="center"/>
    </xf>
    <xf numFmtId="0" fontId="5" fillId="0" borderId="11" xfId="14" applyFont="1" applyFill="1" applyBorder="1" applyAlignment="1">
      <alignment horizontal="center" vertical="center"/>
    </xf>
    <xf numFmtId="0" fontId="5" fillId="0" borderId="13" xfId="14" applyFont="1" applyFill="1" applyBorder="1" applyAlignment="1">
      <alignment horizontal="center" vertical="center"/>
    </xf>
    <xf numFmtId="167" fontId="6" fillId="0" borderId="0" xfId="42" applyNumberFormat="1" applyFont="1" applyAlignment="1">
      <alignment horizontal="center"/>
    </xf>
    <xf numFmtId="9" fontId="6" fillId="0" borderId="0" xfId="8" applyNumberFormat="1" applyFont="1" applyAlignment="1">
      <alignment horizontal="center"/>
    </xf>
    <xf numFmtId="166" fontId="25" fillId="0" borderId="0" xfId="1" applyFont="1" applyFill="1" applyBorder="1" applyAlignment="1">
      <alignment horizontal="justify" vertical="top" wrapText="1"/>
    </xf>
    <xf numFmtId="0" fontId="1" fillId="0" borderId="0" xfId="36" applyFont="1" applyFill="1" applyAlignment="1">
      <alignment horizontal="justify" vertical="top" wrapText="1"/>
    </xf>
    <xf numFmtId="167" fontId="25" fillId="0" borderId="11" xfId="42" applyNumberFormat="1" applyFont="1" applyFill="1" applyBorder="1" applyAlignment="1">
      <alignment horizontal="center" vertical="center" wrapText="1"/>
    </xf>
    <xf numFmtId="167" fontId="25" fillId="0" borderId="10" xfId="42" applyNumberFormat="1" applyFont="1" applyFill="1" applyBorder="1" applyAlignment="1">
      <alignment vertical="center" wrapText="1"/>
    </xf>
    <xf numFmtId="41" fontId="25" fillId="0" borderId="10" xfId="30" applyNumberFormat="1" applyFont="1" applyFill="1" applyBorder="1" applyAlignment="1">
      <alignment horizontal="center" vertical="center" wrapText="1"/>
    </xf>
    <xf numFmtId="166" fontId="25" fillId="0" borderId="10" xfId="1" applyFont="1" applyFill="1" applyBorder="1" applyAlignment="1">
      <alignment horizontal="center" wrapText="1"/>
    </xf>
    <xf numFmtId="166" fontId="25" fillId="0" borderId="10" xfId="1" quotePrefix="1" applyFont="1" applyFill="1" applyBorder="1" applyAlignment="1">
      <alignment horizontal="center" wrapText="1"/>
    </xf>
    <xf numFmtId="10" fontId="25" fillId="0" borderId="10" xfId="69" applyNumberFormat="1" applyFont="1" applyFill="1" applyBorder="1" applyAlignment="1">
      <alignment horizontal="center" vertical="center"/>
    </xf>
    <xf numFmtId="167" fontId="25" fillId="0" borderId="10" xfId="42" applyNumberFormat="1" applyFont="1" applyFill="1" applyBorder="1" applyAlignment="1">
      <alignment horizontal="center" vertical="center"/>
    </xf>
    <xf numFmtId="167" fontId="25" fillId="0" borderId="11" xfId="42" applyNumberFormat="1" applyFont="1" applyFill="1" applyBorder="1" applyAlignment="1">
      <alignment horizontal="center" vertical="center"/>
    </xf>
    <xf numFmtId="0" fontId="23" fillId="0" borderId="10" xfId="57" applyFont="1" applyBorder="1" applyAlignment="1">
      <alignment horizontal="center" vertical="center" wrapText="1"/>
    </xf>
    <xf numFmtId="167" fontId="25" fillId="0" borderId="10" xfId="42" applyNumberFormat="1" applyFont="1" applyFill="1" applyBorder="1" applyAlignment="1">
      <alignment horizontal="center" vertical="center" wrapText="1"/>
    </xf>
    <xf numFmtId="167" fontId="23" fillId="0" borderId="10" xfId="73" applyNumberFormat="1" applyFont="1" applyFill="1" applyBorder="1" applyAlignment="1">
      <alignment horizontal="center" wrapText="1" shrinkToFit="1"/>
    </xf>
    <xf numFmtId="10" fontId="23" fillId="0" borderId="10" xfId="69" quotePrefix="1" applyNumberFormat="1" applyFont="1" applyFill="1" applyBorder="1" applyAlignment="1">
      <alignment horizontal="center" vertical="top" wrapText="1"/>
    </xf>
    <xf numFmtId="10" fontId="23" fillId="0" borderId="10" xfId="69" quotePrefix="1" applyNumberFormat="1" applyFont="1" applyFill="1" applyBorder="1" applyAlignment="1">
      <alignment horizontal="center" vertical="center" wrapText="1"/>
    </xf>
    <xf numFmtId="191" fontId="23" fillId="0" borderId="10" xfId="1" quotePrefix="1" applyNumberFormat="1" applyFont="1" applyBorder="1" applyAlignment="1">
      <alignment horizontal="center" vertical="top" wrapText="1"/>
    </xf>
    <xf numFmtId="169" fontId="23" fillId="0" borderId="10" xfId="1" quotePrefix="1" applyNumberFormat="1" applyFont="1" applyBorder="1" applyAlignment="1">
      <alignment horizontal="center" vertical="center" wrapText="1"/>
    </xf>
    <xf numFmtId="166" fontId="23" fillId="0" borderId="10" xfId="1" applyFont="1" applyBorder="1" applyAlignment="1">
      <alignment horizontal="center" vertical="center" wrapText="1"/>
    </xf>
    <xf numFmtId="166" fontId="23" fillId="0" borderId="10" xfId="1" applyFont="1" applyFill="1" applyBorder="1" applyAlignment="1">
      <alignment horizontal="center" vertical="center" wrapText="1"/>
    </xf>
    <xf numFmtId="0" fontId="10" fillId="0" borderId="0" xfId="0" applyNumberFormat="1" applyFont="1" applyFill="1" applyBorder="1" applyAlignment="1">
      <alignment horizontal="justify" wrapText="1"/>
    </xf>
    <xf numFmtId="0" fontId="6" fillId="0" borderId="0" xfId="3" applyNumberFormat="1" applyFont="1" applyFill="1" applyAlignment="1">
      <alignment horizontal="center" vertical="top" wrapText="1"/>
    </xf>
    <xf numFmtId="166" fontId="6" fillId="0" borderId="0" xfId="1" applyFont="1" applyFill="1" applyAlignment="1">
      <alignment horizontal="justify" vertical="top" wrapText="1"/>
    </xf>
    <xf numFmtId="0" fontId="10" fillId="0" borderId="0" xfId="0" applyFont="1" applyAlignment="1">
      <alignment horizontal="justify" vertical="top" wrapText="1"/>
    </xf>
    <xf numFmtId="0" fontId="5" fillId="0" borderId="27" xfId="24" applyFont="1" applyFill="1" applyBorder="1" applyAlignment="1">
      <alignment horizontal="center" vertical="top"/>
    </xf>
    <xf numFmtId="0" fontId="5" fillId="0" borderId="0" xfId="24" quotePrefix="1" applyFont="1" applyFill="1" applyBorder="1" applyAlignment="1">
      <alignment horizontal="center" vertical="top"/>
    </xf>
    <xf numFmtId="0" fontId="0" fillId="2" borderId="0" xfId="1" applyNumberFormat="1" applyFont="1" applyFill="1" applyBorder="1" applyAlignment="1">
      <alignment horizontal="left" wrapText="1"/>
    </xf>
    <xf numFmtId="0" fontId="6" fillId="2" borderId="0" xfId="1" applyNumberFormat="1" applyFont="1" applyFill="1" applyBorder="1" applyAlignment="1">
      <alignment horizontal="left" wrapText="1"/>
    </xf>
    <xf numFmtId="0" fontId="6" fillId="0" borderId="0" xfId="3" applyNumberFormat="1" applyFont="1" applyFill="1" applyAlignment="1">
      <alignment horizontal="justify" vertical="top" wrapText="1"/>
    </xf>
    <xf numFmtId="166" fontId="6" fillId="2" borderId="0" xfId="1" applyFont="1" applyFill="1" applyAlignment="1">
      <alignment horizontal="justify" vertical="top" wrapText="1"/>
    </xf>
    <xf numFmtId="166" fontId="6" fillId="0" borderId="0" xfId="35" applyNumberFormat="1" applyFont="1" applyFill="1" applyAlignment="1">
      <alignment horizontal="justify" vertical="top" wrapText="1"/>
    </xf>
    <xf numFmtId="167" fontId="6" fillId="2" borderId="0" xfId="35" applyNumberFormat="1" applyFont="1" applyFill="1" applyAlignment="1" applyProtection="1">
      <alignment horizontal="center" vertical="center"/>
    </xf>
    <xf numFmtId="167" fontId="6" fillId="2" borderId="0" xfId="35" applyNumberFormat="1" applyFont="1" applyFill="1" applyAlignment="1">
      <alignment horizontal="center"/>
    </xf>
    <xf numFmtId="166" fontId="6" fillId="3" borderId="0" xfId="35" applyNumberFormat="1" applyFont="1" applyFill="1" applyAlignment="1">
      <alignment horizontal="justify" vertical="top" wrapText="1"/>
    </xf>
    <xf numFmtId="49" fontId="5" fillId="2" borderId="0" xfId="1" applyNumberFormat="1" applyFont="1" applyFill="1" applyAlignment="1">
      <alignment horizontal="center" vertical="center" wrapText="1"/>
    </xf>
    <xf numFmtId="0" fontId="6" fillId="2" borderId="0" xfId="3" applyNumberFormat="1" applyFont="1" applyFill="1" applyAlignment="1">
      <alignment horizontal="center" vertical="top" wrapText="1"/>
    </xf>
    <xf numFmtId="167" fontId="5" fillId="0" borderId="21" xfId="2" applyNumberFormat="1" applyFont="1" applyFill="1" applyBorder="1" applyAlignment="1">
      <alignment horizontal="center" vertical="top" wrapText="1"/>
    </xf>
    <xf numFmtId="166" fontId="6" fillId="2" borderId="0" xfId="1" applyFont="1" applyFill="1" applyAlignment="1">
      <alignment horizontal="justify" wrapText="1"/>
    </xf>
    <xf numFmtId="49" fontId="3" fillId="2" borderId="0" xfId="1" applyNumberFormat="1" applyFont="1" applyFill="1" applyAlignment="1">
      <alignment horizontal="center" vertical="center" wrapText="1"/>
    </xf>
    <xf numFmtId="37" fontId="6" fillId="0" borderId="0" xfId="1" applyNumberFormat="1" applyFont="1" applyFill="1" applyAlignment="1" applyProtection="1">
      <alignment horizontal="justify" vertical="top" wrapText="1"/>
    </xf>
    <xf numFmtId="0" fontId="5" fillId="2" borderId="0" xfId="1" applyNumberFormat="1" applyFont="1" applyFill="1" applyAlignment="1">
      <alignment horizontal="center"/>
    </xf>
    <xf numFmtId="166" fontId="5" fillId="0" borderId="0" xfId="1" quotePrefix="1" applyFont="1" applyFill="1" applyAlignment="1">
      <alignment horizontal="center" vertical="top" wrapText="1"/>
    </xf>
    <xf numFmtId="166" fontId="5" fillId="0" borderId="0" xfId="1" quotePrefix="1" applyFont="1" applyFill="1" applyAlignment="1">
      <alignment horizontal="center"/>
    </xf>
    <xf numFmtId="0" fontId="25" fillId="0" borderId="0" xfId="55" applyNumberFormat="1" applyFont="1" applyFill="1" applyAlignment="1">
      <alignment horizontal="left" vertical="top" wrapText="1"/>
    </xf>
    <xf numFmtId="0" fontId="25" fillId="0" borderId="0" xfId="55" applyNumberFormat="1" applyFont="1" applyFill="1" applyAlignment="1">
      <alignment horizontal="justify" vertical="top" wrapText="1"/>
    </xf>
    <xf numFmtId="0" fontId="25" fillId="0" borderId="0" xfId="55" applyNumberFormat="1" applyFont="1" applyFill="1" applyAlignment="1">
      <alignment horizontal="justify" vertical="top"/>
    </xf>
    <xf numFmtId="170" fontId="23" fillId="3" borderId="23" xfId="59" quotePrefix="1" applyNumberFormat="1" applyFont="1" applyFill="1" applyBorder="1" applyAlignment="1">
      <alignment horizontal="center" vertical="top" wrapText="1"/>
    </xf>
    <xf numFmtId="170" fontId="23" fillId="3" borderId="23" xfId="59" applyNumberFormat="1" applyFont="1" applyFill="1" applyBorder="1" applyAlignment="1">
      <alignment horizontal="center" vertical="top" wrapText="1"/>
    </xf>
    <xf numFmtId="37" fontId="23" fillId="3" borderId="23" xfId="58" applyNumberFormat="1" applyFont="1" applyFill="1" applyBorder="1" applyAlignment="1" applyProtection="1">
      <alignment horizontal="center" vertical="top" wrapText="1"/>
    </xf>
    <xf numFmtId="0" fontId="25" fillId="3" borderId="0" xfId="55" applyNumberFormat="1" applyFont="1" applyFill="1" applyAlignment="1">
      <alignment horizontal="justify" vertical="top"/>
    </xf>
    <xf numFmtId="0" fontId="23" fillId="3" borderId="9" xfId="58" applyFont="1" applyFill="1" applyBorder="1" applyAlignment="1">
      <alignment horizontal="center" wrapText="1"/>
    </xf>
    <xf numFmtId="0" fontId="23" fillId="3" borderId="0" xfId="58" applyFont="1" applyFill="1" applyBorder="1" applyAlignment="1">
      <alignment horizontal="center" wrapText="1"/>
    </xf>
    <xf numFmtId="37" fontId="23" fillId="3" borderId="0" xfId="58" quotePrefix="1" applyNumberFormat="1" applyFont="1" applyFill="1" applyAlignment="1" applyProtection="1">
      <alignment horizontal="center" vertical="center" wrapText="1"/>
    </xf>
    <xf numFmtId="0" fontId="23" fillId="0" borderId="9" xfId="50" applyFont="1" applyFill="1" applyBorder="1" applyAlignment="1">
      <alignment horizontal="center" wrapText="1"/>
    </xf>
    <xf numFmtId="0" fontId="23" fillId="0" borderId="0" xfId="50" applyFont="1" applyFill="1" applyBorder="1" applyAlignment="1">
      <alignment horizontal="center" wrapText="1"/>
    </xf>
    <xf numFmtId="0" fontId="23" fillId="0" borderId="0" xfId="51" quotePrefix="1" applyFont="1" applyFill="1" applyAlignment="1">
      <alignment horizontal="center" vertical="top"/>
    </xf>
    <xf numFmtId="0" fontId="23" fillId="0" borderId="0" xfId="22" quotePrefix="1" applyFont="1" applyFill="1" applyBorder="1" applyAlignment="1">
      <alignment horizontal="center"/>
    </xf>
    <xf numFmtId="0" fontId="23" fillId="0" borderId="9" xfId="50" quotePrefix="1" applyFont="1" applyFill="1" applyBorder="1" applyAlignment="1">
      <alignment horizontal="center" wrapText="1"/>
    </xf>
    <xf numFmtId="0" fontId="23" fillId="0" borderId="0" xfId="50" quotePrefix="1" applyFont="1" applyFill="1" applyBorder="1" applyAlignment="1">
      <alignment horizontal="center" wrapText="1"/>
    </xf>
    <xf numFmtId="0" fontId="23" fillId="0" borderId="23" xfId="49" applyFont="1" applyFill="1" applyBorder="1" applyAlignment="1">
      <alignment horizontal="center"/>
    </xf>
    <xf numFmtId="0" fontId="29" fillId="0" borderId="0" xfId="0" quotePrefix="1" applyFont="1" applyFill="1" applyAlignment="1">
      <alignment horizontal="justify" vertical="top" wrapText="1"/>
    </xf>
    <xf numFmtId="37" fontId="23" fillId="0" borderId="0" xfId="58" quotePrefix="1" applyNumberFormat="1" applyFont="1" applyFill="1" applyAlignment="1" applyProtection="1">
      <alignment horizontal="center" vertical="center" wrapText="1"/>
    </xf>
    <xf numFmtId="37" fontId="25" fillId="0" borderId="0" xfId="58" applyNumberFormat="1" applyFont="1" applyFill="1" applyAlignment="1" applyProtection="1">
      <alignment horizontal="justify" vertical="top" wrapText="1"/>
    </xf>
    <xf numFmtId="0" fontId="20" fillId="0" borderId="0" xfId="0" applyFont="1" applyFill="1" applyAlignment="1">
      <alignment horizontal="justify" vertical="top" wrapText="1"/>
    </xf>
    <xf numFmtId="0" fontId="2" fillId="0" borderId="0" xfId="39" applyFont="1" applyFill="1" applyAlignment="1">
      <alignment horizontal="justify" vertical="top" wrapText="1"/>
    </xf>
    <xf numFmtId="0" fontId="29" fillId="0" borderId="0" xfId="39" applyFont="1" applyFill="1" applyAlignment="1">
      <alignment horizontal="justify" vertical="top" wrapText="1"/>
    </xf>
    <xf numFmtId="0" fontId="1" fillId="0" borderId="0" xfId="39" applyFont="1" applyFill="1" applyAlignment="1">
      <alignment horizontal="justify" vertical="top" wrapText="1"/>
    </xf>
    <xf numFmtId="0" fontId="29" fillId="0" borderId="0" xfId="39" applyFont="1" applyFill="1" applyAlignment="1">
      <alignment horizontal="justify" vertical="top"/>
    </xf>
    <xf numFmtId="0" fontId="2" fillId="0" borderId="0" xfId="39" applyFont="1" applyFill="1" applyAlignment="1">
      <alignment horizontal="justify" vertical="top"/>
    </xf>
    <xf numFmtId="0" fontId="1" fillId="0" borderId="0" xfId="39" applyFont="1" applyFill="1" applyAlignment="1">
      <alignment horizontal="left" vertical="top" wrapText="1"/>
    </xf>
    <xf numFmtId="0" fontId="60" fillId="0" borderId="0" xfId="39" applyFont="1" applyFill="1" applyAlignment="1">
      <alignment horizontal="justify" vertical="top" wrapText="1"/>
    </xf>
    <xf numFmtId="0" fontId="60" fillId="0" borderId="0" xfId="39" quotePrefix="1" applyFont="1" applyFill="1" applyAlignment="1">
      <alignment horizontal="justify" vertical="top" wrapText="1"/>
    </xf>
    <xf numFmtId="0" fontId="62" fillId="0" borderId="0" xfId="39" applyFont="1" applyFill="1" applyAlignment="1">
      <alignment horizontal="justify" vertical="top" wrapText="1"/>
    </xf>
    <xf numFmtId="167" fontId="51" fillId="0" borderId="0" xfId="2" applyNumberFormat="1" applyFont="1" applyFill="1" applyAlignment="1">
      <alignment horizontal="center"/>
    </xf>
    <xf numFmtId="166" fontId="52" fillId="0" borderId="0" xfId="1" applyFont="1" applyFill="1" applyBorder="1" applyAlignment="1">
      <alignment horizontal="center"/>
    </xf>
    <xf numFmtId="166" fontId="52" fillId="0" borderId="0" xfId="1" applyFont="1" applyFill="1" applyAlignment="1">
      <alignment horizontal="center"/>
    </xf>
    <xf numFmtId="166" fontId="51" fillId="0" borderId="0" xfId="1" applyFont="1" applyFill="1" applyAlignment="1">
      <alignment horizontal="center"/>
    </xf>
    <xf numFmtId="166" fontId="51" fillId="0" borderId="0" xfId="1" applyFont="1" applyFill="1" applyAlignment="1">
      <alignment horizontal="center" vertical="center"/>
    </xf>
    <xf numFmtId="166" fontId="48" fillId="0" borderId="0" xfId="1" applyFont="1" applyFill="1" applyAlignment="1">
      <alignment horizontal="center"/>
    </xf>
    <xf numFmtId="167" fontId="52" fillId="0" borderId="0" xfId="2" applyNumberFormat="1" applyFont="1" applyFill="1" applyAlignment="1">
      <alignment horizontal="center"/>
    </xf>
    <xf numFmtId="167" fontId="48" fillId="0" borderId="0" xfId="1" quotePrefix="1" applyNumberFormat="1" applyFont="1" applyFill="1" applyAlignment="1">
      <alignment horizontal="center"/>
    </xf>
    <xf numFmtId="0" fontId="48" fillId="0" borderId="0" xfId="0" quotePrefix="1" applyFont="1" applyFill="1" applyAlignment="1">
      <alignment horizontal="center" wrapText="1"/>
    </xf>
    <xf numFmtId="170" fontId="49" fillId="0" borderId="0" xfId="68" applyNumberFormat="1" applyFont="1" applyFill="1" applyAlignment="1">
      <alignment horizontal="left"/>
    </xf>
    <xf numFmtId="0" fontId="49" fillId="0" borderId="0" xfId="68" applyFont="1" applyFill="1" applyAlignment="1">
      <alignment horizontal="left"/>
    </xf>
    <xf numFmtId="0" fontId="49" fillId="0" borderId="0" xfId="71" applyNumberFormat="1" applyFont="1" applyFill="1" applyAlignment="1">
      <alignment horizontal="justify" wrapText="1"/>
    </xf>
    <xf numFmtId="0" fontId="48" fillId="0" borderId="0" xfId="0" applyFont="1" applyFill="1" applyAlignment="1">
      <alignment horizontal="center"/>
    </xf>
    <xf numFmtId="0" fontId="50" fillId="0" borderId="0" xfId="68" applyFont="1" applyFill="1" applyAlignment="1">
      <alignment horizontal="center"/>
    </xf>
  </cellXfs>
  <cellStyles count="77">
    <cellStyle name=" 1" xfId="25"/>
    <cellStyle name="_Extra disclosure - final" xfId="75"/>
    <cellStyle name="=C:\WINNT\SYSTEM32\COMMAND.COM" xfId="23"/>
    <cellStyle name="=C:\WINNT\SYSTEM32\COMMAND.COM 2" xfId="11"/>
    <cellStyle name="=C:\WINNT\SYSTEM32\COMMAND.COM 2 2" xfId="64"/>
    <cellStyle name="=C:\WINNT\SYSTEM32\COMMAND.COM 2 2 2 2" xfId="49"/>
    <cellStyle name="=C:\WINNT\SYSTEM32\COMMAND.COM 3" xfId="18"/>
    <cellStyle name="=C:\WINNT\SYSTEM32\COMMAND.COM 3 3" xfId="45"/>
    <cellStyle name="=C:\WINNT\SYSTEM32\COMMAND.COM_IGI IIF interim 2009 Accounts (Final)" xfId="51"/>
    <cellStyle name="Comma" xfId="42" builtinId="3"/>
    <cellStyle name="Comma 10" xfId="48"/>
    <cellStyle name="Comma 10 2 2" xfId="53"/>
    <cellStyle name="Comma 11" xfId="7"/>
    <cellStyle name="Comma 2" xfId="2"/>
    <cellStyle name="Comma 2 11" xfId="60"/>
    <cellStyle name="Comma 2 2" xfId="3"/>
    <cellStyle name="Comma 2 2 2 2 3 2" xfId="73"/>
    <cellStyle name="Comma 3" xfId="43"/>
    <cellStyle name="Comma 3 2" xfId="72"/>
    <cellStyle name="Comma 3 2 2" xfId="12"/>
    <cellStyle name="Comma 3 2 4" xfId="33"/>
    <cellStyle name="Comma 3 3" xfId="16"/>
    <cellStyle name="Comma 3 5" xfId="65"/>
    <cellStyle name="Comma 4" xfId="52"/>
    <cellStyle name="Comma 4 2" xfId="15"/>
    <cellStyle name="Comma 5" xfId="35"/>
    <cellStyle name="Comma 6" xfId="55"/>
    <cellStyle name="Comma 8 2" xfId="32"/>
    <cellStyle name="Comma 8 3" xfId="10"/>
    <cellStyle name="Comma_PPFL accounts June 30, 2010(FORMATTED)" xfId="40"/>
    <cellStyle name="Normal" xfId="0" builtinId="0"/>
    <cellStyle name="Normal - Style1 2" xfId="44"/>
    <cellStyle name="Normal 10" xfId="17"/>
    <cellStyle name="Normal 111" xfId="24"/>
    <cellStyle name="Normal 13" xfId="36"/>
    <cellStyle name="Normal 13 2" xfId="56"/>
    <cellStyle name="Normal 2" xfId="1"/>
    <cellStyle name="Normal 2 10" xfId="68"/>
    <cellStyle name="Normal 2 2" xfId="22"/>
    <cellStyle name="Normal 2 2 2" xfId="29"/>
    <cellStyle name="Normal 2 3" xfId="46"/>
    <cellStyle name="Normal 2 4" xfId="71"/>
    <cellStyle name="Normal 2 9" xfId="30"/>
    <cellStyle name="Normal 20 3" xfId="76"/>
    <cellStyle name="Normal 3" xfId="8"/>
    <cellStyle name="Normal 3 2" xfId="14"/>
    <cellStyle name="Normal 4" xfId="58"/>
    <cellStyle name="Normal 4 2 2 2" xfId="61"/>
    <cellStyle name="Normal 5 3" xfId="38"/>
    <cellStyle name="Normal 6 2 2" xfId="31"/>
    <cellStyle name="Normal 7" xfId="66"/>
    <cellStyle name="Normal 71" xfId="67"/>
    <cellStyle name="Normal 9" xfId="27"/>
    <cellStyle name="Normal_aMgm Fee Working for the month of January 2009 CMOP 2" xfId="62"/>
    <cellStyle name="Normal_as at June 29, 2010" xfId="9"/>
    <cellStyle name="Normal_Cash fund account 31-12-07" xfId="6"/>
    <cellStyle name="Normal_DCF ACC June08 after RAJ changes" xfId="19"/>
    <cellStyle name="Normal_DSF Dec 2007 (11.1.08)" xfId="21"/>
    <cellStyle name="Normal_DSF Dec 2007 (11.1.08) 2" xfId="47"/>
    <cellStyle name="Normal_FBGF financials June 2010" xfId="59"/>
    <cellStyle name="Normal_FIGF Accounts Dec 31, 09 3" xfId="57"/>
    <cellStyle name="Normal_Final Accounts 2009" xfId="70"/>
    <cellStyle name="Normal_Half_Yearly_Accounts_NCF_2006__auditors_" xfId="20"/>
    <cellStyle name="Normal_PCF Accounts 31 Dec 2008 - interim" xfId="13"/>
    <cellStyle name="Normal_Portfolio 2 3" xfId="74"/>
    <cellStyle name="Normal_portfoliodetaila 30 -06-2008 revised 2" xfId="63"/>
    <cellStyle name="Normal_PPFL accounts June 30, 2010(FORMATTED)" xfId="39"/>
    <cellStyle name="Normal_PSM DEC 2003(Final by Auditors)" xfId="34"/>
    <cellStyle name="Normal_Worksheet in   PGF 2005 final 2" xfId="54"/>
    <cellStyle name="Normal1" xfId="37"/>
    <cellStyle name="Percent" xfId="69" builtinId="5"/>
    <cellStyle name="Percent 2" xfId="4"/>
    <cellStyle name="Percent 2 2" xfId="5"/>
    <cellStyle name="Style 1" xfId="41"/>
    <cellStyle name="Style 1 10" xfId="50"/>
    <cellStyle name="Style 1 2" xfId="26"/>
    <cellStyle name="Style 1 2 2" xfId="2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6.xml"/><Relationship Id="rId21" Type="http://schemas.openxmlformats.org/officeDocument/2006/relationships/worksheet" Target="worksheets/sheet21.xml"/><Relationship Id="rId42" Type="http://schemas.openxmlformats.org/officeDocument/2006/relationships/externalLink" Target="externalLinks/externalLink21.xml"/><Relationship Id="rId63" Type="http://schemas.openxmlformats.org/officeDocument/2006/relationships/externalLink" Target="externalLinks/externalLink42.xml"/><Relationship Id="rId84" Type="http://schemas.openxmlformats.org/officeDocument/2006/relationships/externalLink" Target="externalLinks/externalLink63.xml"/><Relationship Id="rId138" Type="http://schemas.openxmlformats.org/officeDocument/2006/relationships/customXml" Target="../customXml/item4.xml"/><Relationship Id="rId107" Type="http://schemas.openxmlformats.org/officeDocument/2006/relationships/externalLink" Target="externalLinks/externalLink86.xml"/><Relationship Id="rId11" Type="http://schemas.openxmlformats.org/officeDocument/2006/relationships/worksheet" Target="worksheets/sheet11.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74" Type="http://schemas.openxmlformats.org/officeDocument/2006/relationships/externalLink" Target="externalLinks/externalLink53.xml"/><Relationship Id="rId79" Type="http://schemas.openxmlformats.org/officeDocument/2006/relationships/externalLink" Target="externalLinks/externalLink58.xml"/><Relationship Id="rId102" Type="http://schemas.openxmlformats.org/officeDocument/2006/relationships/externalLink" Target="externalLinks/externalLink81.xml"/><Relationship Id="rId123" Type="http://schemas.openxmlformats.org/officeDocument/2006/relationships/externalLink" Target="externalLinks/externalLink102.xml"/><Relationship Id="rId128" Type="http://schemas.openxmlformats.org/officeDocument/2006/relationships/externalLink" Target="externalLinks/externalLink107.xml"/><Relationship Id="rId5" Type="http://schemas.openxmlformats.org/officeDocument/2006/relationships/worksheet" Target="worksheets/sheet5.xml"/><Relationship Id="rId90" Type="http://schemas.openxmlformats.org/officeDocument/2006/relationships/externalLink" Target="externalLinks/externalLink69.xml"/><Relationship Id="rId95" Type="http://schemas.openxmlformats.org/officeDocument/2006/relationships/externalLink" Target="externalLinks/externalLink7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64" Type="http://schemas.openxmlformats.org/officeDocument/2006/relationships/externalLink" Target="externalLinks/externalLink43.xml"/><Relationship Id="rId69" Type="http://schemas.openxmlformats.org/officeDocument/2006/relationships/externalLink" Target="externalLinks/externalLink48.xml"/><Relationship Id="rId113" Type="http://schemas.openxmlformats.org/officeDocument/2006/relationships/externalLink" Target="externalLinks/externalLink92.xml"/><Relationship Id="rId118" Type="http://schemas.openxmlformats.org/officeDocument/2006/relationships/externalLink" Target="externalLinks/externalLink97.xml"/><Relationship Id="rId134" Type="http://schemas.openxmlformats.org/officeDocument/2006/relationships/calcChain" Target="calcChain.xml"/><Relationship Id="rId139" Type="http://schemas.openxmlformats.org/officeDocument/2006/relationships/customXml" Target="../customXml/item5.xml"/><Relationship Id="rId80" Type="http://schemas.openxmlformats.org/officeDocument/2006/relationships/externalLink" Target="externalLinks/externalLink59.xml"/><Relationship Id="rId85" Type="http://schemas.openxmlformats.org/officeDocument/2006/relationships/externalLink" Target="externalLinks/externalLink6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59" Type="http://schemas.openxmlformats.org/officeDocument/2006/relationships/externalLink" Target="externalLinks/externalLink38.xml"/><Relationship Id="rId103" Type="http://schemas.openxmlformats.org/officeDocument/2006/relationships/externalLink" Target="externalLinks/externalLink82.xml"/><Relationship Id="rId108" Type="http://schemas.openxmlformats.org/officeDocument/2006/relationships/externalLink" Target="externalLinks/externalLink87.xml"/><Relationship Id="rId124" Type="http://schemas.openxmlformats.org/officeDocument/2006/relationships/externalLink" Target="externalLinks/externalLink103.xml"/><Relationship Id="rId129" Type="http://schemas.openxmlformats.org/officeDocument/2006/relationships/externalLink" Target="externalLinks/externalLink108.xml"/><Relationship Id="rId54" Type="http://schemas.openxmlformats.org/officeDocument/2006/relationships/externalLink" Target="externalLinks/externalLink33.xml"/><Relationship Id="rId70" Type="http://schemas.openxmlformats.org/officeDocument/2006/relationships/externalLink" Target="externalLinks/externalLink49.xml"/><Relationship Id="rId75" Type="http://schemas.openxmlformats.org/officeDocument/2006/relationships/externalLink" Target="externalLinks/externalLink54.xml"/><Relationship Id="rId91" Type="http://schemas.openxmlformats.org/officeDocument/2006/relationships/externalLink" Target="externalLinks/externalLink70.xml"/><Relationship Id="rId96" Type="http://schemas.openxmlformats.org/officeDocument/2006/relationships/externalLink" Target="externalLinks/externalLink75.xml"/><Relationship Id="rId140"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49" Type="http://schemas.openxmlformats.org/officeDocument/2006/relationships/externalLink" Target="externalLinks/externalLink28.xml"/><Relationship Id="rId114" Type="http://schemas.openxmlformats.org/officeDocument/2006/relationships/externalLink" Target="externalLinks/externalLink93.xml"/><Relationship Id="rId119" Type="http://schemas.openxmlformats.org/officeDocument/2006/relationships/externalLink" Target="externalLinks/externalLink98.xml"/><Relationship Id="rId44" Type="http://schemas.openxmlformats.org/officeDocument/2006/relationships/externalLink" Target="externalLinks/externalLink23.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81" Type="http://schemas.openxmlformats.org/officeDocument/2006/relationships/externalLink" Target="externalLinks/externalLink60.xml"/><Relationship Id="rId86" Type="http://schemas.openxmlformats.org/officeDocument/2006/relationships/externalLink" Target="externalLinks/externalLink65.xml"/><Relationship Id="rId130" Type="http://schemas.openxmlformats.org/officeDocument/2006/relationships/externalLink" Target="externalLinks/externalLink109.xml"/><Relationship Id="rId135" Type="http://schemas.openxmlformats.org/officeDocument/2006/relationships/customXml" Target="../customXml/item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8.xml"/><Relationship Id="rId109" Type="http://schemas.openxmlformats.org/officeDocument/2006/relationships/externalLink" Target="externalLinks/externalLink88.xml"/><Relationship Id="rId34" Type="http://schemas.openxmlformats.org/officeDocument/2006/relationships/externalLink" Target="externalLinks/externalLink13.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76" Type="http://schemas.openxmlformats.org/officeDocument/2006/relationships/externalLink" Target="externalLinks/externalLink55.xml"/><Relationship Id="rId97" Type="http://schemas.openxmlformats.org/officeDocument/2006/relationships/externalLink" Target="externalLinks/externalLink76.xml"/><Relationship Id="rId104" Type="http://schemas.openxmlformats.org/officeDocument/2006/relationships/externalLink" Target="externalLinks/externalLink83.xml"/><Relationship Id="rId120" Type="http://schemas.openxmlformats.org/officeDocument/2006/relationships/externalLink" Target="externalLinks/externalLink99.xml"/><Relationship Id="rId125" Type="http://schemas.openxmlformats.org/officeDocument/2006/relationships/externalLink" Target="externalLinks/externalLink104.xml"/><Relationship Id="rId141" Type="http://schemas.openxmlformats.org/officeDocument/2006/relationships/customXml" Target="../customXml/item7.xml"/><Relationship Id="rId7" Type="http://schemas.openxmlformats.org/officeDocument/2006/relationships/worksheet" Target="worksheets/sheet7.xml"/><Relationship Id="rId71" Type="http://schemas.openxmlformats.org/officeDocument/2006/relationships/externalLink" Target="externalLinks/externalLink50.xml"/><Relationship Id="rId92" Type="http://schemas.openxmlformats.org/officeDocument/2006/relationships/externalLink" Target="externalLinks/externalLink71.xml"/><Relationship Id="rId2" Type="http://schemas.openxmlformats.org/officeDocument/2006/relationships/worksheet" Target="worksheets/sheet2.xml"/><Relationship Id="rId29" Type="http://schemas.openxmlformats.org/officeDocument/2006/relationships/externalLink" Target="externalLinks/externalLink8.xml"/><Relationship Id="rId24" Type="http://schemas.openxmlformats.org/officeDocument/2006/relationships/externalLink" Target="externalLinks/externalLink3.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66" Type="http://schemas.openxmlformats.org/officeDocument/2006/relationships/externalLink" Target="externalLinks/externalLink45.xml"/><Relationship Id="rId87" Type="http://schemas.openxmlformats.org/officeDocument/2006/relationships/externalLink" Target="externalLinks/externalLink66.xml"/><Relationship Id="rId110" Type="http://schemas.openxmlformats.org/officeDocument/2006/relationships/externalLink" Target="externalLinks/externalLink89.xml"/><Relationship Id="rId115" Type="http://schemas.openxmlformats.org/officeDocument/2006/relationships/externalLink" Target="externalLinks/externalLink94.xml"/><Relationship Id="rId131" Type="http://schemas.openxmlformats.org/officeDocument/2006/relationships/theme" Target="theme/theme1.xml"/><Relationship Id="rId136" Type="http://schemas.openxmlformats.org/officeDocument/2006/relationships/customXml" Target="../customXml/item2.xml"/><Relationship Id="rId61" Type="http://schemas.openxmlformats.org/officeDocument/2006/relationships/externalLink" Target="externalLinks/externalLink40.xml"/><Relationship Id="rId82" Type="http://schemas.openxmlformats.org/officeDocument/2006/relationships/externalLink" Target="externalLinks/externalLink6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56" Type="http://schemas.openxmlformats.org/officeDocument/2006/relationships/externalLink" Target="externalLinks/externalLink35.xml"/><Relationship Id="rId77" Type="http://schemas.openxmlformats.org/officeDocument/2006/relationships/externalLink" Target="externalLinks/externalLink56.xml"/><Relationship Id="rId100" Type="http://schemas.openxmlformats.org/officeDocument/2006/relationships/externalLink" Target="externalLinks/externalLink79.xml"/><Relationship Id="rId105" Type="http://schemas.openxmlformats.org/officeDocument/2006/relationships/externalLink" Target="externalLinks/externalLink84.xml"/><Relationship Id="rId126" Type="http://schemas.openxmlformats.org/officeDocument/2006/relationships/externalLink" Target="externalLinks/externalLink105.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externalLink" Target="externalLinks/externalLink51.xml"/><Relationship Id="rId93" Type="http://schemas.openxmlformats.org/officeDocument/2006/relationships/externalLink" Target="externalLinks/externalLink72.xml"/><Relationship Id="rId98" Type="http://schemas.openxmlformats.org/officeDocument/2006/relationships/externalLink" Target="externalLinks/externalLink77.xml"/><Relationship Id="rId121" Type="http://schemas.openxmlformats.org/officeDocument/2006/relationships/externalLink" Target="externalLinks/externalLink100.xml"/><Relationship Id="rId142" Type="http://schemas.openxmlformats.org/officeDocument/2006/relationships/customXml" Target="../customXml/item8.xml"/><Relationship Id="rId3" Type="http://schemas.openxmlformats.org/officeDocument/2006/relationships/worksheet" Target="worksheets/sheet3.xml"/><Relationship Id="rId25" Type="http://schemas.openxmlformats.org/officeDocument/2006/relationships/externalLink" Target="externalLinks/externalLink4.xml"/><Relationship Id="rId46" Type="http://schemas.openxmlformats.org/officeDocument/2006/relationships/externalLink" Target="externalLinks/externalLink25.xml"/><Relationship Id="rId67" Type="http://schemas.openxmlformats.org/officeDocument/2006/relationships/externalLink" Target="externalLinks/externalLink46.xml"/><Relationship Id="rId116" Type="http://schemas.openxmlformats.org/officeDocument/2006/relationships/externalLink" Target="externalLinks/externalLink95.xml"/><Relationship Id="rId13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externalLink" Target="externalLinks/externalLink20.xml"/><Relationship Id="rId62" Type="http://schemas.openxmlformats.org/officeDocument/2006/relationships/externalLink" Target="externalLinks/externalLink41.xml"/><Relationship Id="rId83" Type="http://schemas.openxmlformats.org/officeDocument/2006/relationships/externalLink" Target="externalLinks/externalLink62.xml"/><Relationship Id="rId88" Type="http://schemas.openxmlformats.org/officeDocument/2006/relationships/externalLink" Target="externalLinks/externalLink67.xml"/><Relationship Id="rId111" Type="http://schemas.openxmlformats.org/officeDocument/2006/relationships/externalLink" Target="externalLinks/externalLink90.xml"/><Relationship Id="rId132"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externalLink" Target="externalLinks/externalLink15.xml"/><Relationship Id="rId57" Type="http://schemas.openxmlformats.org/officeDocument/2006/relationships/externalLink" Target="externalLinks/externalLink36.xml"/><Relationship Id="rId106" Type="http://schemas.openxmlformats.org/officeDocument/2006/relationships/externalLink" Target="externalLinks/externalLink85.xml"/><Relationship Id="rId127" Type="http://schemas.openxmlformats.org/officeDocument/2006/relationships/externalLink" Target="externalLinks/externalLink106.xml"/><Relationship Id="rId10" Type="http://schemas.openxmlformats.org/officeDocument/2006/relationships/worksheet" Target="worksheets/sheet10.xml"/><Relationship Id="rId31" Type="http://schemas.openxmlformats.org/officeDocument/2006/relationships/externalLink" Target="externalLinks/externalLink10.xml"/><Relationship Id="rId52" Type="http://schemas.openxmlformats.org/officeDocument/2006/relationships/externalLink" Target="externalLinks/externalLink31.xml"/><Relationship Id="rId73" Type="http://schemas.openxmlformats.org/officeDocument/2006/relationships/externalLink" Target="externalLinks/externalLink52.xml"/><Relationship Id="rId78" Type="http://schemas.openxmlformats.org/officeDocument/2006/relationships/externalLink" Target="externalLinks/externalLink57.xml"/><Relationship Id="rId94" Type="http://schemas.openxmlformats.org/officeDocument/2006/relationships/externalLink" Target="externalLinks/externalLink73.xml"/><Relationship Id="rId99" Type="http://schemas.openxmlformats.org/officeDocument/2006/relationships/externalLink" Target="externalLinks/externalLink78.xml"/><Relationship Id="rId101" Type="http://schemas.openxmlformats.org/officeDocument/2006/relationships/externalLink" Target="externalLinks/externalLink80.xml"/><Relationship Id="rId122" Type="http://schemas.openxmlformats.org/officeDocument/2006/relationships/externalLink" Target="externalLinks/externalLink101.xml"/><Relationship Id="rId143" Type="http://schemas.openxmlformats.org/officeDocument/2006/relationships/customXml" Target="../customXml/item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5.xml"/><Relationship Id="rId47" Type="http://schemas.openxmlformats.org/officeDocument/2006/relationships/externalLink" Target="externalLinks/externalLink26.xml"/><Relationship Id="rId68" Type="http://schemas.openxmlformats.org/officeDocument/2006/relationships/externalLink" Target="externalLinks/externalLink47.xml"/><Relationship Id="rId89" Type="http://schemas.openxmlformats.org/officeDocument/2006/relationships/externalLink" Target="externalLinks/externalLink68.xml"/><Relationship Id="rId112" Type="http://schemas.openxmlformats.org/officeDocument/2006/relationships/externalLink" Target="externalLinks/externalLink91.xml"/><Relationship Id="rId133" Type="http://schemas.openxmlformats.org/officeDocument/2006/relationships/sharedStrings" Target="sharedStrings.xml"/><Relationship Id="rId16" Type="http://schemas.openxmlformats.org/officeDocument/2006/relationships/worksheet" Target="worksheets/sheet16.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47625</xdr:colOff>
      <xdr:row>39</xdr:row>
      <xdr:rowOff>0</xdr:rowOff>
    </xdr:from>
    <xdr:to>
      <xdr:col>7</xdr:col>
      <xdr:colOff>1009650</xdr:colOff>
      <xdr:row>45</xdr:row>
      <xdr:rowOff>171450</xdr:rowOff>
    </xdr:to>
    <xdr:sp macro="" textlink="">
      <xdr:nvSpPr>
        <xdr:cNvPr id="5" name="TextBox 4"/>
        <xdr:cNvSpPr txBox="1"/>
      </xdr:nvSpPr>
      <xdr:spPr>
        <a:xfrm>
          <a:off x="47625" y="7496175"/>
          <a:ext cx="6619875" cy="1362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pPr lvl="3"/>
          <a:endParaRPr lang="en-US" sz="1000" b="1">
            <a:latin typeface="Arial" panose="020B0604020202020204" pitchFamily="34" charset="0"/>
            <a:cs typeface="Arial" panose="020B0604020202020204" pitchFamily="34" charset="0"/>
          </a:endParaRPr>
        </a:p>
        <a:p>
          <a:pPr lvl="1" algn="l"/>
          <a:r>
            <a:rPr lang="en-US" sz="1000" b="1">
              <a:latin typeface="Arial" panose="020B0604020202020204" pitchFamily="34" charset="0"/>
              <a:cs typeface="Arial" panose="020B0604020202020204" pitchFamily="34" charset="0"/>
            </a:rPr>
            <a:t>____________________                     _____________________                        __________________</a:t>
          </a:r>
        </a:p>
        <a:p>
          <a:pPr lvl="1" algn="l"/>
          <a:r>
            <a:rPr lang="en-US" sz="1000" b="1">
              <a:latin typeface="Arial" panose="020B0604020202020204" pitchFamily="34" charset="0"/>
              <a:cs typeface="Arial" panose="020B0604020202020204" pitchFamily="34" charset="0"/>
            </a:rPr>
            <a:t>Chief</a:t>
          </a:r>
          <a:r>
            <a:rPr lang="en-US" sz="1000" b="1" baseline="0">
              <a:latin typeface="Arial" panose="020B0604020202020204" pitchFamily="34" charset="0"/>
              <a:cs typeface="Arial" panose="020B0604020202020204" pitchFamily="34" charset="0"/>
            </a:rPr>
            <a:t>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57</xdr:row>
      <xdr:rowOff>109631</xdr:rowOff>
    </xdr:from>
    <xdr:to>
      <xdr:col>7</xdr:col>
      <xdr:colOff>1038226</xdr:colOff>
      <xdr:row>65</xdr:row>
      <xdr:rowOff>113928</xdr:rowOff>
    </xdr:to>
    <xdr:sp macro="" textlink="">
      <xdr:nvSpPr>
        <xdr:cNvPr id="3" name="TextBox 2"/>
        <xdr:cNvSpPr txBox="1"/>
      </xdr:nvSpPr>
      <xdr:spPr>
        <a:xfrm>
          <a:off x="1" y="7986806"/>
          <a:ext cx="6553200" cy="16044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pPr lvl="3"/>
          <a:endParaRPr lang="en-US" sz="1000" b="1">
            <a:latin typeface="Arial" panose="020B0604020202020204" pitchFamily="34" charset="0"/>
            <a:cs typeface="Arial" panose="020B0604020202020204" pitchFamily="34" charset="0"/>
          </a:endParaRPr>
        </a:p>
        <a:p>
          <a:pPr lvl="1" algn="l"/>
          <a:r>
            <a:rPr lang="en-US" sz="1000" b="1">
              <a:latin typeface="Arial" panose="020B0604020202020204" pitchFamily="34" charset="0"/>
              <a:cs typeface="Arial" panose="020B0604020202020204" pitchFamily="34" charset="0"/>
            </a:rPr>
            <a:t>____________________                     _____________________                        __________________</a:t>
          </a:r>
        </a:p>
        <a:p>
          <a:pPr lvl="1" algn="l"/>
          <a:r>
            <a:rPr lang="en-US" sz="1000" b="1">
              <a:latin typeface="Arial" panose="020B0604020202020204" pitchFamily="34" charset="0"/>
              <a:cs typeface="Arial" panose="020B0604020202020204" pitchFamily="34" charset="0"/>
            </a:rPr>
            <a:t>Chief</a:t>
          </a:r>
          <a:r>
            <a:rPr lang="en-US" sz="1000" b="1" baseline="0">
              <a:latin typeface="Arial" panose="020B0604020202020204" pitchFamily="34" charset="0"/>
              <a:cs typeface="Arial" panose="020B0604020202020204" pitchFamily="34" charset="0"/>
            </a:rPr>
            <a:t>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190501</xdr:colOff>
      <xdr:row>18</xdr:row>
      <xdr:rowOff>155222</xdr:rowOff>
    </xdr:from>
    <xdr:to>
      <xdr:col>14</xdr:col>
      <xdr:colOff>1047750</xdr:colOff>
      <xdr:row>27</xdr:row>
      <xdr:rowOff>56446</xdr:rowOff>
    </xdr:to>
    <xdr:sp macro="" textlink="">
      <xdr:nvSpPr>
        <xdr:cNvPr id="3" name="TextBox 2"/>
        <xdr:cNvSpPr txBox="1"/>
      </xdr:nvSpPr>
      <xdr:spPr>
        <a:xfrm>
          <a:off x="190501" y="3584222"/>
          <a:ext cx="6371166" cy="1615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____________________                     _____________________                        __________________</a:t>
          </a:r>
        </a:p>
        <a:p>
          <a:r>
            <a:rPr lang="en-US" sz="1000" b="1">
              <a:latin typeface="Arial" panose="020B0604020202020204" pitchFamily="34" charset="0"/>
              <a:cs typeface="Arial" panose="020B0604020202020204" pitchFamily="34" charset="0"/>
            </a:rPr>
            <a:t>Chief</a:t>
          </a:r>
          <a:r>
            <a:rPr lang="en-US" sz="1000" b="1" baseline="0">
              <a:latin typeface="Arial" panose="020B0604020202020204" pitchFamily="34" charset="0"/>
              <a:cs typeface="Arial" panose="020B0604020202020204" pitchFamily="34" charset="0"/>
            </a:rPr>
            <a:t>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73617</xdr:colOff>
      <xdr:row>56</xdr:row>
      <xdr:rowOff>125605</xdr:rowOff>
    </xdr:from>
    <xdr:to>
      <xdr:col>16</xdr:col>
      <xdr:colOff>146539</xdr:colOff>
      <xdr:row>63</xdr:row>
      <xdr:rowOff>240742</xdr:rowOff>
    </xdr:to>
    <xdr:sp macro="" textlink="">
      <xdr:nvSpPr>
        <xdr:cNvPr id="3" name="TextBox 2"/>
        <xdr:cNvSpPr txBox="1"/>
      </xdr:nvSpPr>
      <xdr:spPr>
        <a:xfrm>
          <a:off x="73617" y="11220660"/>
          <a:ext cx="10927235" cy="13816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             ____________________                            	       _____________________                            			      __________________</a:t>
          </a:r>
        </a:p>
        <a:p>
          <a:r>
            <a:rPr lang="en-US" sz="1000" b="1">
              <a:latin typeface="Arial" panose="020B0604020202020204" pitchFamily="34" charset="0"/>
              <a:cs typeface="Arial" panose="020B0604020202020204" pitchFamily="34" charset="0"/>
            </a:rPr>
            <a:t>             Chief</a:t>
          </a:r>
          <a:r>
            <a:rPr lang="en-US" sz="1000" b="1" baseline="0">
              <a:latin typeface="Arial" panose="020B0604020202020204" pitchFamily="34" charset="0"/>
              <a:cs typeface="Arial" panose="020B0604020202020204" pitchFamily="34" charset="0"/>
            </a:rPr>
            <a:t>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104775</xdr:colOff>
      <xdr:row>39</xdr:row>
      <xdr:rowOff>28575</xdr:rowOff>
    </xdr:from>
    <xdr:to>
      <xdr:col>7</xdr:col>
      <xdr:colOff>1057275</xdr:colOff>
      <xdr:row>47</xdr:row>
      <xdr:rowOff>105834</xdr:rowOff>
    </xdr:to>
    <xdr:sp macro="" textlink="">
      <xdr:nvSpPr>
        <xdr:cNvPr id="3" name="TextBox 2"/>
        <xdr:cNvSpPr txBox="1"/>
      </xdr:nvSpPr>
      <xdr:spPr>
        <a:xfrm>
          <a:off x="104775" y="7267575"/>
          <a:ext cx="7191375" cy="1601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____________________                     _____________________                        __________________</a:t>
          </a:r>
        </a:p>
        <a:p>
          <a:r>
            <a:rPr lang="en-US" sz="1000" b="1">
              <a:latin typeface="Arial" panose="020B0604020202020204" pitchFamily="34" charset="0"/>
              <a:cs typeface="Arial" panose="020B0604020202020204" pitchFamily="34" charset="0"/>
            </a:rPr>
            <a:t>Chief</a:t>
          </a:r>
          <a:r>
            <a:rPr lang="en-US" sz="1000" b="1" baseline="0">
              <a:latin typeface="Arial" panose="020B0604020202020204" pitchFamily="34" charset="0"/>
              <a:cs typeface="Arial" panose="020B0604020202020204" pitchFamily="34" charset="0"/>
            </a:rPr>
            <a:t>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582705</xdr:colOff>
      <xdr:row>27</xdr:row>
      <xdr:rowOff>78441</xdr:rowOff>
    </xdr:from>
    <xdr:to>
      <xdr:col>20</xdr:col>
      <xdr:colOff>369794</xdr:colOff>
      <xdr:row>29</xdr:row>
      <xdr:rowOff>56029</xdr:rowOff>
    </xdr:to>
    <xdr:sp macro="" textlink="">
      <xdr:nvSpPr>
        <xdr:cNvPr id="2" name="Rectangle 1"/>
        <xdr:cNvSpPr/>
      </xdr:nvSpPr>
      <xdr:spPr>
        <a:xfrm>
          <a:off x="8247529" y="4179794"/>
          <a:ext cx="4628030" cy="291353"/>
        </a:xfrm>
        <a:prstGeom prst="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192746</xdr:colOff>
      <xdr:row>43</xdr:row>
      <xdr:rowOff>0</xdr:rowOff>
    </xdr:from>
    <xdr:to>
      <xdr:col>25</xdr:col>
      <xdr:colOff>455261</xdr:colOff>
      <xdr:row>43</xdr:row>
      <xdr:rowOff>27460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10121158" y="10970558"/>
          <a:ext cx="10956602" cy="6160081"/>
        </a:xfrm>
        <a:prstGeom prst="rect">
          <a:avLst/>
        </a:prstGeom>
      </xdr:spPr>
    </xdr:pic>
    <xdr:clientData/>
  </xdr:twoCellAnchor>
  <xdr:twoCellAnchor editAs="oneCell">
    <xdr:from>
      <xdr:col>14</xdr:col>
      <xdr:colOff>246528</xdr:colOff>
      <xdr:row>43</xdr:row>
      <xdr:rowOff>0</xdr:rowOff>
    </xdr:from>
    <xdr:to>
      <xdr:col>25</xdr:col>
      <xdr:colOff>382120</xdr:colOff>
      <xdr:row>43</xdr:row>
      <xdr:rowOff>23108</xdr:rowOff>
    </xdr:to>
    <xdr:pic>
      <xdr:nvPicPr>
        <xdr:cNvPr id="5" name="Picture 4"/>
        <xdr:cNvPicPr>
          <a:picLocks noChangeAspect="1"/>
        </xdr:cNvPicPr>
      </xdr:nvPicPr>
      <xdr:blipFill rotWithShape="1">
        <a:blip xmlns:r="http://schemas.openxmlformats.org/officeDocument/2006/relationships" r:embed="rId2" cstate="print"/>
        <a:srcRect t="48438"/>
        <a:stretch/>
      </xdr:blipFill>
      <xdr:spPr>
        <a:xfrm>
          <a:off x="10174940" y="14354736"/>
          <a:ext cx="10813677" cy="2742283"/>
        </a:xfrm>
        <a:prstGeom prst="rect">
          <a:avLst/>
        </a:prstGeom>
      </xdr:spPr>
    </xdr:pic>
    <xdr:clientData/>
  </xdr:twoCellAnchor>
  <xdr:twoCellAnchor>
    <xdr:from>
      <xdr:col>0</xdr:col>
      <xdr:colOff>123825</xdr:colOff>
      <xdr:row>60</xdr:row>
      <xdr:rowOff>67235</xdr:rowOff>
    </xdr:from>
    <xdr:to>
      <xdr:col>14</xdr:col>
      <xdr:colOff>1</xdr:colOff>
      <xdr:row>68</xdr:row>
      <xdr:rowOff>104775</xdr:rowOff>
    </xdr:to>
    <xdr:sp macro="" textlink="">
      <xdr:nvSpPr>
        <xdr:cNvPr id="7" name="TextBox 6"/>
        <xdr:cNvSpPr txBox="1"/>
      </xdr:nvSpPr>
      <xdr:spPr>
        <a:xfrm>
          <a:off x="123825" y="2696135"/>
          <a:ext cx="6543676" cy="1561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____________________                             _____________________                         __________________</a:t>
          </a:r>
        </a:p>
        <a:p>
          <a:r>
            <a:rPr lang="en-US" sz="1000" b="1">
              <a:latin typeface="Arial" panose="020B0604020202020204" pitchFamily="34" charset="0"/>
              <a:cs typeface="Arial" panose="020B0604020202020204" pitchFamily="34" charset="0"/>
            </a:rPr>
            <a:t>Chief</a:t>
          </a:r>
          <a:r>
            <a:rPr lang="en-US" sz="1000" b="1" baseline="0">
              <a:latin typeface="Arial" panose="020B0604020202020204" pitchFamily="34" charset="0"/>
              <a:cs typeface="Arial" panose="020B0604020202020204" pitchFamily="34" charset="0"/>
            </a:rPr>
            <a:t>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PLKAR\VOL1\ACCOUNTS\FINALIZ\HYDEC_98\FOLDER~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mran.ahmed\Desktop\31-march-2007%20mk%20ovs%20cons\bahrain\bahrain%20%20Form%20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ile-srv\Departments\Printing\Zohaib.Kamran\Desktop\FAAF%20-%20For%20the%20half%20year%20ended%2031%20December%202017.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Users\muhammad.saqib\AppData\Local\Microsoft\Windows\Temporary%20Internet%20Files\Content.Outlook\9XMYT7WI\Worksheet%20in%202234%20%20PSAF%20FS%20June%2030,%20201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ile-srv\Departments\Printing\Users\muhammad.saqib\AppData\Local\Microsoft\Windows\Temporary%20Internet%20Files\Content.Outlook\9XMYT7WI\Worksheet%20in%202234%20%20PSAF%20FS%20June%2030,%202014.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5140%20Investments%20at%20fair%20value%20through%20profit%20or%20loss%20-%20held%20for%20trading"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3423%20Remuneration%20of%20the%20trustee"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T-3server\azeem%20e\2006%20YEAR\DHL%20PAKISTAN\Fixed%20Assets%20Disposal%20Schedule%202005%20for%20Auditors.xls" TargetMode="External"/></Relationships>
</file>

<file path=xl/externalLinks/_rels/externalLink106.xml.rels><?xml version="1.0" encoding="UTF-8" standalone="yes"?>
<Relationships xmlns="http://schemas.openxmlformats.org/package/2006/relationships"><Relationship Id="rId1" Type="http://schemas.microsoft.com/office/2006/relationships/xlExternalLinkPath/xlPathMissing" Target="Worksheet%20in%205410-1%20T-%20Bills%20-%20AF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0.211.1.6\sec-c1$\Data\2016\Faysal%20Funds%20-%206\June%202016%20-%20Year%20End%20-%206\FSGF\Deliverables\Shoaib\Daily%20NAV\akdif%20pib%20reval..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I:\Documents%20and%20Settings\Administrator\Desktop\MJ-MBF\Income\Documents%20and%20Settings\ali.farooqui\Desktop\JP%20Morgan%20Pakistan%20Broking%20(pvt)%20ltd\Broking%20portions\Fxed%20assets\Topsheets\LOANS%20ADV%20PRE.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ile-srv\Departments\Printing\Users\WQ354LG\Desktop\Misc\FFSOF%20Accounts%2017.8.2018-Copy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hmed-ali\clientdata\Documents%20and%20Settings\rahat.hussain\Local%20Settings\Temp\Temporary%20Directory%201%20for%20merit.zip\Merit%20draft%20accounts%20FINAL%2028-07-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YEAR2003\closing%202003\june2003statury.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ADDITION%2019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115.87\c$\Accounts-kp\stand%20alone\JUNE%202005\BS300605-QT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ERGUSON_AUDITO\Sharing\WINDOWS\TEMP\Book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APR-02%20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Documents%20and%20Settings\Administrator\Desktop\MJ-MBF\Income\Final\Operating%20Fixed%20Assets-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Documents%20and%20Settings\taimur.khan\Desktop\usb%20kachra\MAF%20-%20AMIML\INVESTMENTS\Documents%20and%20Settings\Administrator\Desktop\MJ-MBF\Data%20from%20office\DD\Final\Operating%20Fixed%20Assets-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htesham\shared\WINDOWS\TEMP\OVS-2002\%20LS%20APR%2002%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IMCTemp\MIS\2002-03\Final%20Budget%202002-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kkhifsr01\Audit\Documents%20and%20Settings\anosh.khan.AMIM\Local%20Settings\Temporary%20Internet%20Files\OLK154\DOCUME~1\ALI~1.ASA\LOCALS~1\Temp\notesE8DBF2\Client%20Schedules\Medical%20Students%20(Local)%20-%20December%2031,%20200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Administrator\Local%20Settings\Temporary%20Internet%20Files\OLK5F\OS%20WITH%20SBP%20ADS%20AS%20CUSTM%20ON%2030-06-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k-khifsr01\AuditB06\Accounts-kp\stand%20alone\2005\December%202005\Intialed%20Accounts%20from%20AFF\dom%20com.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AIL_THK1\AUDIT\SIGMA\AC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k-khifsr01\AUDIT\Audit%202009\Merck%20Marker%20(Private)%20Limited\Accounts\Formatted%2001%20feb%202010\Final%20Accounts%20-%20MPPL%202009%20-%20Fin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hawaja\account-bal-\FINAL%20ACCOUNTS2001\JUNE2002Account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hmed-ali\Clientdata\DOCUME~1\asif_110\LOCALS~1\Temp\WINDOWS\TEMP\My%20Documents\er\AUG03\My%20Documents\fmmfmsl\FMMdec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0.84.8.37\Audit%20C\Documents%20and%20Settings\ubaid.rehman\Desktop\23-1-12\untitled%20folder%203\Aff1\affc\WINDOWS\TEMP\My%20Documents\er\AUG03\My%20Documents\fmmfmsl\FMMdec2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ERGUSON_AUDITO\Sharing\DOCUME~1\ADMINI~1\LOCALS~1\Temp\notesFFF692\Prior%20Year%20Portions\Investment%20Dec%202004\WINDOWS\BS300603-QTR-fina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WINDOWS\BS300603-QTR-fina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MISJUL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DOCUME~1\ADMINI~1\LOCALS~1\Temp\Fixed%20Assets\CARs\CAR-99_M.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ileserver\IMCTemp\MIS\2002-03\MIS-Sep-02-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rv\Departments\Printing\Users\adhedhi\Desktop\PIEF%20FS%20after%20review.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DOCUME~1\ALI~1.ASA\LOCALS~1\Temp\notesE8DBF2\Documents%20and%20Settings\auditor.f\Desktop\93ABC100"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ileserver\IMCTemp\MIS\2001-2002\JPN-P&amp;L%20&amp;%20BS%20-FEB02-SAP.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INDUS%20MOTORS\Audit%202007\MIS\2003-04\Japan\JPN-P&amp;L%20&amp;%20BS%20-Mar%20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hmed-ali\clientdata\Documents%20and%20Settings\Asad.Abbas\Desktop\Nadir\MCR\Client%20Provided\mcr\TOTAL%20FEEL%20(30-12-200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rianfernan\In%20&amp;%20Out\WINDOWS\TEMP\Farooq\DATA\ACCOUNTS\2001\IGI-Insurance(InvestmentNo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Raymond\d\MIS\2000-2001\MISOCT(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hmed-ali\Clientdata\Documents%20and%20Settings\sajid.hussain\Desktop\New%20Folder\Order%20Report\ORDER%20FILE%20Sept%2027,%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averi\quarter\WINDOWS\Desktop\AamirZaveri\Accounts\QuartRepo\1st%20Quarter\1st%20QuarterAccount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kashif\Monthly%20affairs\2007\January07\REVISED%20AL%20&amp;%20IE%20MHQ%20Dec-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March\90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March\92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hmed-ali\Clientdata\MIS\2000-2001\mis%20december%20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WINDOWS\BS3006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WINDOWS\BS3006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ile-srv\Departments\Printing\Users\farheen.nafees\Desktop\WINDOWS\BS3006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ileserver\IMCTemp\MIS\2001-2002\MISdec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Documents%20and%20Settings\Administrator\Desktop\MJ-MBF\Income\Documents%20and%20Settings\ali.farooqui\Desktop\JP%20Morgan%20Pakistan%20Broking%20(pvt)%20ltd\Broking%20portions\Fxed%20assets\Documents%20and%20Settings\Saad1\Desktop\AKU\Kashif\Schedules%20from%20client\trav"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ACCOUNTS\fin_2000\JFOL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myasco\statement%20of%20changes%20in%20equity.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erguson\AFF%20SHARED\AFF%20SHARED\talha%20a%20ghani\JAN%202008\CFS\Non-Statistical%20Sampling%20Template%20CF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WINDOWS\BS300603-CYRU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ile-srv\Departments\Printing\Users\farheen.nafees\Desktop\WINDOWS\BS300603-CYRUS.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T-ADD98.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My%20Documents\TEMP.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ILE_SERVER\Audit\My%20Documents\Final%20Accounts%202001As%20per%20Auditor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10101\fhs%20accounts\RAHIMMALI\FHS%20ACCOUNTS\RAHIMMALI\FHS%20ACCOUNTS\Documents%20and%20Settings\iqbal.sadruddin\Local%20Settings\Temporary%20Internet%20Files\OLK6\Note%20%23%2023%2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k-khifsr01\audit\Documents%20and%20Settings\RaviPrakash\Desktop\TOD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ileserver\myasco\Data\Watts\Stat%20Accounts%202004\JUNE%202004\Consolidated\Auditors\final%20accounts%202001Complete%20Adjustmen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hmed-ali\Clientdata\Documents%20and%20Settings\auditors\Desktop\sarah\Investment%20in%20shares%20-%20HFT%20and%20AFS(emai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y%20Documents\OVS-2001\My%20Documents\XeeShan\temp\OVERSEAS%20AL%20BKUP.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hmed-ali\Clientdata\Schedule%202002-03\SCHD200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k-khifsr01\AuditB06\Accounts-kp\stand%20alone\September%202006\FBL%20Balance%20With%20%20a%20%20CDB%2030.09.20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ileserver\audit\Auditors\final%20accounts%202001Complete%20Adjustmen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92.168.1.4\Umair%20Work\DOCUME~1\SAUD~1.AHM\LOCALS~1\TEMP\WEEKLY\WEEKLY-2006\June-2006\New%20weekly-17-June-2006.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ileserver\IMCTemp\MIS\2001-2002\Half%20year%20-schedule-SA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I:\DOCUME~1\ALI~1.ASA\LOCALS~1\Temp\notesE8DBF2\DOCUME~1\ADMINI~1\LOCALS~1\Temp\notesE8DBF2\Substantive%20Analytics%20-%20Disaggregated%20revenue%20example%2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k-khifsr01\AUDIT\Documents%20and%20Settings\User\Desktop\Half%20Yearly%20accounts%20Dec%202007\Mail%20from%20Madiha%20after%20AFS%20change\Documents%20and%20Settings\NAkhter\Desktop\NOMAN%20INTERIM%202007\FOR%20MUZAMMIL\APIF\Related%20pty%20Muz%20APIF%20accounts%20final%20by%20noma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hmed-ali\Clientdata\iqbal%20sharif%20back%20up\E%20%20back\OVS%2003\June%2003\Book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iqbal%20sharif%20back%20up\E%20%20back\OVS%2003\June%2003\Book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ile-srv\Departments\Printing\Users\farheen.nafees\Desktop\iqbal%20sharif%20back%20up\E%20%20back\OVS%2003\June%2003\Book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md\d_samd\AAMIR\CASH%20RECOVERY\Rec-19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0.84.8.37\Audit%20C\Documents%20and%20Settings\ubaid.rehman\Desktop\23-1-12\untitled%20folder%203\192.168.1.4\Umair%20Work\DOCUME~1\SAUD~1.AHM\LOCALS~1\TEMP\WEEKLY\WEEKLY-2006\June-2006\New%20weekly-17-June-200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Users\zohaib.hassan\AppData\Local\Microsoft\Windows\INetCache\Content.Outlook\MZR4NZUH\PIF%20DEC%2031,201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ile-srv\Departments\Printing\Users\zuhair.abbas\AppData\Local\Deloitte.DA4\Docs\Temp\5000001253\2285947102100000036\2231%20PIEF%20Financial%20statements%20-%20Final%20Draft%20-%20June%2030%202016.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ile-srv\Departments\Printing\Users\muasim\AppData\Local\Deloitte.DA4\Docs\5000003430\2472482850600000738\28111%20CMOP%20Financial%20statements%20-%20Draft%20-%20June%2030%202017.xlsx"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Worksheet%20in%20%20%20FS-1%20%20APIF%20Financial%20Statement%20June%2030,%202008"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ile-srv\Departments\Printing\moiz.tanveer\AppData\Local\Deloitte.DA4\Docs\Temp\5000003225\2462263359800000515\2233%20FISGF%20FS%202016.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hmed-ali\clientdata\United%20Bank%20Limited\MCR\mcr%20final\Market%20risk\My%20Documents\AMK%20Projects\presentation\June%202004\Security%20Holding%20June%20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Feburary%2007\Feburary%20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Audit%20Back%20up\ubl\FJ%20June\T_Bills%20PIB%20FIB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muneer.zaidi\Desktop\June%202007\emails%20recieved\equity%20from%20Jamal\June%2020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ERGUSON_AUDITO\Sharing\My%20Documents\TEM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92.168.1.3\Dept\fcil\FCIL\FCMF\Daily%20FCMF.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hmed-ali\clientdata\United%20Bank%20Limited\MCR\mcr%20final\Market%20risk\UBL%20-%20INTERIM%2005\Treasury\Forex\CLIENT\Reval%20All%2030-06-05audit.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10.1.115.87\c$\WINDOWS\BS300603-CYRU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AHAD_JAMAL\Audit%202004\WINDOWS\BS300603-CYRU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Kictsys13\accounts\TEMP\Cas1200\F-b_120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erguson_audito\half%20yearly%20audit%202007\Documents%20and%20Settings\Kashif\Desktop\kashif\Mongthly%20reporting%20to%20UAE\Affair-income%20Exp%20September%20200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kashif\Monthly%20affairs\2007\January07\REVISED%20AL%20&amp;%20IE%20Bab%20UL%20Bahrain%20Dec-06.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March\90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172.16.19.75\c$\Audit%202006\Half%20yearly%20review\Osama%20Shaukat\UBL%20investments\Investments%202005\Prior%20Year%20Portions\Investment%20Dec%202004\WINDOWS\BS300603-QTR-fina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DOCUME~1\ADMINI~1\LOCALS~1\Temp\Budget\Templat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Administrator\Desktop\MCR%2019%20April%202007\Fwd%20Contracts%20OS%20ON%2031-03-07.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erguson_audito\half%20yearly%20audit%202007\Users\Me\Documents\Office%20stuff\NPLS%20Mar%202007\Major%20parties\Final%20NPL's%20-%203rd%20cut%2031-03-2007%20(16-04-07)%20FINA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ocuments%20and%20Settings\Administrator\Desktop\MJ-MBF\Income\Documents%20and%20Settings\ali.farooqui\Desktop\JP%20Morgan%20Pakistan%20Broking%20(pvt)%20ltd\Broking%20portions\Fxed%20assets\Faraz%20H~\2005\AKHMCF\Revenue%20and%20Receivables\cllient%20sch.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nc017\Global%20Share\Personal\YEAR%20ENDED%202003-4\BUDGET\CCP%20BUSINESS%20PLAN%20FINAL%20FOR%20CE%20REVIEW%20(MAY%2015,%2020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Khawaja\account-bal-\FINAL%20ACCOUNTS2001\Final%20Accounts%202001As%20per%20Auditor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amirzaveri\mcr-working\SEPublishAccountsOsama.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ff1\affc\WINDOWS\TEMP\My%20Documents\er\AUG03\My%20Documents\fmmfmsl\FMMdec200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10.1.115.87\c$\iqbal%20sharif%20back%20up\E%20%20back\OVS%2003\June%2003\Book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pkkhifsr01\Audit\Documents%20and%20Settings\anosh.khan.AMIM\Local%20Settings\Temporary%20Internet%20Files\OLK154\AKHMCF%20Revenue%20and%20Receivables\Attached%20Portions%20-%20AKU\Client%20Schedules\Medical%20Students%20(Local)%20-%20December%2031,%20200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fauditors\sharing\Audit%20Back%20up\ubl\FJ%20June\T_Bills%20PIB%20FIB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ile-srv\Departments\Printing\mohsraza\AppData\Local\Deloitte.DA4\Docs\5000003222\2482382867500000979\23800.01%20Equity%20Invest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ed ac"/>
      <sheetName val="Graph (2)"/>
      <sheetName val="Graph"/>
      <sheetName val="Reasons"/>
      <sheetName val="exchequers"/>
      <sheetName val="tran"/>
      <sheetName val="working"/>
      <sheetName val="CGI"/>
      <sheetName val="PLBS"/>
      <sheetName val="BSC"/>
      <sheetName val="Variation with Budget"/>
      <sheetName val="PLC"/>
      <sheetName val="CFC"/>
      <sheetName val="production"/>
      <sheetName val="Cash Flow"/>
      <sheetName val="Anlysis"/>
      <sheetName val="Transactions - Assoc Concerns"/>
      <sheetName val="Trial Balance"/>
      <sheetName val="Database - Tran"/>
      <sheetName val="BS Commentary"/>
      <sheetName val="P&amp;L Commentary"/>
      <sheetName val="Profit Loss - Balance Sheet"/>
      <sheetName val="Printed Accounts Front"/>
      <sheetName val="Printed Accounts_ Back"/>
      <sheetName val="P_L Commentary"/>
      <sheetName val="Printed_ac"/>
      <sheetName val="Graph_(2)"/>
      <sheetName val="Variation_with_Budget"/>
      <sheetName val="Cash_Flow"/>
      <sheetName val="Transactions_-_Assoc_Concerns"/>
      <sheetName val="Trial_Balance"/>
      <sheetName val="Database_-_Tran"/>
      <sheetName val="BS_Commentary"/>
      <sheetName val="P&amp;L_Commentary"/>
      <sheetName val="Profit_Loss_-_Balance_Sheet"/>
      <sheetName val="Printed_Accounts_Front"/>
      <sheetName val="Printed_Accounts__Back"/>
      <sheetName val="P_L_Commentary"/>
      <sheetName val="TRANS"/>
      <sheetName val="Graph - Commentory"/>
      <sheetName val="Graph - Board of Director"/>
      <sheetName val="Grouping"/>
      <sheetName val="Detail"/>
      <sheetName val="TB"/>
      <sheetName val="Top Sheet"/>
      <sheetName val="Shares-AFS"/>
      <sheetName val="Tickmarks"/>
      <sheetName val="Printed_ac1"/>
      <sheetName val="Graph_(2)1"/>
      <sheetName val="Variation_with_Budget1"/>
      <sheetName val="Cash_Flow1"/>
      <sheetName val="Transactions_-_Assoc_Concerns1"/>
      <sheetName val="Trial_Balance1"/>
      <sheetName val="Database_-_Tran1"/>
      <sheetName val="BS_Commentary1"/>
      <sheetName val="P&amp;L_Commentary1"/>
      <sheetName val="Profit_Loss_-_Balance_Sheet1"/>
      <sheetName val="Printed_Accounts_Front1"/>
      <sheetName val="Printed_Accounts__Back1"/>
      <sheetName val="Graph_-_Commentory"/>
      <sheetName val="Graph_-_Board_of_Director"/>
      <sheetName val="P_L_Commentary1"/>
      <sheetName val="2009-2010"/>
      <sheetName val="Monthly Stocks-Product Basis"/>
      <sheetName val="COPY"/>
      <sheetName val="RC-0997"/>
      <sheetName val="FOLDER~1"/>
      <sheetName val="Summary"/>
      <sheetName val="Graph_-_Commentory1"/>
      <sheetName val="Graph_-_Board_of_Director1"/>
      <sheetName val="Variation_with_Budget2"/>
      <sheetName val="Printed_ac2"/>
      <sheetName val="Graph_(2)2"/>
      <sheetName val="Cash_Flow2"/>
      <sheetName val="Transactions_-_Assoc_Concerns2"/>
      <sheetName val="Trial_Balance2"/>
      <sheetName val="Database_-_Tran2"/>
      <sheetName val="BS_Commentary2"/>
      <sheetName val="P&amp;L_Commentary2"/>
      <sheetName val="Profit_Loss_-_Balance_Sheet2"/>
      <sheetName val="Printed_Accounts_Front2"/>
      <sheetName val="Printed_Accounts__Back2"/>
      <sheetName val="P_L_Commentary2"/>
      <sheetName val="Top_Sheet"/>
      <sheetName val="Graph_-_Commentory2"/>
      <sheetName val="Graph_-_Board_of_Director2"/>
      <sheetName val="Variation_with_Budget3"/>
      <sheetName val="Printed_ac3"/>
      <sheetName val="Graph_(2)3"/>
      <sheetName val="Cash_Flow3"/>
      <sheetName val="Transactions_-_Assoc_Concerns3"/>
      <sheetName val="Trial_Balance3"/>
      <sheetName val="Database_-_Tran3"/>
      <sheetName val="BS_Commentary3"/>
      <sheetName val="P&amp;L_Commentary3"/>
      <sheetName val="Profit_Loss_-_Balance_Sheet3"/>
      <sheetName val="Printed_Accounts_Front3"/>
      <sheetName val="Printed_Accounts__Back3"/>
      <sheetName val="P_L_Commentary3"/>
      <sheetName val="Top_Sheet1"/>
      <sheetName val="Graph_-_Commentory3"/>
      <sheetName val="Graph_-_Board_of_Director3"/>
      <sheetName val="Variation_with_Budget4"/>
      <sheetName val="Printed_ac4"/>
      <sheetName val="Graph_(2)4"/>
      <sheetName val="Cash_Flow4"/>
      <sheetName val="Transactions_-_Assoc_Concerns4"/>
      <sheetName val="Trial_Balance4"/>
      <sheetName val="Database_-_Tran4"/>
      <sheetName val="BS_Commentary4"/>
      <sheetName val="P&amp;L_Commentary4"/>
      <sheetName val="Profit_Loss_-_Balance_Sheet4"/>
      <sheetName val="Printed_Accounts_Front4"/>
      <sheetName val="Printed_Accounts__Back4"/>
      <sheetName val="P_L_Commentary4"/>
      <sheetName val="Top_Sheet2"/>
      <sheetName val="Graph_-_Commentory4"/>
      <sheetName val="Graph_-_Board_of_Director4"/>
      <sheetName val="Variation_with_Budget5"/>
      <sheetName val="Printed_ac5"/>
      <sheetName val="Graph_(2)5"/>
      <sheetName val="Cash_Flow5"/>
      <sheetName val="Transactions_-_Assoc_Concerns5"/>
      <sheetName val="Trial_Balance5"/>
      <sheetName val="Database_-_Tran5"/>
      <sheetName val="BS_Commentary5"/>
      <sheetName val="P&amp;L_Commentary5"/>
      <sheetName val="Profit_Loss_-_Balance_Sheet5"/>
      <sheetName val="Printed_Accounts_Front5"/>
      <sheetName val="Printed_Accounts__Back5"/>
      <sheetName val="P_L_Commentary5"/>
      <sheetName val="Top_Sheet3"/>
      <sheetName val="Graph_-_Commentory5"/>
      <sheetName val="Graph_-_Board_of_Director5"/>
      <sheetName val="Variation_with_Budget6"/>
      <sheetName val="Printed_ac6"/>
      <sheetName val="Graph_(2)6"/>
      <sheetName val="Cash_Flow6"/>
      <sheetName val="Transactions_-_Assoc_Concerns6"/>
      <sheetName val="Trial_Balance6"/>
      <sheetName val="Database_-_Tran6"/>
      <sheetName val="BS_Commentary6"/>
      <sheetName val="P&amp;L_Commentary6"/>
      <sheetName val="Profit_Loss_-_Balance_Sheet6"/>
      <sheetName val="Printed_Accounts_Front6"/>
      <sheetName val="Printed_Accounts__Back6"/>
      <sheetName val="P_L_Commentary6"/>
      <sheetName val="Top_Sheet4"/>
      <sheetName val="Graph_-_Commentory6"/>
      <sheetName val="Graph_-_Board_of_Director6"/>
      <sheetName val="Variation_with_Budget7"/>
      <sheetName val="Printed_ac7"/>
      <sheetName val="Graph_(2)7"/>
      <sheetName val="Cash_Flow7"/>
      <sheetName val="Transactions_-_Assoc_Concerns7"/>
      <sheetName val="Trial_Balance7"/>
      <sheetName val="Database_-_Tran7"/>
      <sheetName val="BS_Commentary7"/>
      <sheetName val="P&amp;L_Commentary7"/>
      <sheetName val="Profit_Loss_-_Balance_Sheet7"/>
      <sheetName val="Printed_Accounts_Front7"/>
      <sheetName val="Printed_Accounts__Back7"/>
      <sheetName val="P_L_Commentary7"/>
      <sheetName val="Top_Sheet5"/>
      <sheetName val="Graph_-_Commentory7"/>
      <sheetName val="Graph_-_Board_of_Director7"/>
      <sheetName val="Variation_with_Budget8"/>
      <sheetName val="Printed_ac8"/>
      <sheetName val="Graph_(2)8"/>
      <sheetName val="Cash_Flow8"/>
      <sheetName val="Transactions_-_Assoc_Concerns8"/>
      <sheetName val="Trial_Balance8"/>
      <sheetName val="Database_-_Tran8"/>
      <sheetName val="BS_Commentary8"/>
      <sheetName val="P&amp;L_Commentary8"/>
      <sheetName val="Profit_Loss_-_Balance_Sheet8"/>
      <sheetName val="Printed_Accounts_Front8"/>
      <sheetName val="Printed_Accounts__Back8"/>
      <sheetName val="P_L_Commentary8"/>
      <sheetName val="Top_Sheet6"/>
      <sheetName val="Graph_-_Commentory9"/>
      <sheetName val="Graph_-_Board_of_Director9"/>
      <sheetName val="Variation_with_Budget10"/>
      <sheetName val="Printed_ac10"/>
      <sheetName val="Graph_(2)10"/>
      <sheetName val="Cash_Flow10"/>
      <sheetName val="Transactions_-_Assoc_Concerns10"/>
      <sheetName val="Trial_Balance10"/>
      <sheetName val="Database_-_Tran10"/>
      <sheetName val="BS_Commentary10"/>
      <sheetName val="P&amp;L_Commentary10"/>
      <sheetName val="Profit_Loss_-_Balance_Sheet10"/>
      <sheetName val="Printed_Accounts_Front10"/>
      <sheetName val="Printed_Accounts__Back10"/>
      <sheetName val="P_L_Commentary10"/>
      <sheetName val="Top_Sheet8"/>
      <sheetName val="Graph_-_Commentory8"/>
      <sheetName val="Graph_-_Board_of_Director8"/>
      <sheetName val="Variation_with_Budget9"/>
      <sheetName val="Printed_ac9"/>
      <sheetName val="Graph_(2)9"/>
      <sheetName val="Cash_Flow9"/>
      <sheetName val="Transactions_-_Assoc_Concerns9"/>
      <sheetName val="Trial_Balance9"/>
      <sheetName val="Database_-_Tran9"/>
      <sheetName val="BS_Commentary9"/>
      <sheetName val="P&amp;L_Commentary9"/>
      <sheetName val="Profit_Loss_-_Balance_Sheet9"/>
      <sheetName val="Printed_Accounts_Front9"/>
      <sheetName val="Printed_Accounts__Back9"/>
      <sheetName val="P_L_Commentary9"/>
      <sheetName val="Top_Sheet7"/>
      <sheetName val="Graph_-_Commentory10"/>
      <sheetName val="Graph_-_Board_of_Director10"/>
      <sheetName val="Variation_with_Budget11"/>
      <sheetName val="Printed_ac11"/>
      <sheetName val="Graph_(2)11"/>
      <sheetName val="Cash_Flow11"/>
      <sheetName val="Transactions_-_Assoc_Concerns11"/>
      <sheetName val="Trial_Balance11"/>
      <sheetName val="Database_-_Tran11"/>
      <sheetName val="BS_Commentary11"/>
      <sheetName val="P&amp;L_Commentary11"/>
      <sheetName val="Profit_Loss_-_Balance_Sheet11"/>
      <sheetName val="Printed_Accounts_Front11"/>
      <sheetName val="Printed_Accounts__Back11"/>
      <sheetName val="P_L_Commentary11"/>
      <sheetName val="Top_Sheet9"/>
      <sheetName val="Graph_-_Commentory11"/>
      <sheetName val="Graph_-_Board_of_Director11"/>
      <sheetName val="Variation_with_Budget12"/>
      <sheetName val="Printed_ac12"/>
      <sheetName val="Graph_(2)12"/>
      <sheetName val="Cash_Flow12"/>
      <sheetName val="Transactions_-_Assoc_Concerns12"/>
      <sheetName val="Trial_Balance12"/>
      <sheetName val="Database_-_Tran12"/>
      <sheetName val="BS_Commentary12"/>
      <sheetName val="P&amp;L_Commentary12"/>
      <sheetName val="Profit_Loss_-_Balance_Sheet12"/>
      <sheetName val="Printed_Accounts_Front12"/>
      <sheetName val="Printed_Accounts__Back12"/>
      <sheetName val="P_L_Commentary12"/>
      <sheetName val="Top_Sheet10"/>
      <sheetName val="Graph_-_Commentory13"/>
      <sheetName val="Graph_-_Board_of_Director13"/>
      <sheetName val="Variation_with_Budget14"/>
      <sheetName val="Printed_ac14"/>
      <sheetName val="Graph_(2)14"/>
      <sheetName val="Cash_Flow14"/>
      <sheetName val="Transactions_-_Assoc_Concerns14"/>
      <sheetName val="Trial_Balance14"/>
      <sheetName val="Database_-_Tran14"/>
      <sheetName val="BS_Commentary14"/>
      <sheetName val="P&amp;L_Commentary14"/>
      <sheetName val="Profit_Loss_-_Balance_Sheet14"/>
      <sheetName val="Printed_Accounts_Front14"/>
      <sheetName val="Printed_Accounts__Back14"/>
      <sheetName val="P_L_Commentary14"/>
      <sheetName val="Top_Sheet12"/>
      <sheetName val="Graph_-_Commentory12"/>
      <sheetName val="Graph_-_Board_of_Director12"/>
      <sheetName val="Variation_with_Budget13"/>
      <sheetName val="Printed_ac13"/>
      <sheetName val="Graph_(2)13"/>
      <sheetName val="Cash_Flow13"/>
      <sheetName val="Transactions_-_Assoc_Concerns13"/>
      <sheetName val="Trial_Balance13"/>
      <sheetName val="Database_-_Tran13"/>
      <sheetName val="BS_Commentary13"/>
      <sheetName val="P&amp;L_Commentary13"/>
      <sheetName val="Profit_Loss_-_Balance_Sheet13"/>
      <sheetName val="Printed_Accounts_Front13"/>
      <sheetName val="Printed_Accounts__Back13"/>
      <sheetName val="P_L_Commentary13"/>
      <sheetName val="Top_Sheet11"/>
      <sheetName val="Monthly_Stocks-Product_Basis"/>
      <sheetName val="Travelling Data"/>
      <sheetName val="Data Sheet"/>
      <sheetName val="Travelling DV"/>
      <sheetName val="Revenue-Fire-Marine-Motor"/>
      <sheetName val="acct"/>
      <sheetName val="Notes 1-25"/>
      <sheetName val="DS"/>
      <sheetName val="KeyData"/>
      <sheetName val="Sheet2"/>
      <sheetName val="FP Analysis"/>
      <sheetName val="PAYROLL TZS"/>
      <sheetName val="Accounts"/>
      <sheetName val="Lead Sheet"/>
      <sheetName val="Segment Wise"/>
      <sheetName val="Accounting Policy"/>
      <sheetName val="PopList"/>
      <sheetName val="Sheet1 (2)"/>
      <sheetName val="P&amp;L_Commentary15"/>
      <sheetName val="Printed_ac15"/>
      <sheetName val="Graph_(2)15"/>
      <sheetName val="Variation_with_Budget15"/>
      <sheetName val="Cash_Flow15"/>
      <sheetName val="Transactions_-_Assoc_Concerns15"/>
      <sheetName val="Trial_Balance15"/>
      <sheetName val="Database_-_Tran15"/>
      <sheetName val="BS_Commentary15"/>
      <sheetName val="Profit_Loss_-_Balance_Sheet15"/>
      <sheetName val="Printed_Accounts_Front15"/>
      <sheetName val="Printed_Accounts__Back15"/>
      <sheetName val="P_L_Commentary15"/>
      <sheetName val="Graph_-_Commentory14"/>
      <sheetName val="Graph_-_Board_of_Director14"/>
      <sheetName val="Top_Sheet13"/>
      <sheetName val="Monthly_Stocks-Product_Basis1"/>
      <sheetName val="Notes_1-25"/>
      <sheetName val="Travelling_Data"/>
      <sheetName val="Data_Sheet"/>
      <sheetName val="Travelling_DV"/>
      <sheetName val="Lead_Sheet"/>
      <sheetName val="FP_Analysis"/>
      <sheetName val="PAYROLL_TZS"/>
      <sheetName val="Segment_Wise"/>
      <sheetName val="Pivot values"/>
      <sheetName val="DO Thatta 19-20"/>
      <sheetName val="Pivot_values"/>
      <sheetName val="Financial analysis (CFO)"/>
      <sheetName val="SUMM-2"/>
      <sheetName val="Reference"/>
      <sheetName val="FX"/>
      <sheetName val=" System note"/>
      <sheetName val="뜃맟뭁돽띿맟?-BLDG"/>
      <sheetName val="TB-HHGR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 val="I-BR"/>
      <sheetName val="I-B"/>
      <sheetName val="Market Rates"/>
      <sheetName val="Sheet4"/>
      <sheetName val="Macro1"/>
      <sheetName val="INPUT"/>
      <sheetName val="Ranges"/>
      <sheetName val="BSDOMOVS"/>
      <sheetName val="BS-OVS"/>
      <sheetName val="RC-0997"/>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ncome Stat"/>
      <sheetName val="SCI"/>
      <sheetName val="Cashflow"/>
      <sheetName val="Distribution"/>
      <sheetName val="UHF (New)"/>
      <sheetName val="UHF"/>
      <sheetName val="Note 1-8"/>
      <sheetName val="8.1"/>
      <sheetName val="8.1 latest old"/>
      <sheetName val="8.1 old"/>
      <sheetName val="8.2 to 8.4"/>
      <sheetName val="Note 9-16"/>
      <sheetName val="Note. 18"/>
      <sheetName val="Note 19-20"/>
      <sheetName val="Note19.1"/>
      <sheetName val="21-24"/>
      <sheetName val="CF Working"/>
      <sheetName val="Lead."/>
      <sheetName val="TB"/>
      <sheetName val="Lead"/>
      <sheetName val="Realised working"/>
    </sheetNames>
    <sheetDataSet>
      <sheetData sheetId="0">
        <row r="32">
          <cell r="I32">
            <v>702210143.45000005</v>
          </cell>
        </row>
      </sheetData>
      <sheetData sheetId="1">
        <row r="3">
          <cell r="A3" t="str">
            <v>FOR THE PERIOD ENDED DECEMBER 31, 2017 (UN-AUDITED)</v>
          </cell>
        </row>
      </sheetData>
      <sheetData sheetId="2">
        <row r="13">
          <cell r="G13">
            <v>10735123</v>
          </cell>
        </row>
      </sheetData>
      <sheetData sheetId="3" refreshError="1"/>
      <sheetData sheetId="4">
        <row r="11">
          <cell r="G11">
            <v>-179372056</v>
          </cell>
        </row>
      </sheetData>
      <sheetData sheetId="5"/>
      <sheetData sheetId="6">
        <row r="15">
          <cell r="G15">
            <v>450238575</v>
          </cell>
        </row>
      </sheetData>
      <sheetData sheetId="7" refreshError="1"/>
      <sheetData sheetId="8" refreshError="1"/>
      <sheetData sheetId="9" refreshError="1"/>
      <sheetData sheetId="10">
        <row r="121">
          <cell r="K121">
            <v>355378719.52999997</v>
          </cell>
        </row>
      </sheetData>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CF"/>
      <sheetName val="DS"/>
      <sheetName val="UHF"/>
      <sheetName val="Notes 1-6"/>
      <sheetName val="6.1 - Equity HFT"/>
      <sheetName val="6.2 Tbills"/>
      <sheetName val="6.3 - Equity AFS"/>
      <sheetName val="Notes 6.3 - 24"/>
      <sheetName val="Lead"/>
      <sheetName val="CF Working"/>
      <sheetName val="form 7"/>
      <sheetName val="Links"/>
      <sheetName val="Tickmarks"/>
      <sheetName val="Sheet1"/>
      <sheetName val="Sheet2"/>
    </sheetNames>
    <sheetDataSet>
      <sheetData sheetId="0"/>
      <sheetData sheetId="1">
        <row r="26">
          <cell r="F26">
            <v>6947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CF"/>
      <sheetName val="DS"/>
      <sheetName val="UHF"/>
      <sheetName val="Notes 1-6"/>
      <sheetName val="6.1 - Equity HFT"/>
      <sheetName val="6.2 Tbills"/>
      <sheetName val="6.3 - Equity AFS"/>
      <sheetName val="Notes 6.3 - 24"/>
      <sheetName val="Lead"/>
      <sheetName val="CF Working"/>
      <sheetName val="form 7"/>
      <sheetName val="Links"/>
      <sheetName val="Tickmarks"/>
      <sheetName val="Sheet1"/>
      <sheetName val="Sheet2"/>
    </sheetNames>
    <sheetDataSet>
      <sheetData sheetId="0"/>
      <sheetData sheetId="1">
        <row r="26">
          <cell r="F26">
            <v>6947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1"/>
      <sheetName val="S2"/>
      <sheetName val="S3"/>
      <sheetName val="S4"/>
      <sheetName val="Tickmarks"/>
    </sheetNames>
    <sheetDataSet>
      <sheetData sheetId="0" refreshError="1"/>
      <sheetData sheetId="1">
        <row r="14">
          <cell r="Y14">
            <v>0</v>
          </cell>
        </row>
      </sheetData>
      <sheetData sheetId="2" refreshError="1"/>
      <sheetData sheetId="3" refreshError="1"/>
      <sheetData sheetId="4" refreshError="1"/>
      <sheetData sheetId="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1"/>
      <sheetName val="S2"/>
      <sheetName val="S3"/>
      <sheetName val="S4"/>
      <sheetName val="S5"/>
      <sheetName val="Tickmarks"/>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ead"/>
      <sheetName val="disposal"/>
      <sheetName val="MIS Equipments Disposal"/>
      <sheetName val="Furniture &amp; Fixtures Disposal"/>
      <sheetName val="Machinery &amp; Equipment Disposal"/>
      <sheetName val="Vehicles Disposal"/>
      <sheetName val="Sheet1"/>
      <sheetName val="7-38"/>
      <sheetName val="BS"/>
      <sheetName val="TRAN"/>
      <sheetName val="Plant and machinery"/>
      <sheetName val="Iron Curtain Method"/>
      <sheetName val="BS-JPN"/>
      <sheetName val="Rec;pay"/>
      <sheetName val="CLIENTSHEET2"/>
      <sheetName val="Air Conditioner"/>
      <sheetName val="Green Tyre Curing"/>
      <sheetName val="CURRENT-DATA"/>
      <sheetName val="RiskSim Summary 1"/>
      <sheetName val="SUMM-2"/>
      <sheetName val="FINANCE"/>
      <sheetName val="NOTES"/>
      <sheetName val="MIS_Equipments_Disposal"/>
      <sheetName val="Furniture_&amp;_Fixtures_Disposal"/>
      <sheetName val="Machinery_&amp;_Equipment_Disposal"/>
      <sheetName val="Vehicles_Disposal"/>
      <sheetName val="Sheet3"/>
      <sheetName val="Parameters"/>
      <sheetName val="Schedule "/>
      <sheetName val="Depreciation working-09"/>
      <sheetName val="dep on wdv"/>
      <sheetName val="disposal of assets"/>
    </sheetNames>
    <sheetDataSet>
      <sheetData sheetId="0">
        <row r="4">
          <cell r="A4" t="str">
            <v>Suzuki Mehran</v>
          </cell>
        </row>
      </sheetData>
      <sheetData sheetId="1">
        <row r="4">
          <cell r="A4" t="str">
            <v>Suzuki Mehran</v>
          </cell>
        </row>
      </sheetData>
      <sheetData sheetId="2">
        <row r="4">
          <cell r="A4" t="str">
            <v>Suzuki Mehran</v>
          </cell>
        </row>
      </sheetData>
      <sheetData sheetId="3">
        <row r="4">
          <cell r="A4" t="str">
            <v>Suzuki Mehran</v>
          </cell>
        </row>
      </sheetData>
      <sheetData sheetId="4">
        <row r="4">
          <cell r="A4" t="str">
            <v>Suzuki Mehran</v>
          </cell>
        </row>
      </sheetData>
      <sheetData sheetId="5">
        <row r="4">
          <cell r="A4" t="str">
            <v>Suzuki Mehran</v>
          </cell>
        </row>
      </sheetData>
      <sheetData sheetId="6">
        <row r="4">
          <cell r="A4" t="str">
            <v>Suzuki Mehran</v>
          </cell>
        </row>
      </sheetData>
      <sheetData sheetId="7">
        <row r="4">
          <cell r="A4" t="str">
            <v>Suzuki Mehran</v>
          </cell>
        </row>
        <row r="5">
          <cell r="A5" t="str">
            <v>Suzuki Mehran VXR</v>
          </cell>
        </row>
        <row r="6">
          <cell r="A6" t="str">
            <v>Suzuki Mehran VXL</v>
          </cell>
        </row>
        <row r="7">
          <cell r="A7" t="str">
            <v>Suzuki Cultus</v>
          </cell>
        </row>
        <row r="8">
          <cell r="A8" t="str">
            <v>Suzuki Cultus VXR</v>
          </cell>
        </row>
        <row r="9">
          <cell r="A9" t="str">
            <v>Suzuki Cultus VXL</v>
          </cell>
        </row>
        <row r="10">
          <cell r="A10" t="str">
            <v>Honda City</v>
          </cell>
        </row>
        <row r="11">
          <cell r="A11" t="str">
            <v>Honda City Exi</v>
          </cell>
        </row>
        <row r="12">
          <cell r="A12" t="str">
            <v>Honda City Vario</v>
          </cell>
        </row>
        <row r="13">
          <cell r="A13" t="str">
            <v>Yamaha 100</v>
          </cell>
        </row>
        <row r="14">
          <cell r="A14" t="str">
            <v>Vespa Scooter</v>
          </cell>
        </row>
        <row r="15">
          <cell r="A15" t="str">
            <v>Shahzore Pickup</v>
          </cell>
        </row>
        <row r="16">
          <cell r="A16" t="str">
            <v>Suzuki Ravi</v>
          </cell>
        </row>
        <row r="17">
          <cell r="A17" t="str">
            <v>Suzuki Bolan</v>
          </cell>
        </row>
        <row r="18">
          <cell r="A18" t="str">
            <v>KIA Classic</v>
          </cell>
        </row>
        <row r="19">
          <cell r="A19" t="str">
            <v>Honda CD 70</v>
          </cell>
        </row>
        <row r="20">
          <cell r="A20" t="str">
            <v>-- end of list ---</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heetName val="Working"/>
      <sheetName val="{f} Reuter(extract)"/>
      <sheetName val="Entries"/>
      <sheetName val="XREF"/>
      <sheetName val="Tickmarks"/>
    </sheetNames>
    <sheetDataSet>
      <sheetData sheetId="0"/>
      <sheetData sheetId="1"/>
      <sheetData sheetId="2"/>
      <sheetData sheetId="3"/>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sheetName val="CGL"/>
      <sheetName val="Dummy"/>
      <sheetName val="18.06.2008"/>
      <sheetName val="17.06.2008"/>
      <sheetName val="16.06.2008"/>
      <sheetName val="13.06.2008"/>
      <sheetName val="12.06.2008"/>
      <sheetName val="11.06.2008"/>
      <sheetName val="10.06.2008"/>
      <sheetName val="09.06.2008"/>
      <sheetName val="06.06.2008"/>
      <sheetName val="05.06.2008"/>
      <sheetName val="04.06.2008"/>
      <sheetName val="03.06.2008"/>
      <sheetName val="02.06.2008"/>
      <sheetName val="30.05.2008"/>
      <sheetName val="29.05.2008"/>
      <sheetName val="28.05.2008"/>
      <sheetName val="27.05.2008"/>
      <sheetName val="26.05.2008"/>
      <sheetName val="23.05.2008"/>
      <sheetName val="22.05.2008"/>
      <sheetName val="21.05.2008"/>
      <sheetName val="20.05.2008"/>
      <sheetName val="19.05.2008"/>
      <sheetName val="16.05.2008"/>
      <sheetName val="15.05.2008"/>
      <sheetName val="14.05.2008"/>
      <sheetName val="13.05.2008"/>
      <sheetName val="12.05.2008"/>
      <sheetName val="09.05.2008"/>
      <sheetName val="08.05.2008"/>
      <sheetName val="07.05.2008"/>
      <sheetName val="06.05.2008"/>
      <sheetName val="05.05.2008"/>
      <sheetName val="02.05.2008"/>
      <sheetName val="30.04.2008"/>
      <sheetName val="29.04.2008"/>
      <sheetName val="28.04.2008"/>
      <sheetName val="25.04.2008"/>
      <sheetName val="24.04.2008"/>
      <sheetName val="23.04.2008"/>
      <sheetName val="22.04.2008"/>
      <sheetName val="21.04.2008"/>
      <sheetName val="18.04.2008"/>
      <sheetName val="17.04.2008"/>
      <sheetName val="16.04.2008"/>
      <sheetName val="15.04.2008"/>
      <sheetName val="14.04.2008"/>
      <sheetName val="11.04.2008"/>
      <sheetName val="10.04.2008"/>
      <sheetName val="09.04.2008"/>
      <sheetName val="08.04.2008"/>
      <sheetName val="07.04.2008"/>
      <sheetName val="04.04.2008"/>
      <sheetName val="03.04.2008"/>
      <sheetName val="02.04.2008"/>
      <sheetName val="01.04.2008"/>
      <sheetName val="31.03.2008"/>
      <sheetName val="Dis. amortization (revised)"/>
      <sheetName val="10 Y PIBs (revised)"/>
      <sheetName val="10 Y PIBs"/>
      <sheetName val="Top"/>
      <sheetName val="Dis. amortization"/>
      <sheetName val="PIB accrual"/>
      <sheetName val="Dis. amortization (6)"/>
      <sheetName val="Dis. amortization (5)"/>
      <sheetName val="Dis. amortization (2)"/>
      <sheetName val="Dis. amortization (3)"/>
      <sheetName val="Dis. amortization (4)"/>
      <sheetName val="PIB (IRR)"/>
      <sheetName val="ol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consolidatedLONG T"/>
      <sheetName val="Compilation"/>
      <sheetName val="TOP Sheet LONG Term FHS -PK"/>
      <sheetName val="TOP Sheet LONG Term Uganda"/>
      <sheetName val="TOP Sheet LONG Term IED"/>
      <sheetName val="Top sheet consolidated short te"/>
      <sheetName val="Compilation (2)"/>
      <sheetName val="TOP Sheet Short Term FHS-PK"/>
      <sheetName val="Short Term Uganda, kenya, UK"/>
      <sheetName val="TOP-SHEET short term IED"/>
      <sheetName val="Adjustments"/>
      <sheetName val="Lead Schedule"/>
      <sheetName val="sowd"/>
      <sheetName val="100042"/>
      <sheetName val="10004210000"/>
      <sheetName val="200042"/>
      <sheetName val="100082"/>
      <sheetName val="10008600000"/>
      <sheetName val="10008611550"/>
      <sheetName val="Tawana"/>
      <sheetName val="ADVANCE MC"/>
      <sheetName val="SUBS. ADV. AKUH (2005)"/>
      <sheetName val="SUBS. ADV. AKUH (2006)"/>
      <sheetName val="Bifurcation of car loan MC"/>
      <sheetName val="Car l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distribution"/>
      <sheetName val="cashflow"/>
      <sheetName val="UHF"/>
      <sheetName val="UHF (New)"/>
      <sheetName val="Note 1-3"/>
      <sheetName val="Note 4-6"/>
      <sheetName val="Note 6.1-6.3"/>
      <sheetName val="Note 8-10.2"/>
      <sheetName val="Note 11-16"/>
      <sheetName val="Note 16-17"/>
      <sheetName val="Note 17"/>
      <sheetName val="Note 18-21"/>
      <sheetName val="Note 19-21"/>
      <sheetName val="TB 2018"/>
      <sheetName val="TB 2017"/>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4">
          <cell r="P74">
            <v>112860902.02799897</v>
          </cell>
        </row>
      </sheetData>
      <sheetData sheetId="13"/>
      <sheetData sheetId="14"/>
      <sheetData sheetId="15"/>
      <sheetData sheetId="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CF"/>
      <sheetName val="SCE"/>
      <sheetName val="1-4.14"/>
      <sheetName val="5-5.3"/>
      <sheetName val="6-29.2"/>
      <sheetName val="30-33"/>
      <sheetName val="34-38.2"/>
      <sheetName val="39-43"/>
      <sheetName val="P&amp;L Commentary"/>
      <sheetName val="34_38_2"/>
      <sheetName val="1-4_14"/>
      <sheetName val="5-5_3"/>
      <sheetName val="6-29_2"/>
      <sheetName val="34-38_2"/>
      <sheetName val="Sheet2"/>
      <sheetName val="Acct"/>
      <sheetName val="Furniture"/>
      <sheetName val="Master Exch Rate &amp; Discount"/>
      <sheetName val="UA-30"/>
      <sheetName val="IS"/>
      <sheetName val="FHBM 706"/>
      <sheetName val="Merit draft accounts FINAL 28-0"/>
      <sheetName val="Sep"/>
      <sheetName val="CLV assumptions"/>
      <sheetName val="KeyData"/>
      <sheetName val="F&amp;F"/>
      <sheetName val="OCF wtg"/>
      <sheetName val="Detail"/>
      <sheetName val="Historical"/>
      <sheetName val="Sheet5"/>
      <sheetName val="Consol with Adjustments  (2)"/>
      <sheetName val="NORMAL"/>
      <sheetName val="ASSUMPTION"/>
      <sheetName val="1-4_141"/>
      <sheetName val="5-5_31"/>
      <sheetName val="6-29_21"/>
      <sheetName val="34-38_21"/>
      <sheetName val="Range data"/>
      <sheetName val="Exc-Smy (Mn)"/>
      <sheetName val="Input"/>
      <sheetName val="POWER HOUSE"/>
      <sheetName val="PUR&amp;SAL"/>
      <sheetName val="purchase"/>
      <sheetName val="KP1590_E"/>
      <sheetName val="3.2"/>
      <sheetName val="AL905"/>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sales"/>
      <sheetName val="rates"/>
      <sheetName val="additions"/>
      <sheetName val="disposal"/>
      <sheetName val="TAXDEP"/>
      <sheetName val="FG"/>
      <sheetName val="OP.INCOME"/>
      <sheetName val="O.CHS"/>
      <sheetName val="DEF.TAX"/>
      <sheetName val="NORMAL"/>
      <sheetName val="NORMAL (2)"/>
      <sheetName val="Sheet5"/>
      <sheetName val="last qrt2001"/>
      <sheetName val="OtherKPI"/>
      <sheetName val="OP_INCOME"/>
      <sheetName val="O_CHS"/>
      <sheetName val="DEF_TAX"/>
      <sheetName val="NORMAL_(2)"/>
      <sheetName val="last_qrt2001"/>
      <sheetName val="OP_INCOME1"/>
      <sheetName val="O_CHS1"/>
      <sheetName val="DEF_TAX1"/>
      <sheetName val="NORMAL_(2)1"/>
      <sheetName val="last_qrt20011"/>
      <sheetName val="11-15"/>
      <sheetName val="34-38.2"/>
      <sheetName val="PL Notes"/>
      <sheetName val="Variance Analysis"/>
      <sheetName val="Advert &amp; sales promo"/>
      <sheetName val="P&amp;L (2)"/>
      <sheetName val="BS-03-00"/>
      <sheetName val="OP_INCOME2"/>
      <sheetName val="O_CHS2"/>
      <sheetName val="DEF_TAX2"/>
      <sheetName val="NORMAL_(2)2"/>
      <sheetName val="last_qrt20012"/>
      <sheetName val="Data"/>
      <sheetName val="STOM-Data"/>
      <sheetName val="Balance Sheet Main"/>
      <sheetName val="Prices"/>
      <sheetName val="Job Titles"/>
      <sheetName val="june2003statury"/>
      <sheetName val="A"/>
      <sheetName val="/´bd_x0000__x0000_/_x0000_0"/>
      <sheetName val="OP_INCOME3"/>
      <sheetName val="O_CHS3"/>
      <sheetName val="DEF_TAX3"/>
      <sheetName val="NORMAL_(2)3"/>
      <sheetName val="last_qrt20013"/>
      <sheetName val="PL_Notes"/>
      <sheetName val="Variance_Analysis"/>
      <sheetName val="Advert_&amp;_sales_promo"/>
      <sheetName val="P&amp;L_(2)"/>
      <sheetName val="34-38_2"/>
      <sheetName val="sayfa 3"/>
      <sheetName val="EJ-16.1 PG Inv Breakup"/>
      <sheetName val="adm "/>
      <sheetName val="Assumptions"/>
      <sheetName val="t-card format"/>
      <sheetName val="notes"/>
      <sheetName val="fin inst"/>
      <sheetName val="RM-imported"/>
      <sheetName val="Brookes-stocks"/>
      <sheetName val="Revenue-Fire-Marine-Motor"/>
      <sheetName val=" Summary"/>
      <sheetName val="P&amp;L"/>
      <sheetName val="Job_Titles"/>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9">
          <cell r="E29">
            <v>29055726</v>
          </cell>
          <cell r="F29">
            <v>34100000</v>
          </cell>
          <cell r="G29" t="e">
            <v>#REF!</v>
          </cell>
          <cell r="H29">
            <v>50201000</v>
          </cell>
        </row>
        <row r="31">
          <cell r="E31" t="e">
            <v>#REF!</v>
          </cell>
          <cell r="F31">
            <v>628453753</v>
          </cell>
          <cell r="G31" t="e">
            <v>#REF!</v>
          </cell>
          <cell r="H31" t="e">
            <v>#REF!</v>
          </cell>
        </row>
        <row r="32">
          <cell r="E32" t="e">
            <v>#REF!</v>
          </cell>
          <cell r="F32">
            <v>662553753</v>
          </cell>
          <cell r="G32" t="e">
            <v>#REF!</v>
          </cell>
          <cell r="H32" t="e">
            <v>#REF!</v>
          </cell>
        </row>
        <row r="33">
          <cell r="E33">
            <v>3418246000</v>
          </cell>
          <cell r="F33">
            <v>871768385</v>
          </cell>
          <cell r="G33">
            <v>2754389264</v>
          </cell>
          <cell r="H33">
            <v>4000361000</v>
          </cell>
        </row>
        <row r="35">
          <cell r="G35" t="str">
            <v>**</v>
          </cell>
          <cell r="H35">
            <v>44784054.949247301</v>
          </cell>
        </row>
        <row r="36">
          <cell r="H36">
            <v>4045145054.9492474</v>
          </cell>
        </row>
        <row r="40">
          <cell r="H40">
            <v>47126000</v>
          </cell>
        </row>
        <row r="41">
          <cell r="H41">
            <v>-3168755</v>
          </cell>
        </row>
        <row r="42">
          <cell r="H42">
            <v>43957245</v>
          </cell>
        </row>
        <row r="43">
          <cell r="H43">
            <v>826809.94924729818</v>
          </cell>
        </row>
        <row r="44">
          <cell r="G44" t="str">
            <v>**</v>
          </cell>
          <cell r="H44">
            <v>44784054.949247301</v>
          </cell>
        </row>
      </sheetData>
      <sheetData sheetId="10" refreshError="1"/>
      <sheetData sheetId="11" refreshError="1"/>
      <sheetData sheetId="12" refreshError="1"/>
      <sheetData sheetId="13" refreshError="1"/>
      <sheetData sheetId="14">
        <row r="29">
          <cell r="E29">
            <v>29055726</v>
          </cell>
        </row>
      </sheetData>
      <sheetData sheetId="15">
        <row r="29">
          <cell r="E29">
            <v>29055726</v>
          </cell>
        </row>
      </sheetData>
      <sheetData sheetId="16">
        <row r="29">
          <cell r="E29">
            <v>29055726</v>
          </cell>
        </row>
      </sheetData>
      <sheetData sheetId="17">
        <row r="29">
          <cell r="E29">
            <v>29055726</v>
          </cell>
        </row>
      </sheetData>
      <sheetData sheetId="18">
        <row r="29">
          <cell r="E29">
            <v>29055726</v>
          </cell>
        </row>
      </sheetData>
      <sheetData sheetId="19">
        <row r="29">
          <cell r="E29">
            <v>29055726</v>
          </cell>
        </row>
      </sheetData>
      <sheetData sheetId="20">
        <row r="29">
          <cell r="E29">
            <v>29055726</v>
          </cell>
        </row>
      </sheetData>
      <sheetData sheetId="21">
        <row r="29">
          <cell r="E29">
            <v>29055726</v>
          </cell>
        </row>
      </sheetData>
      <sheetData sheetId="22">
        <row r="29">
          <cell r="E29">
            <v>29055726</v>
          </cell>
        </row>
      </sheetData>
      <sheetData sheetId="23">
        <row r="29">
          <cell r="E29">
            <v>29055726</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29">
          <cell r="E29">
            <v>29055726</v>
          </cell>
        </row>
      </sheetData>
      <sheetData sheetId="32">
        <row r="29">
          <cell r="E29">
            <v>29055726</v>
          </cell>
        </row>
      </sheetData>
      <sheetData sheetId="33">
        <row r="29">
          <cell r="E29">
            <v>29055726</v>
          </cell>
        </row>
      </sheetData>
      <sheetData sheetId="34">
        <row r="29">
          <cell r="E29">
            <v>29055726</v>
          </cell>
        </row>
      </sheetData>
      <sheetData sheetId="35">
        <row r="29">
          <cell r="E29">
            <v>29055726</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29">
          <cell r="E29">
            <v>29055726</v>
          </cell>
        </row>
      </sheetData>
      <sheetData sheetId="45">
        <row r="29">
          <cell r="E29">
            <v>29055726</v>
          </cell>
        </row>
      </sheetData>
      <sheetData sheetId="46">
        <row r="29">
          <cell r="E29">
            <v>29055726</v>
          </cell>
        </row>
      </sheetData>
      <sheetData sheetId="47">
        <row r="29">
          <cell r="E29">
            <v>29055726</v>
          </cell>
        </row>
      </sheetData>
      <sheetData sheetId="48">
        <row r="29">
          <cell r="E29">
            <v>29055726</v>
          </cell>
        </row>
      </sheetData>
      <sheetData sheetId="49">
        <row r="29">
          <cell r="E29">
            <v>29055726</v>
          </cell>
        </row>
      </sheetData>
      <sheetData sheetId="50">
        <row r="29">
          <cell r="E29">
            <v>29055726</v>
          </cell>
        </row>
      </sheetData>
      <sheetData sheetId="51">
        <row r="29">
          <cell r="E29">
            <v>29055726</v>
          </cell>
        </row>
      </sheetData>
      <sheetData sheetId="52"/>
      <sheetData sheetId="53"/>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DD1999"/>
      <sheetName val="NORMAL"/>
      <sheetName val="FG"/>
      <sheetName val="sheet2"/>
      <sheetName val="Sheet1"/>
      <sheetName val="CPMLETE TB - original"/>
      <sheetName val="KWTDetail"/>
      <sheetName val="bubbleDATA"/>
      <sheetName val="Actualization_Details"/>
      <sheetName val="INCOME-EXP"/>
      <sheetName val="EJ-16.1 PG Inv Breakup"/>
      <sheetName val="Stocks-01"/>
      <sheetName val="Cost Centre Comparison"/>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Sundry Deposits"/>
      <sheetName val="BS-DOM"/>
      <sheetName val="BS-OVS"/>
      <sheetName val="BSCOMBINED "/>
      <sheetName val="Balance Sheet"/>
      <sheetName val="Profit&amp;Loss-Rev"/>
      <sheetName val="1"/>
      <sheetName val="2 - 5.3"/>
      <sheetName val="6 - 9.2"/>
      <sheetName val="Note 10-10.1"/>
      <sheetName val="Note 10.2-10.7"/>
      <sheetName val="Note 11 - 12.1"/>
      <sheetName val="10-11.1"/>
      <sheetName val="12-14.9"/>
      <sheetName val="Note 16.2-18"/>
      <sheetName val="Note 22-23"/>
      <sheetName val="15-19"/>
      <sheetName val="20-21"/>
      <sheetName val="22"/>
      <sheetName val="Maturity Investments"/>
      <sheetName val="Maturities of AL OS"/>
      <sheetName val="23"/>
      <sheetName val="Int Yield -OS"/>
      <sheetName val="Int Yield- Dom"/>
      <sheetName val="24-25"/>
      <sheetName val="26"/>
      <sheetName val="27.1, 27.2"/>
      <sheetName val="27.3-DOM"/>
      <sheetName val="27.3-OVS"/>
      <sheetName val="28"/>
      <sheetName val="Currency Risk OVS+UBL"/>
      <sheetName val="Currency Risk DOM"/>
      <sheetName val="Cash flow"/>
      <sheetName val="Maturity of Deposits -KP "/>
      <sheetName val="CFW"/>
      <sheetName val="Note 28.1-30"/>
      <sheetName val="Note 37-38"/>
      <sheetName val="Note 42.2-44"/>
      <sheetName val="T-BILL"/>
      <sheetName val="BS_OVS"/>
      <sheetName val="I-BR"/>
      <sheetName val="Sheet2"/>
      <sheetName val="Implied Rate"/>
      <sheetName val="BSDOMOVS"/>
      <sheetName val="I-B"/>
      <sheetName val="Revised Budget as per CNPP"/>
      <sheetName val="AL905"/>
      <sheetName val="last qrt2001"/>
      <sheetName val="Sundry_Deposits"/>
      <sheetName val="BSCOMBINED_"/>
      <sheetName val="Balance_Sheet"/>
      <sheetName val="2_-_5_3"/>
      <sheetName val="6_-_9_2"/>
      <sheetName val="Note_10-10_1"/>
      <sheetName val="Note_10_2-10_7"/>
      <sheetName val="Note_11_-_12_1"/>
      <sheetName val="10-11_1"/>
      <sheetName val="12-14_9"/>
      <sheetName val="Note_16_2-18"/>
      <sheetName val="Note_22-23"/>
      <sheetName val="Maturity_Investments"/>
      <sheetName val="Maturities_of_AL_OS"/>
      <sheetName val="Int_Yield_-OS"/>
      <sheetName val="Int_Yield-_Dom"/>
      <sheetName val="27_1,_27_2"/>
      <sheetName val="27_3-DOM"/>
      <sheetName val="27_3-OVS"/>
      <sheetName val="Currency_Risk_OVS+UBL"/>
      <sheetName val="Currency_Risk_DOM"/>
      <sheetName val="Cash_flow"/>
      <sheetName val="Maturity_of_Deposits_-KP_"/>
      <sheetName val="Note_28_1-30"/>
      <sheetName val="Note_37-38"/>
      <sheetName val="Note_42_2-44"/>
      <sheetName val="Implied_Rate"/>
      <sheetName val="Revised_Budget_as_per_CNP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Lookups"/>
      <sheetName val="Sheet4"/>
      <sheetName val="A-C CODE &amp; NAME"/>
      <sheetName val="BSDOMOVS"/>
      <sheetName val="BS-OVS"/>
      <sheetName val="OUTSTANDING FX-SWAP"/>
      <sheetName val="A"/>
      <sheetName val="Data-904"/>
      <sheetName val="Macro1"/>
      <sheetName val=""/>
      <sheetName val="IE"/>
      <sheetName val="broker sheet-2"/>
      <sheetName val="LOCAL STUDENTS"/>
      <sheetName val="Others"/>
      <sheetName val="Stancom 29"/>
      <sheetName val="Code"/>
      <sheetName val="AL90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 Dhabi"/>
      <sheetName val="Dubai"/>
      <sheetName val="UK"/>
      <sheetName val="Bahrain"/>
      <sheetName val="YEMEN"/>
      <sheetName val="AREA-TOTALS"/>
      <sheetName val="BS-US$"/>
      <sheetName val="Sheet1"/>
      <sheetName val="Sheet2"/>
      <sheetName val="DEC-05"/>
      <sheetName val="LS-UAE"/>
      <sheetName val="Note 9.2.4-9.2.7"/>
      <sheetName val="Abu_Dhabi"/>
      <sheetName val="Abu_Dhabi1"/>
      <sheetName val="Tables"/>
      <sheetName val="BS-OVS"/>
      <sheetName val="BSDOMOVS"/>
      <sheetName val="A-C CODE &amp; NAME"/>
      <sheetName val="Lookups"/>
      <sheetName val="1-bwb(cb)"/>
      <sheetName val="Abu_Dhabi2"/>
      <sheetName val="Note_9_2_4-9_2_7"/>
      <sheetName val="A-C_CODE_&amp;_NAME"/>
      <sheetName val="Summary"/>
      <sheetName val="CIBG Budget KPIs"/>
      <sheetName val="Budget 2015"/>
      <sheetName val="TFCs"/>
      <sheetName val="T Bills "/>
      <sheetName val="PIBs"/>
      <sheetName val="Conventional BS"/>
      <sheetName val="WorkSheet"/>
      <sheetName val="PiB"/>
      <sheetName val="T bills"/>
      <sheetName val="Sheet3"/>
      <sheetName val="TFC"/>
      <sheetName val="Data"/>
      <sheetName val="I-B"/>
      <sheetName val="P&amp;L Commentary"/>
      <sheetName val="Abu_Dhabi3"/>
      <sheetName val="Note_9_2_4-9_2_71"/>
      <sheetName val="A-C_CODE_&amp;_NAME1"/>
      <sheetName val="deposit"/>
      <sheetName val="FX_130"/>
      <sheetName val="Template"/>
      <sheetName val="Parameter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Movement"/>
      <sheetName val="SWD"/>
      <sheetName val="RFV"/>
      <sheetName val="Redisual Value"/>
      <sheetName val="Reasonableness Testing"/>
      <sheetName val="Depreciation Charrge"/>
      <sheetName val="Additions - vouching"/>
      <sheetName val="Diposals - vouching"/>
      <sheetName val="Land"/>
      <sheetName val="Building"/>
      <sheetName val="Electrical Installation"/>
      <sheetName val="Machinery"/>
      <sheetName val="Vehicles"/>
      <sheetName val="Assets Under Finance Lease"/>
      <sheetName val="Telephone"/>
      <sheetName val="Equipment"/>
      <sheetName val="Computer Equpiment"/>
      <sheetName val="Furniture"/>
      <sheetName val="Sale and Lease back"/>
      <sheetName val="RC-09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Movement"/>
      <sheetName val="SWD"/>
      <sheetName val="RFV"/>
      <sheetName val="Redisual Value"/>
      <sheetName val="Reasonableness Testing"/>
      <sheetName val="Depreciation Charrge"/>
      <sheetName val="Additions - vouching"/>
      <sheetName val="Diposals - vouching"/>
      <sheetName val="Land"/>
      <sheetName val="Building"/>
      <sheetName val="Electrical Installation"/>
      <sheetName val="Machinery"/>
      <sheetName val="Vehicles"/>
      <sheetName val="Assets Under Finance Lease"/>
      <sheetName val="Telephone"/>
      <sheetName val="Equipment"/>
      <sheetName val="Computer Equpiment"/>
      <sheetName val="Furniture"/>
      <sheetName val="Sale and Lease back"/>
      <sheetName val="I- INV CO"/>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UAE"/>
      <sheetName val="LS-UK"/>
      <sheetName val="0"/>
      <sheetName val="PIB&amp;A.G.ZURICH"/>
      <sheetName val="LS-OTHERS"/>
      <sheetName val="Sheet1"/>
      <sheetName val="LS-TOTAL"/>
      <sheetName val="a"/>
      <sheetName val="LS_UAE"/>
      <sheetName val="#REF"/>
      <sheetName val="PKRV"/>
      <sheetName val="BSDOMOVS"/>
      <sheetName val="Abu Dhabi"/>
      <sheetName val="5 TO 36"/>
      <sheetName val="BS"/>
      <sheetName val="FF"/>
      <sheetName val="PIB&amp;A_G_ZURICH"/>
      <sheetName val="PIB&amp;A_G_ZURICH1"/>
      <sheetName val="Balance sheet UAE"/>
      <sheetName val="Maturity profile assump"/>
      <sheetName val="Furniture"/>
      <sheetName val="34-38.2"/>
      <sheetName val="PIB&amp;A_G_ZURICH2"/>
      <sheetName val="Abu_Dhabi"/>
      <sheetName val="5_TO_36"/>
      <sheetName val="Tables"/>
      <sheetName val="Rating"/>
      <sheetName val="II- INV CO"/>
      <sheetName val="Note 9.2.4-9.2.7"/>
      <sheetName val="Sum"/>
      <sheetName val="I-B"/>
      <sheetName val="I-BR"/>
      <sheetName val="30-34"/>
      <sheetName val="15-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Input"/>
      <sheetName val="TOTAL P&amp;L"/>
      <sheetName val="T&amp;D"/>
      <sheetName val="Prf sumry"/>
      <sheetName val="bsheet"/>
      <sheetName val="Ratios"/>
      <sheetName val="Toyota PL ckd"/>
      <sheetName val="cbu pl"/>
      <sheetName val="Toyota ckd_cbu"/>
      <sheetName val="Cuore PL ckd"/>
      <sheetName val="Cuore PL ckd_parts"/>
      <sheetName val="consld pl"/>
      <sheetName val="C Sheet ckd cbu"/>
      <sheetName val="Cashflow"/>
      <sheetName val="Invetory level"/>
      <sheetName val="comparision"/>
      <sheetName val="Sheet1 (3)"/>
      <sheetName val="Sheet1 (2)"/>
      <sheetName val="CKD Variant"/>
      <sheetName val="CBU Variant"/>
      <sheetName val="SUMMARY"/>
      <sheetName val="Sales Plan"/>
      <sheetName val="Reconcilation CKD "/>
      <sheetName val="Reconciliation 2"/>
      <sheetName val="OBJECTIVES"/>
      <sheetName val="R"/>
      <sheetName val="Final Budget 2002-2003"/>
      <sheetName val="in time arr"/>
      <sheetName val="TOTAL_P&amp;L"/>
      <sheetName val="Prf_sumry"/>
      <sheetName val="Toyota_PL_ckd"/>
      <sheetName val="cbu_pl"/>
      <sheetName val="Toyota_ckd_cbu"/>
      <sheetName val="Cuore_PL_ckd"/>
      <sheetName val="Cuore_PL_ckd_parts"/>
      <sheetName val="consld_pl"/>
      <sheetName val="C_Sheet_ckd_cbu"/>
      <sheetName val="Invetory_level"/>
      <sheetName val="Sheet1_(3)"/>
      <sheetName val="Sheet1_(2)"/>
      <sheetName val="CKD_Variant"/>
      <sheetName val="CBU_Variant"/>
      <sheetName val="Sales_Plan"/>
      <sheetName val="Reconcilation_CKD_"/>
      <sheetName val="Reconciliation_2"/>
      <sheetName val="TOTAL_P&amp;L1"/>
      <sheetName val="Prf_sumry1"/>
      <sheetName val="Toyota_PL_ckd1"/>
      <sheetName val="cbu_pl1"/>
      <sheetName val="Toyota_ckd_cbu1"/>
      <sheetName val="Cuore_PL_ckd1"/>
      <sheetName val="Cuore_PL_ckd_parts1"/>
      <sheetName val="consld_pl1"/>
      <sheetName val="C_Sheet_ckd_cbu1"/>
      <sheetName val="Invetory_level1"/>
      <sheetName val="Sheet1_(3)1"/>
      <sheetName val="Sheet1_(2)1"/>
      <sheetName val="CKD_Variant1"/>
      <sheetName val="CBU_Variant1"/>
      <sheetName val="Sales_Plan1"/>
      <sheetName val="Reconcilation_CKD_1"/>
      <sheetName val="Reconciliation_21"/>
      <sheetName val="Final_Budget_2002-2003"/>
      <sheetName val="in_time_arr"/>
      <sheetName val="ELEC. METER READINGS(Annex-A)"/>
      <sheetName val="AC-CODES"/>
      <sheetName val="ATI Payable"/>
      <sheetName val="ISBL-J10"/>
      <sheetName val="BQ Working"/>
      <sheetName val="PipWT"/>
      <sheetName val="FIB-TFC"/>
      <sheetName val="FIB"/>
      <sheetName val="ADD TAXDEP  FIG "/>
      <sheetName val="Adj_EBITDA"/>
      <sheetName val="Adj_EV"/>
      <sheetName val="BVPS"/>
      <sheetName val="EBITDA"/>
      <sheetName val="EV"/>
      <sheetName val="Gross_Yield"/>
      <sheetName val="Start &amp;_EPS"/>
      <sheetName val="PE"/>
      <sheetName val="Recomm"/>
      <sheetName val="corporate"/>
      <sheetName val="middle market"/>
      <sheetName val="sme"/>
      <sheetName val="e"/>
      <sheetName val="Balance Sheet Main"/>
      <sheetName val="22 - 23.1 (C)"/>
      <sheetName val="PROFIT AND LOSS LEADS"/>
    </sheetNames>
    <sheetDataSet>
      <sheetData sheetId="0"/>
      <sheetData sheetId="1">
        <row r="31">
          <cell r="B31">
            <v>5</v>
          </cell>
          <cell r="C31">
            <v>3</v>
          </cell>
          <cell r="D31">
            <v>2</v>
          </cell>
          <cell r="E31">
            <v>2</v>
          </cell>
          <cell r="F31">
            <v>3</v>
          </cell>
          <cell r="G31">
            <v>6</v>
          </cell>
          <cell r="H31">
            <v>5</v>
          </cell>
          <cell r="I31">
            <v>3</v>
          </cell>
          <cell r="J31">
            <v>2</v>
          </cell>
          <cell r="K31">
            <v>2</v>
          </cell>
          <cell r="L31">
            <v>3</v>
          </cell>
          <cell r="M31">
            <v>6</v>
          </cell>
          <cell r="N31">
            <v>42</v>
          </cell>
        </row>
        <row r="32">
          <cell r="B32">
            <v>10</v>
          </cell>
          <cell r="C32">
            <v>10</v>
          </cell>
          <cell r="D32">
            <v>10</v>
          </cell>
          <cell r="E32">
            <v>10</v>
          </cell>
          <cell r="F32">
            <v>10</v>
          </cell>
          <cell r="G32">
            <v>10</v>
          </cell>
          <cell r="H32">
            <v>10</v>
          </cell>
          <cell r="I32">
            <v>10</v>
          </cell>
          <cell r="J32">
            <v>10</v>
          </cell>
          <cell r="K32">
            <v>10</v>
          </cell>
          <cell r="L32">
            <v>10</v>
          </cell>
          <cell r="M32">
            <v>10</v>
          </cell>
          <cell r="N32">
            <v>120</v>
          </cell>
          <cell r="O32" t="str">
            <v>Hiace - Commuter</v>
          </cell>
        </row>
        <row r="33">
          <cell r="B33">
            <v>10</v>
          </cell>
          <cell r="C33">
            <v>10</v>
          </cell>
          <cell r="D33">
            <v>10</v>
          </cell>
          <cell r="E33">
            <v>10</v>
          </cell>
          <cell r="F33">
            <v>10</v>
          </cell>
          <cell r="G33">
            <v>10</v>
          </cell>
          <cell r="H33">
            <v>10</v>
          </cell>
          <cell r="I33">
            <v>10</v>
          </cell>
          <cell r="J33">
            <v>10</v>
          </cell>
          <cell r="K33">
            <v>10</v>
          </cell>
          <cell r="L33">
            <v>10</v>
          </cell>
          <cell r="M33">
            <v>10</v>
          </cell>
          <cell r="N33">
            <v>120</v>
          </cell>
          <cell r="O33" t="str">
            <v>Hiace - Panle Van</v>
          </cell>
        </row>
        <row r="34">
          <cell r="B34">
            <v>0</v>
          </cell>
          <cell r="C34">
            <v>0</v>
          </cell>
          <cell r="D34">
            <v>0</v>
          </cell>
          <cell r="E34">
            <v>0</v>
          </cell>
          <cell r="F34">
            <v>0</v>
          </cell>
          <cell r="G34">
            <v>0</v>
          </cell>
          <cell r="H34">
            <v>1</v>
          </cell>
          <cell r="I34">
            <v>0</v>
          </cell>
          <cell r="J34">
            <v>0</v>
          </cell>
          <cell r="K34">
            <v>0</v>
          </cell>
          <cell r="L34">
            <v>0</v>
          </cell>
          <cell r="M34">
            <v>1</v>
          </cell>
          <cell r="N34">
            <v>2</v>
          </cell>
          <cell r="O34" t="str">
            <v>Coaster</v>
          </cell>
        </row>
        <row r="35">
          <cell r="B35">
            <v>103</v>
          </cell>
          <cell r="D35">
            <v>81</v>
          </cell>
          <cell r="E35">
            <v>22</v>
          </cell>
          <cell r="F35" t="str">
            <v xml:space="preserve"> G.P. - Parts</v>
          </cell>
          <cell r="G35">
            <v>44200000.00000006</v>
          </cell>
          <cell r="H35">
            <v>0</v>
          </cell>
          <cell r="I35">
            <v>44200000.00000006</v>
          </cell>
        </row>
        <row r="36">
          <cell r="B36">
            <v>0</v>
          </cell>
          <cell r="E36">
            <v>0</v>
          </cell>
          <cell r="F36" t="str">
            <v>Oil</v>
          </cell>
        </row>
        <row r="37">
          <cell r="B37">
            <v>35</v>
          </cell>
          <cell r="C37">
            <v>31</v>
          </cell>
          <cell r="D37">
            <v>30</v>
          </cell>
          <cell r="E37">
            <v>30</v>
          </cell>
          <cell r="F37">
            <v>31</v>
          </cell>
          <cell r="G37">
            <v>36</v>
          </cell>
          <cell r="H37">
            <v>35</v>
          </cell>
          <cell r="I37">
            <v>32</v>
          </cell>
          <cell r="J37">
            <v>30</v>
          </cell>
          <cell r="K37">
            <v>29</v>
          </cell>
          <cell r="L37">
            <v>31</v>
          </cell>
          <cell r="M37">
            <v>37</v>
          </cell>
          <cell r="N37">
            <v>387</v>
          </cell>
        </row>
        <row r="38">
          <cell r="B38">
            <v>1245</v>
          </cell>
          <cell r="C38">
            <v>1421</v>
          </cell>
          <cell r="D38">
            <v>1451</v>
          </cell>
          <cell r="E38">
            <v>1580</v>
          </cell>
          <cell r="F38">
            <v>1201</v>
          </cell>
          <cell r="G38">
            <v>1237</v>
          </cell>
          <cell r="H38">
            <v>1635</v>
          </cell>
          <cell r="I38">
            <v>1332</v>
          </cell>
          <cell r="J38">
            <v>1410</v>
          </cell>
          <cell r="K38">
            <v>1319</v>
          </cell>
          <cell r="L38">
            <v>1311</v>
          </cell>
          <cell r="M38">
            <v>1345</v>
          </cell>
          <cell r="N38">
            <v>16487</v>
          </cell>
        </row>
        <row r="39">
          <cell r="B39">
            <v>30</v>
          </cell>
          <cell r="C39">
            <v>25</v>
          </cell>
          <cell r="D39">
            <v>27</v>
          </cell>
          <cell r="E39">
            <v>672</v>
          </cell>
          <cell r="F39">
            <v>675</v>
          </cell>
          <cell r="G39">
            <v>671</v>
          </cell>
          <cell r="H39">
            <v>176</v>
          </cell>
          <cell r="I39">
            <v>27</v>
          </cell>
          <cell r="J39">
            <v>31</v>
          </cell>
          <cell r="K39">
            <v>25</v>
          </cell>
          <cell r="L39">
            <v>27</v>
          </cell>
          <cell r="M39">
            <v>27</v>
          </cell>
          <cell r="N39">
            <v>2413</v>
          </cell>
        </row>
        <row r="40">
          <cell r="B40">
            <v>1275</v>
          </cell>
          <cell r="C40">
            <v>1446</v>
          </cell>
          <cell r="D40">
            <v>1478</v>
          </cell>
          <cell r="E40">
            <v>2252</v>
          </cell>
          <cell r="F40">
            <v>1876</v>
          </cell>
          <cell r="G40">
            <v>1908</v>
          </cell>
          <cell r="H40">
            <v>1811</v>
          </cell>
          <cell r="I40">
            <v>1359</v>
          </cell>
          <cell r="J40">
            <v>1441</v>
          </cell>
          <cell r="K40">
            <v>1344</v>
          </cell>
          <cell r="L40">
            <v>1338</v>
          </cell>
          <cell r="M40">
            <v>1372</v>
          </cell>
          <cell r="N40">
            <v>18900</v>
          </cell>
        </row>
        <row r="41">
          <cell r="B41">
            <v>910</v>
          </cell>
          <cell r="C41">
            <v>1090</v>
          </cell>
          <cell r="D41">
            <v>1121</v>
          </cell>
          <cell r="E41">
            <v>1250</v>
          </cell>
          <cell r="F41">
            <v>870</v>
          </cell>
          <cell r="G41">
            <v>901</v>
          </cell>
          <cell r="H41">
            <v>1250</v>
          </cell>
          <cell r="I41">
            <v>950</v>
          </cell>
          <cell r="J41">
            <v>1030</v>
          </cell>
          <cell r="K41">
            <v>940</v>
          </cell>
          <cell r="L41">
            <v>930</v>
          </cell>
          <cell r="M41">
            <v>958</v>
          </cell>
          <cell r="N41">
            <v>12200</v>
          </cell>
        </row>
        <row r="42">
          <cell r="B42">
            <v>910</v>
          </cell>
          <cell r="C42">
            <v>1090</v>
          </cell>
          <cell r="D42">
            <v>1121</v>
          </cell>
          <cell r="E42">
            <v>1250</v>
          </cell>
          <cell r="F42">
            <v>870</v>
          </cell>
          <cell r="G42">
            <v>901</v>
          </cell>
          <cell r="H42">
            <v>1250</v>
          </cell>
          <cell r="I42">
            <v>950</v>
          </cell>
          <cell r="J42">
            <v>1030</v>
          </cell>
          <cell r="K42">
            <v>940</v>
          </cell>
          <cell r="L42">
            <v>930</v>
          </cell>
          <cell r="M42">
            <v>958</v>
          </cell>
          <cell r="N42">
            <v>12200</v>
          </cell>
        </row>
        <row r="43">
          <cell r="B43">
            <v>0</v>
          </cell>
          <cell r="C43">
            <v>0</v>
          </cell>
          <cell r="D43">
            <v>0</v>
          </cell>
          <cell r="E43">
            <v>0</v>
          </cell>
          <cell r="F43">
            <v>0</v>
          </cell>
          <cell r="G43">
            <v>0</v>
          </cell>
          <cell r="H43">
            <v>0</v>
          </cell>
          <cell r="I43">
            <v>0</v>
          </cell>
          <cell r="J43">
            <v>0</v>
          </cell>
          <cell r="K43">
            <v>0</v>
          </cell>
          <cell r="L43">
            <v>0</v>
          </cell>
          <cell r="M43">
            <v>0</v>
          </cell>
          <cell r="N43">
            <v>0</v>
          </cell>
        </row>
        <row r="44">
          <cell r="C44" t="str">
            <v>Budget 2002-2003</v>
          </cell>
          <cell r="G44" t="str">
            <v xml:space="preserve">Results   2001-2002 </v>
          </cell>
          <cell r="K44" t="str">
            <v>Variance Favorable / (Adverse)</v>
          </cell>
        </row>
        <row r="45">
          <cell r="C45" t="str">
            <v>CKD</v>
          </cell>
          <cell r="D45">
            <v>391.12</v>
          </cell>
          <cell r="E45" t="str">
            <v>Total</v>
          </cell>
          <cell r="F45" t="str">
            <v>% of Sales</v>
          </cell>
          <cell r="G45" t="str">
            <v xml:space="preserve">CKD </v>
          </cell>
          <cell r="H45" t="str">
            <v xml:space="preserve">CBU </v>
          </cell>
          <cell r="I45" t="str">
            <v>Total</v>
          </cell>
          <cell r="J45" t="str">
            <v>% of Sales</v>
          </cell>
          <cell r="K45" t="str">
            <v xml:space="preserve">CKD </v>
          </cell>
          <cell r="L45" t="str">
            <v xml:space="preserve">CBU </v>
          </cell>
          <cell r="M45" t="str">
            <v>Total</v>
          </cell>
          <cell r="N45" t="str">
            <v xml:space="preserve">% </v>
          </cell>
        </row>
        <row r="46">
          <cell r="C46">
            <v>16100</v>
          </cell>
          <cell r="D46">
            <v>387</v>
          </cell>
          <cell r="E46">
            <v>16487</v>
          </cell>
          <cell r="G46">
            <v>11066</v>
          </cell>
          <cell r="H46">
            <v>172</v>
          </cell>
          <cell r="I46">
            <v>11238</v>
          </cell>
          <cell r="J46" t="str">
            <v>Rupees Per Unit</v>
          </cell>
          <cell r="K46">
            <v>5034</v>
          </cell>
          <cell r="L46">
            <v>215</v>
          </cell>
          <cell r="M46">
            <v>5249</v>
          </cell>
          <cell r="O46" t="str">
            <v>Sales Unit</v>
          </cell>
        </row>
        <row r="47">
          <cell r="B47">
            <v>914</v>
          </cell>
          <cell r="C47">
            <v>945</v>
          </cell>
          <cell r="D47">
            <v>976</v>
          </cell>
          <cell r="E47">
            <v>1007</v>
          </cell>
          <cell r="F47">
            <v>1038</v>
          </cell>
          <cell r="G47">
            <v>1069</v>
          </cell>
          <cell r="H47">
            <v>1100</v>
          </cell>
          <cell r="I47">
            <v>1131</v>
          </cell>
          <cell r="J47">
            <v>1162</v>
          </cell>
          <cell r="K47">
            <v>1193</v>
          </cell>
          <cell r="L47">
            <v>1224</v>
          </cell>
          <cell r="M47">
            <v>1255</v>
          </cell>
        </row>
        <row r="48">
          <cell r="B48">
            <v>200657</v>
          </cell>
          <cell r="C48">
            <v>200657</v>
          </cell>
          <cell r="D48">
            <v>200657</v>
          </cell>
          <cell r="E48">
            <v>200657</v>
          </cell>
          <cell r="F48">
            <v>200657</v>
          </cell>
          <cell r="G48">
            <v>200657</v>
          </cell>
          <cell r="H48">
            <v>200326</v>
          </cell>
          <cell r="I48">
            <v>200326</v>
          </cell>
          <cell r="J48">
            <v>200326</v>
          </cell>
          <cell r="K48">
            <v>200326</v>
          </cell>
          <cell r="L48">
            <v>200326</v>
          </cell>
          <cell r="M48">
            <v>200326</v>
          </cell>
          <cell r="N48">
            <v>0.5600495053866652</v>
          </cell>
          <cell r="O48" t="str">
            <v>Net Sales</v>
          </cell>
        </row>
        <row r="49">
          <cell r="B49">
            <v>0</v>
          </cell>
          <cell r="C49">
            <v>0</v>
          </cell>
          <cell r="D49">
            <v>0</v>
          </cell>
          <cell r="E49">
            <v>0</v>
          </cell>
          <cell r="F49">
            <v>0</v>
          </cell>
          <cell r="G49">
            <v>0</v>
          </cell>
          <cell r="H49">
            <v>0</v>
          </cell>
          <cell r="I49">
            <v>0</v>
          </cell>
          <cell r="J49">
            <v>0</v>
          </cell>
          <cell r="K49">
            <v>0</v>
          </cell>
          <cell r="L49">
            <v>0</v>
          </cell>
          <cell r="M49">
            <v>0</v>
          </cell>
          <cell r="O49" t="str">
            <v>Cost of Sales</v>
          </cell>
        </row>
        <row r="50">
          <cell r="B50">
            <v>208301</v>
          </cell>
          <cell r="C50">
            <v>208301</v>
          </cell>
          <cell r="D50">
            <v>208301</v>
          </cell>
          <cell r="E50">
            <v>208301</v>
          </cell>
          <cell r="F50">
            <v>208301</v>
          </cell>
          <cell r="G50">
            <v>208301</v>
          </cell>
          <cell r="H50">
            <v>207970</v>
          </cell>
          <cell r="I50">
            <v>207970</v>
          </cell>
          <cell r="J50">
            <v>207970</v>
          </cell>
          <cell r="K50">
            <v>207970</v>
          </cell>
          <cell r="L50">
            <v>207970</v>
          </cell>
          <cell r="M50">
            <v>207970</v>
          </cell>
          <cell r="N50">
            <v>-0.61131210375319134</v>
          </cell>
          <cell r="O50" t="str">
            <v>Variable Cost (CKD Vendor Parts &amp; Consumables)</v>
          </cell>
        </row>
        <row r="51">
          <cell r="B51">
            <v>230254</v>
          </cell>
          <cell r="C51">
            <v>230254</v>
          </cell>
          <cell r="D51">
            <v>230254</v>
          </cell>
          <cell r="E51">
            <v>230254</v>
          </cell>
          <cell r="F51">
            <v>230254</v>
          </cell>
          <cell r="G51">
            <v>230254</v>
          </cell>
          <cell r="H51">
            <v>229923</v>
          </cell>
          <cell r="I51">
            <v>229923</v>
          </cell>
          <cell r="J51">
            <v>229923</v>
          </cell>
          <cell r="K51">
            <v>229923</v>
          </cell>
          <cell r="L51">
            <v>229923</v>
          </cell>
          <cell r="M51">
            <v>229923</v>
          </cell>
          <cell r="O51" t="str">
            <v>Conversion Cost:</v>
          </cell>
        </row>
        <row r="52">
          <cell r="B52">
            <v>0</v>
          </cell>
          <cell r="C52">
            <v>0</v>
          </cell>
          <cell r="D52">
            <v>0</v>
          </cell>
          <cell r="E52">
            <v>0</v>
          </cell>
          <cell r="F52">
            <v>0</v>
          </cell>
          <cell r="G52">
            <v>0</v>
          </cell>
          <cell r="H52">
            <v>0</v>
          </cell>
          <cell r="I52">
            <v>0</v>
          </cell>
          <cell r="J52">
            <v>0</v>
          </cell>
          <cell r="K52">
            <v>0</v>
          </cell>
          <cell r="L52">
            <v>0</v>
          </cell>
          <cell r="M52">
            <v>0</v>
          </cell>
          <cell r="N52">
            <v>-1.6179027081113066E-2</v>
          </cell>
          <cell r="P52" t="str">
            <v>Salaries &amp; Wages</v>
          </cell>
        </row>
        <row r="53">
          <cell r="B53">
            <v>230311</v>
          </cell>
          <cell r="C53">
            <v>230311</v>
          </cell>
          <cell r="D53">
            <v>230311</v>
          </cell>
          <cell r="E53">
            <v>230311</v>
          </cell>
          <cell r="F53">
            <v>230311</v>
          </cell>
          <cell r="G53">
            <v>230311</v>
          </cell>
          <cell r="H53">
            <v>229980</v>
          </cell>
          <cell r="I53">
            <v>229980</v>
          </cell>
          <cell r="J53">
            <v>229980</v>
          </cell>
          <cell r="K53">
            <v>229980</v>
          </cell>
          <cell r="L53">
            <v>229980</v>
          </cell>
          <cell r="M53">
            <v>229980</v>
          </cell>
          <cell r="N53" t="e">
            <v>#DIV/0!</v>
          </cell>
          <cell r="P53" t="str">
            <v>Utilities</v>
          </cell>
        </row>
        <row r="54">
          <cell r="B54">
            <v>0</v>
          </cell>
          <cell r="C54">
            <v>0</v>
          </cell>
          <cell r="D54">
            <v>0</v>
          </cell>
          <cell r="E54">
            <v>0</v>
          </cell>
          <cell r="F54">
            <v>0</v>
          </cell>
          <cell r="G54">
            <v>0</v>
          </cell>
          <cell r="H54">
            <v>0</v>
          </cell>
          <cell r="I54">
            <v>0</v>
          </cell>
          <cell r="J54">
            <v>0</v>
          </cell>
          <cell r="K54">
            <v>0</v>
          </cell>
          <cell r="L54">
            <v>0</v>
          </cell>
          <cell r="M54">
            <v>0</v>
          </cell>
          <cell r="N54">
            <v>-8.7700644222185584E-2</v>
          </cell>
          <cell r="P54" t="str">
            <v>Depreciation</v>
          </cell>
        </row>
        <row r="55">
          <cell r="B55">
            <v>202074</v>
          </cell>
          <cell r="C55">
            <v>202074</v>
          </cell>
          <cell r="D55">
            <v>202074</v>
          </cell>
          <cell r="E55">
            <v>202074</v>
          </cell>
          <cell r="F55">
            <v>202074</v>
          </cell>
          <cell r="G55">
            <v>202074</v>
          </cell>
          <cell r="H55">
            <v>201743</v>
          </cell>
          <cell r="I55">
            <v>201743</v>
          </cell>
          <cell r="J55">
            <v>201743</v>
          </cell>
          <cell r="K55">
            <v>201743</v>
          </cell>
          <cell r="L55">
            <v>201743</v>
          </cell>
          <cell r="M55">
            <v>201743</v>
          </cell>
          <cell r="N55">
            <v>-0.12668914552994412</v>
          </cell>
          <cell r="P55" t="str">
            <v>Other Factory overhead</v>
          </cell>
        </row>
        <row r="56">
          <cell r="B56">
            <v>226394</v>
          </cell>
          <cell r="C56">
            <v>226394</v>
          </cell>
          <cell r="D56">
            <v>226394</v>
          </cell>
          <cell r="E56">
            <v>226394</v>
          </cell>
          <cell r="F56">
            <v>226394</v>
          </cell>
          <cell r="G56">
            <v>226394</v>
          </cell>
          <cell r="H56">
            <v>226063</v>
          </cell>
          <cell r="I56">
            <v>226063</v>
          </cell>
          <cell r="J56">
            <v>226063</v>
          </cell>
          <cell r="K56">
            <v>226063</v>
          </cell>
          <cell r="L56">
            <v>226063</v>
          </cell>
          <cell r="M56">
            <v>226063</v>
          </cell>
          <cell r="N56" t="e">
            <v>#DIV/0!</v>
          </cell>
          <cell r="P56" t="str">
            <v>Running Royalty</v>
          </cell>
        </row>
        <row r="57">
          <cell r="B57">
            <v>0</v>
          </cell>
          <cell r="C57">
            <v>0</v>
          </cell>
          <cell r="D57">
            <v>0</v>
          </cell>
          <cell r="E57">
            <v>0</v>
          </cell>
          <cell r="F57">
            <v>0</v>
          </cell>
          <cell r="G57">
            <v>0</v>
          </cell>
          <cell r="H57">
            <v>0</v>
          </cell>
          <cell r="I57">
            <v>0</v>
          </cell>
          <cell r="J57">
            <v>0</v>
          </cell>
          <cell r="K57">
            <v>0</v>
          </cell>
          <cell r="L57">
            <v>0</v>
          </cell>
          <cell r="M57">
            <v>0</v>
          </cell>
          <cell r="N57">
            <v>-7.5155475887966533E-2</v>
          </cell>
          <cell r="O57" t="str">
            <v>Total Conversion Cost</v>
          </cell>
        </row>
        <row r="58">
          <cell r="B58">
            <v>0</v>
          </cell>
          <cell r="C58">
            <v>0</v>
          </cell>
          <cell r="D58">
            <v>0</v>
          </cell>
          <cell r="E58">
            <v>0</v>
          </cell>
          <cell r="F58">
            <v>0</v>
          </cell>
          <cell r="G58">
            <v>0</v>
          </cell>
          <cell r="H58">
            <v>0</v>
          </cell>
          <cell r="I58">
            <v>0</v>
          </cell>
          <cell r="J58">
            <v>0</v>
          </cell>
          <cell r="K58">
            <v>0</v>
          </cell>
          <cell r="L58">
            <v>0</v>
          </cell>
          <cell r="M58">
            <v>0</v>
          </cell>
          <cell r="N58">
            <v>-0.58998714170895039</v>
          </cell>
          <cell r="O58" t="str">
            <v>Net Cost of Sales</v>
          </cell>
        </row>
        <row r="59">
          <cell r="B59">
            <v>139346</v>
          </cell>
          <cell r="C59">
            <v>139346</v>
          </cell>
          <cell r="D59">
            <v>139346</v>
          </cell>
          <cell r="E59">
            <v>139346</v>
          </cell>
          <cell r="F59">
            <v>139346</v>
          </cell>
          <cell r="G59">
            <v>139346</v>
          </cell>
          <cell r="H59">
            <v>139346</v>
          </cell>
          <cell r="I59">
            <v>139346</v>
          </cell>
          <cell r="J59">
            <v>139346</v>
          </cell>
          <cell r="K59">
            <v>139346</v>
          </cell>
          <cell r="L59">
            <v>139346</v>
          </cell>
          <cell r="M59">
            <v>139346</v>
          </cell>
          <cell r="N59">
            <v>0.28450869769358966</v>
          </cell>
          <cell r="O59" t="str">
            <v>Gross Profit</v>
          </cell>
        </row>
        <row r="60">
          <cell r="B60">
            <v>139346</v>
          </cell>
          <cell r="C60">
            <v>139346</v>
          </cell>
          <cell r="D60">
            <v>139346</v>
          </cell>
          <cell r="E60">
            <v>139346</v>
          </cell>
          <cell r="F60">
            <v>139346</v>
          </cell>
          <cell r="G60">
            <v>139346</v>
          </cell>
          <cell r="H60">
            <v>139346</v>
          </cell>
          <cell r="I60">
            <v>139346</v>
          </cell>
          <cell r="J60">
            <v>139346</v>
          </cell>
          <cell r="K60">
            <v>139346</v>
          </cell>
          <cell r="L60">
            <v>139346</v>
          </cell>
          <cell r="M60">
            <v>139346</v>
          </cell>
          <cell r="O60" t="str">
            <v>Administration &amp; selling expenses:</v>
          </cell>
        </row>
        <row r="61">
          <cell r="B61">
            <v>70231</v>
          </cell>
          <cell r="C61">
            <v>70231</v>
          </cell>
          <cell r="D61">
            <v>70231</v>
          </cell>
          <cell r="E61">
            <v>70231</v>
          </cell>
          <cell r="F61">
            <v>70231</v>
          </cell>
          <cell r="G61">
            <v>70231</v>
          </cell>
          <cell r="H61">
            <v>70231</v>
          </cell>
          <cell r="I61">
            <v>70231</v>
          </cell>
          <cell r="J61">
            <v>70231</v>
          </cell>
          <cell r="K61">
            <v>70231</v>
          </cell>
          <cell r="L61">
            <v>70231</v>
          </cell>
          <cell r="M61">
            <v>70231</v>
          </cell>
          <cell r="N61">
            <v>-8.3768148513688731E-2</v>
          </cell>
          <cell r="P61" t="str">
            <v>Selling Expenses</v>
          </cell>
        </row>
        <row r="62">
          <cell r="B62">
            <v>92231</v>
          </cell>
          <cell r="C62">
            <v>92231</v>
          </cell>
          <cell r="D62">
            <v>92231</v>
          </cell>
          <cell r="E62">
            <v>92231</v>
          </cell>
          <cell r="F62">
            <v>92231</v>
          </cell>
          <cell r="G62">
            <v>92231</v>
          </cell>
          <cell r="H62">
            <v>92231</v>
          </cell>
          <cell r="I62">
            <v>92231</v>
          </cell>
          <cell r="J62">
            <v>92231</v>
          </cell>
          <cell r="K62">
            <v>92231</v>
          </cell>
          <cell r="L62">
            <v>92231</v>
          </cell>
          <cell r="M62">
            <v>92231</v>
          </cell>
          <cell r="N62">
            <v>-0.95645551948461016</v>
          </cell>
          <cell r="P62" t="str">
            <v>Advertisement Expenses</v>
          </cell>
        </row>
        <row r="63">
          <cell r="B63">
            <v>102048</v>
          </cell>
          <cell r="C63">
            <v>102048</v>
          </cell>
          <cell r="D63">
            <v>102048</v>
          </cell>
          <cell r="E63">
            <v>102048</v>
          </cell>
          <cell r="F63">
            <v>102048</v>
          </cell>
          <cell r="G63">
            <v>102048</v>
          </cell>
          <cell r="H63">
            <v>102048</v>
          </cell>
          <cell r="I63">
            <v>102048</v>
          </cell>
          <cell r="J63">
            <v>102048</v>
          </cell>
          <cell r="K63">
            <v>102048</v>
          </cell>
          <cell r="L63">
            <v>102048</v>
          </cell>
          <cell r="M63">
            <v>102048</v>
          </cell>
          <cell r="N63">
            <v>3.6687055801899446E-2</v>
          </cell>
          <cell r="P63" t="str">
            <v>Administrative Expenses</v>
          </cell>
        </row>
        <row r="64">
          <cell r="B64">
            <v>124048</v>
          </cell>
          <cell r="C64">
            <v>124048</v>
          </cell>
          <cell r="D64">
            <v>124048</v>
          </cell>
          <cell r="E64">
            <v>124048</v>
          </cell>
          <cell r="F64">
            <v>124048</v>
          </cell>
          <cell r="G64">
            <v>124048</v>
          </cell>
          <cell r="H64">
            <v>124048</v>
          </cell>
          <cell r="I64">
            <v>124048</v>
          </cell>
          <cell r="J64">
            <v>124048</v>
          </cell>
          <cell r="K64">
            <v>124048</v>
          </cell>
          <cell r="L64">
            <v>124048</v>
          </cell>
          <cell r="M64">
            <v>124048</v>
          </cell>
          <cell r="N64">
            <v>-8.2498457420251539E-2</v>
          </cell>
          <cell r="P64" t="str">
            <v>Depreciation    (Selling &amp; Admin.)</v>
          </cell>
        </row>
        <row r="65">
          <cell r="C65">
            <v>285940871.42746305</v>
          </cell>
          <cell r="D65">
            <v>27289807.572536934</v>
          </cell>
          <cell r="E65">
            <v>313230678.99999994</v>
          </cell>
          <cell r="F65">
            <v>2.4753473446343054E-2</v>
          </cell>
          <cell r="G65">
            <v>247066433.18739197</v>
          </cell>
          <cell r="H65">
            <v>21749779.812608019</v>
          </cell>
          <cell r="I65">
            <v>268816213</v>
          </cell>
          <cell r="J65">
            <v>3.3141006601767588E-2</v>
          </cell>
          <cell r="K65">
            <v>-38874438.240071036</v>
          </cell>
          <cell r="L65">
            <v>-5540027.7599289138</v>
          </cell>
          <cell r="M65">
            <v>-44414465.999999948</v>
          </cell>
          <cell r="N65">
            <v>-0.16522242280081503</v>
          </cell>
        </row>
        <row r="66">
          <cell r="C66">
            <v>516182585.51655817</v>
          </cell>
          <cell r="D66">
            <v>175676096.50621629</v>
          </cell>
          <cell r="E66">
            <v>691858682.02277374</v>
          </cell>
          <cell r="F66">
            <v>5.4675057911784675E-2</v>
          </cell>
          <cell r="G66">
            <v>406432566.812608</v>
          </cell>
          <cell r="H66">
            <v>119677220.18739198</v>
          </cell>
          <cell r="I66">
            <v>526109787</v>
          </cell>
          <cell r="J66" t="str">
            <v>Rupees Per Unit</v>
          </cell>
          <cell r="K66">
            <v>109750018.7039502</v>
          </cell>
          <cell r="L66">
            <v>71998876.318824321</v>
          </cell>
          <cell r="M66">
            <v>181748895.02277452</v>
          </cell>
          <cell r="N66">
            <v>0.3454581144729294</v>
          </cell>
          <cell r="O66" t="str">
            <v>Operating profit</v>
          </cell>
        </row>
        <row r="67">
          <cell r="B67">
            <v>914</v>
          </cell>
          <cell r="C67">
            <v>945</v>
          </cell>
          <cell r="D67">
            <v>976</v>
          </cell>
          <cell r="E67">
            <v>1007</v>
          </cell>
          <cell r="F67">
            <v>1038</v>
          </cell>
          <cell r="G67">
            <v>1069</v>
          </cell>
          <cell r="H67">
            <v>1100</v>
          </cell>
          <cell r="I67">
            <v>1131</v>
          </cell>
          <cell r="J67">
            <v>1162</v>
          </cell>
          <cell r="K67">
            <v>1193</v>
          </cell>
          <cell r="L67">
            <v>1224</v>
          </cell>
          <cell r="M67">
            <v>1255</v>
          </cell>
          <cell r="O67" t="str">
            <v>Other income:</v>
          </cell>
        </row>
        <row r="68">
          <cell r="B68">
            <v>136433.13680000001</v>
          </cell>
          <cell r="C68">
            <v>136433.13680000001</v>
          </cell>
          <cell r="D68">
            <v>136433.13680000001</v>
          </cell>
          <cell r="E68">
            <v>136433.13680000001</v>
          </cell>
          <cell r="F68">
            <v>136433.13680000001</v>
          </cell>
          <cell r="G68">
            <v>136433.13680000001</v>
          </cell>
          <cell r="H68">
            <v>136433.13680000001</v>
          </cell>
          <cell r="I68">
            <v>136433.13680000001</v>
          </cell>
          <cell r="J68">
            <v>136433.13680000001</v>
          </cell>
          <cell r="K68">
            <v>136433.13680000001</v>
          </cell>
          <cell r="L68">
            <v>136433.13680000001</v>
          </cell>
          <cell r="M68">
            <v>136433.13680000001</v>
          </cell>
          <cell r="N68">
            <v>1.1830679652518139</v>
          </cell>
          <cell r="P68" t="str">
            <v>H.D. Commission</v>
          </cell>
        </row>
        <row r="69">
          <cell r="B69">
            <v>0</v>
          </cell>
          <cell r="C69">
            <v>0</v>
          </cell>
          <cell r="D69">
            <v>0</v>
          </cell>
          <cell r="E69">
            <v>0</v>
          </cell>
          <cell r="F69">
            <v>0</v>
          </cell>
          <cell r="G69">
            <v>0</v>
          </cell>
          <cell r="H69">
            <v>0</v>
          </cell>
          <cell r="I69">
            <v>0</v>
          </cell>
          <cell r="J69">
            <v>0</v>
          </cell>
          <cell r="K69">
            <v>0</v>
          </cell>
          <cell r="L69">
            <v>0</v>
          </cell>
          <cell r="M69">
            <v>0</v>
          </cell>
          <cell r="N69">
            <v>0.62250849383196516</v>
          </cell>
          <cell r="P69" t="str">
            <v>Other Income</v>
          </cell>
        </row>
        <row r="70">
          <cell r="B70">
            <v>134303.26995000002</v>
          </cell>
          <cell r="C70">
            <v>134303.26995000002</v>
          </cell>
          <cell r="D70">
            <v>134303.26995000002</v>
          </cell>
          <cell r="E70">
            <v>134303.26995000002</v>
          </cell>
          <cell r="F70">
            <v>134303.26995000002</v>
          </cell>
          <cell r="G70">
            <v>134303.26995000002</v>
          </cell>
          <cell r="H70">
            <v>134303.26995000002</v>
          </cell>
          <cell r="I70">
            <v>134303.26995000002</v>
          </cell>
          <cell r="J70">
            <v>134303.26995000002</v>
          </cell>
          <cell r="K70">
            <v>134303.26995000002</v>
          </cell>
          <cell r="L70">
            <v>134303.26995000002</v>
          </cell>
          <cell r="M70">
            <v>134303.26995000002</v>
          </cell>
          <cell r="N70">
            <v>0.7239991741935623</v>
          </cell>
        </row>
        <row r="71">
          <cell r="B71">
            <v>167695.96620000002</v>
          </cell>
          <cell r="C71">
            <v>167695.96620000002</v>
          </cell>
          <cell r="D71">
            <v>167695.96620000002</v>
          </cell>
          <cell r="E71">
            <v>167695.96620000002</v>
          </cell>
          <cell r="F71">
            <v>167695.96620000002</v>
          </cell>
          <cell r="G71">
            <v>167695.96620000002</v>
          </cell>
          <cell r="H71">
            <v>167695.96620000002</v>
          </cell>
          <cell r="I71">
            <v>167695.96620000002</v>
          </cell>
          <cell r="J71">
            <v>167695.96620000002</v>
          </cell>
          <cell r="K71">
            <v>167695.96620000002</v>
          </cell>
          <cell r="L71">
            <v>167695.96620000002</v>
          </cell>
          <cell r="M71">
            <v>167695.96620000002</v>
          </cell>
          <cell r="N71">
            <v>0.4001265680785005</v>
          </cell>
        </row>
        <row r="72">
          <cell r="B72">
            <v>0</v>
          </cell>
          <cell r="C72">
            <v>0</v>
          </cell>
          <cell r="D72">
            <v>0</v>
          </cell>
          <cell r="E72">
            <v>0</v>
          </cell>
          <cell r="F72">
            <v>0</v>
          </cell>
          <cell r="G72">
            <v>0</v>
          </cell>
          <cell r="H72">
            <v>0</v>
          </cell>
          <cell r="I72">
            <v>0</v>
          </cell>
          <cell r="J72">
            <v>0</v>
          </cell>
          <cell r="K72">
            <v>0</v>
          </cell>
          <cell r="L72">
            <v>0</v>
          </cell>
          <cell r="M72">
            <v>0</v>
          </cell>
          <cell r="O72" t="str">
            <v>Financial charges :</v>
          </cell>
        </row>
        <row r="73">
          <cell r="B73">
            <v>169049.41589999999</v>
          </cell>
          <cell r="C73">
            <v>169049.41589999999</v>
          </cell>
          <cell r="D73">
            <v>169049.41589999999</v>
          </cell>
          <cell r="E73">
            <v>169049.41589999999</v>
          </cell>
          <cell r="F73">
            <v>169049.41589999999</v>
          </cell>
          <cell r="G73">
            <v>169049.41589999999</v>
          </cell>
          <cell r="H73">
            <v>169049.41589999999</v>
          </cell>
          <cell r="I73">
            <v>169049.41589999999</v>
          </cell>
          <cell r="J73">
            <v>169049.41589999999</v>
          </cell>
          <cell r="K73">
            <v>169049.41589999999</v>
          </cell>
          <cell r="L73">
            <v>169049.41589999999</v>
          </cell>
          <cell r="M73">
            <v>169049.41589999999</v>
          </cell>
          <cell r="N73">
            <v>1</v>
          </cell>
          <cell r="P73" t="str">
            <v>Financial Charges - Capital Exp.</v>
          </cell>
        </row>
        <row r="74">
          <cell r="B74">
            <v>0</v>
          </cell>
          <cell r="C74">
            <v>0</v>
          </cell>
          <cell r="D74">
            <v>0</v>
          </cell>
          <cell r="E74">
            <v>0</v>
          </cell>
          <cell r="F74">
            <v>0</v>
          </cell>
          <cell r="G74">
            <v>0</v>
          </cell>
          <cell r="H74">
            <v>0</v>
          </cell>
          <cell r="I74">
            <v>0</v>
          </cell>
          <cell r="J74">
            <v>0</v>
          </cell>
          <cell r="K74">
            <v>0</v>
          </cell>
          <cell r="L74">
            <v>0</v>
          </cell>
          <cell r="M74">
            <v>0</v>
          </cell>
          <cell r="N74">
            <v>0.67770731007269391</v>
          </cell>
          <cell r="P74" t="str">
            <v>Financial Charges - Working Capital</v>
          </cell>
        </row>
        <row r="75">
          <cell r="B75">
            <v>141809.7622</v>
          </cell>
          <cell r="C75">
            <v>141809.7622</v>
          </cell>
          <cell r="D75">
            <v>141809.7622</v>
          </cell>
          <cell r="E75">
            <v>141809.7622</v>
          </cell>
          <cell r="F75">
            <v>141809.7622</v>
          </cell>
          <cell r="G75">
            <v>141809.7622</v>
          </cell>
          <cell r="H75">
            <v>141809.7622</v>
          </cell>
          <cell r="I75">
            <v>141809.7622</v>
          </cell>
          <cell r="J75">
            <v>141809.7622</v>
          </cell>
          <cell r="K75">
            <v>141809.7622</v>
          </cell>
          <cell r="L75">
            <v>141809.7622</v>
          </cell>
          <cell r="M75">
            <v>141809.7622</v>
          </cell>
          <cell r="O75" t="str">
            <v>Other charges:</v>
          </cell>
        </row>
        <row r="76">
          <cell r="B76">
            <v>153026.83564999999</v>
          </cell>
          <cell r="C76">
            <v>153026.83564999999</v>
          </cell>
          <cell r="D76">
            <v>153026.83564999999</v>
          </cell>
          <cell r="E76">
            <v>153026.83564999999</v>
          </cell>
          <cell r="F76">
            <v>153026.83564999999</v>
          </cell>
          <cell r="G76">
            <v>153026.83564999999</v>
          </cell>
          <cell r="H76">
            <v>153026.83564999999</v>
          </cell>
          <cell r="I76">
            <v>153026.83564999999</v>
          </cell>
          <cell r="J76">
            <v>153026.83564999999</v>
          </cell>
          <cell r="K76">
            <v>153026.83564999999</v>
          </cell>
          <cell r="L76">
            <v>153026.83564999999</v>
          </cell>
          <cell r="M76">
            <v>153026.83564999999</v>
          </cell>
          <cell r="P76" t="str">
            <v>Auditor's remuneration</v>
          </cell>
        </row>
        <row r="77">
          <cell r="B77">
            <v>0</v>
          </cell>
          <cell r="C77">
            <v>0</v>
          </cell>
          <cell r="D77">
            <v>0</v>
          </cell>
          <cell r="E77">
            <v>0</v>
          </cell>
          <cell r="F77">
            <v>0</v>
          </cell>
          <cell r="G77">
            <v>0</v>
          </cell>
          <cell r="H77">
            <v>0</v>
          </cell>
          <cell r="I77">
            <v>0</v>
          </cell>
          <cell r="J77">
            <v>0</v>
          </cell>
          <cell r="K77">
            <v>0</v>
          </cell>
          <cell r="L77">
            <v>0</v>
          </cell>
          <cell r="M77">
            <v>0</v>
          </cell>
          <cell r="N77">
            <v>-0.497967108836598</v>
          </cell>
          <cell r="P77" t="str">
            <v>Charity &amp; Donation</v>
          </cell>
        </row>
        <row r="78">
          <cell r="B78">
            <v>0</v>
          </cell>
          <cell r="C78">
            <v>0</v>
          </cell>
          <cell r="D78">
            <v>0</v>
          </cell>
          <cell r="E78">
            <v>0</v>
          </cell>
          <cell r="F78">
            <v>0</v>
          </cell>
          <cell r="G78">
            <v>0</v>
          </cell>
          <cell r="H78">
            <v>0</v>
          </cell>
          <cell r="I78">
            <v>0</v>
          </cell>
          <cell r="J78">
            <v>0</v>
          </cell>
          <cell r="K78">
            <v>0</v>
          </cell>
          <cell r="L78">
            <v>0</v>
          </cell>
          <cell r="M78">
            <v>0</v>
          </cell>
          <cell r="N78">
            <v>-1</v>
          </cell>
        </row>
        <row r="79">
          <cell r="C79">
            <v>38501476.909725003</v>
          </cell>
          <cell r="D79">
            <v>3936471.5914136693</v>
          </cell>
          <cell r="E79">
            <v>42437948.501138672</v>
          </cell>
          <cell r="F79">
            <v>3.3537156535685649E-3</v>
          </cell>
          <cell r="G79">
            <v>26005666.284113809</v>
          </cell>
          <cell r="H79">
            <v>2289333.7158861929</v>
          </cell>
          <cell r="I79">
            <v>28295000</v>
          </cell>
          <cell r="J79">
            <v>3.4883490520603898E-3</v>
          </cell>
          <cell r="K79">
            <v>-12495810.625611193</v>
          </cell>
          <cell r="L79">
            <v>-1647137.8755274764</v>
          </cell>
          <cell r="M79">
            <v>-14142948.50113867</v>
          </cell>
          <cell r="N79">
            <v>-0.49983914123126594</v>
          </cell>
          <cell r="P79" t="str">
            <v>W.P.P.F.  -  5%</v>
          </cell>
        </row>
        <row r="80">
          <cell r="C80">
            <v>16126420.430432698</v>
          </cell>
          <cell r="D80">
            <v>0</v>
          </cell>
          <cell r="E80">
            <v>16126420.430432698</v>
          </cell>
          <cell r="F80">
            <v>1.2744119483560547E-3</v>
          </cell>
          <cell r="G80">
            <v>8472176.4201081842</v>
          </cell>
          <cell r="H80">
            <v>745823.57989181567</v>
          </cell>
          <cell r="I80">
            <v>9218000</v>
          </cell>
          <cell r="J80">
            <v>1.1364411225266893E-3</v>
          </cell>
          <cell r="K80">
            <v>-7654244.0103245135</v>
          </cell>
          <cell r="L80">
            <v>745823.57989181567</v>
          </cell>
          <cell r="M80">
            <v>-6908420.4304326978</v>
          </cell>
          <cell r="N80">
            <v>-0.7494489510124428</v>
          </cell>
          <cell r="P80" t="str">
            <v>Workers Welfare Fund -  2%</v>
          </cell>
        </row>
        <row r="81">
          <cell r="C81">
            <v>65756235.400152139</v>
          </cell>
          <cell r="D81">
            <v>5008133.5314192306</v>
          </cell>
          <cell r="E81">
            <v>70764368.931571364</v>
          </cell>
          <cell r="F81">
            <v>5.5922489230209645E-3</v>
          </cell>
          <cell r="G81">
            <v>83246944.432481155</v>
          </cell>
          <cell r="H81">
            <v>3305221.5675188368</v>
          </cell>
          <cell r="I81">
            <v>86552166</v>
          </cell>
          <cell r="J81">
            <v>1.0670583715139547E-2</v>
          </cell>
          <cell r="K81">
            <v>15221377.032329017</v>
          </cell>
          <cell r="L81">
            <v>-1702911.9639003938</v>
          </cell>
          <cell r="M81">
            <v>13518465.06842863</v>
          </cell>
          <cell r="N81">
            <v>0.15618863967458227</v>
          </cell>
        </row>
        <row r="82">
          <cell r="C82">
            <v>568426350.11640608</v>
          </cell>
          <cell r="D82">
            <v>205768250.97479707</v>
          </cell>
          <cell r="E82">
            <v>774194601.09120238</v>
          </cell>
          <cell r="F82">
            <v>6.1181764064730186E-2</v>
          </cell>
          <cell r="G82">
            <v>395912514.38012683</v>
          </cell>
          <cell r="H82">
            <v>132450420.61987317</v>
          </cell>
          <cell r="I82">
            <v>528362935</v>
          </cell>
          <cell r="J82">
            <v>6.5139224013115227E-2</v>
          </cell>
          <cell r="K82">
            <v>170244503.73627922</v>
          </cell>
          <cell r="L82">
            <v>89317830.354923934</v>
          </cell>
          <cell r="M82">
            <v>259562334.09120315</v>
          </cell>
          <cell r="N82">
            <v>0.49125765056022175</v>
          </cell>
          <cell r="O82" t="str">
            <v>Profit Before Tax</v>
          </cell>
        </row>
        <row r="83">
          <cell r="O83" t="str">
            <v>Taxation</v>
          </cell>
        </row>
        <row r="84">
          <cell r="C84">
            <v>0</v>
          </cell>
          <cell r="D84">
            <v>51733092.861361779</v>
          </cell>
          <cell r="E84">
            <v>51733092.861361779</v>
          </cell>
          <cell r="F84">
            <v>4.0882768716308231E-3</v>
          </cell>
          <cell r="H84">
            <v>36015862</v>
          </cell>
          <cell r="I84">
            <v>36015862</v>
          </cell>
          <cell r="J84">
            <v>4.4402155174708543E-3</v>
          </cell>
          <cell r="K84">
            <v>0</v>
          </cell>
          <cell r="L84">
            <v>-15717230.861361779</v>
          </cell>
          <cell r="M84">
            <v>-15717230.861361779</v>
          </cell>
          <cell r="N84">
            <v>-0.43639746457718487</v>
          </cell>
          <cell r="P84" t="str">
            <v>Presumptive</v>
          </cell>
        </row>
        <row r="85">
          <cell r="C85">
            <v>211234323.34074187</v>
          </cell>
          <cell r="D85">
            <v>3076804.5</v>
          </cell>
          <cell r="E85">
            <v>214311127.84074187</v>
          </cell>
          <cell r="F85">
            <v>1.6936223581923267E-2</v>
          </cell>
          <cell r="G85">
            <v>139626138</v>
          </cell>
          <cell r="H85">
            <v>0</v>
          </cell>
          <cell r="I85">
            <v>139626138</v>
          </cell>
          <cell r="J85">
            <v>1.7213808310130876E-2</v>
          </cell>
          <cell r="K85">
            <v>-71608185.340741873</v>
          </cell>
          <cell r="L85">
            <v>-3076804.5</v>
          </cell>
          <cell r="M85">
            <v>-74684989.840741873</v>
          </cell>
          <cell r="N85">
            <v>-0.53489261330669957</v>
          </cell>
          <cell r="P85" t="str">
            <v>Normal</v>
          </cell>
        </row>
        <row r="86">
          <cell r="C86">
            <v>0</v>
          </cell>
          <cell r="D86">
            <v>0</v>
          </cell>
          <cell r="E86">
            <v>0</v>
          </cell>
          <cell r="F86">
            <v>0</v>
          </cell>
          <cell r="G86">
            <v>-7741000</v>
          </cell>
          <cell r="H86">
            <v>0</v>
          </cell>
          <cell r="I86">
            <v>-7741000</v>
          </cell>
          <cell r="J86" t="str">
            <v>Rupees Per Unit</v>
          </cell>
          <cell r="K86">
            <v>-7741000</v>
          </cell>
          <cell r="L86">
            <v>0</v>
          </cell>
          <cell r="M86">
            <v>-7741000</v>
          </cell>
          <cell r="N86">
            <v>1</v>
          </cell>
        </row>
        <row r="87">
          <cell r="B87">
            <v>914</v>
          </cell>
          <cell r="C87">
            <v>945</v>
          </cell>
          <cell r="D87">
            <v>976</v>
          </cell>
          <cell r="E87">
            <v>1007</v>
          </cell>
          <cell r="F87">
            <v>1038</v>
          </cell>
          <cell r="G87">
            <v>1069</v>
          </cell>
          <cell r="H87">
            <v>1100</v>
          </cell>
          <cell r="I87">
            <v>1131</v>
          </cell>
          <cell r="J87">
            <v>1162</v>
          </cell>
          <cell r="K87">
            <v>1193</v>
          </cell>
          <cell r="L87">
            <v>1224</v>
          </cell>
          <cell r="M87">
            <v>1255</v>
          </cell>
        </row>
        <row r="88">
          <cell r="B88">
            <v>11365</v>
          </cell>
          <cell r="C88">
            <v>11365</v>
          </cell>
          <cell r="D88">
            <v>11365</v>
          </cell>
          <cell r="E88">
            <v>11365</v>
          </cell>
          <cell r="F88">
            <v>11365</v>
          </cell>
          <cell r="G88">
            <v>11365</v>
          </cell>
          <cell r="H88">
            <v>11365</v>
          </cell>
          <cell r="I88">
            <v>11365</v>
          </cell>
          <cell r="J88">
            <v>11365</v>
          </cell>
          <cell r="K88">
            <v>11365</v>
          </cell>
          <cell r="L88">
            <v>11365</v>
          </cell>
          <cell r="M88">
            <v>11365</v>
          </cell>
          <cell r="N88">
            <v>0</v>
          </cell>
        </row>
        <row r="89">
          <cell r="B89">
            <v>0</v>
          </cell>
          <cell r="C89">
            <v>0</v>
          </cell>
          <cell r="D89">
            <v>0</v>
          </cell>
          <cell r="E89">
            <v>0</v>
          </cell>
          <cell r="F89">
            <v>0</v>
          </cell>
          <cell r="G89">
            <v>0</v>
          </cell>
          <cell r="H89">
            <v>0</v>
          </cell>
          <cell r="I89">
            <v>0</v>
          </cell>
          <cell r="J89">
            <v>0</v>
          </cell>
          <cell r="K89">
            <v>0</v>
          </cell>
          <cell r="L89">
            <v>0</v>
          </cell>
          <cell r="M89">
            <v>0</v>
          </cell>
          <cell r="N89">
            <v>0</v>
          </cell>
        </row>
        <row r="90">
          <cell r="B90">
            <v>14743</v>
          </cell>
          <cell r="C90">
            <v>14743</v>
          </cell>
          <cell r="D90">
            <v>14743</v>
          </cell>
          <cell r="E90">
            <v>14743</v>
          </cell>
          <cell r="F90">
            <v>14743</v>
          </cell>
          <cell r="G90">
            <v>14743</v>
          </cell>
          <cell r="H90">
            <v>14743</v>
          </cell>
          <cell r="I90">
            <v>14743</v>
          </cell>
          <cell r="J90">
            <v>14743</v>
          </cell>
          <cell r="K90">
            <v>14743</v>
          </cell>
          <cell r="L90">
            <v>14743</v>
          </cell>
          <cell r="M90">
            <v>14743</v>
          </cell>
          <cell r="N90">
            <v>0</v>
          </cell>
        </row>
        <row r="91">
          <cell r="B91">
            <v>14450</v>
          </cell>
          <cell r="C91">
            <v>14450</v>
          </cell>
          <cell r="D91">
            <v>14450</v>
          </cell>
          <cell r="E91">
            <v>14450</v>
          </cell>
          <cell r="F91">
            <v>14450</v>
          </cell>
          <cell r="G91">
            <v>14450</v>
          </cell>
          <cell r="H91">
            <v>14450</v>
          </cell>
          <cell r="I91">
            <v>14450</v>
          </cell>
          <cell r="J91">
            <v>14450</v>
          </cell>
          <cell r="K91">
            <v>14450</v>
          </cell>
          <cell r="L91">
            <v>14450</v>
          </cell>
          <cell r="M91">
            <v>14450</v>
          </cell>
          <cell r="N91">
            <v>0</v>
          </cell>
        </row>
        <row r="92">
          <cell r="B92">
            <v>0</v>
          </cell>
          <cell r="C92">
            <v>0</v>
          </cell>
          <cell r="D92">
            <v>0</v>
          </cell>
          <cell r="E92">
            <v>0</v>
          </cell>
          <cell r="F92">
            <v>0</v>
          </cell>
          <cell r="G92">
            <v>0</v>
          </cell>
          <cell r="H92">
            <v>0</v>
          </cell>
          <cell r="I92">
            <v>0</v>
          </cell>
          <cell r="J92">
            <v>0</v>
          </cell>
          <cell r="K92">
            <v>0</v>
          </cell>
          <cell r="L92">
            <v>0</v>
          </cell>
          <cell r="M92">
            <v>0</v>
          </cell>
        </row>
        <row r="93">
          <cell r="B93">
            <v>14623</v>
          </cell>
          <cell r="C93">
            <v>14623</v>
          </cell>
          <cell r="D93">
            <v>14623</v>
          </cell>
          <cell r="E93">
            <v>14623</v>
          </cell>
          <cell r="F93">
            <v>14623</v>
          </cell>
          <cell r="G93">
            <v>14623</v>
          </cell>
          <cell r="H93">
            <v>14623</v>
          </cell>
          <cell r="I93">
            <v>14623</v>
          </cell>
          <cell r="J93">
            <v>14623</v>
          </cell>
          <cell r="K93">
            <v>14623</v>
          </cell>
          <cell r="L93">
            <v>14623</v>
          </cell>
          <cell r="M93">
            <v>14623</v>
          </cell>
          <cell r="N93">
            <v>0</v>
          </cell>
        </row>
        <row r="94">
          <cell r="B94">
            <v>0</v>
          </cell>
          <cell r="C94">
            <v>0</v>
          </cell>
          <cell r="D94">
            <v>0</v>
          </cell>
          <cell r="E94">
            <v>0</v>
          </cell>
          <cell r="F94">
            <v>0</v>
          </cell>
          <cell r="G94">
            <v>0</v>
          </cell>
          <cell r="H94">
            <v>0</v>
          </cell>
          <cell r="I94">
            <v>0</v>
          </cell>
          <cell r="J94">
            <v>0</v>
          </cell>
          <cell r="K94">
            <v>0</v>
          </cell>
          <cell r="L94">
            <v>0</v>
          </cell>
          <cell r="M94">
            <v>0</v>
          </cell>
          <cell r="N94" t="str">
            <v>Budget  2002 ~ 2003</v>
          </cell>
          <cell r="P94">
            <v>0</v>
          </cell>
        </row>
        <row r="95">
          <cell r="B95">
            <v>11355</v>
          </cell>
          <cell r="C95">
            <v>11355</v>
          </cell>
          <cell r="D95">
            <v>11355</v>
          </cell>
          <cell r="E95">
            <v>11355</v>
          </cell>
          <cell r="F95">
            <v>11355</v>
          </cell>
          <cell r="G95">
            <v>11355</v>
          </cell>
          <cell r="H95">
            <v>11355</v>
          </cell>
          <cell r="I95">
            <v>11355</v>
          </cell>
          <cell r="J95">
            <v>11355</v>
          </cell>
          <cell r="K95">
            <v>11355</v>
          </cell>
          <cell r="L95">
            <v>11355</v>
          </cell>
          <cell r="M95">
            <v>11355</v>
          </cell>
          <cell r="N95">
            <v>0</v>
          </cell>
        </row>
        <row r="96">
          <cell r="B96">
            <v>14625</v>
          </cell>
          <cell r="C96">
            <v>14625</v>
          </cell>
          <cell r="D96">
            <v>14625</v>
          </cell>
          <cell r="E96">
            <v>14625</v>
          </cell>
          <cell r="F96">
            <v>14625</v>
          </cell>
          <cell r="G96">
            <v>14625</v>
          </cell>
          <cell r="H96">
            <v>14625</v>
          </cell>
          <cell r="I96">
            <v>14625</v>
          </cell>
          <cell r="J96">
            <v>14625</v>
          </cell>
          <cell r="K96">
            <v>14625</v>
          </cell>
          <cell r="L96">
            <v>14625</v>
          </cell>
          <cell r="M96">
            <v>14625</v>
          </cell>
          <cell r="N96">
            <v>0</v>
          </cell>
          <cell r="P96" t="e">
            <v>#REF!</v>
          </cell>
        </row>
        <row r="97">
          <cell r="B97">
            <v>0</v>
          </cell>
          <cell r="C97">
            <v>0</v>
          </cell>
          <cell r="D97">
            <v>0</v>
          </cell>
          <cell r="E97">
            <v>0</v>
          </cell>
          <cell r="F97">
            <v>0</v>
          </cell>
          <cell r="G97">
            <v>0</v>
          </cell>
          <cell r="H97">
            <v>0</v>
          </cell>
          <cell r="I97">
            <v>0</v>
          </cell>
          <cell r="J97">
            <v>0</v>
          </cell>
          <cell r="K97">
            <v>0</v>
          </cell>
          <cell r="L97">
            <v>0</v>
          </cell>
          <cell r="M97">
            <v>0</v>
          </cell>
          <cell r="N97">
            <v>0</v>
          </cell>
        </row>
        <row r="98">
          <cell r="B98">
            <v>0</v>
          </cell>
          <cell r="C98">
            <v>0</v>
          </cell>
          <cell r="D98">
            <v>0</v>
          </cell>
          <cell r="E98">
            <v>0</v>
          </cell>
          <cell r="F98">
            <v>0</v>
          </cell>
          <cell r="G98">
            <v>0</v>
          </cell>
          <cell r="H98">
            <v>0</v>
          </cell>
          <cell r="I98">
            <v>0</v>
          </cell>
          <cell r="J98">
            <v>0</v>
          </cell>
          <cell r="K98">
            <v>0</v>
          </cell>
          <cell r="L98">
            <v>0</v>
          </cell>
          <cell r="M98">
            <v>0</v>
          </cell>
          <cell r="N98">
            <v>645000</v>
          </cell>
        </row>
        <row r="99">
          <cell r="B99">
            <v>11677</v>
          </cell>
          <cell r="C99">
            <v>11677</v>
          </cell>
          <cell r="D99">
            <v>11677</v>
          </cell>
          <cell r="E99">
            <v>11677</v>
          </cell>
          <cell r="F99">
            <v>11677</v>
          </cell>
          <cell r="G99">
            <v>11677</v>
          </cell>
          <cell r="H99">
            <v>11677</v>
          </cell>
          <cell r="I99">
            <v>11677</v>
          </cell>
          <cell r="J99">
            <v>11677</v>
          </cell>
          <cell r="K99">
            <v>11677</v>
          </cell>
          <cell r="L99">
            <v>11677</v>
          </cell>
          <cell r="M99">
            <v>11677</v>
          </cell>
          <cell r="N99">
            <v>0</v>
          </cell>
          <cell r="P99" t="e">
            <v>#REF!</v>
          </cell>
        </row>
        <row r="100">
          <cell r="B100">
            <v>11677</v>
          </cell>
          <cell r="C100">
            <v>11677</v>
          </cell>
          <cell r="D100">
            <v>11677</v>
          </cell>
          <cell r="E100">
            <v>11677</v>
          </cell>
          <cell r="F100">
            <v>11677</v>
          </cell>
          <cell r="G100">
            <v>11677</v>
          </cell>
          <cell r="H100">
            <v>11677</v>
          </cell>
          <cell r="I100">
            <v>11677</v>
          </cell>
          <cell r="J100">
            <v>11677</v>
          </cell>
          <cell r="K100">
            <v>11677</v>
          </cell>
          <cell r="L100">
            <v>11677</v>
          </cell>
          <cell r="M100">
            <v>11677</v>
          </cell>
          <cell r="N100">
            <v>0</v>
          </cell>
          <cell r="P100" t="e">
            <v>#REF!</v>
          </cell>
        </row>
        <row r="101">
          <cell r="B101">
            <v>3341</v>
          </cell>
          <cell r="C101">
            <v>3341</v>
          </cell>
          <cell r="D101">
            <v>3341</v>
          </cell>
          <cell r="E101">
            <v>3341</v>
          </cell>
          <cell r="F101">
            <v>3341</v>
          </cell>
          <cell r="G101">
            <v>3341</v>
          </cell>
          <cell r="H101">
            <v>3341</v>
          </cell>
          <cell r="I101">
            <v>3341</v>
          </cell>
          <cell r="J101">
            <v>3341</v>
          </cell>
          <cell r="K101">
            <v>3341</v>
          </cell>
          <cell r="L101">
            <v>3341</v>
          </cell>
          <cell r="M101">
            <v>3341</v>
          </cell>
          <cell r="N101">
            <v>12055500</v>
          </cell>
          <cell r="P101" t="e">
            <v>#REF!</v>
          </cell>
        </row>
        <row r="102">
          <cell r="B102">
            <v>3341</v>
          </cell>
          <cell r="C102">
            <v>3341</v>
          </cell>
          <cell r="D102">
            <v>3341</v>
          </cell>
          <cell r="E102">
            <v>3341</v>
          </cell>
          <cell r="F102">
            <v>3341</v>
          </cell>
          <cell r="G102">
            <v>3341</v>
          </cell>
          <cell r="H102">
            <v>3341</v>
          </cell>
          <cell r="I102">
            <v>3341</v>
          </cell>
          <cell r="J102">
            <v>3341</v>
          </cell>
          <cell r="K102">
            <v>3341</v>
          </cell>
          <cell r="L102">
            <v>3341</v>
          </cell>
          <cell r="M102">
            <v>3341</v>
          </cell>
          <cell r="P102" t="e">
            <v>#REF!</v>
          </cell>
        </row>
        <row r="103">
          <cell r="B103">
            <v>6816</v>
          </cell>
          <cell r="C103">
            <v>6816</v>
          </cell>
          <cell r="D103">
            <v>6816</v>
          </cell>
          <cell r="E103">
            <v>6816</v>
          </cell>
          <cell r="F103">
            <v>6816</v>
          </cell>
          <cell r="G103">
            <v>6816</v>
          </cell>
          <cell r="H103">
            <v>6816</v>
          </cell>
          <cell r="I103">
            <v>6816</v>
          </cell>
          <cell r="J103">
            <v>6816</v>
          </cell>
          <cell r="K103">
            <v>6816</v>
          </cell>
          <cell r="L103">
            <v>6816</v>
          </cell>
          <cell r="M103">
            <v>6816</v>
          </cell>
          <cell r="N103">
            <v>1720000</v>
          </cell>
          <cell r="P103" t="e">
            <v>#REF!</v>
          </cell>
        </row>
        <row r="104">
          <cell r="B104">
            <v>6816</v>
          </cell>
          <cell r="C104">
            <v>6816</v>
          </cell>
          <cell r="D104">
            <v>6816</v>
          </cell>
          <cell r="E104">
            <v>6816</v>
          </cell>
          <cell r="F104">
            <v>6816</v>
          </cell>
          <cell r="G104">
            <v>6816</v>
          </cell>
          <cell r="H104">
            <v>6816</v>
          </cell>
          <cell r="I104">
            <v>6816</v>
          </cell>
          <cell r="J104">
            <v>6816</v>
          </cell>
          <cell r="K104">
            <v>6816</v>
          </cell>
          <cell r="L104">
            <v>6816</v>
          </cell>
          <cell r="M104">
            <v>6816</v>
          </cell>
          <cell r="N104">
            <v>3500000</v>
          </cell>
          <cell r="P104" t="e">
            <v>#REF!</v>
          </cell>
        </row>
        <row r="105">
          <cell r="B105">
            <v>6874487.284659557</v>
          </cell>
          <cell r="C105">
            <v>3828373.9199999981</v>
          </cell>
          <cell r="D105">
            <v>3046113.364659559</v>
          </cell>
          <cell r="F105" t="str">
            <v>Add: Chariy &amp; Donation</v>
          </cell>
          <cell r="H105">
            <v>5000000</v>
          </cell>
          <cell r="I105">
            <v>3337857</v>
          </cell>
          <cell r="J105">
            <v>1662143</v>
          </cell>
          <cell r="L105" t="str">
            <v>Cuore CNG</v>
          </cell>
          <cell r="N105">
            <v>2660000</v>
          </cell>
        </row>
        <row r="106">
          <cell r="F106" t="str">
            <v>Total of IMC including charity</v>
          </cell>
          <cell r="H106">
            <v>669959999.99999988</v>
          </cell>
          <cell r="I106">
            <v>608702538</v>
          </cell>
          <cell r="J106" t="str">
            <v>Rupees Per Unit</v>
          </cell>
          <cell r="L106" t="str">
            <v>Cuore Special edition</v>
          </cell>
          <cell r="N106">
            <v>500000</v>
          </cell>
        </row>
        <row r="107">
          <cell r="B107">
            <v>914</v>
          </cell>
          <cell r="C107">
            <v>945</v>
          </cell>
          <cell r="D107">
            <v>976</v>
          </cell>
          <cell r="E107">
            <v>1007</v>
          </cell>
          <cell r="F107">
            <v>1038</v>
          </cell>
          <cell r="G107">
            <v>1069</v>
          </cell>
          <cell r="H107">
            <v>1100</v>
          </cell>
          <cell r="I107">
            <v>1131</v>
          </cell>
          <cell r="J107">
            <v>1162</v>
          </cell>
          <cell r="K107">
            <v>1193</v>
          </cell>
          <cell r="L107">
            <v>1224</v>
          </cell>
          <cell r="M107">
            <v>1255</v>
          </cell>
          <cell r="N107">
            <v>8000000</v>
          </cell>
        </row>
        <row r="108">
          <cell r="B108">
            <v>5237</v>
          </cell>
          <cell r="C108">
            <v>5237</v>
          </cell>
          <cell r="D108">
            <v>5237</v>
          </cell>
          <cell r="E108">
            <v>5237</v>
          </cell>
          <cell r="F108">
            <v>5237</v>
          </cell>
          <cell r="G108">
            <v>5237</v>
          </cell>
          <cell r="H108">
            <v>5237</v>
          </cell>
          <cell r="I108">
            <v>5237</v>
          </cell>
          <cell r="J108">
            <v>5237</v>
          </cell>
          <cell r="K108">
            <v>5237</v>
          </cell>
          <cell r="L108">
            <v>5237</v>
          </cell>
          <cell r="M108">
            <v>5237</v>
          </cell>
          <cell r="N108">
            <v>0</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t="e">
            <v>#REF!</v>
          </cell>
          <cell r="P109" t="e">
            <v>#REF!</v>
          </cell>
        </row>
        <row r="110">
          <cell r="B110">
            <v>5349</v>
          </cell>
          <cell r="C110">
            <v>5349</v>
          </cell>
          <cell r="D110">
            <v>5349</v>
          </cell>
          <cell r="E110">
            <v>5349</v>
          </cell>
          <cell r="F110">
            <v>5349</v>
          </cell>
          <cell r="G110">
            <v>5349</v>
          </cell>
          <cell r="H110">
            <v>5349</v>
          </cell>
          <cell r="I110">
            <v>5349</v>
          </cell>
          <cell r="J110">
            <v>5349</v>
          </cell>
          <cell r="K110">
            <v>5349</v>
          </cell>
          <cell r="L110">
            <v>5349</v>
          </cell>
          <cell r="M110">
            <v>5349</v>
          </cell>
          <cell r="N110">
            <v>0</v>
          </cell>
          <cell r="O110" t="e">
            <v>#REF!</v>
          </cell>
          <cell r="P110" t="e">
            <v>#REF!</v>
          </cell>
        </row>
        <row r="111">
          <cell r="B111">
            <v>5342</v>
          </cell>
          <cell r="C111">
            <v>5342</v>
          </cell>
          <cell r="D111">
            <v>5342</v>
          </cell>
          <cell r="E111">
            <v>5342</v>
          </cell>
          <cell r="F111">
            <v>5342</v>
          </cell>
          <cell r="G111">
            <v>5342</v>
          </cell>
          <cell r="H111">
            <v>5342</v>
          </cell>
          <cell r="I111">
            <v>5342</v>
          </cell>
          <cell r="J111">
            <v>5342</v>
          </cell>
          <cell r="K111">
            <v>5342</v>
          </cell>
          <cell r="L111">
            <v>5342</v>
          </cell>
          <cell r="M111">
            <v>5342</v>
          </cell>
          <cell r="N111">
            <v>0</v>
          </cell>
          <cell r="O111" t="e">
            <v>#REF!</v>
          </cell>
          <cell r="P111" t="e">
            <v>#REF!</v>
          </cell>
        </row>
        <row r="112">
          <cell r="B112">
            <v>0</v>
          </cell>
          <cell r="C112">
            <v>0</v>
          </cell>
          <cell r="D112">
            <v>0</v>
          </cell>
          <cell r="E112">
            <v>0</v>
          </cell>
          <cell r="F112">
            <v>0</v>
          </cell>
          <cell r="G112">
            <v>0</v>
          </cell>
          <cell r="H112">
            <v>0</v>
          </cell>
          <cell r="I112">
            <v>0</v>
          </cell>
          <cell r="J112">
            <v>0</v>
          </cell>
          <cell r="K112">
            <v>0</v>
          </cell>
          <cell r="L112">
            <v>0</v>
          </cell>
          <cell r="M112">
            <v>0</v>
          </cell>
          <cell r="O112" t="e">
            <v>#REF!</v>
          </cell>
          <cell r="P112" t="e">
            <v>#REF!</v>
          </cell>
        </row>
        <row r="113">
          <cell r="B113">
            <v>5347</v>
          </cell>
          <cell r="C113">
            <v>5347</v>
          </cell>
          <cell r="D113">
            <v>5347</v>
          </cell>
          <cell r="E113">
            <v>5347</v>
          </cell>
          <cell r="F113">
            <v>5347</v>
          </cell>
          <cell r="G113">
            <v>5347</v>
          </cell>
          <cell r="H113">
            <v>5347</v>
          </cell>
          <cell r="I113">
            <v>5347</v>
          </cell>
          <cell r="J113">
            <v>5347</v>
          </cell>
          <cell r="K113">
            <v>5347</v>
          </cell>
          <cell r="L113">
            <v>5347</v>
          </cell>
          <cell r="M113">
            <v>5347</v>
          </cell>
          <cell r="N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5236</v>
          </cell>
          <cell r="C115">
            <v>5236</v>
          </cell>
          <cell r="D115">
            <v>5236</v>
          </cell>
          <cell r="E115">
            <v>5236</v>
          </cell>
          <cell r="F115">
            <v>5236</v>
          </cell>
          <cell r="G115">
            <v>5236</v>
          </cell>
          <cell r="H115">
            <v>5236</v>
          </cell>
          <cell r="I115">
            <v>5236</v>
          </cell>
          <cell r="J115">
            <v>5236</v>
          </cell>
          <cell r="K115">
            <v>5236</v>
          </cell>
          <cell r="L115">
            <v>5236</v>
          </cell>
          <cell r="M115">
            <v>5236</v>
          </cell>
          <cell r="N115">
            <v>0</v>
          </cell>
        </row>
        <row r="116">
          <cell r="B116">
            <v>5346</v>
          </cell>
          <cell r="C116">
            <v>5346</v>
          </cell>
          <cell r="D116">
            <v>5346</v>
          </cell>
          <cell r="E116">
            <v>5346</v>
          </cell>
          <cell r="F116">
            <v>5346</v>
          </cell>
          <cell r="G116">
            <v>5346</v>
          </cell>
          <cell r="H116">
            <v>5346</v>
          </cell>
          <cell r="I116">
            <v>5346</v>
          </cell>
          <cell r="J116">
            <v>5346</v>
          </cell>
          <cell r="K116">
            <v>5346</v>
          </cell>
          <cell r="L116">
            <v>5346</v>
          </cell>
          <cell r="M116">
            <v>5346</v>
          </cell>
          <cell r="N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3227</v>
          </cell>
          <cell r="C119">
            <v>3227</v>
          </cell>
          <cell r="D119">
            <v>3227</v>
          </cell>
          <cell r="E119">
            <v>3227</v>
          </cell>
          <cell r="F119">
            <v>3227</v>
          </cell>
          <cell r="G119">
            <v>3227</v>
          </cell>
          <cell r="H119">
            <v>3227</v>
          </cell>
          <cell r="I119">
            <v>3227</v>
          </cell>
          <cell r="J119">
            <v>3227</v>
          </cell>
          <cell r="K119">
            <v>3227</v>
          </cell>
          <cell r="L119">
            <v>3227</v>
          </cell>
          <cell r="M119">
            <v>3227</v>
          </cell>
          <cell r="N119">
            <v>0</v>
          </cell>
        </row>
        <row r="120">
          <cell r="B120">
            <v>3227</v>
          </cell>
          <cell r="C120">
            <v>3227</v>
          </cell>
          <cell r="D120">
            <v>3227</v>
          </cell>
          <cell r="E120">
            <v>3227</v>
          </cell>
          <cell r="F120">
            <v>3227</v>
          </cell>
          <cell r="G120">
            <v>3227</v>
          </cell>
          <cell r="H120">
            <v>3227</v>
          </cell>
          <cell r="I120">
            <v>3227</v>
          </cell>
          <cell r="J120">
            <v>3227</v>
          </cell>
          <cell r="K120">
            <v>3227</v>
          </cell>
          <cell r="L120">
            <v>3227</v>
          </cell>
          <cell r="M120">
            <v>3227</v>
          </cell>
          <cell r="N120">
            <v>0</v>
          </cell>
        </row>
        <row r="121">
          <cell r="B121">
            <v>3304</v>
          </cell>
          <cell r="C121">
            <v>3304</v>
          </cell>
          <cell r="D121">
            <v>3304</v>
          </cell>
          <cell r="E121">
            <v>3304</v>
          </cell>
          <cell r="F121">
            <v>3304</v>
          </cell>
          <cell r="G121">
            <v>3304</v>
          </cell>
          <cell r="H121">
            <v>3304</v>
          </cell>
          <cell r="I121">
            <v>3304</v>
          </cell>
          <cell r="J121">
            <v>3304</v>
          </cell>
          <cell r="K121">
            <v>3304</v>
          </cell>
          <cell r="L121">
            <v>3304</v>
          </cell>
          <cell r="M121">
            <v>3304</v>
          </cell>
        </row>
        <row r="122">
          <cell r="B122">
            <v>3304</v>
          </cell>
          <cell r="C122">
            <v>3304</v>
          </cell>
          <cell r="D122">
            <v>3304</v>
          </cell>
          <cell r="E122">
            <v>3304</v>
          </cell>
          <cell r="F122">
            <v>3304</v>
          </cell>
          <cell r="G122">
            <v>3304</v>
          </cell>
          <cell r="H122">
            <v>3304</v>
          </cell>
          <cell r="I122">
            <v>3304</v>
          </cell>
          <cell r="J122">
            <v>3304</v>
          </cell>
          <cell r="K122">
            <v>3304</v>
          </cell>
          <cell r="L122">
            <v>3304</v>
          </cell>
          <cell r="M122">
            <v>3304</v>
          </cell>
        </row>
        <row r="123">
          <cell r="B123">
            <v>3362</v>
          </cell>
          <cell r="C123">
            <v>3362</v>
          </cell>
          <cell r="D123">
            <v>3362</v>
          </cell>
          <cell r="E123">
            <v>3362</v>
          </cell>
          <cell r="F123">
            <v>3362</v>
          </cell>
          <cell r="G123">
            <v>3362</v>
          </cell>
          <cell r="H123">
            <v>3362</v>
          </cell>
          <cell r="I123">
            <v>3362</v>
          </cell>
          <cell r="J123">
            <v>3362</v>
          </cell>
          <cell r="K123">
            <v>3362</v>
          </cell>
          <cell r="L123">
            <v>3362</v>
          </cell>
          <cell r="M123">
            <v>3362</v>
          </cell>
        </row>
        <row r="124">
          <cell r="B124">
            <v>3362</v>
          </cell>
          <cell r="C124">
            <v>3362</v>
          </cell>
          <cell r="D124">
            <v>3362</v>
          </cell>
          <cell r="E124">
            <v>3362</v>
          </cell>
          <cell r="F124">
            <v>3362</v>
          </cell>
          <cell r="G124">
            <v>3362</v>
          </cell>
          <cell r="H124">
            <v>3362</v>
          </cell>
          <cell r="I124">
            <v>3362</v>
          </cell>
          <cell r="J124">
            <v>3362</v>
          </cell>
          <cell r="K124">
            <v>3362</v>
          </cell>
          <cell r="L124">
            <v>3362</v>
          </cell>
          <cell r="M124">
            <v>3362</v>
          </cell>
        </row>
        <row r="126">
          <cell r="J126" t="str">
            <v>Rupees Per Unit</v>
          </cell>
        </row>
        <row r="127">
          <cell r="B127">
            <v>914</v>
          </cell>
          <cell r="C127">
            <v>945</v>
          </cell>
          <cell r="D127">
            <v>976</v>
          </cell>
          <cell r="E127">
            <v>1007</v>
          </cell>
          <cell r="F127">
            <v>1038</v>
          </cell>
          <cell r="G127">
            <v>1069</v>
          </cell>
          <cell r="H127">
            <v>1100</v>
          </cell>
          <cell r="I127">
            <v>1131</v>
          </cell>
          <cell r="J127">
            <v>1162</v>
          </cell>
          <cell r="K127">
            <v>1193</v>
          </cell>
          <cell r="L127">
            <v>1224</v>
          </cell>
          <cell r="M127">
            <v>1255</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cell r="N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row>
        <row r="136">
          <cell r="B136">
            <v>0</v>
          </cell>
          <cell r="C136">
            <v>0</v>
          </cell>
          <cell r="D136">
            <v>0</v>
          </cell>
          <cell r="E136">
            <v>0</v>
          </cell>
          <cell r="F136">
            <v>0</v>
          </cell>
          <cell r="G136">
            <v>0</v>
          </cell>
          <cell r="H136">
            <v>0</v>
          </cell>
          <cell r="I136">
            <v>0</v>
          </cell>
          <cell r="J136">
            <v>0</v>
          </cell>
          <cell r="K136">
            <v>0</v>
          </cell>
          <cell r="L136">
            <v>0</v>
          </cell>
          <cell r="M136">
            <v>0</v>
          </cell>
          <cell r="N136">
            <v>0</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row>
        <row r="140">
          <cell r="B140">
            <v>0</v>
          </cell>
          <cell r="C140">
            <v>0</v>
          </cell>
          <cell r="D140">
            <v>0</v>
          </cell>
          <cell r="E140">
            <v>0</v>
          </cell>
          <cell r="F140">
            <v>0</v>
          </cell>
          <cell r="G140">
            <v>0</v>
          </cell>
          <cell r="H140">
            <v>0</v>
          </cell>
          <cell r="I140">
            <v>0</v>
          </cell>
          <cell r="J140">
            <v>0</v>
          </cell>
          <cell r="K140">
            <v>0</v>
          </cell>
          <cell r="L140">
            <v>0</v>
          </cell>
          <cell r="M140">
            <v>0</v>
          </cell>
          <cell r="N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7">
          <cell r="J147" t="str">
            <v>Rupees Per Unit</v>
          </cell>
        </row>
        <row r="148">
          <cell r="B148">
            <v>914</v>
          </cell>
          <cell r="C148">
            <v>945</v>
          </cell>
          <cell r="D148">
            <v>976</v>
          </cell>
          <cell r="E148">
            <v>1007</v>
          </cell>
          <cell r="F148">
            <v>1038</v>
          </cell>
          <cell r="G148">
            <v>1069</v>
          </cell>
          <cell r="H148">
            <v>1100</v>
          </cell>
          <cell r="I148">
            <v>1131</v>
          </cell>
          <cell r="J148">
            <v>1162</v>
          </cell>
          <cell r="K148">
            <v>1193</v>
          </cell>
          <cell r="L148">
            <v>1224</v>
          </cell>
          <cell r="M148">
            <v>1255</v>
          </cell>
        </row>
        <row r="149">
          <cell r="B149">
            <v>934</v>
          </cell>
          <cell r="C149">
            <v>934</v>
          </cell>
          <cell r="D149">
            <v>934</v>
          </cell>
          <cell r="E149">
            <v>934</v>
          </cell>
          <cell r="F149">
            <v>934</v>
          </cell>
          <cell r="G149">
            <v>934</v>
          </cell>
          <cell r="H149">
            <v>934</v>
          </cell>
          <cell r="I149">
            <v>934</v>
          </cell>
          <cell r="J149">
            <v>934</v>
          </cell>
          <cell r="K149">
            <v>934</v>
          </cell>
          <cell r="L149">
            <v>934</v>
          </cell>
          <cell r="M149">
            <v>934</v>
          </cell>
          <cell r="N149">
            <v>0</v>
          </cell>
        </row>
        <row r="150">
          <cell r="B150">
            <v>0</v>
          </cell>
          <cell r="C150">
            <v>0</v>
          </cell>
          <cell r="D150">
            <v>0</v>
          </cell>
          <cell r="E150">
            <v>0</v>
          </cell>
          <cell r="F150">
            <v>0</v>
          </cell>
          <cell r="G150">
            <v>0</v>
          </cell>
          <cell r="H150">
            <v>0</v>
          </cell>
          <cell r="I150">
            <v>0</v>
          </cell>
          <cell r="J150">
            <v>0</v>
          </cell>
          <cell r="K150">
            <v>0</v>
          </cell>
          <cell r="L150">
            <v>0</v>
          </cell>
          <cell r="M150">
            <v>0</v>
          </cell>
          <cell r="N150">
            <v>0</v>
          </cell>
        </row>
        <row r="151">
          <cell r="B151">
            <v>1002</v>
          </cell>
          <cell r="C151">
            <v>1002</v>
          </cell>
          <cell r="D151">
            <v>1002</v>
          </cell>
          <cell r="E151">
            <v>1002</v>
          </cell>
          <cell r="F151">
            <v>1002</v>
          </cell>
          <cell r="G151">
            <v>1002</v>
          </cell>
          <cell r="H151">
            <v>1002</v>
          </cell>
          <cell r="I151">
            <v>1002</v>
          </cell>
          <cell r="J151">
            <v>1002</v>
          </cell>
          <cell r="K151">
            <v>1002</v>
          </cell>
          <cell r="L151">
            <v>1002</v>
          </cell>
          <cell r="M151">
            <v>1002</v>
          </cell>
          <cell r="N151">
            <v>0</v>
          </cell>
        </row>
        <row r="152">
          <cell r="B152">
            <v>789</v>
          </cell>
          <cell r="C152">
            <v>789</v>
          </cell>
          <cell r="D152">
            <v>789</v>
          </cell>
          <cell r="E152">
            <v>789</v>
          </cell>
          <cell r="F152">
            <v>789</v>
          </cell>
          <cell r="G152">
            <v>789</v>
          </cell>
          <cell r="H152">
            <v>789</v>
          </cell>
          <cell r="I152">
            <v>789</v>
          </cell>
          <cell r="J152">
            <v>789</v>
          </cell>
          <cell r="K152">
            <v>789</v>
          </cell>
          <cell r="L152">
            <v>789</v>
          </cell>
          <cell r="M152">
            <v>789</v>
          </cell>
          <cell r="N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779</v>
          </cell>
          <cell r="C154">
            <v>779</v>
          </cell>
          <cell r="D154">
            <v>779</v>
          </cell>
          <cell r="E154">
            <v>779</v>
          </cell>
          <cell r="F154">
            <v>779</v>
          </cell>
          <cell r="G154">
            <v>779</v>
          </cell>
          <cell r="H154">
            <v>779</v>
          </cell>
          <cell r="I154">
            <v>779</v>
          </cell>
          <cell r="J154">
            <v>779</v>
          </cell>
          <cell r="K154">
            <v>779</v>
          </cell>
          <cell r="L154">
            <v>779</v>
          </cell>
          <cell r="M154">
            <v>779</v>
          </cell>
          <cell r="N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900</v>
          </cell>
          <cell r="C156">
            <v>900</v>
          </cell>
          <cell r="D156">
            <v>900</v>
          </cell>
          <cell r="E156">
            <v>900</v>
          </cell>
          <cell r="F156">
            <v>900</v>
          </cell>
          <cell r="G156">
            <v>900</v>
          </cell>
          <cell r="H156">
            <v>900</v>
          </cell>
          <cell r="I156">
            <v>900</v>
          </cell>
          <cell r="J156">
            <v>900</v>
          </cell>
          <cell r="K156">
            <v>900</v>
          </cell>
          <cell r="L156">
            <v>900</v>
          </cell>
          <cell r="M156">
            <v>900</v>
          </cell>
          <cell r="N156">
            <v>0</v>
          </cell>
        </row>
        <row r="157">
          <cell r="B157">
            <v>789</v>
          </cell>
          <cell r="C157">
            <v>789</v>
          </cell>
          <cell r="D157">
            <v>789</v>
          </cell>
          <cell r="E157">
            <v>789</v>
          </cell>
          <cell r="F157">
            <v>789</v>
          </cell>
          <cell r="G157">
            <v>789</v>
          </cell>
          <cell r="H157">
            <v>789</v>
          </cell>
          <cell r="I157">
            <v>789</v>
          </cell>
          <cell r="J157">
            <v>789</v>
          </cell>
          <cell r="K157">
            <v>789</v>
          </cell>
          <cell r="L157">
            <v>789</v>
          </cell>
          <cell r="M157">
            <v>789</v>
          </cell>
          <cell r="N157">
            <v>0</v>
          </cell>
        </row>
        <row r="158">
          <cell r="B158">
            <v>0</v>
          </cell>
          <cell r="C158">
            <v>0</v>
          </cell>
          <cell r="D158">
            <v>0</v>
          </cell>
          <cell r="E158">
            <v>0</v>
          </cell>
          <cell r="F158">
            <v>0</v>
          </cell>
          <cell r="G158">
            <v>0</v>
          </cell>
          <cell r="H158">
            <v>0</v>
          </cell>
          <cell r="I158">
            <v>0</v>
          </cell>
          <cell r="J158">
            <v>0</v>
          </cell>
          <cell r="K158">
            <v>0</v>
          </cell>
          <cell r="L158">
            <v>0</v>
          </cell>
          <cell r="M158">
            <v>0</v>
          </cell>
          <cell r="N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41</v>
          </cell>
          <cell r="C160">
            <v>41</v>
          </cell>
          <cell r="D160">
            <v>41</v>
          </cell>
          <cell r="E160">
            <v>41</v>
          </cell>
          <cell r="F160">
            <v>41</v>
          </cell>
          <cell r="G160">
            <v>41</v>
          </cell>
          <cell r="H160">
            <v>41</v>
          </cell>
          <cell r="I160">
            <v>41</v>
          </cell>
          <cell r="J160">
            <v>41</v>
          </cell>
          <cell r="K160">
            <v>41</v>
          </cell>
          <cell r="L160">
            <v>41</v>
          </cell>
          <cell r="M160">
            <v>41</v>
          </cell>
          <cell r="N160">
            <v>0</v>
          </cell>
        </row>
        <row r="161">
          <cell r="B161">
            <v>41</v>
          </cell>
          <cell r="C161">
            <v>41</v>
          </cell>
          <cell r="D161">
            <v>41</v>
          </cell>
          <cell r="E161">
            <v>41</v>
          </cell>
          <cell r="F161">
            <v>41</v>
          </cell>
          <cell r="G161">
            <v>41</v>
          </cell>
          <cell r="H161">
            <v>41</v>
          </cell>
          <cell r="I161">
            <v>41</v>
          </cell>
          <cell r="J161">
            <v>41</v>
          </cell>
          <cell r="K161">
            <v>41</v>
          </cell>
          <cell r="L161">
            <v>41</v>
          </cell>
          <cell r="M161">
            <v>41</v>
          </cell>
          <cell r="N161">
            <v>0</v>
          </cell>
        </row>
        <row r="162">
          <cell r="B162">
            <v>44</v>
          </cell>
          <cell r="C162">
            <v>44</v>
          </cell>
          <cell r="D162">
            <v>44</v>
          </cell>
          <cell r="E162">
            <v>44</v>
          </cell>
          <cell r="F162">
            <v>44</v>
          </cell>
          <cell r="G162">
            <v>44</v>
          </cell>
          <cell r="H162">
            <v>44</v>
          </cell>
          <cell r="I162">
            <v>44</v>
          </cell>
          <cell r="J162">
            <v>44</v>
          </cell>
          <cell r="K162">
            <v>44</v>
          </cell>
          <cell r="L162">
            <v>44</v>
          </cell>
          <cell r="M162">
            <v>44</v>
          </cell>
        </row>
        <row r="163">
          <cell r="B163">
            <v>44</v>
          </cell>
          <cell r="C163">
            <v>44</v>
          </cell>
          <cell r="D163">
            <v>44</v>
          </cell>
          <cell r="E163">
            <v>44</v>
          </cell>
          <cell r="F163">
            <v>44</v>
          </cell>
          <cell r="G163">
            <v>44</v>
          </cell>
          <cell r="H163">
            <v>44</v>
          </cell>
          <cell r="I163">
            <v>44</v>
          </cell>
          <cell r="J163">
            <v>44</v>
          </cell>
          <cell r="K163">
            <v>44</v>
          </cell>
          <cell r="L163">
            <v>44</v>
          </cell>
          <cell r="M163">
            <v>44</v>
          </cell>
        </row>
        <row r="164">
          <cell r="B164">
            <v>39</v>
          </cell>
          <cell r="C164">
            <v>39</v>
          </cell>
          <cell r="D164">
            <v>39</v>
          </cell>
          <cell r="E164">
            <v>39</v>
          </cell>
          <cell r="F164">
            <v>39</v>
          </cell>
          <cell r="G164">
            <v>39</v>
          </cell>
          <cell r="H164">
            <v>39</v>
          </cell>
          <cell r="I164">
            <v>39</v>
          </cell>
          <cell r="J164">
            <v>39</v>
          </cell>
          <cell r="K164">
            <v>39</v>
          </cell>
          <cell r="L164">
            <v>39</v>
          </cell>
          <cell r="M164">
            <v>39</v>
          </cell>
        </row>
        <row r="165">
          <cell r="B165">
            <v>39</v>
          </cell>
          <cell r="C165">
            <v>39</v>
          </cell>
          <cell r="D165">
            <v>39</v>
          </cell>
          <cell r="E165">
            <v>39</v>
          </cell>
          <cell r="F165">
            <v>39</v>
          </cell>
          <cell r="G165">
            <v>39</v>
          </cell>
          <cell r="H165">
            <v>39</v>
          </cell>
          <cell r="I165">
            <v>39</v>
          </cell>
          <cell r="J165">
            <v>39</v>
          </cell>
          <cell r="K165">
            <v>39</v>
          </cell>
          <cell r="L165">
            <v>39</v>
          </cell>
          <cell r="M165">
            <v>39</v>
          </cell>
        </row>
        <row r="167">
          <cell r="J167" t="str">
            <v>Rupees Per Unit</v>
          </cell>
        </row>
        <row r="168">
          <cell r="B168">
            <v>914</v>
          </cell>
          <cell r="C168">
            <v>945</v>
          </cell>
          <cell r="D168">
            <v>976</v>
          </cell>
          <cell r="E168">
            <v>1007</v>
          </cell>
          <cell r="F168">
            <v>1038</v>
          </cell>
          <cell r="G168">
            <v>1069</v>
          </cell>
          <cell r="H168">
            <v>1100</v>
          </cell>
          <cell r="I168">
            <v>1131</v>
          </cell>
          <cell r="J168">
            <v>1162</v>
          </cell>
          <cell r="K168">
            <v>1193</v>
          </cell>
          <cell r="L168">
            <v>1224</v>
          </cell>
          <cell r="M168">
            <v>1255</v>
          </cell>
        </row>
        <row r="169">
          <cell r="B169">
            <v>17536</v>
          </cell>
          <cell r="C169">
            <v>17536</v>
          </cell>
          <cell r="D169">
            <v>17536</v>
          </cell>
          <cell r="E169">
            <v>17536</v>
          </cell>
          <cell r="F169">
            <v>17536</v>
          </cell>
          <cell r="G169">
            <v>17536</v>
          </cell>
          <cell r="H169">
            <v>17536</v>
          </cell>
          <cell r="I169">
            <v>17536</v>
          </cell>
          <cell r="J169">
            <v>17536</v>
          </cell>
          <cell r="K169">
            <v>17536</v>
          </cell>
          <cell r="L169">
            <v>17536</v>
          </cell>
          <cell r="M169">
            <v>17536</v>
          </cell>
          <cell r="N169">
            <v>0</v>
          </cell>
        </row>
        <row r="170">
          <cell r="B170">
            <v>0</v>
          </cell>
          <cell r="C170">
            <v>0</v>
          </cell>
          <cell r="D170">
            <v>0</v>
          </cell>
          <cell r="E170">
            <v>0</v>
          </cell>
          <cell r="F170">
            <v>0</v>
          </cell>
          <cell r="G170">
            <v>0</v>
          </cell>
          <cell r="H170">
            <v>0</v>
          </cell>
          <cell r="I170">
            <v>0</v>
          </cell>
          <cell r="J170">
            <v>0</v>
          </cell>
          <cell r="K170">
            <v>0</v>
          </cell>
          <cell r="L170">
            <v>0</v>
          </cell>
          <cell r="M170">
            <v>0</v>
          </cell>
          <cell r="N170">
            <v>0</v>
          </cell>
        </row>
        <row r="171">
          <cell r="B171">
            <v>21094</v>
          </cell>
          <cell r="C171">
            <v>21094</v>
          </cell>
          <cell r="D171">
            <v>21094</v>
          </cell>
          <cell r="E171">
            <v>21094</v>
          </cell>
          <cell r="F171">
            <v>21094</v>
          </cell>
          <cell r="G171">
            <v>21094</v>
          </cell>
          <cell r="H171">
            <v>21094</v>
          </cell>
          <cell r="I171">
            <v>21094</v>
          </cell>
          <cell r="J171">
            <v>21094</v>
          </cell>
          <cell r="K171">
            <v>21094</v>
          </cell>
          <cell r="L171">
            <v>21094</v>
          </cell>
          <cell r="M171">
            <v>21094</v>
          </cell>
          <cell r="N171">
            <v>0</v>
          </cell>
        </row>
        <row r="172">
          <cell r="B172">
            <v>20581</v>
          </cell>
          <cell r="C172">
            <v>20581</v>
          </cell>
          <cell r="D172">
            <v>20581</v>
          </cell>
          <cell r="E172">
            <v>20581</v>
          </cell>
          <cell r="F172">
            <v>20581</v>
          </cell>
          <cell r="G172">
            <v>20581</v>
          </cell>
          <cell r="H172">
            <v>20581</v>
          </cell>
          <cell r="I172">
            <v>20581</v>
          </cell>
          <cell r="J172">
            <v>20581</v>
          </cell>
          <cell r="K172">
            <v>20581</v>
          </cell>
          <cell r="L172">
            <v>20581</v>
          </cell>
          <cell r="M172">
            <v>20581</v>
          </cell>
          <cell r="N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20749</v>
          </cell>
          <cell r="C174">
            <v>20749</v>
          </cell>
          <cell r="D174">
            <v>20749</v>
          </cell>
          <cell r="E174">
            <v>20749</v>
          </cell>
          <cell r="F174">
            <v>20749</v>
          </cell>
          <cell r="G174">
            <v>20749</v>
          </cell>
          <cell r="H174">
            <v>20749</v>
          </cell>
          <cell r="I174">
            <v>20749</v>
          </cell>
          <cell r="J174">
            <v>20749</v>
          </cell>
          <cell r="K174">
            <v>20749</v>
          </cell>
          <cell r="L174">
            <v>20749</v>
          </cell>
          <cell r="M174">
            <v>20749</v>
          </cell>
          <cell r="N174">
            <v>0</v>
          </cell>
        </row>
        <row r="175">
          <cell r="B175">
            <v>0</v>
          </cell>
          <cell r="C175">
            <v>0</v>
          </cell>
          <cell r="D175">
            <v>0</v>
          </cell>
          <cell r="E175">
            <v>0</v>
          </cell>
          <cell r="F175">
            <v>0</v>
          </cell>
          <cell r="G175">
            <v>0</v>
          </cell>
          <cell r="H175">
            <v>0</v>
          </cell>
          <cell r="I175">
            <v>0</v>
          </cell>
          <cell r="J175">
            <v>0</v>
          </cell>
          <cell r="K175">
            <v>0</v>
          </cell>
          <cell r="L175">
            <v>0</v>
          </cell>
          <cell r="M175">
            <v>0</v>
          </cell>
          <cell r="N175">
            <v>287548043.47826093</v>
          </cell>
        </row>
        <row r="176">
          <cell r="B176">
            <v>17491</v>
          </cell>
          <cell r="C176">
            <v>17491</v>
          </cell>
          <cell r="D176">
            <v>17491</v>
          </cell>
          <cell r="E176">
            <v>17491</v>
          </cell>
          <cell r="F176">
            <v>17491</v>
          </cell>
          <cell r="G176">
            <v>17491</v>
          </cell>
          <cell r="H176">
            <v>17491</v>
          </cell>
          <cell r="I176">
            <v>17491</v>
          </cell>
          <cell r="J176">
            <v>17491</v>
          </cell>
          <cell r="K176">
            <v>17491</v>
          </cell>
          <cell r="L176">
            <v>17491</v>
          </cell>
          <cell r="M176">
            <v>17491</v>
          </cell>
          <cell r="N176">
            <v>0</v>
          </cell>
        </row>
        <row r="177">
          <cell r="B177">
            <v>20760</v>
          </cell>
          <cell r="C177">
            <v>20760</v>
          </cell>
          <cell r="D177">
            <v>20760</v>
          </cell>
          <cell r="E177">
            <v>20760</v>
          </cell>
          <cell r="F177">
            <v>20760</v>
          </cell>
          <cell r="G177">
            <v>20760</v>
          </cell>
          <cell r="H177">
            <v>20760</v>
          </cell>
          <cell r="I177">
            <v>20760</v>
          </cell>
          <cell r="J177">
            <v>20760</v>
          </cell>
          <cell r="K177">
            <v>20760</v>
          </cell>
          <cell r="L177">
            <v>20760</v>
          </cell>
          <cell r="M177">
            <v>20760</v>
          </cell>
          <cell r="N177">
            <v>0</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row>
        <row r="179">
          <cell r="B179">
            <v>0</v>
          </cell>
          <cell r="C179">
            <v>0</v>
          </cell>
          <cell r="D179">
            <v>0</v>
          </cell>
          <cell r="E179">
            <v>0</v>
          </cell>
          <cell r="F179">
            <v>0</v>
          </cell>
          <cell r="G179">
            <v>0</v>
          </cell>
          <cell r="H179">
            <v>0</v>
          </cell>
          <cell r="I179">
            <v>0</v>
          </cell>
          <cell r="J179">
            <v>0</v>
          </cell>
          <cell r="K179">
            <v>0</v>
          </cell>
          <cell r="L179">
            <v>0</v>
          </cell>
          <cell r="M179">
            <v>0</v>
          </cell>
          <cell r="N179">
            <v>-251696609.9015587</v>
          </cell>
        </row>
        <row r="180">
          <cell r="B180">
            <v>14945</v>
          </cell>
          <cell r="C180">
            <v>14945</v>
          </cell>
          <cell r="D180">
            <v>14945</v>
          </cell>
          <cell r="E180">
            <v>14945</v>
          </cell>
          <cell r="F180">
            <v>14945</v>
          </cell>
          <cell r="G180">
            <v>14945</v>
          </cell>
          <cell r="H180">
            <v>14945</v>
          </cell>
          <cell r="I180">
            <v>14945</v>
          </cell>
          <cell r="J180">
            <v>14945</v>
          </cell>
          <cell r="K180">
            <v>14945</v>
          </cell>
          <cell r="L180">
            <v>14945</v>
          </cell>
          <cell r="M180">
            <v>14945</v>
          </cell>
          <cell r="N180">
            <v>0</v>
          </cell>
        </row>
        <row r="181">
          <cell r="B181">
            <v>14945</v>
          </cell>
          <cell r="C181">
            <v>14945</v>
          </cell>
          <cell r="D181">
            <v>14945</v>
          </cell>
          <cell r="E181">
            <v>14945</v>
          </cell>
          <cell r="F181">
            <v>14945</v>
          </cell>
          <cell r="G181">
            <v>14945</v>
          </cell>
          <cell r="H181">
            <v>14945</v>
          </cell>
          <cell r="I181">
            <v>14945</v>
          </cell>
          <cell r="J181">
            <v>14945</v>
          </cell>
          <cell r="K181">
            <v>14945</v>
          </cell>
          <cell r="L181">
            <v>14945</v>
          </cell>
          <cell r="M181">
            <v>14945</v>
          </cell>
          <cell r="N181">
            <v>0</v>
          </cell>
        </row>
        <row r="182">
          <cell r="B182">
            <v>6689</v>
          </cell>
          <cell r="C182">
            <v>6689</v>
          </cell>
          <cell r="D182">
            <v>6689</v>
          </cell>
          <cell r="E182">
            <v>6689</v>
          </cell>
          <cell r="F182">
            <v>6689</v>
          </cell>
          <cell r="G182">
            <v>6689</v>
          </cell>
          <cell r="H182">
            <v>6689</v>
          </cell>
          <cell r="I182">
            <v>6689</v>
          </cell>
          <cell r="J182">
            <v>6689</v>
          </cell>
          <cell r="K182">
            <v>6689</v>
          </cell>
          <cell r="L182">
            <v>6689</v>
          </cell>
          <cell r="M182">
            <v>6689</v>
          </cell>
        </row>
        <row r="183">
          <cell r="B183">
            <v>6689</v>
          </cell>
          <cell r="C183">
            <v>6689</v>
          </cell>
          <cell r="D183">
            <v>6689</v>
          </cell>
          <cell r="E183">
            <v>6689</v>
          </cell>
          <cell r="F183">
            <v>6689</v>
          </cell>
          <cell r="G183">
            <v>6689</v>
          </cell>
          <cell r="H183">
            <v>6689</v>
          </cell>
          <cell r="I183">
            <v>6689</v>
          </cell>
          <cell r="J183">
            <v>6689</v>
          </cell>
          <cell r="K183">
            <v>6689</v>
          </cell>
          <cell r="L183">
            <v>6689</v>
          </cell>
          <cell r="M183">
            <v>6689</v>
          </cell>
          <cell r="N183">
            <v>35851433.576702222</v>
          </cell>
        </row>
        <row r="184">
          <cell r="B184">
            <v>10217</v>
          </cell>
          <cell r="C184">
            <v>10217</v>
          </cell>
          <cell r="D184">
            <v>10217</v>
          </cell>
          <cell r="E184">
            <v>10217</v>
          </cell>
          <cell r="F184">
            <v>10217</v>
          </cell>
          <cell r="G184">
            <v>10217</v>
          </cell>
          <cell r="H184">
            <v>10217</v>
          </cell>
          <cell r="I184">
            <v>10217</v>
          </cell>
          <cell r="J184">
            <v>10217</v>
          </cell>
          <cell r="K184">
            <v>10217</v>
          </cell>
          <cell r="L184">
            <v>10217</v>
          </cell>
          <cell r="M184">
            <v>10217</v>
          </cell>
          <cell r="N184">
            <v>6874487.284659557</v>
          </cell>
        </row>
        <row r="185">
          <cell r="B185">
            <v>10217</v>
          </cell>
          <cell r="C185">
            <v>10217</v>
          </cell>
          <cell r="D185">
            <v>10217</v>
          </cell>
          <cell r="E185">
            <v>10217</v>
          </cell>
          <cell r="F185">
            <v>10217</v>
          </cell>
          <cell r="G185">
            <v>10217</v>
          </cell>
          <cell r="H185">
            <v>10217</v>
          </cell>
          <cell r="I185">
            <v>10217</v>
          </cell>
          <cell r="J185">
            <v>10217</v>
          </cell>
          <cell r="K185">
            <v>10217</v>
          </cell>
          <cell r="L185">
            <v>10217</v>
          </cell>
          <cell r="M185">
            <v>10217</v>
          </cell>
        </row>
        <row r="186">
          <cell r="G186" t="str">
            <v>Total Gross Profit Parts &amp; Oil</v>
          </cell>
          <cell r="L186">
            <v>71792920.861361772</v>
          </cell>
          <cell r="M186">
            <v>29067000</v>
          </cell>
          <cell r="N186">
            <v>42725920.861361779</v>
          </cell>
        </row>
        <row r="187">
          <cell r="B187">
            <v>914</v>
          </cell>
          <cell r="C187">
            <v>945</v>
          </cell>
          <cell r="D187">
            <v>976</v>
          </cell>
          <cell r="E187">
            <v>1007</v>
          </cell>
          <cell r="F187">
            <v>1038</v>
          </cell>
          <cell r="G187">
            <v>1069</v>
          </cell>
          <cell r="H187">
            <v>1100</v>
          </cell>
          <cell r="I187">
            <v>1131</v>
          </cell>
          <cell r="J187">
            <v>1162</v>
          </cell>
          <cell r="K187">
            <v>1193</v>
          </cell>
          <cell r="L187">
            <v>1224</v>
          </cell>
          <cell r="M187">
            <v>1255</v>
          </cell>
        </row>
        <row r="190">
          <cell r="B190">
            <v>0.52</v>
          </cell>
          <cell r="C190">
            <v>0.52</v>
          </cell>
          <cell r="D190">
            <v>0.52</v>
          </cell>
          <cell r="E190">
            <v>0.52</v>
          </cell>
          <cell r="F190">
            <v>0.52</v>
          </cell>
          <cell r="G190">
            <v>0.52</v>
          </cell>
          <cell r="H190">
            <v>0.52</v>
          </cell>
          <cell r="I190">
            <v>0.52</v>
          </cell>
          <cell r="J190">
            <v>0.52</v>
          </cell>
          <cell r="K190">
            <v>0.52</v>
          </cell>
          <cell r="L190">
            <v>0.52</v>
          </cell>
          <cell r="M190">
            <v>0.52</v>
          </cell>
        </row>
        <row r="191">
          <cell r="B191">
            <v>0.52</v>
          </cell>
          <cell r="C191">
            <v>0.52</v>
          </cell>
          <cell r="D191">
            <v>0.52</v>
          </cell>
          <cell r="E191">
            <v>0.52</v>
          </cell>
          <cell r="F191">
            <v>0.52</v>
          </cell>
          <cell r="G191">
            <v>0.52</v>
          </cell>
          <cell r="H191">
            <v>0.52</v>
          </cell>
          <cell r="I191">
            <v>0.52</v>
          </cell>
          <cell r="J191">
            <v>0.52</v>
          </cell>
          <cell r="K191">
            <v>0.52</v>
          </cell>
          <cell r="L191">
            <v>0.52</v>
          </cell>
          <cell r="M191">
            <v>0.52</v>
          </cell>
        </row>
        <row r="194">
          <cell r="B194">
            <v>0.52</v>
          </cell>
          <cell r="C194">
            <v>0.52</v>
          </cell>
          <cell r="D194">
            <v>0.52</v>
          </cell>
          <cell r="E194">
            <v>0.52</v>
          </cell>
          <cell r="F194">
            <v>0.52</v>
          </cell>
          <cell r="G194">
            <v>0.52</v>
          </cell>
          <cell r="H194">
            <v>0.52</v>
          </cell>
          <cell r="I194">
            <v>0.52</v>
          </cell>
          <cell r="J194">
            <v>0.52</v>
          </cell>
          <cell r="K194">
            <v>0.52</v>
          </cell>
          <cell r="L194">
            <v>0.52</v>
          </cell>
          <cell r="M194">
            <v>0.52</v>
          </cell>
        </row>
        <row r="195">
          <cell r="B195">
            <v>0.52</v>
          </cell>
          <cell r="C195">
            <v>0.52</v>
          </cell>
          <cell r="D195">
            <v>0.52</v>
          </cell>
          <cell r="E195">
            <v>0.52</v>
          </cell>
          <cell r="F195">
            <v>0.52</v>
          </cell>
          <cell r="G195">
            <v>0.52</v>
          </cell>
          <cell r="H195">
            <v>0.52</v>
          </cell>
          <cell r="I195">
            <v>0.52</v>
          </cell>
          <cell r="J195">
            <v>0.52</v>
          </cell>
          <cell r="K195">
            <v>0.52</v>
          </cell>
          <cell r="L195">
            <v>0.52</v>
          </cell>
          <cell r="M195">
            <v>0.52</v>
          </cell>
        </row>
        <row r="198">
          <cell r="B198">
            <v>0.52</v>
          </cell>
          <cell r="C198">
            <v>0.52</v>
          </cell>
          <cell r="D198">
            <v>0.52</v>
          </cell>
          <cell r="E198">
            <v>0.52</v>
          </cell>
          <cell r="F198">
            <v>0.52</v>
          </cell>
          <cell r="G198">
            <v>0.52</v>
          </cell>
          <cell r="H198">
            <v>0.52</v>
          </cell>
          <cell r="I198">
            <v>0.52</v>
          </cell>
          <cell r="J198">
            <v>0.52</v>
          </cell>
          <cell r="K198">
            <v>0.52</v>
          </cell>
          <cell r="L198">
            <v>0.52</v>
          </cell>
          <cell r="M198">
            <v>0.52</v>
          </cell>
        </row>
        <row r="199">
          <cell r="B199">
            <v>0.52</v>
          </cell>
          <cell r="C199">
            <v>0.52</v>
          </cell>
          <cell r="D199">
            <v>0.52</v>
          </cell>
          <cell r="E199">
            <v>0.52</v>
          </cell>
          <cell r="F199">
            <v>0.52</v>
          </cell>
          <cell r="G199">
            <v>0.52</v>
          </cell>
          <cell r="H199">
            <v>0.52</v>
          </cell>
          <cell r="I199">
            <v>0.52</v>
          </cell>
          <cell r="J199">
            <v>0.52</v>
          </cell>
          <cell r="K199">
            <v>0.52</v>
          </cell>
          <cell r="L199">
            <v>0.52</v>
          </cell>
          <cell r="M199">
            <v>0.52</v>
          </cell>
        </row>
        <row r="201">
          <cell r="D201">
            <v>0</v>
          </cell>
        </row>
        <row r="202">
          <cell r="B202">
            <v>914</v>
          </cell>
          <cell r="C202">
            <v>945</v>
          </cell>
          <cell r="D202">
            <v>976</v>
          </cell>
          <cell r="E202">
            <v>1007</v>
          </cell>
          <cell r="F202">
            <v>1038</v>
          </cell>
          <cell r="G202">
            <v>1069</v>
          </cell>
          <cell r="H202">
            <v>1100</v>
          </cell>
          <cell r="I202">
            <v>1131</v>
          </cell>
          <cell r="J202">
            <v>1162</v>
          </cell>
          <cell r="K202">
            <v>1193</v>
          </cell>
          <cell r="L202">
            <v>1224</v>
          </cell>
          <cell r="M202">
            <v>1255</v>
          </cell>
        </row>
        <row r="203">
          <cell r="B203">
            <v>361160</v>
          </cell>
          <cell r="C203">
            <v>361160</v>
          </cell>
          <cell r="D203">
            <v>361160</v>
          </cell>
          <cell r="E203">
            <v>355561</v>
          </cell>
          <cell r="F203">
            <v>355561</v>
          </cell>
          <cell r="G203">
            <v>355561</v>
          </cell>
          <cell r="H203">
            <v>355561</v>
          </cell>
          <cell r="I203">
            <v>355561</v>
          </cell>
          <cell r="J203">
            <v>355561</v>
          </cell>
          <cell r="K203">
            <v>355561</v>
          </cell>
          <cell r="L203">
            <v>355561</v>
          </cell>
          <cell r="M203">
            <v>355561</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435394</v>
          </cell>
          <cell r="C205">
            <v>435394</v>
          </cell>
          <cell r="D205">
            <v>435394</v>
          </cell>
          <cell r="E205">
            <v>428667</v>
          </cell>
          <cell r="F205">
            <v>428667</v>
          </cell>
          <cell r="G205">
            <v>428667</v>
          </cell>
          <cell r="H205">
            <v>428667</v>
          </cell>
          <cell r="I205">
            <v>428667</v>
          </cell>
          <cell r="J205">
            <v>428667</v>
          </cell>
          <cell r="K205">
            <v>428667</v>
          </cell>
          <cell r="L205">
            <v>428667</v>
          </cell>
          <cell r="M205">
            <v>428667</v>
          </cell>
        </row>
        <row r="206">
          <cell r="B206">
            <v>526273</v>
          </cell>
          <cell r="C206">
            <v>526273</v>
          </cell>
          <cell r="D206">
            <v>526273</v>
          </cell>
          <cell r="E206">
            <v>518119</v>
          </cell>
          <cell r="F206">
            <v>518119</v>
          </cell>
          <cell r="G206">
            <v>518119</v>
          </cell>
          <cell r="H206">
            <v>518119</v>
          </cell>
          <cell r="I206">
            <v>518119</v>
          </cell>
          <cell r="J206">
            <v>518119</v>
          </cell>
          <cell r="K206">
            <v>518119</v>
          </cell>
          <cell r="L206">
            <v>518119</v>
          </cell>
          <cell r="M206">
            <v>518119</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611345</v>
          </cell>
          <cell r="C208">
            <v>611345</v>
          </cell>
          <cell r="D208">
            <v>611345</v>
          </cell>
          <cell r="E208">
            <v>601897</v>
          </cell>
          <cell r="F208">
            <v>601897</v>
          </cell>
          <cell r="G208">
            <v>601897</v>
          </cell>
          <cell r="H208">
            <v>601897</v>
          </cell>
          <cell r="I208">
            <v>601897</v>
          </cell>
          <cell r="J208">
            <v>601897</v>
          </cell>
          <cell r="K208">
            <v>601897</v>
          </cell>
          <cell r="L208">
            <v>601897</v>
          </cell>
          <cell r="M208">
            <v>601897</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525074</v>
          </cell>
          <cell r="C210">
            <v>525074</v>
          </cell>
          <cell r="D210">
            <v>525074</v>
          </cell>
          <cell r="E210">
            <v>516949</v>
          </cell>
          <cell r="F210">
            <v>516949</v>
          </cell>
          <cell r="G210">
            <v>516949</v>
          </cell>
          <cell r="H210">
            <v>516949</v>
          </cell>
          <cell r="I210">
            <v>516949</v>
          </cell>
          <cell r="J210">
            <v>516949</v>
          </cell>
          <cell r="K210">
            <v>516949</v>
          </cell>
          <cell r="L210">
            <v>516949</v>
          </cell>
          <cell r="M210">
            <v>516949</v>
          </cell>
        </row>
        <row r="211">
          <cell r="B211">
            <v>712402</v>
          </cell>
          <cell r="C211">
            <v>712402</v>
          </cell>
          <cell r="D211">
            <v>712402</v>
          </cell>
          <cell r="E211">
            <v>701383</v>
          </cell>
          <cell r="F211">
            <v>701383</v>
          </cell>
          <cell r="G211">
            <v>701383</v>
          </cell>
          <cell r="H211">
            <v>701383</v>
          </cell>
          <cell r="I211">
            <v>701383</v>
          </cell>
          <cell r="J211">
            <v>701383</v>
          </cell>
          <cell r="K211">
            <v>701383</v>
          </cell>
          <cell r="L211">
            <v>701383</v>
          </cell>
          <cell r="M211">
            <v>701383</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710824</v>
          </cell>
          <cell r="C214">
            <v>710824</v>
          </cell>
          <cell r="D214">
            <v>710824</v>
          </cell>
          <cell r="E214">
            <v>710824</v>
          </cell>
          <cell r="F214">
            <v>710824</v>
          </cell>
          <cell r="G214">
            <v>710824</v>
          </cell>
          <cell r="H214">
            <v>710824</v>
          </cell>
          <cell r="I214">
            <v>710824</v>
          </cell>
          <cell r="J214">
            <v>710824</v>
          </cell>
          <cell r="K214">
            <v>710824</v>
          </cell>
          <cell r="L214">
            <v>710824</v>
          </cell>
          <cell r="M214">
            <v>710824</v>
          </cell>
        </row>
        <row r="215">
          <cell r="B215">
            <v>710824</v>
          </cell>
          <cell r="C215">
            <v>710824</v>
          </cell>
          <cell r="D215">
            <v>710824</v>
          </cell>
          <cell r="E215">
            <v>710824</v>
          </cell>
          <cell r="F215">
            <v>710824</v>
          </cell>
          <cell r="G215">
            <v>710824</v>
          </cell>
          <cell r="H215">
            <v>710824</v>
          </cell>
          <cell r="I215">
            <v>710824</v>
          </cell>
          <cell r="J215">
            <v>710824</v>
          </cell>
          <cell r="K215">
            <v>710824</v>
          </cell>
          <cell r="L215">
            <v>710824</v>
          </cell>
          <cell r="M215">
            <v>710824</v>
          </cell>
        </row>
        <row r="216">
          <cell r="B216">
            <v>256211</v>
          </cell>
          <cell r="C216">
            <v>256211</v>
          </cell>
          <cell r="D216">
            <v>256211</v>
          </cell>
          <cell r="E216">
            <v>256211</v>
          </cell>
          <cell r="F216">
            <v>256211</v>
          </cell>
          <cell r="G216">
            <v>256211</v>
          </cell>
          <cell r="H216">
            <v>256211</v>
          </cell>
          <cell r="I216">
            <v>256211</v>
          </cell>
          <cell r="J216">
            <v>256211</v>
          </cell>
          <cell r="K216">
            <v>256211</v>
          </cell>
          <cell r="L216">
            <v>256211</v>
          </cell>
          <cell r="M216">
            <v>256211</v>
          </cell>
        </row>
        <row r="217">
          <cell r="B217">
            <v>256211</v>
          </cell>
          <cell r="C217">
            <v>256211</v>
          </cell>
          <cell r="D217">
            <v>256211</v>
          </cell>
          <cell r="E217">
            <v>256211</v>
          </cell>
          <cell r="F217">
            <v>256211</v>
          </cell>
          <cell r="G217">
            <v>256211</v>
          </cell>
          <cell r="H217">
            <v>256211</v>
          </cell>
          <cell r="I217">
            <v>256211</v>
          </cell>
          <cell r="J217">
            <v>256211</v>
          </cell>
          <cell r="K217">
            <v>256211</v>
          </cell>
          <cell r="L217">
            <v>256211</v>
          </cell>
          <cell r="M217">
            <v>256211</v>
          </cell>
        </row>
        <row r="218">
          <cell r="B218">
            <v>256211</v>
          </cell>
          <cell r="C218">
            <v>256211</v>
          </cell>
          <cell r="D218">
            <v>256211</v>
          </cell>
          <cell r="E218">
            <v>256211</v>
          </cell>
          <cell r="F218">
            <v>256211</v>
          </cell>
          <cell r="G218">
            <v>256211</v>
          </cell>
          <cell r="H218">
            <v>256211</v>
          </cell>
          <cell r="I218">
            <v>256211</v>
          </cell>
          <cell r="J218">
            <v>256211</v>
          </cell>
          <cell r="K218">
            <v>256211</v>
          </cell>
          <cell r="L218">
            <v>256211</v>
          </cell>
          <cell r="M218">
            <v>256211</v>
          </cell>
        </row>
        <row r="219">
          <cell r="B219">
            <v>256211</v>
          </cell>
          <cell r="C219">
            <v>256211</v>
          </cell>
          <cell r="D219">
            <v>256211</v>
          </cell>
          <cell r="E219">
            <v>256211</v>
          </cell>
          <cell r="F219">
            <v>256211</v>
          </cell>
          <cell r="G219">
            <v>256211</v>
          </cell>
          <cell r="H219">
            <v>256211</v>
          </cell>
          <cell r="I219">
            <v>256211</v>
          </cell>
          <cell r="J219">
            <v>256211</v>
          </cell>
          <cell r="K219">
            <v>256211</v>
          </cell>
          <cell r="L219">
            <v>256211</v>
          </cell>
          <cell r="M219">
            <v>256211</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45">
          <cell r="E245">
            <v>0</v>
          </cell>
        </row>
        <row r="246">
          <cell r="B246">
            <v>914</v>
          </cell>
          <cell r="C246">
            <v>945</v>
          </cell>
          <cell r="D246">
            <v>976</v>
          </cell>
          <cell r="E246">
            <v>1007</v>
          </cell>
          <cell r="F246">
            <v>1038</v>
          </cell>
          <cell r="G246">
            <v>1069</v>
          </cell>
          <cell r="H246">
            <v>1100</v>
          </cell>
          <cell r="I246">
            <v>1131</v>
          </cell>
          <cell r="J246">
            <v>1162</v>
          </cell>
          <cell r="K246">
            <v>1193</v>
          </cell>
          <cell r="L246">
            <v>1224</v>
          </cell>
          <cell r="M246">
            <v>1255</v>
          </cell>
        </row>
        <row r="247">
          <cell r="B247">
            <v>849000</v>
          </cell>
          <cell r="C247">
            <v>849000</v>
          </cell>
          <cell r="D247">
            <v>849000</v>
          </cell>
          <cell r="E247">
            <v>849000</v>
          </cell>
          <cell r="F247">
            <v>849000</v>
          </cell>
          <cell r="G247">
            <v>849000</v>
          </cell>
          <cell r="H247">
            <v>849000</v>
          </cell>
          <cell r="I247">
            <v>849000</v>
          </cell>
          <cell r="J247">
            <v>849000</v>
          </cell>
          <cell r="K247">
            <v>849000</v>
          </cell>
          <cell r="L247">
            <v>849000</v>
          </cell>
          <cell r="M247">
            <v>849000</v>
          </cell>
        </row>
        <row r="248">
          <cell r="C248">
            <v>0</v>
          </cell>
          <cell r="D248">
            <v>0</v>
          </cell>
          <cell r="E248">
            <v>0</v>
          </cell>
          <cell r="F248">
            <v>0</v>
          </cell>
          <cell r="G248">
            <v>0</v>
          </cell>
          <cell r="H248">
            <v>0</v>
          </cell>
          <cell r="I248">
            <v>0</v>
          </cell>
          <cell r="J248">
            <v>0</v>
          </cell>
          <cell r="K248">
            <v>0</v>
          </cell>
          <cell r="L248">
            <v>0</v>
          </cell>
          <cell r="M248">
            <v>0</v>
          </cell>
        </row>
        <row r="249">
          <cell r="B249">
            <v>939000</v>
          </cell>
          <cell r="C249">
            <v>939000</v>
          </cell>
          <cell r="D249">
            <v>939000</v>
          </cell>
          <cell r="E249">
            <v>939000</v>
          </cell>
          <cell r="F249">
            <v>939000</v>
          </cell>
          <cell r="G249">
            <v>939000</v>
          </cell>
          <cell r="H249">
            <v>939000</v>
          </cell>
          <cell r="I249">
            <v>939000</v>
          </cell>
          <cell r="J249">
            <v>939000</v>
          </cell>
          <cell r="K249">
            <v>939000</v>
          </cell>
          <cell r="L249">
            <v>939000</v>
          </cell>
          <cell r="M249">
            <v>939000</v>
          </cell>
        </row>
        <row r="250">
          <cell r="B250">
            <v>1079000</v>
          </cell>
          <cell r="C250">
            <v>1079000</v>
          </cell>
          <cell r="D250">
            <v>1079000</v>
          </cell>
          <cell r="E250">
            <v>1079000</v>
          </cell>
          <cell r="F250">
            <v>1079000</v>
          </cell>
          <cell r="G250">
            <v>1079000</v>
          </cell>
          <cell r="H250">
            <v>1079000</v>
          </cell>
          <cell r="I250">
            <v>1079000</v>
          </cell>
          <cell r="J250">
            <v>1079000</v>
          </cell>
          <cell r="K250">
            <v>1079000</v>
          </cell>
          <cell r="L250">
            <v>1079000</v>
          </cell>
          <cell r="M250">
            <v>1079000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1169000</v>
          </cell>
          <cell r="C252">
            <v>1169000</v>
          </cell>
          <cell r="D252">
            <v>1169000</v>
          </cell>
          <cell r="E252">
            <v>1169000</v>
          </cell>
          <cell r="F252">
            <v>1169000</v>
          </cell>
          <cell r="G252">
            <v>1169000</v>
          </cell>
          <cell r="H252">
            <v>1169000</v>
          </cell>
          <cell r="I252">
            <v>1169000</v>
          </cell>
          <cell r="J252">
            <v>1169000</v>
          </cell>
          <cell r="K252">
            <v>1169000</v>
          </cell>
          <cell r="L252">
            <v>1169000</v>
          </cell>
          <cell r="M252">
            <v>1169000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999000</v>
          </cell>
          <cell r="C254">
            <v>999000</v>
          </cell>
          <cell r="D254">
            <v>999000</v>
          </cell>
          <cell r="E254">
            <v>999000</v>
          </cell>
          <cell r="F254">
            <v>999000</v>
          </cell>
          <cell r="G254">
            <v>999000</v>
          </cell>
          <cell r="H254">
            <v>999000</v>
          </cell>
          <cell r="I254">
            <v>999000</v>
          </cell>
          <cell r="J254">
            <v>999000</v>
          </cell>
          <cell r="K254">
            <v>999000</v>
          </cell>
          <cell r="L254">
            <v>999000</v>
          </cell>
          <cell r="M254">
            <v>999000</v>
          </cell>
        </row>
        <row r="255">
          <cell r="B255">
            <v>1189000</v>
          </cell>
          <cell r="C255">
            <v>1189000</v>
          </cell>
          <cell r="D255">
            <v>1189000</v>
          </cell>
          <cell r="E255">
            <v>1189000</v>
          </cell>
          <cell r="F255">
            <v>1189000</v>
          </cell>
          <cell r="G255">
            <v>1189000</v>
          </cell>
          <cell r="H255">
            <v>1189000</v>
          </cell>
          <cell r="I255">
            <v>1189000</v>
          </cell>
          <cell r="J255">
            <v>1189000</v>
          </cell>
          <cell r="K255">
            <v>1189000</v>
          </cell>
          <cell r="L255">
            <v>1189000</v>
          </cell>
          <cell r="M255">
            <v>1189000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799000</v>
          </cell>
          <cell r="C258">
            <v>799000</v>
          </cell>
          <cell r="D258">
            <v>799000</v>
          </cell>
          <cell r="E258">
            <v>799000</v>
          </cell>
          <cell r="F258">
            <v>799000</v>
          </cell>
          <cell r="G258">
            <v>799000</v>
          </cell>
          <cell r="H258">
            <v>799000</v>
          </cell>
          <cell r="I258">
            <v>799000</v>
          </cell>
          <cell r="J258">
            <v>799000</v>
          </cell>
          <cell r="K258">
            <v>799000</v>
          </cell>
          <cell r="L258">
            <v>799000</v>
          </cell>
          <cell r="M258">
            <v>799000</v>
          </cell>
          <cell r="N258">
            <v>834000</v>
          </cell>
          <cell r="O258">
            <v>-35000</v>
          </cell>
        </row>
        <row r="259">
          <cell r="B259">
            <v>765000</v>
          </cell>
          <cell r="C259">
            <v>765000</v>
          </cell>
          <cell r="D259">
            <v>765000</v>
          </cell>
          <cell r="E259">
            <v>765000</v>
          </cell>
          <cell r="F259">
            <v>765000</v>
          </cell>
          <cell r="G259">
            <v>765000</v>
          </cell>
          <cell r="H259">
            <v>765000</v>
          </cell>
          <cell r="I259">
            <v>765000</v>
          </cell>
          <cell r="J259">
            <v>765000</v>
          </cell>
          <cell r="K259">
            <v>765000</v>
          </cell>
          <cell r="L259">
            <v>765000</v>
          </cell>
          <cell r="M259">
            <v>765000</v>
          </cell>
          <cell r="N259">
            <v>779000</v>
          </cell>
          <cell r="O259">
            <v>-14000</v>
          </cell>
        </row>
        <row r="260">
          <cell r="B260">
            <v>349000</v>
          </cell>
          <cell r="C260">
            <v>349000</v>
          </cell>
          <cell r="D260">
            <v>349000</v>
          </cell>
          <cell r="E260">
            <v>349000</v>
          </cell>
          <cell r="F260">
            <v>349000</v>
          </cell>
          <cell r="G260">
            <v>349000</v>
          </cell>
          <cell r="H260">
            <v>349000</v>
          </cell>
          <cell r="I260">
            <v>349000</v>
          </cell>
          <cell r="J260">
            <v>349000</v>
          </cell>
          <cell r="K260">
            <v>349000</v>
          </cell>
          <cell r="L260">
            <v>349000</v>
          </cell>
          <cell r="M260">
            <v>349000</v>
          </cell>
        </row>
        <row r="261">
          <cell r="B261">
            <v>379000</v>
          </cell>
          <cell r="C261">
            <v>379000</v>
          </cell>
          <cell r="D261">
            <v>379000</v>
          </cell>
          <cell r="E261">
            <v>379000</v>
          </cell>
          <cell r="F261">
            <v>379000</v>
          </cell>
          <cell r="G261">
            <v>379000</v>
          </cell>
          <cell r="H261">
            <v>379000</v>
          </cell>
          <cell r="I261">
            <v>379000</v>
          </cell>
          <cell r="J261">
            <v>379000</v>
          </cell>
          <cell r="K261">
            <v>379000</v>
          </cell>
          <cell r="L261">
            <v>379000</v>
          </cell>
          <cell r="M261">
            <v>379000</v>
          </cell>
        </row>
        <row r="262">
          <cell r="B262">
            <v>399000</v>
          </cell>
          <cell r="C262">
            <v>399000</v>
          </cell>
          <cell r="D262">
            <v>399000</v>
          </cell>
          <cell r="E262">
            <v>399000</v>
          </cell>
          <cell r="F262">
            <v>399000</v>
          </cell>
          <cell r="G262">
            <v>399000</v>
          </cell>
          <cell r="H262">
            <v>399000</v>
          </cell>
          <cell r="I262">
            <v>399000</v>
          </cell>
          <cell r="J262">
            <v>399000</v>
          </cell>
          <cell r="K262">
            <v>399000</v>
          </cell>
          <cell r="L262">
            <v>399000</v>
          </cell>
          <cell r="M262">
            <v>399000</v>
          </cell>
        </row>
        <row r="263">
          <cell r="B263">
            <v>429000</v>
          </cell>
          <cell r="C263">
            <v>429000</v>
          </cell>
          <cell r="D263">
            <v>429000</v>
          </cell>
          <cell r="E263">
            <v>429000</v>
          </cell>
          <cell r="F263">
            <v>429000</v>
          </cell>
          <cell r="G263">
            <v>429000</v>
          </cell>
          <cell r="H263">
            <v>429000</v>
          </cell>
          <cell r="I263">
            <v>429000</v>
          </cell>
          <cell r="J263">
            <v>429000</v>
          </cell>
          <cell r="K263">
            <v>429000</v>
          </cell>
          <cell r="L263">
            <v>429000</v>
          </cell>
          <cell r="M263">
            <v>429000</v>
          </cell>
        </row>
        <row r="266">
          <cell r="B266">
            <v>914</v>
          </cell>
          <cell r="C266">
            <v>945</v>
          </cell>
          <cell r="D266">
            <v>976</v>
          </cell>
          <cell r="E266">
            <v>1007</v>
          </cell>
          <cell r="F266">
            <v>1038</v>
          </cell>
          <cell r="G266">
            <v>1069</v>
          </cell>
          <cell r="H266">
            <v>1100</v>
          </cell>
          <cell r="I266">
            <v>1131</v>
          </cell>
          <cell r="J266">
            <v>1162</v>
          </cell>
          <cell r="K266">
            <v>1193</v>
          </cell>
          <cell r="L266">
            <v>1224</v>
          </cell>
          <cell r="M266">
            <v>1255</v>
          </cell>
        </row>
        <row r="267">
          <cell r="B267">
            <v>20000</v>
          </cell>
          <cell r="C267">
            <v>20000</v>
          </cell>
          <cell r="D267">
            <v>20000</v>
          </cell>
          <cell r="E267">
            <v>20000</v>
          </cell>
          <cell r="F267">
            <v>20000</v>
          </cell>
          <cell r="G267">
            <v>20000</v>
          </cell>
          <cell r="H267">
            <v>20000</v>
          </cell>
          <cell r="I267">
            <v>20000</v>
          </cell>
          <cell r="J267">
            <v>20000</v>
          </cell>
          <cell r="K267">
            <v>20000</v>
          </cell>
          <cell r="L267">
            <v>20000</v>
          </cell>
          <cell r="M267">
            <v>20000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20000</v>
          </cell>
          <cell r="C269">
            <v>20000</v>
          </cell>
          <cell r="D269">
            <v>20000</v>
          </cell>
          <cell r="E269">
            <v>20000</v>
          </cell>
          <cell r="F269">
            <v>20000</v>
          </cell>
          <cell r="G269">
            <v>20000</v>
          </cell>
          <cell r="H269">
            <v>20000</v>
          </cell>
          <cell r="I269">
            <v>20000</v>
          </cell>
          <cell r="J269">
            <v>20000</v>
          </cell>
          <cell r="K269">
            <v>20000</v>
          </cell>
          <cell r="L269">
            <v>20000</v>
          </cell>
          <cell r="M269">
            <v>20000</v>
          </cell>
        </row>
        <row r="270">
          <cell r="B270">
            <v>35000</v>
          </cell>
          <cell r="C270">
            <v>35000</v>
          </cell>
          <cell r="D270">
            <v>35000</v>
          </cell>
          <cell r="E270">
            <v>35000</v>
          </cell>
          <cell r="F270">
            <v>35000</v>
          </cell>
          <cell r="G270">
            <v>35000</v>
          </cell>
          <cell r="H270">
            <v>35000</v>
          </cell>
          <cell r="I270">
            <v>35000</v>
          </cell>
          <cell r="J270">
            <v>35000</v>
          </cell>
          <cell r="K270">
            <v>35000</v>
          </cell>
          <cell r="L270">
            <v>35000</v>
          </cell>
          <cell r="M270">
            <v>35000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35000</v>
          </cell>
          <cell r="C272">
            <v>35000</v>
          </cell>
          <cell r="D272">
            <v>35000</v>
          </cell>
          <cell r="E272">
            <v>35000</v>
          </cell>
          <cell r="F272">
            <v>35000</v>
          </cell>
          <cell r="G272">
            <v>35000</v>
          </cell>
          <cell r="H272">
            <v>35000</v>
          </cell>
          <cell r="I272">
            <v>35000</v>
          </cell>
          <cell r="J272">
            <v>35000</v>
          </cell>
          <cell r="K272">
            <v>35000</v>
          </cell>
          <cell r="L272">
            <v>35000</v>
          </cell>
          <cell r="M272">
            <v>35000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20000</v>
          </cell>
          <cell r="C274">
            <v>20000</v>
          </cell>
          <cell r="D274">
            <v>20000</v>
          </cell>
          <cell r="E274">
            <v>20000</v>
          </cell>
          <cell r="F274">
            <v>20000</v>
          </cell>
          <cell r="G274">
            <v>20000</v>
          </cell>
          <cell r="H274">
            <v>20000</v>
          </cell>
          <cell r="I274">
            <v>20000</v>
          </cell>
          <cell r="J274">
            <v>20000</v>
          </cell>
          <cell r="K274">
            <v>20000</v>
          </cell>
          <cell r="L274">
            <v>20000</v>
          </cell>
          <cell r="M274">
            <v>20000</v>
          </cell>
        </row>
        <row r="275">
          <cell r="B275">
            <v>35000</v>
          </cell>
          <cell r="C275">
            <v>35000</v>
          </cell>
          <cell r="D275">
            <v>35000</v>
          </cell>
          <cell r="E275">
            <v>35000</v>
          </cell>
          <cell r="F275">
            <v>35000</v>
          </cell>
          <cell r="G275">
            <v>35000</v>
          </cell>
          <cell r="H275">
            <v>35000</v>
          </cell>
          <cell r="I275">
            <v>35000</v>
          </cell>
          <cell r="J275">
            <v>35000</v>
          </cell>
          <cell r="K275">
            <v>35000</v>
          </cell>
          <cell r="L275">
            <v>35000</v>
          </cell>
          <cell r="M275">
            <v>35000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20000</v>
          </cell>
          <cell r="C278">
            <v>20000</v>
          </cell>
          <cell r="D278">
            <v>20000</v>
          </cell>
          <cell r="E278">
            <v>20000</v>
          </cell>
          <cell r="F278">
            <v>20000</v>
          </cell>
          <cell r="G278">
            <v>20000</v>
          </cell>
          <cell r="H278">
            <v>20000</v>
          </cell>
          <cell r="I278">
            <v>20000</v>
          </cell>
          <cell r="J278">
            <v>20000</v>
          </cell>
          <cell r="K278">
            <v>20000</v>
          </cell>
          <cell r="L278">
            <v>20000</v>
          </cell>
          <cell r="M278">
            <v>20000</v>
          </cell>
        </row>
        <row r="279">
          <cell r="B279">
            <v>20000</v>
          </cell>
          <cell r="C279">
            <v>20000</v>
          </cell>
          <cell r="D279">
            <v>20000</v>
          </cell>
          <cell r="E279">
            <v>20000</v>
          </cell>
          <cell r="F279">
            <v>20000</v>
          </cell>
          <cell r="G279">
            <v>20000</v>
          </cell>
          <cell r="H279">
            <v>20000</v>
          </cell>
          <cell r="I279">
            <v>20000</v>
          </cell>
          <cell r="J279">
            <v>20000</v>
          </cell>
          <cell r="K279">
            <v>20000</v>
          </cell>
          <cell r="L279">
            <v>20000</v>
          </cell>
          <cell r="M279">
            <v>20000</v>
          </cell>
        </row>
        <row r="280">
          <cell r="B280">
            <v>6000</v>
          </cell>
          <cell r="C280">
            <v>6000</v>
          </cell>
          <cell r="D280">
            <v>6000</v>
          </cell>
          <cell r="E280">
            <v>6000</v>
          </cell>
          <cell r="F280">
            <v>6000</v>
          </cell>
          <cell r="G280">
            <v>6000</v>
          </cell>
          <cell r="H280">
            <v>6000</v>
          </cell>
          <cell r="I280">
            <v>6000</v>
          </cell>
          <cell r="J280">
            <v>6000</v>
          </cell>
          <cell r="K280">
            <v>6000</v>
          </cell>
          <cell r="L280">
            <v>6000</v>
          </cell>
          <cell r="M280">
            <v>6000</v>
          </cell>
        </row>
        <row r="281">
          <cell r="B281">
            <v>6000</v>
          </cell>
          <cell r="C281">
            <v>6000</v>
          </cell>
          <cell r="D281">
            <v>6000</v>
          </cell>
          <cell r="E281">
            <v>6000</v>
          </cell>
          <cell r="F281">
            <v>6000</v>
          </cell>
          <cell r="G281">
            <v>6000</v>
          </cell>
          <cell r="H281">
            <v>6000</v>
          </cell>
          <cell r="I281">
            <v>6000</v>
          </cell>
          <cell r="J281">
            <v>6000</v>
          </cell>
          <cell r="K281">
            <v>6000</v>
          </cell>
          <cell r="L281">
            <v>6000</v>
          </cell>
          <cell r="M281">
            <v>6000</v>
          </cell>
        </row>
        <row r="282">
          <cell r="B282">
            <v>10000</v>
          </cell>
          <cell r="C282">
            <v>10000</v>
          </cell>
          <cell r="D282">
            <v>10000</v>
          </cell>
          <cell r="E282">
            <v>10000</v>
          </cell>
          <cell r="F282">
            <v>10000</v>
          </cell>
          <cell r="G282">
            <v>10000</v>
          </cell>
          <cell r="H282">
            <v>10000</v>
          </cell>
          <cell r="I282">
            <v>10000</v>
          </cell>
          <cell r="J282">
            <v>10000</v>
          </cell>
          <cell r="K282">
            <v>10000</v>
          </cell>
          <cell r="L282">
            <v>10000</v>
          </cell>
          <cell r="M282">
            <v>10000</v>
          </cell>
        </row>
        <row r="283">
          <cell r="B283">
            <v>10000</v>
          </cell>
          <cell r="C283">
            <v>10000</v>
          </cell>
          <cell r="D283">
            <v>10000</v>
          </cell>
          <cell r="E283">
            <v>10000</v>
          </cell>
          <cell r="F283">
            <v>10000</v>
          </cell>
          <cell r="G283">
            <v>10000</v>
          </cell>
          <cell r="H283">
            <v>10000</v>
          </cell>
          <cell r="I283">
            <v>10000</v>
          </cell>
          <cell r="J283">
            <v>10000</v>
          </cell>
          <cell r="K283">
            <v>10000</v>
          </cell>
          <cell r="L283">
            <v>10000</v>
          </cell>
          <cell r="M283">
            <v>10000</v>
          </cell>
        </row>
        <row r="286">
          <cell r="B286">
            <v>914</v>
          </cell>
          <cell r="C286">
            <v>945</v>
          </cell>
          <cell r="D286">
            <v>976</v>
          </cell>
          <cell r="E286">
            <v>1007</v>
          </cell>
          <cell r="F286">
            <v>1038</v>
          </cell>
          <cell r="G286">
            <v>1069</v>
          </cell>
          <cell r="H286">
            <v>1100</v>
          </cell>
          <cell r="I286">
            <v>1131</v>
          </cell>
          <cell r="J286">
            <v>1162</v>
          </cell>
          <cell r="K286">
            <v>1193</v>
          </cell>
          <cell r="L286">
            <v>1224</v>
          </cell>
          <cell r="M286">
            <v>1255</v>
          </cell>
          <cell r="N286" t="str">
            <v>Units</v>
          </cell>
        </row>
        <row r="287">
          <cell r="B287">
            <v>6674</v>
          </cell>
          <cell r="C287">
            <v>6674</v>
          </cell>
          <cell r="D287">
            <v>6674</v>
          </cell>
          <cell r="E287">
            <v>6674</v>
          </cell>
          <cell r="F287">
            <v>6674</v>
          </cell>
          <cell r="G287">
            <v>6674</v>
          </cell>
          <cell r="H287">
            <v>6674</v>
          </cell>
          <cell r="I287">
            <v>6674</v>
          </cell>
          <cell r="J287">
            <v>6674</v>
          </cell>
          <cell r="K287">
            <v>6674</v>
          </cell>
          <cell r="L287">
            <v>6674</v>
          </cell>
          <cell r="M287">
            <v>6674</v>
          </cell>
          <cell r="N287">
            <v>1460</v>
          </cell>
          <cell r="O287">
            <v>9744040</v>
          </cell>
        </row>
        <row r="288">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row>
        <row r="289">
          <cell r="B289">
            <v>6987</v>
          </cell>
          <cell r="C289">
            <v>6987</v>
          </cell>
          <cell r="D289">
            <v>6987</v>
          </cell>
          <cell r="E289">
            <v>6987</v>
          </cell>
          <cell r="F289">
            <v>6987</v>
          </cell>
          <cell r="G289">
            <v>6987</v>
          </cell>
          <cell r="H289">
            <v>6987</v>
          </cell>
          <cell r="I289">
            <v>6987</v>
          </cell>
          <cell r="J289">
            <v>6987</v>
          </cell>
          <cell r="K289">
            <v>6987</v>
          </cell>
          <cell r="L289">
            <v>6987</v>
          </cell>
          <cell r="M289">
            <v>6987</v>
          </cell>
          <cell r="N289">
            <v>960</v>
          </cell>
          <cell r="O289">
            <v>6707520</v>
          </cell>
        </row>
        <row r="290">
          <cell r="B290">
            <v>7155</v>
          </cell>
          <cell r="C290">
            <v>7155</v>
          </cell>
          <cell r="D290">
            <v>7155</v>
          </cell>
          <cell r="E290">
            <v>7155</v>
          </cell>
          <cell r="F290">
            <v>7155</v>
          </cell>
          <cell r="G290">
            <v>7155</v>
          </cell>
          <cell r="H290">
            <v>7155</v>
          </cell>
          <cell r="I290">
            <v>7155</v>
          </cell>
          <cell r="J290">
            <v>7155</v>
          </cell>
          <cell r="K290">
            <v>7155</v>
          </cell>
          <cell r="L290">
            <v>7155</v>
          </cell>
          <cell r="M290">
            <v>7155</v>
          </cell>
          <cell r="N290">
            <v>1300</v>
          </cell>
          <cell r="O290">
            <v>9301500</v>
          </cell>
        </row>
        <row r="291">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B292">
            <v>7715</v>
          </cell>
          <cell r="C292">
            <v>7715</v>
          </cell>
          <cell r="D292">
            <v>7715</v>
          </cell>
          <cell r="E292">
            <v>7715</v>
          </cell>
          <cell r="F292">
            <v>7715</v>
          </cell>
          <cell r="G292">
            <v>7715</v>
          </cell>
          <cell r="H292">
            <v>7715</v>
          </cell>
          <cell r="I292">
            <v>7715</v>
          </cell>
          <cell r="J292">
            <v>7715</v>
          </cell>
          <cell r="K292">
            <v>7715</v>
          </cell>
          <cell r="L292">
            <v>7715</v>
          </cell>
          <cell r="M292">
            <v>7715</v>
          </cell>
          <cell r="N292">
            <v>1100</v>
          </cell>
          <cell r="O292">
            <v>8486500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6550</v>
          </cell>
          <cell r="C294">
            <v>6550</v>
          </cell>
          <cell r="D294">
            <v>6550</v>
          </cell>
          <cell r="E294">
            <v>6550</v>
          </cell>
          <cell r="F294">
            <v>6550</v>
          </cell>
          <cell r="G294">
            <v>6550</v>
          </cell>
          <cell r="H294">
            <v>6550</v>
          </cell>
          <cell r="I294">
            <v>6550</v>
          </cell>
          <cell r="J294">
            <v>6550</v>
          </cell>
          <cell r="K294">
            <v>6550</v>
          </cell>
          <cell r="L294">
            <v>6550</v>
          </cell>
          <cell r="M294">
            <v>6550</v>
          </cell>
          <cell r="N294">
            <v>1840</v>
          </cell>
          <cell r="O294">
            <v>12052000</v>
          </cell>
        </row>
        <row r="295">
          <cell r="B295">
            <v>7106</v>
          </cell>
          <cell r="C295">
            <v>7106</v>
          </cell>
          <cell r="D295">
            <v>7106</v>
          </cell>
          <cell r="E295">
            <v>7106</v>
          </cell>
          <cell r="F295">
            <v>7106</v>
          </cell>
          <cell r="G295">
            <v>7106</v>
          </cell>
          <cell r="H295">
            <v>7106</v>
          </cell>
          <cell r="I295">
            <v>7106</v>
          </cell>
          <cell r="J295">
            <v>7106</v>
          </cell>
          <cell r="K295">
            <v>7106</v>
          </cell>
          <cell r="L295">
            <v>7106</v>
          </cell>
          <cell r="M295">
            <v>7106</v>
          </cell>
          <cell r="N295">
            <v>2940</v>
          </cell>
          <cell r="O295">
            <v>20891640</v>
          </cell>
        </row>
        <row r="296">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row>
        <row r="297">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B298">
            <v>3399.76</v>
          </cell>
          <cell r="C298">
            <v>3399.76</v>
          </cell>
          <cell r="D298">
            <v>3399.76</v>
          </cell>
          <cell r="E298">
            <v>3399.76</v>
          </cell>
          <cell r="F298">
            <v>3399.76</v>
          </cell>
          <cell r="G298">
            <v>3399.76</v>
          </cell>
          <cell r="H298">
            <v>3399.76</v>
          </cell>
          <cell r="I298">
            <v>3399.76</v>
          </cell>
          <cell r="J298">
            <v>3399.76</v>
          </cell>
          <cell r="K298">
            <v>3399.76</v>
          </cell>
          <cell r="L298">
            <v>3399.76</v>
          </cell>
          <cell r="M298">
            <v>3399.76</v>
          </cell>
          <cell r="N298">
            <v>1121</v>
          </cell>
        </row>
        <row r="299">
          <cell r="B299">
            <v>3399.76</v>
          </cell>
          <cell r="C299">
            <v>3399.76</v>
          </cell>
          <cell r="D299">
            <v>3399.76</v>
          </cell>
          <cell r="E299">
            <v>3399.76</v>
          </cell>
          <cell r="F299">
            <v>3399.76</v>
          </cell>
          <cell r="G299">
            <v>3399.76</v>
          </cell>
          <cell r="H299">
            <v>3399.76</v>
          </cell>
          <cell r="I299">
            <v>3399.76</v>
          </cell>
          <cell r="J299">
            <v>3399.76</v>
          </cell>
          <cell r="K299">
            <v>3399.76</v>
          </cell>
          <cell r="L299">
            <v>3399.76</v>
          </cell>
          <cell r="M299">
            <v>3399.76</v>
          </cell>
          <cell r="N299">
            <v>1479</v>
          </cell>
        </row>
        <row r="300">
          <cell r="B300">
            <v>1894</v>
          </cell>
          <cell r="C300">
            <v>1894</v>
          </cell>
          <cell r="D300">
            <v>1894</v>
          </cell>
          <cell r="E300">
            <v>1894</v>
          </cell>
          <cell r="F300">
            <v>1894</v>
          </cell>
          <cell r="G300">
            <v>1894</v>
          </cell>
          <cell r="H300">
            <v>1894</v>
          </cell>
          <cell r="I300">
            <v>1894</v>
          </cell>
          <cell r="J300">
            <v>1894</v>
          </cell>
          <cell r="K300">
            <v>1894</v>
          </cell>
          <cell r="L300">
            <v>1894</v>
          </cell>
          <cell r="M300">
            <v>1894</v>
          </cell>
          <cell r="O300">
            <v>67183200</v>
          </cell>
        </row>
        <row r="301">
          <cell r="B301">
            <v>1894</v>
          </cell>
          <cell r="C301">
            <v>1894</v>
          </cell>
          <cell r="D301">
            <v>1894</v>
          </cell>
          <cell r="E301">
            <v>1894</v>
          </cell>
          <cell r="F301">
            <v>1894</v>
          </cell>
          <cell r="G301">
            <v>1894</v>
          </cell>
          <cell r="H301">
            <v>1894</v>
          </cell>
          <cell r="I301">
            <v>1894</v>
          </cell>
          <cell r="J301">
            <v>1894</v>
          </cell>
          <cell r="K301">
            <v>1894</v>
          </cell>
          <cell r="L301">
            <v>1894</v>
          </cell>
          <cell r="M301">
            <v>1894</v>
          </cell>
        </row>
        <row r="302">
          <cell r="B302">
            <v>2105</v>
          </cell>
          <cell r="C302">
            <v>2105</v>
          </cell>
          <cell r="D302">
            <v>2105</v>
          </cell>
          <cell r="E302">
            <v>2105</v>
          </cell>
          <cell r="F302">
            <v>2105</v>
          </cell>
          <cell r="G302">
            <v>2105</v>
          </cell>
          <cell r="H302">
            <v>2105</v>
          </cell>
          <cell r="I302">
            <v>2105</v>
          </cell>
          <cell r="J302">
            <v>2105</v>
          </cell>
          <cell r="K302">
            <v>2105</v>
          </cell>
          <cell r="L302">
            <v>2105</v>
          </cell>
          <cell r="M302">
            <v>2105</v>
          </cell>
        </row>
        <row r="303">
          <cell r="B303">
            <v>2105</v>
          </cell>
          <cell r="C303">
            <v>2105</v>
          </cell>
          <cell r="D303">
            <v>2105</v>
          </cell>
          <cell r="E303">
            <v>2105</v>
          </cell>
          <cell r="F303">
            <v>2105</v>
          </cell>
          <cell r="G303">
            <v>2105</v>
          </cell>
          <cell r="H303">
            <v>2105</v>
          </cell>
          <cell r="I303">
            <v>2105</v>
          </cell>
          <cell r="J303">
            <v>2105</v>
          </cell>
          <cell r="K303">
            <v>2105</v>
          </cell>
          <cell r="L303">
            <v>2105</v>
          </cell>
          <cell r="M303">
            <v>2105</v>
          </cell>
        </row>
        <row r="306">
          <cell r="B306">
            <v>914</v>
          </cell>
          <cell r="C306">
            <v>945</v>
          </cell>
          <cell r="D306">
            <v>976</v>
          </cell>
          <cell r="E306">
            <v>1007</v>
          </cell>
          <cell r="F306">
            <v>1038</v>
          </cell>
          <cell r="G306">
            <v>1069</v>
          </cell>
          <cell r="H306">
            <v>1100</v>
          </cell>
          <cell r="I306">
            <v>1131</v>
          </cell>
          <cell r="J306">
            <v>1162</v>
          </cell>
          <cell r="K306">
            <v>1193</v>
          </cell>
          <cell r="L306">
            <v>1224</v>
          </cell>
          <cell r="M306">
            <v>1255</v>
          </cell>
          <cell r="N306" t="str">
            <v>Total</v>
          </cell>
        </row>
        <row r="307">
          <cell r="B307">
            <v>934360</v>
          </cell>
          <cell r="C307">
            <v>934360</v>
          </cell>
          <cell r="D307">
            <v>934360</v>
          </cell>
          <cell r="E307">
            <v>1067840</v>
          </cell>
          <cell r="F307">
            <v>734140</v>
          </cell>
          <cell r="G307">
            <v>734140</v>
          </cell>
          <cell r="H307">
            <v>1001100</v>
          </cell>
          <cell r="I307">
            <v>800880</v>
          </cell>
          <cell r="J307">
            <v>667400</v>
          </cell>
          <cell r="K307">
            <v>600660</v>
          </cell>
          <cell r="L307">
            <v>667400</v>
          </cell>
          <cell r="M307">
            <v>667400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628830</v>
          </cell>
          <cell r="C309">
            <v>628830</v>
          </cell>
          <cell r="D309">
            <v>628830</v>
          </cell>
          <cell r="E309">
            <v>698700</v>
          </cell>
          <cell r="F309">
            <v>489090</v>
          </cell>
          <cell r="G309">
            <v>489090</v>
          </cell>
          <cell r="H309">
            <v>698700</v>
          </cell>
          <cell r="I309">
            <v>558960</v>
          </cell>
          <cell r="J309">
            <v>419220</v>
          </cell>
          <cell r="K309">
            <v>489090</v>
          </cell>
          <cell r="L309">
            <v>489090</v>
          </cell>
          <cell r="M309">
            <v>489090</v>
          </cell>
        </row>
        <row r="310">
          <cell r="B310">
            <v>643950</v>
          </cell>
          <cell r="C310">
            <v>715500</v>
          </cell>
          <cell r="D310">
            <v>715500</v>
          </cell>
          <cell r="E310">
            <v>787050</v>
          </cell>
          <cell r="F310">
            <v>643950</v>
          </cell>
          <cell r="G310">
            <v>572400</v>
          </cell>
          <cell r="H310">
            <v>930150</v>
          </cell>
          <cell r="I310">
            <v>715500</v>
          </cell>
          <cell r="J310">
            <v>787050</v>
          </cell>
          <cell r="K310">
            <v>930150</v>
          </cell>
          <cell r="L310">
            <v>930150</v>
          </cell>
          <cell r="M310">
            <v>930150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617200</v>
          </cell>
          <cell r="C312">
            <v>694350</v>
          </cell>
          <cell r="D312">
            <v>694350</v>
          </cell>
          <cell r="E312">
            <v>694350</v>
          </cell>
          <cell r="F312">
            <v>462900</v>
          </cell>
          <cell r="G312">
            <v>540050</v>
          </cell>
          <cell r="H312">
            <v>848650</v>
          </cell>
          <cell r="I312">
            <v>694350</v>
          </cell>
          <cell r="J312">
            <v>694350</v>
          </cell>
          <cell r="K312">
            <v>848650</v>
          </cell>
          <cell r="L312">
            <v>848650</v>
          </cell>
          <cell r="M312">
            <v>848650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982500</v>
          </cell>
          <cell r="C314">
            <v>1113500</v>
          </cell>
          <cell r="D314">
            <v>1113500</v>
          </cell>
          <cell r="E314">
            <v>1179000</v>
          </cell>
          <cell r="F314">
            <v>851500</v>
          </cell>
          <cell r="G314">
            <v>851500</v>
          </cell>
          <cell r="H314">
            <v>1113500</v>
          </cell>
          <cell r="I314">
            <v>786000</v>
          </cell>
          <cell r="J314">
            <v>982500</v>
          </cell>
          <cell r="K314">
            <v>1048000</v>
          </cell>
          <cell r="L314">
            <v>982500</v>
          </cell>
          <cell r="M314">
            <v>1048000</v>
          </cell>
        </row>
        <row r="315">
          <cell r="B315">
            <v>1705440</v>
          </cell>
          <cell r="C315">
            <v>1847560</v>
          </cell>
          <cell r="D315">
            <v>1847560</v>
          </cell>
          <cell r="E315">
            <v>2060740</v>
          </cell>
          <cell r="F315">
            <v>1421200</v>
          </cell>
          <cell r="G315">
            <v>1492260</v>
          </cell>
          <cell r="H315">
            <v>1918620</v>
          </cell>
          <cell r="I315">
            <v>1421200</v>
          </cell>
          <cell r="J315">
            <v>1705440</v>
          </cell>
          <cell r="K315">
            <v>1847560</v>
          </cell>
          <cell r="L315">
            <v>1776500</v>
          </cell>
          <cell r="M315">
            <v>1847560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173387.76</v>
          </cell>
          <cell r="C318">
            <v>169988</v>
          </cell>
          <cell r="D318">
            <v>149589.44</v>
          </cell>
          <cell r="E318">
            <v>186986.80000000002</v>
          </cell>
          <cell r="F318">
            <v>333176.48000000004</v>
          </cell>
          <cell r="G318">
            <v>78194.48000000001</v>
          </cell>
          <cell r="H318">
            <v>339976</v>
          </cell>
          <cell r="I318">
            <v>176787.52000000002</v>
          </cell>
          <cell r="J318">
            <v>951932.8</v>
          </cell>
          <cell r="K318">
            <v>407971.2</v>
          </cell>
          <cell r="L318">
            <v>407971.2</v>
          </cell>
          <cell r="M318">
            <v>435169.28000000003</v>
          </cell>
        </row>
        <row r="319">
          <cell r="B319">
            <v>234583.44</v>
          </cell>
          <cell r="C319">
            <v>645954.4</v>
          </cell>
          <cell r="D319">
            <v>771745.52</v>
          </cell>
          <cell r="E319">
            <v>900936.4</v>
          </cell>
          <cell r="F319">
            <v>380773.12</v>
          </cell>
          <cell r="G319">
            <v>707150.08000000007</v>
          </cell>
          <cell r="H319">
            <v>747947.20000000007</v>
          </cell>
          <cell r="I319">
            <v>639154.88</v>
          </cell>
          <cell r="J319">
            <v>0</v>
          </cell>
          <cell r="K319">
            <v>0</v>
          </cell>
          <cell r="L319">
            <v>0</v>
          </cell>
          <cell r="M319">
            <v>0</v>
          </cell>
        </row>
        <row r="320">
          <cell r="B320">
            <v>170460</v>
          </cell>
          <cell r="C320">
            <v>170460</v>
          </cell>
          <cell r="D320">
            <v>170460</v>
          </cell>
          <cell r="E320">
            <v>170460</v>
          </cell>
          <cell r="F320">
            <v>170460</v>
          </cell>
          <cell r="G320">
            <v>170460</v>
          </cell>
          <cell r="H320">
            <v>170460</v>
          </cell>
          <cell r="I320">
            <v>170460</v>
          </cell>
          <cell r="J320">
            <v>170460</v>
          </cell>
          <cell r="K320">
            <v>170460</v>
          </cell>
          <cell r="L320">
            <v>170460</v>
          </cell>
          <cell r="M320">
            <v>170460</v>
          </cell>
        </row>
        <row r="321">
          <cell r="B321">
            <v>0</v>
          </cell>
          <cell r="C321">
            <v>0</v>
          </cell>
          <cell r="D321">
            <v>0</v>
          </cell>
          <cell r="E321">
            <v>0</v>
          </cell>
          <cell r="F321">
            <v>0</v>
          </cell>
          <cell r="G321">
            <v>0</v>
          </cell>
          <cell r="H321">
            <v>28410</v>
          </cell>
          <cell r="I321">
            <v>28410</v>
          </cell>
          <cell r="J321">
            <v>28410</v>
          </cell>
          <cell r="K321">
            <v>28410</v>
          </cell>
          <cell r="L321">
            <v>28410</v>
          </cell>
          <cell r="M321">
            <v>28410</v>
          </cell>
        </row>
        <row r="322">
          <cell r="B322">
            <v>442050</v>
          </cell>
          <cell r="C322">
            <v>442050</v>
          </cell>
          <cell r="D322">
            <v>442050</v>
          </cell>
          <cell r="E322">
            <v>442050</v>
          </cell>
          <cell r="F322">
            <v>442050</v>
          </cell>
          <cell r="G322">
            <v>442050</v>
          </cell>
          <cell r="H322">
            <v>442050</v>
          </cell>
          <cell r="I322">
            <v>442050</v>
          </cell>
          <cell r="J322">
            <v>442050</v>
          </cell>
          <cell r="K322">
            <v>442050</v>
          </cell>
          <cell r="L322">
            <v>442050</v>
          </cell>
          <cell r="M322">
            <v>442050</v>
          </cell>
        </row>
        <row r="324">
          <cell r="B324">
            <v>6532761.2000000002</v>
          </cell>
          <cell r="C324">
            <v>7362552.4000000004</v>
          </cell>
          <cell r="D324">
            <v>7467944.9600000009</v>
          </cell>
          <cell r="E324">
            <v>8188113.2000000002</v>
          </cell>
          <cell r="F324">
            <v>5929239.6000000006</v>
          </cell>
          <cell r="G324">
            <v>6077294.5600000005</v>
          </cell>
          <cell r="H324">
            <v>8239563.2000000002</v>
          </cell>
          <cell r="I324">
            <v>6433752.3999999994</v>
          </cell>
          <cell r="J324">
            <v>6848812.7999999998</v>
          </cell>
          <cell r="K324">
            <v>6813001.2000000002</v>
          </cell>
          <cell r="L324">
            <v>6743181.2000000002</v>
          </cell>
          <cell r="M324">
            <v>6906939.2800000003</v>
          </cell>
          <cell r="N324">
            <v>83543156</v>
          </cell>
        </row>
        <row r="328">
          <cell r="C328" t="str">
            <v>Exchange rate</v>
          </cell>
          <cell r="E328">
            <v>0.52</v>
          </cell>
        </row>
        <row r="329">
          <cell r="C329" t="str">
            <v>XE</v>
          </cell>
          <cell r="D329" t="str">
            <v>GL</v>
          </cell>
          <cell r="E329" t="str">
            <v>GLi</v>
          </cell>
          <cell r="F329" t="str">
            <v>GLi - A/T</v>
          </cell>
          <cell r="G329" t="str">
            <v>2.0D</v>
          </cell>
        </row>
        <row r="330">
          <cell r="B330" t="str">
            <v>A</v>
          </cell>
          <cell r="C330">
            <v>0</v>
          </cell>
          <cell r="D330">
            <v>435394</v>
          </cell>
          <cell r="E330">
            <v>526273</v>
          </cell>
          <cell r="F330">
            <v>0</v>
          </cell>
          <cell r="G330">
            <v>611345</v>
          </cell>
        </row>
        <row r="331">
          <cell r="B331" t="str">
            <v>B</v>
          </cell>
          <cell r="C331">
            <v>0</v>
          </cell>
          <cell r="D331">
            <v>771949.03505927371</v>
          </cell>
          <cell r="E331">
            <v>902161.30401995801</v>
          </cell>
          <cell r="F331">
            <v>0</v>
          </cell>
          <cell r="G331">
            <v>968590.2322021377</v>
          </cell>
        </row>
        <row r="332">
          <cell r="B332" t="str">
            <v>C</v>
          </cell>
          <cell r="C332">
            <v>7365</v>
          </cell>
          <cell r="D332">
            <v>8891</v>
          </cell>
          <cell r="E332">
            <v>8884</v>
          </cell>
          <cell r="F332">
            <v>10550</v>
          </cell>
          <cell r="G332">
            <v>7779</v>
          </cell>
        </row>
        <row r="334">
          <cell r="B334" t="str">
            <v>D</v>
          </cell>
          <cell r="C334">
            <v>42.603589999999997</v>
          </cell>
          <cell r="D334">
            <v>43.598089999999999</v>
          </cell>
          <cell r="E334">
            <v>41.665309999999998</v>
          </cell>
          <cell r="F334">
            <v>41.550800000000002</v>
          </cell>
          <cell r="G334">
            <v>36.883009999999999</v>
          </cell>
        </row>
        <row r="335">
          <cell r="C335">
            <v>11.360099999999999</v>
          </cell>
          <cell r="D335">
            <v>10.187799999999999</v>
          </cell>
          <cell r="E335">
            <v>10.3911</v>
          </cell>
          <cell r="F335">
            <v>10.3911</v>
          </cell>
          <cell r="G335">
            <v>10.083</v>
          </cell>
        </row>
        <row r="336">
          <cell r="C336">
            <v>1.5323</v>
          </cell>
          <cell r="D336">
            <v>1.7496</v>
          </cell>
          <cell r="E336">
            <v>1.8768</v>
          </cell>
          <cell r="F336">
            <v>1.8768</v>
          </cell>
          <cell r="G336">
            <v>1.4814000000000001</v>
          </cell>
        </row>
        <row r="337">
          <cell r="C337">
            <v>0.18559999999999999</v>
          </cell>
          <cell r="D337">
            <v>0.16639999999999999</v>
          </cell>
          <cell r="E337">
            <v>0.1421</v>
          </cell>
          <cell r="F337">
            <v>0.1421</v>
          </cell>
          <cell r="G337">
            <v>0.34200000000000003</v>
          </cell>
        </row>
        <row r="338">
          <cell r="B338" t="str">
            <v>E</v>
          </cell>
          <cell r="C338">
            <v>13.077999999999999</v>
          </cell>
          <cell r="D338">
            <v>12.1038</v>
          </cell>
          <cell r="E338">
            <v>12.409999999999998</v>
          </cell>
          <cell r="F338">
            <v>12.409999999999998</v>
          </cell>
          <cell r="G338">
            <v>11.906400000000001</v>
          </cell>
        </row>
        <row r="339">
          <cell r="B339" t="str">
            <v>F</v>
          </cell>
          <cell r="C339">
            <v>29.525589999999998</v>
          </cell>
          <cell r="D339">
            <v>31.494289999999999</v>
          </cell>
          <cell r="E339">
            <v>29.255310000000001</v>
          </cell>
          <cell r="F339">
            <v>29.140800000000006</v>
          </cell>
          <cell r="G339">
            <v>24.976609999999997</v>
          </cell>
        </row>
        <row r="340">
          <cell r="C340">
            <v>7365</v>
          </cell>
          <cell r="D340">
            <v>8891</v>
          </cell>
          <cell r="E340">
            <v>8884</v>
          </cell>
          <cell r="F340">
            <v>10550</v>
          </cell>
          <cell r="G340">
            <v>7779</v>
          </cell>
        </row>
        <row r="341">
          <cell r="C341">
            <v>3829.8</v>
          </cell>
          <cell r="D341">
            <v>4623.32</v>
          </cell>
          <cell r="E341">
            <v>4619.68</v>
          </cell>
          <cell r="F341">
            <v>5486</v>
          </cell>
          <cell r="G341">
            <v>4045.08</v>
          </cell>
        </row>
        <row r="345">
          <cell r="B345">
            <v>914</v>
          </cell>
          <cell r="C345">
            <v>945</v>
          </cell>
          <cell r="D345">
            <v>976</v>
          </cell>
          <cell r="E345">
            <v>1007</v>
          </cell>
          <cell r="F345">
            <v>1038</v>
          </cell>
          <cell r="G345">
            <v>1069</v>
          </cell>
          <cell r="H345">
            <v>1100</v>
          </cell>
          <cell r="I345">
            <v>1131</v>
          </cell>
          <cell r="J345">
            <v>1162</v>
          </cell>
          <cell r="K345">
            <v>1193</v>
          </cell>
          <cell r="L345">
            <v>1224</v>
          </cell>
          <cell r="M345">
            <v>1255</v>
          </cell>
        </row>
        <row r="346">
          <cell r="B346">
            <v>4866</v>
          </cell>
          <cell r="C346">
            <v>4866</v>
          </cell>
          <cell r="D346">
            <v>4866</v>
          </cell>
          <cell r="E346">
            <v>4866</v>
          </cell>
          <cell r="F346">
            <v>4866</v>
          </cell>
          <cell r="G346">
            <v>4866</v>
          </cell>
          <cell r="H346">
            <v>4866</v>
          </cell>
          <cell r="I346">
            <v>4866</v>
          </cell>
          <cell r="J346">
            <v>4866</v>
          </cell>
          <cell r="K346">
            <v>4866</v>
          </cell>
          <cell r="L346">
            <v>4866</v>
          </cell>
          <cell r="M346">
            <v>4866</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4030</v>
          </cell>
          <cell r="C348">
            <v>4030</v>
          </cell>
          <cell r="D348">
            <v>4030</v>
          </cell>
          <cell r="E348">
            <v>4030</v>
          </cell>
          <cell r="F348">
            <v>4030</v>
          </cell>
          <cell r="G348">
            <v>4030</v>
          </cell>
          <cell r="H348">
            <v>4030</v>
          </cell>
          <cell r="I348">
            <v>4030</v>
          </cell>
          <cell r="J348">
            <v>4030</v>
          </cell>
          <cell r="K348">
            <v>4030</v>
          </cell>
          <cell r="L348">
            <v>4030</v>
          </cell>
          <cell r="M348">
            <v>4030</v>
          </cell>
        </row>
        <row r="349">
          <cell r="B349">
            <v>4841</v>
          </cell>
          <cell r="C349">
            <v>4841</v>
          </cell>
          <cell r="D349">
            <v>4841</v>
          </cell>
          <cell r="E349">
            <v>4841</v>
          </cell>
          <cell r="F349">
            <v>4841</v>
          </cell>
          <cell r="G349">
            <v>4841</v>
          </cell>
          <cell r="H349">
            <v>4841</v>
          </cell>
          <cell r="I349">
            <v>4841</v>
          </cell>
          <cell r="J349">
            <v>4841</v>
          </cell>
          <cell r="K349">
            <v>4841</v>
          </cell>
          <cell r="L349">
            <v>4841</v>
          </cell>
          <cell r="M349">
            <v>4841</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4789</v>
          </cell>
          <cell r="C351">
            <v>4789</v>
          </cell>
          <cell r="D351">
            <v>4789</v>
          </cell>
          <cell r="E351">
            <v>4789</v>
          </cell>
          <cell r="F351">
            <v>4789</v>
          </cell>
          <cell r="G351">
            <v>4789</v>
          </cell>
          <cell r="H351">
            <v>4789</v>
          </cell>
          <cell r="I351">
            <v>4789</v>
          </cell>
          <cell r="J351">
            <v>4789</v>
          </cell>
          <cell r="K351">
            <v>4789</v>
          </cell>
          <cell r="L351">
            <v>4789</v>
          </cell>
          <cell r="M351">
            <v>4789</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3878</v>
          </cell>
          <cell r="C353">
            <v>3878</v>
          </cell>
          <cell r="D353">
            <v>3878</v>
          </cell>
          <cell r="E353">
            <v>3878</v>
          </cell>
          <cell r="F353">
            <v>3878</v>
          </cell>
          <cell r="G353">
            <v>3878</v>
          </cell>
          <cell r="H353">
            <v>3878</v>
          </cell>
          <cell r="I353">
            <v>3878</v>
          </cell>
          <cell r="J353">
            <v>3878</v>
          </cell>
          <cell r="K353">
            <v>3878</v>
          </cell>
          <cell r="L353">
            <v>3878</v>
          </cell>
          <cell r="M353">
            <v>3878</v>
          </cell>
        </row>
        <row r="354">
          <cell r="B354">
            <v>5093</v>
          </cell>
          <cell r="C354">
            <v>5093</v>
          </cell>
          <cell r="D354">
            <v>5093</v>
          </cell>
          <cell r="E354">
            <v>5093</v>
          </cell>
          <cell r="F354">
            <v>5093</v>
          </cell>
          <cell r="G354">
            <v>5093</v>
          </cell>
          <cell r="H354">
            <v>5093</v>
          </cell>
          <cell r="I354">
            <v>5093</v>
          </cell>
          <cell r="J354">
            <v>5093</v>
          </cell>
          <cell r="K354">
            <v>5093</v>
          </cell>
          <cell r="L354">
            <v>5093</v>
          </cell>
          <cell r="M354">
            <v>5093</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4297</v>
          </cell>
          <cell r="C357">
            <v>4297</v>
          </cell>
          <cell r="D357">
            <v>4297</v>
          </cell>
          <cell r="E357">
            <v>4297</v>
          </cell>
          <cell r="F357">
            <v>4297</v>
          </cell>
          <cell r="G357">
            <v>4297</v>
          </cell>
          <cell r="H357">
            <v>4297</v>
          </cell>
          <cell r="I357">
            <v>4297</v>
          </cell>
          <cell r="J357">
            <v>4297</v>
          </cell>
          <cell r="K357">
            <v>4297</v>
          </cell>
          <cell r="L357">
            <v>4297</v>
          </cell>
          <cell r="M357">
            <v>4297</v>
          </cell>
        </row>
        <row r="358">
          <cell r="B358">
            <v>4297</v>
          </cell>
          <cell r="C358">
            <v>4297</v>
          </cell>
          <cell r="D358">
            <v>4297</v>
          </cell>
          <cell r="E358">
            <v>4297</v>
          </cell>
          <cell r="F358">
            <v>4297</v>
          </cell>
          <cell r="G358">
            <v>4297</v>
          </cell>
          <cell r="H358">
            <v>4297</v>
          </cell>
          <cell r="I358">
            <v>4297</v>
          </cell>
          <cell r="J358">
            <v>4297</v>
          </cell>
          <cell r="K358">
            <v>4297</v>
          </cell>
          <cell r="L358">
            <v>4297</v>
          </cell>
          <cell r="M358">
            <v>4297</v>
          </cell>
        </row>
        <row r="359">
          <cell r="B359">
            <v>3875</v>
          </cell>
          <cell r="C359">
            <v>3875</v>
          </cell>
          <cell r="D359">
            <v>3875</v>
          </cell>
          <cell r="E359">
            <v>3875</v>
          </cell>
          <cell r="F359">
            <v>3875</v>
          </cell>
          <cell r="G359">
            <v>3875</v>
          </cell>
          <cell r="H359">
            <v>3875</v>
          </cell>
          <cell r="I359">
            <v>3875</v>
          </cell>
          <cell r="J359">
            <v>3875</v>
          </cell>
          <cell r="K359">
            <v>3875</v>
          </cell>
          <cell r="L359">
            <v>3875</v>
          </cell>
          <cell r="M359">
            <v>3875</v>
          </cell>
        </row>
        <row r="360">
          <cell r="B360">
            <v>3875</v>
          </cell>
          <cell r="C360">
            <v>3875</v>
          </cell>
          <cell r="D360">
            <v>3875</v>
          </cell>
          <cell r="E360">
            <v>3875</v>
          </cell>
          <cell r="F360">
            <v>3875</v>
          </cell>
          <cell r="G360">
            <v>3875</v>
          </cell>
          <cell r="H360">
            <v>3875</v>
          </cell>
          <cell r="I360">
            <v>3875</v>
          </cell>
          <cell r="J360">
            <v>3875</v>
          </cell>
          <cell r="K360">
            <v>3875</v>
          </cell>
          <cell r="L360">
            <v>3875</v>
          </cell>
          <cell r="M360">
            <v>3875</v>
          </cell>
        </row>
        <row r="361">
          <cell r="B361">
            <v>4396</v>
          </cell>
          <cell r="C361">
            <v>4396</v>
          </cell>
          <cell r="D361">
            <v>4396</v>
          </cell>
          <cell r="E361">
            <v>4396</v>
          </cell>
          <cell r="F361">
            <v>4396</v>
          </cell>
          <cell r="G361">
            <v>4396</v>
          </cell>
          <cell r="H361">
            <v>4396</v>
          </cell>
          <cell r="I361">
            <v>4396</v>
          </cell>
          <cell r="J361">
            <v>4396</v>
          </cell>
          <cell r="K361">
            <v>4396</v>
          </cell>
          <cell r="L361">
            <v>4396</v>
          </cell>
          <cell r="M361">
            <v>4396</v>
          </cell>
        </row>
        <row r="362">
          <cell r="B362">
            <v>4396</v>
          </cell>
          <cell r="C362">
            <v>4396</v>
          </cell>
          <cell r="D362">
            <v>4396</v>
          </cell>
          <cell r="E362">
            <v>4396</v>
          </cell>
          <cell r="F362">
            <v>4396</v>
          </cell>
          <cell r="G362">
            <v>4396</v>
          </cell>
          <cell r="H362">
            <v>4396</v>
          </cell>
          <cell r="I362">
            <v>4396</v>
          </cell>
          <cell r="J362">
            <v>4396</v>
          </cell>
          <cell r="K362">
            <v>4396</v>
          </cell>
          <cell r="L362">
            <v>4396</v>
          </cell>
          <cell r="M362">
            <v>4396</v>
          </cell>
        </row>
        <row r="366">
          <cell r="B366">
            <v>914</v>
          </cell>
          <cell r="C366">
            <v>945</v>
          </cell>
          <cell r="D366">
            <v>976</v>
          </cell>
          <cell r="E366">
            <v>1007</v>
          </cell>
          <cell r="F366">
            <v>1038</v>
          </cell>
          <cell r="G366">
            <v>1069</v>
          </cell>
          <cell r="H366">
            <v>1100</v>
          </cell>
          <cell r="I366">
            <v>1131</v>
          </cell>
          <cell r="J366">
            <v>1162</v>
          </cell>
          <cell r="K366">
            <v>1193</v>
          </cell>
          <cell r="L366">
            <v>1224</v>
          </cell>
          <cell r="M366">
            <v>1255</v>
          </cell>
          <cell r="N366" t="str">
            <v>Total</v>
          </cell>
        </row>
        <row r="368">
          <cell r="B368">
            <v>6236980.166666666</v>
          </cell>
          <cell r="C368">
            <v>6236980.166666666</v>
          </cell>
          <cell r="D368">
            <v>6236980.166666666</v>
          </cell>
          <cell r="E368">
            <v>6236980.166666666</v>
          </cell>
          <cell r="F368">
            <v>6236980.166666666</v>
          </cell>
          <cell r="G368">
            <v>6236980.166666666</v>
          </cell>
          <cell r="H368">
            <v>6236980.166666666</v>
          </cell>
          <cell r="I368">
            <v>6236980.166666666</v>
          </cell>
          <cell r="J368">
            <v>6236980.166666666</v>
          </cell>
          <cell r="K368">
            <v>6236980.166666666</v>
          </cell>
          <cell r="L368">
            <v>6236980.166666666</v>
          </cell>
          <cell r="M368">
            <v>6236980.166666666</v>
          </cell>
          <cell r="N368">
            <v>74843761.999999985</v>
          </cell>
          <cell r="O368" t="str">
            <v>Salaries &amp; Allowances</v>
          </cell>
          <cell r="P368">
            <v>68132779</v>
          </cell>
          <cell r="Q368">
            <v>6710982.9999999851</v>
          </cell>
        </row>
        <row r="369">
          <cell r="B369">
            <v>0</v>
          </cell>
          <cell r="C369">
            <v>0</v>
          </cell>
          <cell r="D369">
            <v>0</v>
          </cell>
          <cell r="E369">
            <v>0</v>
          </cell>
          <cell r="F369">
            <v>0</v>
          </cell>
          <cell r="G369">
            <v>0</v>
          </cell>
          <cell r="H369">
            <v>0</v>
          </cell>
          <cell r="I369">
            <v>0</v>
          </cell>
          <cell r="J369">
            <v>0</v>
          </cell>
          <cell r="K369">
            <v>0</v>
          </cell>
          <cell r="L369">
            <v>0</v>
          </cell>
          <cell r="M369">
            <v>0</v>
          </cell>
          <cell r="N369">
            <v>0</v>
          </cell>
          <cell r="O369" t="str">
            <v xml:space="preserve">Utilities </v>
          </cell>
          <cell r="Q369">
            <v>0</v>
          </cell>
        </row>
        <row r="370">
          <cell r="B370">
            <v>0</v>
          </cell>
          <cell r="C370">
            <v>0</v>
          </cell>
          <cell r="D370">
            <v>0</v>
          </cell>
          <cell r="E370">
            <v>0</v>
          </cell>
          <cell r="F370">
            <v>0</v>
          </cell>
          <cell r="G370">
            <v>0</v>
          </cell>
          <cell r="H370">
            <v>0</v>
          </cell>
          <cell r="I370">
            <v>0</v>
          </cell>
          <cell r="J370">
            <v>0</v>
          </cell>
          <cell r="K370">
            <v>0</v>
          </cell>
          <cell r="L370">
            <v>0</v>
          </cell>
          <cell r="M370">
            <v>0</v>
          </cell>
          <cell r="N370">
            <v>0</v>
          </cell>
          <cell r="O370" t="str">
            <v>Depreciation  -  See below</v>
          </cell>
          <cell r="Q370">
            <v>0</v>
          </cell>
        </row>
        <row r="371">
          <cell r="B371">
            <v>3894213.2499999963</v>
          </cell>
          <cell r="C371">
            <v>3894213.2499999963</v>
          </cell>
          <cell r="D371">
            <v>3894213.2499999963</v>
          </cell>
          <cell r="E371">
            <v>3894213.2499999963</v>
          </cell>
          <cell r="F371">
            <v>3894213.2499999963</v>
          </cell>
          <cell r="G371">
            <v>3894213.2499999963</v>
          </cell>
          <cell r="H371">
            <v>3894213.2499999963</v>
          </cell>
          <cell r="I371">
            <v>3894213.2499999963</v>
          </cell>
          <cell r="J371">
            <v>3894213.2499999963</v>
          </cell>
          <cell r="K371">
            <v>3894213.2499999963</v>
          </cell>
          <cell r="L371">
            <v>3894213.2499999963</v>
          </cell>
          <cell r="M371">
            <v>3894213.2499999963</v>
          </cell>
          <cell r="N371">
            <v>46730558.99999997</v>
          </cell>
          <cell r="O371" t="str">
            <v>Other Factory Overhead</v>
          </cell>
          <cell r="P371">
            <v>28741611</v>
          </cell>
          <cell r="Q371">
            <v>17988947.99999997</v>
          </cell>
        </row>
        <row r="372">
          <cell r="Q372">
            <v>0</v>
          </cell>
        </row>
        <row r="373">
          <cell r="B373">
            <v>10131193.416666662</v>
          </cell>
          <cell r="C373">
            <v>10131193.416666662</v>
          </cell>
          <cell r="D373">
            <v>10131193.416666662</v>
          </cell>
          <cell r="E373">
            <v>10131193.416666662</v>
          </cell>
          <cell r="F373">
            <v>10131193.416666662</v>
          </cell>
          <cell r="G373">
            <v>10131193.416666662</v>
          </cell>
          <cell r="H373">
            <v>10131193.416666662</v>
          </cell>
          <cell r="I373">
            <v>10131193.416666662</v>
          </cell>
          <cell r="J373">
            <v>10131193.416666662</v>
          </cell>
          <cell r="K373">
            <v>10131193.416666662</v>
          </cell>
          <cell r="L373">
            <v>10131193.416666662</v>
          </cell>
          <cell r="M373">
            <v>10131193.416666662</v>
          </cell>
          <cell r="N373">
            <v>121574320.99999996</v>
          </cell>
          <cell r="P373">
            <v>96874390</v>
          </cell>
          <cell r="Q373">
            <v>24699930.999999955</v>
          </cell>
        </row>
        <row r="374">
          <cell r="Q374">
            <v>0</v>
          </cell>
        </row>
        <row r="375">
          <cell r="B375">
            <v>5261850.333333333</v>
          </cell>
          <cell r="C375">
            <v>5261850.333333333</v>
          </cell>
          <cell r="D375">
            <v>5261850.333333333</v>
          </cell>
          <cell r="E375">
            <v>5261850.333333333</v>
          </cell>
          <cell r="F375">
            <v>5261850.333333333</v>
          </cell>
          <cell r="G375">
            <v>5261850.333333333</v>
          </cell>
          <cell r="H375">
            <v>5261850.333333333</v>
          </cell>
          <cell r="I375">
            <v>5261850.333333333</v>
          </cell>
          <cell r="J375">
            <v>5261850.333333333</v>
          </cell>
          <cell r="K375">
            <v>5261850.333333333</v>
          </cell>
          <cell r="L375">
            <v>5261850.333333333</v>
          </cell>
          <cell r="M375">
            <v>5261850.333333333</v>
          </cell>
          <cell r="N375">
            <v>63142204.000000007</v>
          </cell>
          <cell r="O375" t="str">
            <v>Selling Expenses</v>
          </cell>
          <cell r="P375">
            <v>61809213</v>
          </cell>
          <cell r="Q375">
            <v>1332991.0000000075</v>
          </cell>
        </row>
        <row r="376">
          <cell r="B376">
            <v>0</v>
          </cell>
          <cell r="C376">
            <v>0</v>
          </cell>
          <cell r="D376">
            <v>0</v>
          </cell>
          <cell r="E376">
            <v>0</v>
          </cell>
          <cell r="F376">
            <v>0</v>
          </cell>
          <cell r="G376">
            <v>0</v>
          </cell>
          <cell r="H376">
            <v>0</v>
          </cell>
          <cell r="I376">
            <v>0</v>
          </cell>
          <cell r="J376">
            <v>0</v>
          </cell>
          <cell r="K376">
            <v>0</v>
          </cell>
          <cell r="L376">
            <v>0</v>
          </cell>
          <cell r="M376">
            <v>0</v>
          </cell>
          <cell r="N376">
            <v>0</v>
          </cell>
          <cell r="O376" t="str">
            <v>Advertisement expenses</v>
          </cell>
          <cell r="Q376">
            <v>0</v>
          </cell>
        </row>
        <row r="377">
          <cell r="B377">
            <v>10721372.916666664</v>
          </cell>
          <cell r="C377">
            <v>10721372.916666664</v>
          </cell>
          <cell r="D377">
            <v>10721372.916666664</v>
          </cell>
          <cell r="E377">
            <v>10721372.916666664</v>
          </cell>
          <cell r="F377">
            <v>10721372.916666664</v>
          </cell>
          <cell r="G377">
            <v>10721372.916666664</v>
          </cell>
          <cell r="H377">
            <v>10721372.916666664</v>
          </cell>
          <cell r="I377">
            <v>10721372.916666664</v>
          </cell>
          <cell r="J377">
            <v>10721372.916666664</v>
          </cell>
          <cell r="K377">
            <v>10721372.916666664</v>
          </cell>
          <cell r="L377">
            <v>10721372.916666664</v>
          </cell>
          <cell r="M377">
            <v>10721372.916666664</v>
          </cell>
          <cell r="N377">
            <v>128656474.99999994</v>
          </cell>
          <cell r="O377" t="str">
            <v>Admin Expenses</v>
          </cell>
          <cell r="P377">
            <v>118396009</v>
          </cell>
          <cell r="Q377">
            <v>10260465.99999994</v>
          </cell>
        </row>
        <row r="378">
          <cell r="B378">
            <v>0</v>
          </cell>
          <cell r="C378">
            <v>0</v>
          </cell>
          <cell r="D378">
            <v>0</v>
          </cell>
          <cell r="E378">
            <v>0</v>
          </cell>
          <cell r="F378">
            <v>0</v>
          </cell>
          <cell r="G378">
            <v>0</v>
          </cell>
          <cell r="H378">
            <v>0</v>
          </cell>
          <cell r="I378">
            <v>0</v>
          </cell>
          <cell r="J378">
            <v>0</v>
          </cell>
          <cell r="K378">
            <v>0</v>
          </cell>
          <cell r="L378">
            <v>0</v>
          </cell>
          <cell r="M378">
            <v>0</v>
          </cell>
          <cell r="N378">
            <v>0</v>
          </cell>
          <cell r="O378" t="str">
            <v>Depreciation</v>
          </cell>
          <cell r="Q378">
            <v>0</v>
          </cell>
        </row>
        <row r="379">
          <cell r="B379">
            <v>600000</v>
          </cell>
          <cell r="C379">
            <v>600000</v>
          </cell>
          <cell r="D379">
            <v>600000</v>
          </cell>
          <cell r="E379">
            <v>600000</v>
          </cell>
          <cell r="F379">
            <v>600000</v>
          </cell>
          <cell r="G379">
            <v>600000</v>
          </cell>
          <cell r="H379">
            <v>600000</v>
          </cell>
          <cell r="I379">
            <v>600000</v>
          </cell>
          <cell r="J379">
            <v>600000</v>
          </cell>
          <cell r="K379">
            <v>600000</v>
          </cell>
          <cell r="L379">
            <v>600000</v>
          </cell>
          <cell r="M379">
            <v>600000</v>
          </cell>
          <cell r="N379">
            <v>7200000</v>
          </cell>
          <cell r="O379" t="str">
            <v>Financial Charges - Working Capital</v>
          </cell>
          <cell r="P379">
            <v>1200000</v>
          </cell>
          <cell r="Q379">
            <v>6000000</v>
          </cell>
        </row>
        <row r="380">
          <cell r="B380">
            <v>0</v>
          </cell>
          <cell r="C380">
            <v>0</v>
          </cell>
          <cell r="D380">
            <v>0</v>
          </cell>
          <cell r="E380">
            <v>0</v>
          </cell>
          <cell r="F380">
            <v>0</v>
          </cell>
          <cell r="G380">
            <v>0</v>
          </cell>
          <cell r="H380">
            <v>0</v>
          </cell>
          <cell r="I380">
            <v>0</v>
          </cell>
          <cell r="J380">
            <v>0</v>
          </cell>
          <cell r="K380">
            <v>0</v>
          </cell>
          <cell r="L380">
            <v>0</v>
          </cell>
          <cell r="M380">
            <v>0</v>
          </cell>
          <cell r="N380">
            <v>0</v>
          </cell>
          <cell r="O380" t="str">
            <v>F/C- W.Cap - On the basis of Cash flow</v>
          </cell>
          <cell r="P380">
            <v>0</v>
          </cell>
          <cell r="Q380">
            <v>0</v>
          </cell>
        </row>
        <row r="381">
          <cell r="B381">
            <v>0</v>
          </cell>
          <cell r="C381">
            <v>0</v>
          </cell>
          <cell r="D381">
            <v>0</v>
          </cell>
          <cell r="E381">
            <v>0</v>
          </cell>
          <cell r="F381">
            <v>0</v>
          </cell>
          <cell r="G381">
            <v>0</v>
          </cell>
          <cell r="H381">
            <v>0</v>
          </cell>
          <cell r="I381">
            <v>0</v>
          </cell>
          <cell r="J381">
            <v>0</v>
          </cell>
          <cell r="K381">
            <v>0</v>
          </cell>
          <cell r="L381">
            <v>0</v>
          </cell>
          <cell r="M381">
            <v>0</v>
          </cell>
          <cell r="N381">
            <v>0</v>
          </cell>
          <cell r="O381" t="str">
            <v>F/C- W.Cap - On the basis of Cash flow</v>
          </cell>
          <cell r="P381">
            <v>0</v>
          </cell>
          <cell r="Q381">
            <v>0</v>
          </cell>
        </row>
        <row r="382">
          <cell r="B382">
            <v>0</v>
          </cell>
          <cell r="C382">
            <v>0</v>
          </cell>
          <cell r="D382">
            <v>0</v>
          </cell>
          <cell r="E382">
            <v>0</v>
          </cell>
          <cell r="F382">
            <v>0</v>
          </cell>
          <cell r="G382">
            <v>0</v>
          </cell>
          <cell r="H382">
            <v>0</v>
          </cell>
          <cell r="I382">
            <v>0</v>
          </cell>
          <cell r="J382">
            <v>0</v>
          </cell>
          <cell r="K382">
            <v>0</v>
          </cell>
          <cell r="L382">
            <v>0</v>
          </cell>
          <cell r="M382">
            <v>0</v>
          </cell>
          <cell r="N382">
            <v>0</v>
          </cell>
          <cell r="O382" t="str">
            <v>Financial Charges - Capital Exp</v>
          </cell>
          <cell r="Q382">
            <v>0</v>
          </cell>
        </row>
        <row r="383">
          <cell r="B383">
            <v>416666.66666666669</v>
          </cell>
          <cell r="C383">
            <v>416666.66666666669</v>
          </cell>
          <cell r="D383">
            <v>416666.66666666669</v>
          </cell>
          <cell r="E383">
            <v>416666.66666666669</v>
          </cell>
          <cell r="F383">
            <v>416666.66666666669</v>
          </cell>
          <cell r="G383">
            <v>416666.66666666669</v>
          </cell>
          <cell r="H383">
            <v>416666.66666666669</v>
          </cell>
          <cell r="I383">
            <v>416666.66666666669</v>
          </cell>
          <cell r="J383">
            <v>416666.66666666669</v>
          </cell>
          <cell r="K383">
            <v>416666.66666666669</v>
          </cell>
          <cell r="L383">
            <v>416666.66666666669</v>
          </cell>
          <cell r="M383">
            <v>416666.66666666669</v>
          </cell>
          <cell r="N383">
            <v>5000000</v>
          </cell>
          <cell r="O383" t="str">
            <v>Charity &amp; Donation</v>
          </cell>
          <cell r="P383">
            <v>3643925</v>
          </cell>
          <cell r="Q383">
            <v>1356075</v>
          </cell>
        </row>
        <row r="384">
          <cell r="B384">
            <v>0</v>
          </cell>
          <cell r="C384">
            <v>0</v>
          </cell>
          <cell r="D384">
            <v>0</v>
          </cell>
          <cell r="E384">
            <v>0</v>
          </cell>
          <cell r="F384">
            <v>0</v>
          </cell>
          <cell r="G384">
            <v>0</v>
          </cell>
          <cell r="H384">
            <v>0</v>
          </cell>
          <cell r="I384">
            <v>0</v>
          </cell>
          <cell r="J384">
            <v>0</v>
          </cell>
          <cell r="K384">
            <v>0</v>
          </cell>
          <cell r="L384">
            <v>0</v>
          </cell>
          <cell r="M384">
            <v>0</v>
          </cell>
          <cell r="N384">
            <v>0</v>
          </cell>
          <cell r="O384" t="str">
            <v>Deferred taxation</v>
          </cell>
          <cell r="Q384">
            <v>0</v>
          </cell>
        </row>
        <row r="385">
          <cell r="B385">
            <v>0</v>
          </cell>
          <cell r="C385">
            <v>0</v>
          </cell>
          <cell r="D385">
            <v>0</v>
          </cell>
          <cell r="E385">
            <v>0</v>
          </cell>
          <cell r="F385">
            <v>0</v>
          </cell>
          <cell r="G385">
            <v>0</v>
          </cell>
          <cell r="H385">
            <v>0</v>
          </cell>
          <cell r="I385">
            <v>0</v>
          </cell>
          <cell r="J385">
            <v>0</v>
          </cell>
          <cell r="K385">
            <v>0</v>
          </cell>
          <cell r="L385">
            <v>0</v>
          </cell>
          <cell r="M385">
            <v>0</v>
          </cell>
          <cell r="N385">
            <v>0</v>
          </cell>
          <cell r="O385" t="str">
            <v>W.P.P.F  &lt;Specifically&gt;</v>
          </cell>
          <cell r="Q385">
            <v>0</v>
          </cell>
        </row>
        <row r="386">
          <cell r="B386">
            <v>0</v>
          </cell>
          <cell r="C386">
            <v>0</v>
          </cell>
          <cell r="D386">
            <v>0</v>
          </cell>
          <cell r="E386">
            <v>0</v>
          </cell>
          <cell r="F386">
            <v>0</v>
          </cell>
          <cell r="G386">
            <v>0</v>
          </cell>
          <cell r="H386">
            <v>0</v>
          </cell>
          <cell r="I386">
            <v>0</v>
          </cell>
          <cell r="J386">
            <v>0</v>
          </cell>
          <cell r="K386">
            <v>0</v>
          </cell>
          <cell r="L386">
            <v>0</v>
          </cell>
          <cell r="M386">
            <v>0</v>
          </cell>
          <cell r="N386">
            <v>0</v>
          </cell>
          <cell r="O386" t="str">
            <v>W.W.F  &lt;Specifically&gt;</v>
          </cell>
          <cell r="Q386">
            <v>0</v>
          </cell>
        </row>
        <row r="387">
          <cell r="B387">
            <v>16999889.916666664</v>
          </cell>
          <cell r="C387">
            <v>16999889.916666664</v>
          </cell>
          <cell r="D387">
            <v>16999889.916666664</v>
          </cell>
          <cell r="E387">
            <v>16999889.916666664</v>
          </cell>
          <cell r="F387">
            <v>16999889.916666664</v>
          </cell>
          <cell r="G387">
            <v>16999889.916666664</v>
          </cell>
          <cell r="H387">
            <v>16999889.916666664</v>
          </cell>
          <cell r="I387">
            <v>16999889.916666664</v>
          </cell>
          <cell r="J387">
            <v>16999889.916666664</v>
          </cell>
          <cell r="K387">
            <v>16999889.916666664</v>
          </cell>
          <cell r="L387">
            <v>16999889.916666664</v>
          </cell>
          <cell r="M387">
            <v>16999889.916666664</v>
          </cell>
          <cell r="N387">
            <v>203998678.99999994</v>
          </cell>
          <cell r="P387">
            <v>185049147</v>
          </cell>
          <cell r="Q387">
            <v>18949531.99999994</v>
          </cell>
        </row>
        <row r="388">
          <cell r="B388">
            <v>508150380.38909876</v>
          </cell>
          <cell r="Q388">
            <v>0</v>
          </cell>
        </row>
        <row r="389">
          <cell r="B389">
            <v>0</v>
          </cell>
          <cell r="N389">
            <v>0</v>
          </cell>
          <cell r="Q389">
            <v>0</v>
          </cell>
        </row>
        <row r="390">
          <cell r="B390">
            <v>15000000</v>
          </cell>
          <cell r="C390">
            <v>15000000</v>
          </cell>
          <cell r="D390">
            <v>15000000</v>
          </cell>
          <cell r="E390">
            <v>5000000</v>
          </cell>
          <cell r="F390">
            <v>5000000</v>
          </cell>
          <cell r="G390">
            <v>5000000</v>
          </cell>
          <cell r="H390">
            <v>5000000</v>
          </cell>
          <cell r="I390">
            <v>5000000</v>
          </cell>
          <cell r="J390">
            <v>5000000</v>
          </cell>
          <cell r="K390">
            <v>5000000</v>
          </cell>
          <cell r="L390">
            <v>5000000</v>
          </cell>
          <cell r="M390">
            <v>5000000</v>
          </cell>
          <cell r="N390">
            <v>90000000</v>
          </cell>
          <cell r="P390">
            <v>90000000</v>
          </cell>
          <cell r="Q390">
            <v>0</v>
          </cell>
        </row>
        <row r="391">
          <cell r="Q391">
            <v>0</v>
          </cell>
        </row>
        <row r="392">
          <cell r="Q392">
            <v>0</v>
          </cell>
        </row>
        <row r="393">
          <cell r="B393">
            <v>27131083.333333328</v>
          </cell>
          <cell r="C393">
            <v>27131083.333333328</v>
          </cell>
          <cell r="D393">
            <v>27131083.333333328</v>
          </cell>
          <cell r="E393">
            <v>27131083.333333328</v>
          </cell>
          <cell r="F393">
            <v>27131083.333333328</v>
          </cell>
          <cell r="G393">
            <v>27131083.333333328</v>
          </cell>
          <cell r="H393">
            <v>27131083.333333328</v>
          </cell>
          <cell r="I393">
            <v>27131083.333333328</v>
          </cell>
          <cell r="J393">
            <v>27131083.333333328</v>
          </cell>
          <cell r="K393">
            <v>27131083.333333328</v>
          </cell>
          <cell r="L393">
            <v>27131083.333333328</v>
          </cell>
          <cell r="M393">
            <v>27131083.333333328</v>
          </cell>
          <cell r="N393">
            <v>325572999.99999988</v>
          </cell>
          <cell r="P393">
            <v>281923537</v>
          </cell>
          <cell r="Q393">
            <v>43649462.999999881</v>
          </cell>
        </row>
        <row r="395">
          <cell r="B395" t="str">
            <v>M/H Per Unit</v>
          </cell>
          <cell r="C395" t="str">
            <v>Units</v>
          </cell>
          <cell r="D395" t="str">
            <v>Total M/Hs</v>
          </cell>
        </row>
        <row r="396">
          <cell r="B396">
            <v>36.365714285714283</v>
          </cell>
          <cell r="C396">
            <v>12200</v>
          </cell>
          <cell r="D396">
            <v>443661.71428571426</v>
          </cell>
          <cell r="E396">
            <v>0.77780980772597419</v>
          </cell>
        </row>
        <row r="397">
          <cell r="B397">
            <v>32.496666666666663</v>
          </cell>
          <cell r="C397">
            <v>3900</v>
          </cell>
          <cell r="D397">
            <v>126736.99999999999</v>
          </cell>
          <cell r="E397">
            <v>0.22219019227402587</v>
          </cell>
        </row>
        <row r="398">
          <cell r="B398">
            <v>68.862380952380946</v>
          </cell>
          <cell r="C398">
            <v>16100</v>
          </cell>
          <cell r="D398">
            <v>570398.7142857142</v>
          </cell>
        </row>
        <row r="400">
          <cell r="B400">
            <v>914</v>
          </cell>
          <cell r="C400">
            <v>945</v>
          </cell>
          <cell r="D400">
            <v>976</v>
          </cell>
          <cell r="E400">
            <v>1007</v>
          </cell>
          <cell r="F400">
            <v>1038</v>
          </cell>
          <cell r="G400">
            <v>1069</v>
          </cell>
          <cell r="H400">
            <v>1100</v>
          </cell>
          <cell r="I400">
            <v>1131</v>
          </cell>
          <cell r="J400">
            <v>1162</v>
          </cell>
          <cell r="K400">
            <v>1193</v>
          </cell>
          <cell r="L400">
            <v>1224</v>
          </cell>
          <cell r="M400">
            <v>1255</v>
          </cell>
          <cell r="N400" t="str">
            <v>Total</v>
          </cell>
        </row>
        <row r="401">
          <cell r="B401">
            <v>10146583.333333334</v>
          </cell>
          <cell r="C401">
            <v>10146583.333333334</v>
          </cell>
          <cell r="D401">
            <v>10146583.333333334</v>
          </cell>
          <cell r="E401">
            <v>10146583.333333334</v>
          </cell>
          <cell r="F401">
            <v>10146583.333333334</v>
          </cell>
          <cell r="G401">
            <v>10146583.333333334</v>
          </cell>
          <cell r="H401">
            <v>10146583.333333334</v>
          </cell>
          <cell r="I401">
            <v>10146583.333333334</v>
          </cell>
          <cell r="J401">
            <v>10146583.333333334</v>
          </cell>
          <cell r="K401">
            <v>10146583.333333334</v>
          </cell>
          <cell r="L401">
            <v>10146583.333333334</v>
          </cell>
          <cell r="M401">
            <v>10146583.333333334</v>
          </cell>
          <cell r="N401">
            <v>121758999.99999999</v>
          </cell>
        </row>
        <row r="402">
          <cell r="B402">
            <v>0</v>
          </cell>
          <cell r="C402">
            <v>0</v>
          </cell>
          <cell r="D402">
            <v>0</v>
          </cell>
          <cell r="E402">
            <v>0</v>
          </cell>
          <cell r="F402">
            <v>0</v>
          </cell>
          <cell r="G402">
            <v>0</v>
          </cell>
          <cell r="H402">
            <v>0</v>
          </cell>
          <cell r="I402">
            <v>0</v>
          </cell>
          <cell r="J402">
            <v>0</v>
          </cell>
          <cell r="K402">
            <v>0</v>
          </cell>
          <cell r="L402">
            <v>0</v>
          </cell>
          <cell r="M402">
            <v>0</v>
          </cell>
          <cell r="O402">
            <v>-422</v>
          </cell>
        </row>
        <row r="403">
          <cell r="B403">
            <v>10146583.333333334</v>
          </cell>
          <cell r="C403">
            <v>10146583.333333334</v>
          </cell>
          <cell r="D403">
            <v>10146583.333333334</v>
          </cell>
          <cell r="E403">
            <v>10146583.333333334</v>
          </cell>
          <cell r="F403">
            <v>10146583.333333334</v>
          </cell>
          <cell r="G403">
            <v>10146583.333333334</v>
          </cell>
          <cell r="H403">
            <v>10146583.333333334</v>
          </cell>
          <cell r="I403">
            <v>10146583.333333334</v>
          </cell>
          <cell r="J403">
            <v>10146583.333333334</v>
          </cell>
          <cell r="K403">
            <v>10146583.333333334</v>
          </cell>
          <cell r="L403">
            <v>10146583.333333334</v>
          </cell>
          <cell r="M403">
            <v>10146583.333333334</v>
          </cell>
          <cell r="N403">
            <v>121758999.99999999</v>
          </cell>
        </row>
        <row r="404">
          <cell r="B404">
            <v>3015166.6666666665</v>
          </cell>
          <cell r="C404">
            <v>3015166.6666666665</v>
          </cell>
          <cell r="D404">
            <v>3015166.6666666665</v>
          </cell>
          <cell r="E404">
            <v>3015166.6666666665</v>
          </cell>
          <cell r="F404">
            <v>3015166.6666666665</v>
          </cell>
          <cell r="G404">
            <v>3015166.6666666665</v>
          </cell>
          <cell r="H404">
            <v>3015166.6666666665</v>
          </cell>
          <cell r="I404">
            <v>3015166.6666666665</v>
          </cell>
          <cell r="J404">
            <v>3015166.6666666665</v>
          </cell>
          <cell r="K404">
            <v>3015166.6666666665</v>
          </cell>
          <cell r="L404">
            <v>3015166.6666666665</v>
          </cell>
          <cell r="M404">
            <v>3015166.6666666665</v>
          </cell>
          <cell r="N404">
            <v>36182000.000000007</v>
          </cell>
        </row>
        <row r="405">
          <cell r="B405">
            <v>0</v>
          </cell>
          <cell r="C405">
            <v>0</v>
          </cell>
          <cell r="D405">
            <v>0</v>
          </cell>
          <cell r="E405">
            <v>0</v>
          </cell>
          <cell r="F405">
            <v>0</v>
          </cell>
          <cell r="G405">
            <v>0</v>
          </cell>
          <cell r="H405">
            <v>0</v>
          </cell>
          <cell r="I405">
            <v>0</v>
          </cell>
          <cell r="J405">
            <v>0</v>
          </cell>
          <cell r="K405">
            <v>0</v>
          </cell>
          <cell r="L405">
            <v>0</v>
          </cell>
          <cell r="M405">
            <v>0</v>
          </cell>
          <cell r="N405">
            <v>0</v>
          </cell>
          <cell r="O405">
            <v>1</v>
          </cell>
        </row>
        <row r="406">
          <cell r="B406">
            <v>3015166.6666666665</v>
          </cell>
          <cell r="C406">
            <v>3015166.6666666665</v>
          </cell>
          <cell r="D406">
            <v>3015166.6666666665</v>
          </cell>
          <cell r="E406">
            <v>3015166.6666666665</v>
          </cell>
          <cell r="F406">
            <v>3015166.6666666665</v>
          </cell>
          <cell r="G406">
            <v>3015166.6666666665</v>
          </cell>
          <cell r="H406">
            <v>3015166.6666666665</v>
          </cell>
          <cell r="I406">
            <v>3015166.6666666665</v>
          </cell>
          <cell r="J406">
            <v>3015166.6666666665</v>
          </cell>
          <cell r="K406">
            <v>3015166.6666666665</v>
          </cell>
          <cell r="L406">
            <v>3015166.6666666665</v>
          </cell>
          <cell r="M406">
            <v>3015166.6666666665</v>
          </cell>
          <cell r="N406">
            <v>36182000.000000007</v>
          </cell>
        </row>
        <row r="408">
          <cell r="B408">
            <v>13161750</v>
          </cell>
          <cell r="C408">
            <v>13161750</v>
          </cell>
          <cell r="D408">
            <v>13161750</v>
          </cell>
          <cell r="E408">
            <v>13161750</v>
          </cell>
          <cell r="F408">
            <v>13161750</v>
          </cell>
          <cell r="G408">
            <v>13161750</v>
          </cell>
          <cell r="H408">
            <v>13161750</v>
          </cell>
          <cell r="I408">
            <v>13161750</v>
          </cell>
          <cell r="J408">
            <v>13161750</v>
          </cell>
          <cell r="K408">
            <v>13161750</v>
          </cell>
          <cell r="L408">
            <v>13161750</v>
          </cell>
          <cell r="M408">
            <v>13161750</v>
          </cell>
          <cell r="N408">
            <v>315882000</v>
          </cell>
        </row>
        <row r="409">
          <cell r="N409">
            <v>157941000</v>
          </cell>
        </row>
        <row r="411">
          <cell r="B411">
            <v>914</v>
          </cell>
          <cell r="C411">
            <v>945</v>
          </cell>
          <cell r="D411">
            <v>976</v>
          </cell>
          <cell r="E411">
            <v>1007</v>
          </cell>
          <cell r="F411">
            <v>1038</v>
          </cell>
          <cell r="G411">
            <v>1069</v>
          </cell>
          <cell r="H411">
            <v>1100</v>
          </cell>
          <cell r="I411">
            <v>1131</v>
          </cell>
          <cell r="J411">
            <v>1162</v>
          </cell>
          <cell r="K411">
            <v>1193</v>
          </cell>
          <cell r="L411">
            <v>1224</v>
          </cell>
          <cell r="M411">
            <v>1255</v>
          </cell>
          <cell r="N411" t="str">
            <v>Total</v>
          </cell>
        </row>
        <row r="413">
          <cell r="B413">
            <v>4851184.344225714</v>
          </cell>
          <cell r="C413">
            <v>4851184.344225714</v>
          </cell>
          <cell r="D413">
            <v>4851184.344225714</v>
          </cell>
          <cell r="E413">
            <v>4851184.344225714</v>
          </cell>
          <cell r="F413">
            <v>4851184.344225714</v>
          </cell>
          <cell r="G413">
            <v>4851184.344225714</v>
          </cell>
          <cell r="H413">
            <v>4851184.344225714</v>
          </cell>
          <cell r="I413">
            <v>4851184.344225714</v>
          </cell>
          <cell r="J413">
            <v>4851184.344225714</v>
          </cell>
          <cell r="K413">
            <v>4851184.344225714</v>
          </cell>
          <cell r="L413">
            <v>4851184.344225714</v>
          </cell>
          <cell r="M413">
            <v>4851184.344225714</v>
          </cell>
          <cell r="N413">
            <v>58214212.130708553</v>
          </cell>
        </row>
        <row r="414">
          <cell r="B414">
            <v>0</v>
          </cell>
          <cell r="C414">
            <v>0</v>
          </cell>
          <cell r="D414">
            <v>0</v>
          </cell>
          <cell r="E414">
            <v>0</v>
          </cell>
          <cell r="F414">
            <v>0</v>
          </cell>
          <cell r="G414">
            <v>0</v>
          </cell>
          <cell r="H414">
            <v>0</v>
          </cell>
          <cell r="I414">
            <v>0</v>
          </cell>
          <cell r="J414">
            <v>0</v>
          </cell>
          <cell r="K414">
            <v>0</v>
          </cell>
          <cell r="L414">
            <v>0</v>
          </cell>
          <cell r="M414">
            <v>0</v>
          </cell>
          <cell r="N414">
            <v>0</v>
          </cell>
          <cell r="O414" t="str">
            <v>Salaries &amp; Allowances</v>
          </cell>
          <cell r="P414">
            <v>74843761.999999985</v>
          </cell>
          <cell r="Q414">
            <v>0</v>
          </cell>
        </row>
        <row r="415">
          <cell r="B415">
            <v>10146583.333333334</v>
          </cell>
          <cell r="C415">
            <v>10146583.333333334</v>
          </cell>
          <cell r="D415">
            <v>10146583.333333334</v>
          </cell>
          <cell r="E415">
            <v>10146583.333333334</v>
          </cell>
          <cell r="F415">
            <v>10146583.333333334</v>
          </cell>
          <cell r="G415">
            <v>10146583.333333334</v>
          </cell>
          <cell r="H415">
            <v>10146583.333333334</v>
          </cell>
          <cell r="I415">
            <v>10146583.333333334</v>
          </cell>
          <cell r="J415">
            <v>10146583.333333334</v>
          </cell>
          <cell r="K415">
            <v>10146583.333333334</v>
          </cell>
          <cell r="L415">
            <v>10146583.333333334</v>
          </cell>
          <cell r="M415">
            <v>10146583.333333334</v>
          </cell>
          <cell r="N415">
            <v>121758999.99999999</v>
          </cell>
          <cell r="O415" t="str">
            <v xml:space="preserve">Utilities </v>
          </cell>
        </row>
        <row r="416">
          <cell r="B416">
            <v>3028957.2592264381</v>
          </cell>
          <cell r="C416">
            <v>3028957.2592264381</v>
          </cell>
          <cell r="D416">
            <v>3028957.2592264381</v>
          </cell>
          <cell r="E416">
            <v>3028957.2592264381</v>
          </cell>
          <cell r="F416">
            <v>3028957.2592264381</v>
          </cell>
          <cell r="G416">
            <v>3028957.2592264381</v>
          </cell>
          <cell r="H416">
            <v>3028957.2592264381</v>
          </cell>
          <cell r="I416">
            <v>3028957.2592264381</v>
          </cell>
          <cell r="J416">
            <v>3028957.2592264381</v>
          </cell>
          <cell r="K416">
            <v>3028957.2592264381</v>
          </cell>
          <cell r="L416">
            <v>3028957.2592264381</v>
          </cell>
          <cell r="M416">
            <v>3028957.2592264381</v>
          </cell>
          <cell r="N416">
            <v>36347487.110717259</v>
          </cell>
          <cell r="O416" t="str">
            <v>Depreciation  -  See below</v>
          </cell>
          <cell r="P416">
            <v>191294999.99999997</v>
          </cell>
          <cell r="Q416">
            <v>0</v>
          </cell>
        </row>
        <row r="417">
          <cell r="O417" t="str">
            <v>Other Factory Overhead</v>
          </cell>
          <cell r="P417">
            <v>46730558.999999963</v>
          </cell>
          <cell r="Q417">
            <v>0</v>
          </cell>
        </row>
        <row r="418">
          <cell r="B418">
            <v>18026724.936785486</v>
          </cell>
          <cell r="C418">
            <v>18026724.936785486</v>
          </cell>
          <cell r="D418">
            <v>18026724.936785486</v>
          </cell>
          <cell r="E418">
            <v>18026724.936785486</v>
          </cell>
          <cell r="F418">
            <v>18026724.936785486</v>
          </cell>
          <cell r="G418">
            <v>18026724.936785486</v>
          </cell>
          <cell r="H418">
            <v>18026724.936785486</v>
          </cell>
          <cell r="I418">
            <v>18026724.936785486</v>
          </cell>
          <cell r="J418">
            <v>18026724.936785486</v>
          </cell>
          <cell r="K418">
            <v>18026724.936785486</v>
          </cell>
          <cell r="L418">
            <v>18026724.936785486</v>
          </cell>
          <cell r="M418">
            <v>18026724.936785486</v>
          </cell>
          <cell r="N418">
            <v>216320699.24142581</v>
          </cell>
        </row>
        <row r="419">
          <cell r="B419">
            <v>812500</v>
          </cell>
          <cell r="O419">
            <v>46730558.999999963</v>
          </cell>
        </row>
        <row r="420">
          <cell r="B420">
            <v>5261850.333333333</v>
          </cell>
          <cell r="C420">
            <v>5261850.333333333</v>
          </cell>
          <cell r="D420">
            <v>5261850.333333333</v>
          </cell>
          <cell r="E420">
            <v>5261850.333333333</v>
          </cell>
          <cell r="F420">
            <v>5261850.333333333</v>
          </cell>
          <cell r="G420">
            <v>5261850.333333333</v>
          </cell>
          <cell r="H420">
            <v>5261850.333333333</v>
          </cell>
          <cell r="I420">
            <v>5261850.333333333</v>
          </cell>
          <cell r="J420">
            <v>5261850.333333333</v>
          </cell>
          <cell r="K420">
            <v>5261850.333333333</v>
          </cell>
          <cell r="L420">
            <v>5261850.333333333</v>
          </cell>
          <cell r="M420">
            <v>5261850.333333333</v>
          </cell>
          <cell r="N420">
            <v>63142204.000000007</v>
          </cell>
        </row>
        <row r="421">
          <cell r="B421">
            <v>812500</v>
          </cell>
          <cell r="C421">
            <v>1152500</v>
          </cell>
          <cell r="D421">
            <v>8972500</v>
          </cell>
          <cell r="E421">
            <v>9362500</v>
          </cell>
          <cell r="F421">
            <v>7487500</v>
          </cell>
          <cell r="G421">
            <v>812500</v>
          </cell>
          <cell r="H421">
            <v>1012500</v>
          </cell>
          <cell r="I421">
            <v>4962500</v>
          </cell>
          <cell r="J421">
            <v>6112500</v>
          </cell>
          <cell r="K421">
            <v>812500</v>
          </cell>
          <cell r="L421">
            <v>9062500</v>
          </cell>
          <cell r="M421">
            <v>1187500</v>
          </cell>
          <cell r="N421">
            <v>51750000</v>
          </cell>
          <cell r="O421" t="str">
            <v>Selling Expenses</v>
          </cell>
          <cell r="P421">
            <v>63142204.000000007</v>
          </cell>
          <cell r="Q421">
            <v>0</v>
          </cell>
        </row>
        <row r="422">
          <cell r="B422">
            <v>10721372.916666664</v>
          </cell>
          <cell r="C422">
            <v>10721372.916666664</v>
          </cell>
          <cell r="D422">
            <v>10721372.916666664</v>
          </cell>
          <cell r="E422">
            <v>10721372.916666664</v>
          </cell>
          <cell r="F422">
            <v>10721372.916666664</v>
          </cell>
          <cell r="G422">
            <v>10721372.916666664</v>
          </cell>
          <cell r="H422">
            <v>10721372.916666664</v>
          </cell>
          <cell r="I422">
            <v>10721372.916666664</v>
          </cell>
          <cell r="J422">
            <v>10721372.916666664</v>
          </cell>
          <cell r="K422">
            <v>10721372.916666664</v>
          </cell>
          <cell r="L422">
            <v>10721372.916666664</v>
          </cell>
          <cell r="M422">
            <v>10721372.916666664</v>
          </cell>
          <cell r="N422">
            <v>128656474.99999994</v>
          </cell>
          <cell r="O422" t="str">
            <v>Advertisement expenses</v>
          </cell>
          <cell r="P422">
            <v>85250000</v>
          </cell>
          <cell r="Q422">
            <v>0</v>
          </cell>
          <cell r="R422">
            <v>-53370000</v>
          </cell>
          <cell r="S422">
            <v>28600000</v>
          </cell>
          <cell r="T422">
            <v>23150000</v>
          </cell>
        </row>
        <row r="423">
          <cell r="B423">
            <v>3015166.6666666665</v>
          </cell>
          <cell r="C423">
            <v>3015166.6666666665</v>
          </cell>
          <cell r="D423">
            <v>3015166.6666666665</v>
          </cell>
          <cell r="E423">
            <v>3015166.6666666665</v>
          </cell>
          <cell r="F423">
            <v>3015166.6666666665</v>
          </cell>
          <cell r="G423">
            <v>3015166.6666666665</v>
          </cell>
          <cell r="H423">
            <v>3015166.6666666665</v>
          </cell>
          <cell r="I423">
            <v>3015166.6666666665</v>
          </cell>
          <cell r="J423">
            <v>3015166.6666666665</v>
          </cell>
          <cell r="K423">
            <v>3015166.6666666665</v>
          </cell>
          <cell r="L423">
            <v>3015166.6666666665</v>
          </cell>
          <cell r="M423">
            <v>3015166.6666666665</v>
          </cell>
          <cell r="N423">
            <v>36182000.000000007</v>
          </cell>
          <cell r="O423" t="str">
            <v>Admin Expenses</v>
          </cell>
          <cell r="P423">
            <v>128656474.99999994</v>
          </cell>
          <cell r="Q423">
            <v>0</v>
          </cell>
        </row>
        <row r="424">
          <cell r="B424">
            <v>538178.35778849502</v>
          </cell>
          <cell r="C424">
            <v>545279.40365888865</v>
          </cell>
          <cell r="D424">
            <v>546159.11057164613</v>
          </cell>
          <cell r="E424">
            <v>550766.9760380591</v>
          </cell>
          <cell r="F424">
            <v>533902.17678276927</v>
          </cell>
          <cell r="G424">
            <v>536128.40429160511</v>
          </cell>
          <cell r="H424">
            <v>543219.37853817036</v>
          </cell>
          <cell r="I424">
            <v>528543.1866506486</v>
          </cell>
          <cell r="J424">
            <v>533418.02417513914</v>
          </cell>
          <cell r="K424">
            <v>530651.1719569487</v>
          </cell>
          <cell r="L424">
            <v>530141.54451475514</v>
          </cell>
          <cell r="M424">
            <v>532607.77613354754</v>
          </cell>
          <cell r="N424">
            <v>6448995.5111006722</v>
          </cell>
          <cell r="O424" t="str">
            <v>Depreciation</v>
          </cell>
          <cell r="P424">
            <v>36182000.000000007</v>
          </cell>
          <cell r="Q424">
            <v>0</v>
          </cell>
        </row>
        <row r="425">
          <cell r="B425">
            <v>0</v>
          </cell>
          <cell r="C425">
            <v>0</v>
          </cell>
          <cell r="D425">
            <v>0</v>
          </cell>
          <cell r="E425">
            <v>0</v>
          </cell>
          <cell r="F425">
            <v>0</v>
          </cell>
          <cell r="G425">
            <v>0</v>
          </cell>
          <cell r="H425">
            <v>0</v>
          </cell>
          <cell r="I425">
            <v>0</v>
          </cell>
          <cell r="J425">
            <v>0</v>
          </cell>
          <cell r="K425">
            <v>0</v>
          </cell>
          <cell r="L425">
            <v>0</v>
          </cell>
          <cell r="M425">
            <v>0</v>
          </cell>
          <cell r="N425">
            <v>0</v>
          </cell>
          <cell r="O425" t="str">
            <v>Financial Charges - Working Capital</v>
          </cell>
          <cell r="P425">
            <v>7199999.9999999991</v>
          </cell>
          <cell r="Q425">
            <v>0</v>
          </cell>
        </row>
        <row r="426">
          <cell r="B426">
            <v>0</v>
          </cell>
          <cell r="C426">
            <v>0</v>
          </cell>
          <cell r="D426">
            <v>0</v>
          </cell>
          <cell r="E426">
            <v>0</v>
          </cell>
          <cell r="F426">
            <v>0</v>
          </cell>
          <cell r="G426">
            <v>0</v>
          </cell>
          <cell r="H426">
            <v>0</v>
          </cell>
          <cell r="I426">
            <v>0</v>
          </cell>
          <cell r="J426">
            <v>0</v>
          </cell>
          <cell r="K426">
            <v>0</v>
          </cell>
          <cell r="L426">
            <v>0</v>
          </cell>
          <cell r="M426">
            <v>0</v>
          </cell>
          <cell r="N426">
            <v>0</v>
          </cell>
          <cell r="O426" t="str">
            <v>F/C- W.Cap - On the basis of Cash flow</v>
          </cell>
        </row>
        <row r="427">
          <cell r="B427">
            <v>0</v>
          </cell>
          <cell r="C427">
            <v>0</v>
          </cell>
          <cell r="D427">
            <v>0</v>
          </cell>
          <cell r="E427">
            <v>0</v>
          </cell>
          <cell r="F427">
            <v>0</v>
          </cell>
          <cell r="G427">
            <v>0</v>
          </cell>
          <cell r="H427">
            <v>0</v>
          </cell>
          <cell r="I427">
            <v>0</v>
          </cell>
          <cell r="J427">
            <v>0</v>
          </cell>
          <cell r="K427">
            <v>0</v>
          </cell>
          <cell r="L427">
            <v>0</v>
          </cell>
          <cell r="M427">
            <v>0</v>
          </cell>
          <cell r="N427">
            <v>0</v>
          </cell>
          <cell r="O427" t="str">
            <v>F/C- W.Cap - On the basis of Cash flow</v>
          </cell>
        </row>
        <row r="428">
          <cell r="B428">
            <v>373734.97068645485</v>
          </cell>
          <cell r="C428">
            <v>378666.25254089496</v>
          </cell>
          <cell r="D428">
            <v>379277.16011919873</v>
          </cell>
          <cell r="E428">
            <v>382477.06669309665</v>
          </cell>
          <cell r="F428">
            <v>370765.40054358984</v>
          </cell>
          <cell r="G428">
            <v>372311.39186917018</v>
          </cell>
          <cell r="H428">
            <v>377235.67954039614</v>
          </cell>
          <cell r="I428">
            <v>367043.87961850601</v>
          </cell>
          <cell r="J428">
            <v>370429.18345495773</v>
          </cell>
          <cell r="K428">
            <v>368507.75830343668</v>
          </cell>
          <cell r="L428">
            <v>368153.85035746882</v>
          </cell>
          <cell r="M428">
            <v>369866.51120385248</v>
          </cell>
          <cell r="N428">
            <v>4478469.104931023</v>
          </cell>
          <cell r="O428" t="str">
            <v>Financial Charges - Capital Exp</v>
          </cell>
          <cell r="P428">
            <v>0</v>
          </cell>
          <cell r="Q428">
            <v>0</v>
          </cell>
        </row>
        <row r="429">
          <cell r="B429">
            <v>0</v>
          </cell>
          <cell r="C429">
            <v>0</v>
          </cell>
          <cell r="D429">
            <v>0</v>
          </cell>
          <cell r="E429">
            <v>0</v>
          </cell>
          <cell r="F429">
            <v>0</v>
          </cell>
          <cell r="G429">
            <v>0</v>
          </cell>
          <cell r="H429">
            <v>0</v>
          </cell>
          <cell r="I429">
            <v>0</v>
          </cell>
          <cell r="J429">
            <v>0</v>
          </cell>
          <cell r="K429">
            <v>0</v>
          </cell>
          <cell r="L429">
            <v>0</v>
          </cell>
          <cell r="M429">
            <v>0</v>
          </cell>
          <cell r="N429">
            <v>0</v>
          </cell>
          <cell r="O429" t="str">
            <v>Charity &amp; Donation</v>
          </cell>
          <cell r="P429">
            <v>5000000</v>
          </cell>
          <cell r="Q429">
            <v>0</v>
          </cell>
        </row>
        <row r="430">
          <cell r="B430">
            <v>3589774.5550159286</v>
          </cell>
          <cell r="C430">
            <v>3922511.6023490066</v>
          </cell>
          <cell r="D430">
            <v>3549138.8696840252</v>
          </cell>
          <cell r="E430">
            <v>4070928.0358714508</v>
          </cell>
          <cell r="F430">
            <v>2866161.5121403583</v>
          </cell>
          <cell r="G430">
            <v>3244173.7403808953</v>
          </cell>
          <cell r="H430">
            <v>4444926.430905452</v>
          </cell>
          <cell r="I430">
            <v>2828698.7636283087</v>
          </cell>
          <cell r="J430">
            <v>3271629.4725080747</v>
          </cell>
          <cell r="K430">
            <v>3403642.5566826407</v>
          </cell>
          <cell r="L430">
            <v>2989231.6872532275</v>
          </cell>
          <cell r="M430">
            <v>3664069.5858620517</v>
          </cell>
          <cell r="N430">
            <v>41844886.812281415</v>
          </cell>
        </row>
        <row r="431">
          <cell r="B431">
            <v>1364114.3309060526</v>
          </cell>
          <cell r="C431">
            <v>1490554.4088926227</v>
          </cell>
          <cell r="D431">
            <v>1348672.7704799294</v>
          </cell>
          <cell r="E431">
            <v>1546952.6536311514</v>
          </cell>
          <cell r="F431">
            <v>1089141.3746133363</v>
          </cell>
          <cell r="G431">
            <v>1232786.0213447402</v>
          </cell>
          <cell r="H431">
            <v>1689072.0437440719</v>
          </cell>
          <cell r="I431">
            <v>1074905.5301787574</v>
          </cell>
          <cell r="J431">
            <v>1243219.1995530683</v>
          </cell>
          <cell r="K431">
            <v>1293384.1715394033</v>
          </cell>
          <cell r="L431">
            <v>1135908.0411562263</v>
          </cell>
          <cell r="M431">
            <v>1392346.4426275797</v>
          </cell>
          <cell r="N431">
            <v>15901056.98866694</v>
          </cell>
          <cell r="P431">
            <v>42437948.501138672</v>
          </cell>
          <cell r="Q431">
            <v>0</v>
          </cell>
        </row>
        <row r="432">
          <cell r="B432">
            <v>25676692.131063595</v>
          </cell>
          <cell r="C432">
            <v>26487901.584108077</v>
          </cell>
          <cell r="D432">
            <v>33794137.827521466</v>
          </cell>
          <cell r="E432">
            <v>34912014.648900419</v>
          </cell>
          <cell r="F432">
            <v>31345860.380746718</v>
          </cell>
          <cell r="G432">
            <v>25196289.474553071</v>
          </cell>
          <cell r="H432">
            <v>27065343.449394755</v>
          </cell>
          <cell r="I432">
            <v>28760081.276742883</v>
          </cell>
          <cell r="J432">
            <v>30529585.796357904</v>
          </cell>
          <cell r="K432">
            <v>25407075.575149097</v>
          </cell>
          <cell r="L432">
            <v>33084325.039948344</v>
          </cell>
          <cell r="M432">
            <v>26144780.232493695</v>
          </cell>
          <cell r="N432">
            <v>348404087.41697997</v>
          </cell>
          <cell r="P432">
            <v>16126420.430432698</v>
          </cell>
          <cell r="Q432">
            <v>0</v>
          </cell>
        </row>
        <row r="434">
          <cell r="B434">
            <v>508150380.38909876</v>
          </cell>
        </row>
        <row r="435">
          <cell r="B435">
            <v>15000000</v>
          </cell>
          <cell r="C435">
            <v>15000000</v>
          </cell>
          <cell r="D435">
            <v>15000000</v>
          </cell>
          <cell r="E435">
            <v>5000000</v>
          </cell>
          <cell r="F435">
            <v>5000000</v>
          </cell>
          <cell r="G435">
            <v>5000000</v>
          </cell>
          <cell r="H435">
            <v>5000000</v>
          </cell>
          <cell r="I435">
            <v>5000000</v>
          </cell>
          <cell r="J435">
            <v>5000000</v>
          </cell>
          <cell r="K435">
            <v>5000000</v>
          </cell>
          <cell r="L435">
            <v>5000000</v>
          </cell>
          <cell r="M435">
            <v>5000000</v>
          </cell>
          <cell r="N435">
            <v>90000000</v>
          </cell>
        </row>
        <row r="436">
          <cell r="B436">
            <v>1400000</v>
          </cell>
          <cell r="C436">
            <v>1400000</v>
          </cell>
          <cell r="D436">
            <v>1400000</v>
          </cell>
          <cell r="E436">
            <v>1400000</v>
          </cell>
          <cell r="F436">
            <v>1400000</v>
          </cell>
          <cell r="G436">
            <v>1400000</v>
          </cell>
          <cell r="H436">
            <v>1400000</v>
          </cell>
          <cell r="I436">
            <v>1400000</v>
          </cell>
          <cell r="J436">
            <v>1400000</v>
          </cell>
          <cell r="K436">
            <v>1400000</v>
          </cell>
          <cell r="L436">
            <v>1400000</v>
          </cell>
          <cell r="M436">
            <v>1400000</v>
          </cell>
          <cell r="N436">
            <v>16800000</v>
          </cell>
          <cell r="S436" t="str">
            <v>T</v>
          </cell>
          <cell r="T436" t="str">
            <v>D</v>
          </cell>
        </row>
        <row r="437">
          <cell r="B437">
            <v>537328</v>
          </cell>
          <cell r="C437">
            <v>427928</v>
          </cell>
          <cell r="D437">
            <v>507960</v>
          </cell>
          <cell r="E437">
            <v>9525448</v>
          </cell>
          <cell r="F437">
            <v>9587968</v>
          </cell>
          <cell r="G437">
            <v>9511316</v>
          </cell>
          <cell r="H437">
            <v>2546760</v>
          </cell>
          <cell r="I437">
            <v>474808</v>
          </cell>
          <cell r="J437">
            <v>570076</v>
          </cell>
          <cell r="K437">
            <v>427928</v>
          </cell>
          <cell r="L437">
            <v>474808</v>
          </cell>
          <cell r="M437">
            <v>507960</v>
          </cell>
          <cell r="N437">
            <v>35100288</v>
          </cell>
          <cell r="O437">
            <v>12000000</v>
          </cell>
          <cell r="P437">
            <v>28000000</v>
          </cell>
          <cell r="Q437">
            <v>-90000000</v>
          </cell>
          <cell r="S437">
            <v>12000000</v>
          </cell>
          <cell r="T437">
            <v>10000000</v>
          </cell>
        </row>
        <row r="438">
          <cell r="P438">
            <v>35100288</v>
          </cell>
          <cell r="Q438">
            <v>0</v>
          </cell>
          <cell r="S438">
            <v>0</v>
          </cell>
          <cell r="T438">
            <v>0</v>
          </cell>
        </row>
        <row r="439">
          <cell r="B439">
            <v>43703417.067849085</v>
          </cell>
          <cell r="C439">
            <v>44514626.520893559</v>
          </cell>
          <cell r="D439">
            <v>51820862.764306948</v>
          </cell>
          <cell r="E439">
            <v>52938739.585685909</v>
          </cell>
          <cell r="F439">
            <v>49372585.317532204</v>
          </cell>
          <cell r="G439">
            <v>43223014.411338553</v>
          </cell>
          <cell r="H439">
            <v>45092068.386180237</v>
          </cell>
          <cell r="I439">
            <v>46786806.213528365</v>
          </cell>
          <cell r="J439">
            <v>48556310.733143389</v>
          </cell>
          <cell r="K439">
            <v>43433800.511934578</v>
          </cell>
          <cell r="L439">
            <v>51111049.976733834</v>
          </cell>
          <cell r="M439">
            <v>44171505.16927918</v>
          </cell>
          <cell r="N439">
            <v>564724786.65840578</v>
          </cell>
        </row>
        <row r="440">
          <cell r="B440">
            <v>5300000</v>
          </cell>
          <cell r="P440">
            <v>759964656.93157113</v>
          </cell>
          <cell r="Q440">
            <v>-90000000.000000119</v>
          </cell>
          <cell r="S440">
            <v>12000000</v>
          </cell>
          <cell r="T440">
            <v>10000000</v>
          </cell>
          <cell r="U440">
            <v>22000000</v>
          </cell>
        </row>
        <row r="442">
          <cell r="B442">
            <v>914</v>
          </cell>
          <cell r="C442">
            <v>945</v>
          </cell>
          <cell r="D442">
            <v>976</v>
          </cell>
          <cell r="E442">
            <v>1007</v>
          </cell>
          <cell r="F442">
            <v>1038</v>
          </cell>
          <cell r="G442">
            <v>1069</v>
          </cell>
          <cell r="H442">
            <v>1100</v>
          </cell>
          <cell r="I442">
            <v>1131</v>
          </cell>
          <cell r="J442">
            <v>1162</v>
          </cell>
          <cell r="K442">
            <v>1193</v>
          </cell>
          <cell r="L442">
            <v>1224</v>
          </cell>
          <cell r="M442">
            <v>1255</v>
          </cell>
          <cell r="N442" t="str">
            <v>Total</v>
          </cell>
        </row>
        <row r="443">
          <cell r="B443">
            <v>5794666.666666667</v>
          </cell>
          <cell r="C443">
            <v>5794666.666666667</v>
          </cell>
          <cell r="D443">
            <v>5794666.666666667</v>
          </cell>
          <cell r="E443">
            <v>5794666.666666667</v>
          </cell>
          <cell r="F443">
            <v>5794666.666666667</v>
          </cell>
          <cell r="G443">
            <v>5794666.666666667</v>
          </cell>
          <cell r="H443">
            <v>5794666.666666667</v>
          </cell>
          <cell r="I443">
            <v>5794666.666666667</v>
          </cell>
          <cell r="J443">
            <v>5794666.666666667</v>
          </cell>
          <cell r="K443">
            <v>5794666.666666667</v>
          </cell>
          <cell r="L443">
            <v>5794666.666666667</v>
          </cell>
          <cell r="M443">
            <v>5794666.666666667</v>
          </cell>
          <cell r="N443">
            <v>69535999.999999985</v>
          </cell>
        </row>
        <row r="444">
          <cell r="B444">
            <v>0</v>
          </cell>
          <cell r="C444">
            <v>0</v>
          </cell>
          <cell r="D444">
            <v>0</v>
          </cell>
          <cell r="E444">
            <v>0</v>
          </cell>
          <cell r="F444">
            <v>0</v>
          </cell>
          <cell r="G444">
            <v>0</v>
          </cell>
          <cell r="H444">
            <v>0</v>
          </cell>
          <cell r="I444">
            <v>0</v>
          </cell>
          <cell r="J444">
            <v>0</v>
          </cell>
          <cell r="K444">
            <v>0</v>
          </cell>
          <cell r="L444">
            <v>0</v>
          </cell>
          <cell r="M444">
            <v>0</v>
          </cell>
          <cell r="N444">
            <v>0</v>
          </cell>
          <cell r="O444">
            <v>-422</v>
          </cell>
        </row>
        <row r="445">
          <cell r="B445">
            <v>5794666.666666667</v>
          </cell>
          <cell r="C445">
            <v>5794666.666666667</v>
          </cell>
          <cell r="D445">
            <v>5794666.666666667</v>
          </cell>
          <cell r="E445">
            <v>5794666.666666667</v>
          </cell>
          <cell r="F445">
            <v>5794666.666666667</v>
          </cell>
          <cell r="G445">
            <v>5794666.666666667</v>
          </cell>
          <cell r="H445">
            <v>5794666.666666667</v>
          </cell>
          <cell r="I445">
            <v>5794666.666666667</v>
          </cell>
          <cell r="J445">
            <v>5794666.666666667</v>
          </cell>
          <cell r="K445">
            <v>5794666.666666667</v>
          </cell>
          <cell r="L445">
            <v>5794666.666666667</v>
          </cell>
          <cell r="M445">
            <v>5794666.666666667</v>
          </cell>
          <cell r="N445">
            <v>69535999.999999985</v>
          </cell>
        </row>
        <row r="447">
          <cell r="B447">
            <v>0</v>
          </cell>
          <cell r="C447">
            <v>0</v>
          </cell>
          <cell r="D447">
            <v>0</v>
          </cell>
          <cell r="E447">
            <v>0</v>
          </cell>
          <cell r="F447">
            <v>0</v>
          </cell>
          <cell r="G447">
            <v>0</v>
          </cell>
          <cell r="H447">
            <v>0</v>
          </cell>
          <cell r="I447">
            <v>0</v>
          </cell>
          <cell r="J447">
            <v>0</v>
          </cell>
          <cell r="K447">
            <v>0</v>
          </cell>
          <cell r="L447">
            <v>0</v>
          </cell>
          <cell r="M447">
            <v>0</v>
          </cell>
          <cell r="N447">
            <v>0</v>
          </cell>
        </row>
        <row r="448">
          <cell r="B448">
            <v>0</v>
          </cell>
          <cell r="C448">
            <v>0</v>
          </cell>
          <cell r="D448">
            <v>0</v>
          </cell>
          <cell r="E448">
            <v>0</v>
          </cell>
          <cell r="F448">
            <v>0</v>
          </cell>
          <cell r="G448">
            <v>0</v>
          </cell>
          <cell r="H448">
            <v>0</v>
          </cell>
          <cell r="I448">
            <v>0</v>
          </cell>
          <cell r="J448">
            <v>0</v>
          </cell>
          <cell r="K448">
            <v>0</v>
          </cell>
          <cell r="L448">
            <v>0</v>
          </cell>
          <cell r="M448">
            <v>0</v>
          </cell>
          <cell r="N448">
            <v>0</v>
          </cell>
          <cell r="O448">
            <v>1</v>
          </cell>
        </row>
        <row r="449">
          <cell r="B449">
            <v>0</v>
          </cell>
          <cell r="C449">
            <v>0</v>
          </cell>
          <cell r="D449">
            <v>0</v>
          </cell>
          <cell r="E449">
            <v>0</v>
          </cell>
          <cell r="F449">
            <v>0</v>
          </cell>
          <cell r="G449">
            <v>0</v>
          </cell>
          <cell r="H449">
            <v>0</v>
          </cell>
          <cell r="I449">
            <v>0</v>
          </cell>
          <cell r="J449">
            <v>0</v>
          </cell>
          <cell r="K449">
            <v>0</v>
          </cell>
          <cell r="L449">
            <v>0</v>
          </cell>
          <cell r="M449">
            <v>0</v>
          </cell>
          <cell r="N449">
            <v>0</v>
          </cell>
        </row>
        <row r="451">
          <cell r="B451">
            <v>5794666.666666667</v>
          </cell>
          <cell r="C451">
            <v>5794666.666666667</v>
          </cell>
          <cell r="D451">
            <v>5794666.666666667</v>
          </cell>
          <cell r="E451">
            <v>5794666.666666667</v>
          </cell>
          <cell r="F451">
            <v>5794666.666666667</v>
          </cell>
          <cell r="G451">
            <v>5794666.666666667</v>
          </cell>
          <cell r="H451">
            <v>5794666.666666667</v>
          </cell>
          <cell r="I451">
            <v>5794666.666666667</v>
          </cell>
          <cell r="J451">
            <v>5794666.666666667</v>
          </cell>
          <cell r="K451">
            <v>5794666.666666667</v>
          </cell>
          <cell r="L451">
            <v>5794666.666666667</v>
          </cell>
          <cell r="M451">
            <v>5794666.666666667</v>
          </cell>
          <cell r="N451">
            <v>69535999.999999985</v>
          </cell>
        </row>
        <row r="452">
          <cell r="N452">
            <v>0</v>
          </cell>
        </row>
        <row r="454">
          <cell r="B454">
            <v>914</v>
          </cell>
          <cell r="C454">
            <v>945</v>
          </cell>
          <cell r="D454">
            <v>976</v>
          </cell>
          <cell r="E454">
            <v>1007</v>
          </cell>
          <cell r="F454">
            <v>1038</v>
          </cell>
          <cell r="G454">
            <v>1069</v>
          </cell>
          <cell r="H454">
            <v>1100</v>
          </cell>
          <cell r="I454">
            <v>1131</v>
          </cell>
          <cell r="J454">
            <v>1162</v>
          </cell>
          <cell r="K454">
            <v>1193</v>
          </cell>
          <cell r="L454">
            <v>1224</v>
          </cell>
          <cell r="M454">
            <v>1255</v>
          </cell>
          <cell r="N454" t="str">
            <v>Total</v>
          </cell>
        </row>
        <row r="456">
          <cell r="B456">
            <v>1385795.8224409525</v>
          </cell>
          <cell r="C456">
            <v>1385795.8224409525</v>
          </cell>
          <cell r="D456">
            <v>1385795.8224409525</v>
          </cell>
          <cell r="E456">
            <v>1385795.8224409525</v>
          </cell>
          <cell r="F456">
            <v>1385795.8224409525</v>
          </cell>
          <cell r="G456">
            <v>1385795.8224409525</v>
          </cell>
          <cell r="H456">
            <v>1385795.8224409525</v>
          </cell>
          <cell r="I456">
            <v>1385795.8224409525</v>
          </cell>
          <cell r="J456">
            <v>1385795.8224409525</v>
          </cell>
          <cell r="K456">
            <v>1385795.8224409525</v>
          </cell>
          <cell r="L456">
            <v>1385795.8224409525</v>
          </cell>
          <cell r="M456">
            <v>1385795.8224409525</v>
          </cell>
          <cell r="N456">
            <v>16629549.869291427</v>
          </cell>
        </row>
        <row r="457">
          <cell r="N457">
            <v>0</v>
          </cell>
          <cell r="O457" t="str">
            <v>Salaries &amp; Allowances</v>
          </cell>
        </row>
        <row r="458">
          <cell r="B458">
            <v>5794666.666666667</v>
          </cell>
          <cell r="C458">
            <v>5794666.666666667</v>
          </cell>
          <cell r="D458">
            <v>5794666.666666667</v>
          </cell>
          <cell r="E458">
            <v>5794666.666666667</v>
          </cell>
          <cell r="F458">
            <v>5794666.666666667</v>
          </cell>
          <cell r="G458">
            <v>5794666.666666667</v>
          </cell>
          <cell r="H458">
            <v>5794666.666666667</v>
          </cell>
          <cell r="I458">
            <v>5794666.666666667</v>
          </cell>
          <cell r="J458">
            <v>5794666.666666667</v>
          </cell>
          <cell r="K458">
            <v>5794666.666666667</v>
          </cell>
          <cell r="L458">
            <v>5794666.666666667</v>
          </cell>
          <cell r="M458">
            <v>5794666.666666667</v>
          </cell>
          <cell r="N458">
            <v>69535999.999999985</v>
          </cell>
          <cell r="O458" t="str">
            <v xml:space="preserve">Utilities </v>
          </cell>
        </row>
        <row r="459">
          <cell r="B459">
            <v>865255.99077355838</v>
          </cell>
          <cell r="C459">
            <v>865255.99077355838</v>
          </cell>
          <cell r="D459">
            <v>865255.99077355838</v>
          </cell>
          <cell r="E459">
            <v>865255.99077355838</v>
          </cell>
          <cell r="F459">
            <v>865255.99077355838</v>
          </cell>
          <cell r="G459">
            <v>865255.99077355838</v>
          </cell>
          <cell r="H459">
            <v>865255.99077355838</v>
          </cell>
          <cell r="I459">
            <v>865255.99077355838</v>
          </cell>
          <cell r="J459">
            <v>865255.99077355838</v>
          </cell>
          <cell r="K459">
            <v>865255.99077355838</v>
          </cell>
          <cell r="L459">
            <v>865255.99077355838</v>
          </cell>
          <cell r="M459">
            <v>865255.99077355838</v>
          </cell>
          <cell r="N459">
            <v>10383071.889282702</v>
          </cell>
          <cell r="O459" t="str">
            <v>Depreciation  -  See below</v>
          </cell>
        </row>
        <row r="460">
          <cell r="N460">
            <v>0</v>
          </cell>
          <cell r="O460" t="str">
            <v>Other Factory Overhead</v>
          </cell>
        </row>
        <row r="461">
          <cell r="B461">
            <v>8045718.4798811786</v>
          </cell>
          <cell r="C461">
            <v>8045718.4798811786</v>
          </cell>
          <cell r="D461">
            <v>8045718.4798811786</v>
          </cell>
          <cell r="E461">
            <v>8045718.4798811786</v>
          </cell>
          <cell r="F461">
            <v>8045718.4798811786</v>
          </cell>
          <cell r="G461">
            <v>8045718.4798811786</v>
          </cell>
          <cell r="H461">
            <v>8045718.4798811786</v>
          </cell>
          <cell r="I461">
            <v>8045718.4798811786</v>
          </cell>
          <cell r="J461">
            <v>8045718.4798811786</v>
          </cell>
          <cell r="K461">
            <v>8045718.4798811786</v>
          </cell>
          <cell r="L461">
            <v>8045718.4798811786</v>
          </cell>
          <cell r="M461">
            <v>8045718.4798811786</v>
          </cell>
          <cell r="N461">
            <v>96548621.758574113</v>
          </cell>
        </row>
        <row r="463">
          <cell r="B463">
            <v>0</v>
          </cell>
          <cell r="C463">
            <v>0</v>
          </cell>
          <cell r="D463">
            <v>0</v>
          </cell>
          <cell r="E463">
            <v>0</v>
          </cell>
          <cell r="F463">
            <v>0</v>
          </cell>
          <cell r="G463">
            <v>0</v>
          </cell>
          <cell r="H463">
            <v>0</v>
          </cell>
          <cell r="I463">
            <v>0</v>
          </cell>
          <cell r="J463">
            <v>0</v>
          </cell>
          <cell r="K463">
            <v>0</v>
          </cell>
          <cell r="L463">
            <v>0</v>
          </cell>
          <cell r="M463">
            <v>0</v>
          </cell>
          <cell r="N463">
            <v>0</v>
          </cell>
        </row>
        <row r="464">
          <cell r="B464">
            <v>3340000</v>
          </cell>
          <cell r="C464">
            <v>5850000</v>
          </cell>
          <cell r="D464">
            <v>180000</v>
          </cell>
          <cell r="E464">
            <v>748750</v>
          </cell>
          <cell r="F464">
            <v>3322500</v>
          </cell>
          <cell r="G464">
            <v>3553750</v>
          </cell>
          <cell r="H464">
            <v>6980000</v>
          </cell>
          <cell r="I464">
            <v>50000</v>
          </cell>
          <cell r="J464">
            <v>50000</v>
          </cell>
          <cell r="K464">
            <v>5625000</v>
          </cell>
          <cell r="L464">
            <v>3250000</v>
          </cell>
          <cell r="M464">
            <v>550000</v>
          </cell>
          <cell r="N464">
            <v>33500000</v>
          </cell>
          <cell r="O464" t="str">
            <v>Selling Expenses</v>
          </cell>
        </row>
        <row r="465">
          <cell r="B465">
            <v>0</v>
          </cell>
          <cell r="C465">
            <v>0</v>
          </cell>
          <cell r="D465">
            <v>0</v>
          </cell>
          <cell r="E465">
            <v>0</v>
          </cell>
          <cell r="F465">
            <v>0</v>
          </cell>
          <cell r="G465">
            <v>0</v>
          </cell>
          <cell r="H465">
            <v>0</v>
          </cell>
          <cell r="I465">
            <v>0</v>
          </cell>
          <cell r="J465">
            <v>0</v>
          </cell>
          <cell r="K465">
            <v>0</v>
          </cell>
          <cell r="L465">
            <v>0</v>
          </cell>
          <cell r="M465">
            <v>0</v>
          </cell>
          <cell r="N465">
            <v>0</v>
          </cell>
          <cell r="O465" t="str">
            <v>Advertisement expenses</v>
          </cell>
        </row>
        <row r="466">
          <cell r="B466">
            <v>0</v>
          </cell>
          <cell r="C466">
            <v>0</v>
          </cell>
          <cell r="D466">
            <v>0</v>
          </cell>
          <cell r="E466">
            <v>0</v>
          </cell>
          <cell r="F466">
            <v>0</v>
          </cell>
          <cell r="G466">
            <v>0</v>
          </cell>
          <cell r="H466">
            <v>0</v>
          </cell>
          <cell r="I466">
            <v>0</v>
          </cell>
          <cell r="J466">
            <v>0</v>
          </cell>
          <cell r="K466">
            <v>0</v>
          </cell>
          <cell r="L466">
            <v>0</v>
          </cell>
          <cell r="M466">
            <v>0</v>
          </cell>
          <cell r="N466">
            <v>0</v>
          </cell>
          <cell r="O466" t="str">
            <v>Admin Expenses</v>
          </cell>
        </row>
        <row r="467">
          <cell r="B467">
            <v>61821.642211505015</v>
          </cell>
          <cell r="C467">
            <v>54720.596341111312</v>
          </cell>
          <cell r="D467">
            <v>53840.889428353745</v>
          </cell>
          <cell r="E467">
            <v>49233.023961940838</v>
          </cell>
          <cell r="F467">
            <v>66097.823217230602</v>
          </cell>
          <cell r="G467">
            <v>63871.595708394918</v>
          </cell>
          <cell r="H467">
            <v>56780.621461829563</v>
          </cell>
          <cell r="I467">
            <v>71456.813349351432</v>
          </cell>
          <cell r="J467">
            <v>66581.975824860856</v>
          </cell>
          <cell r="K467">
            <v>69348.82804305121</v>
          </cell>
          <cell r="L467">
            <v>69858.455485244849</v>
          </cell>
          <cell r="M467">
            <v>67392.223866452434</v>
          </cell>
          <cell r="N467">
            <v>751004.48889932688</v>
          </cell>
          <cell r="O467" t="str">
            <v>Depreciation</v>
          </cell>
        </row>
        <row r="468">
          <cell r="B468">
            <v>0</v>
          </cell>
          <cell r="C468">
            <v>0</v>
          </cell>
          <cell r="D468">
            <v>0</v>
          </cell>
          <cell r="E468">
            <v>0</v>
          </cell>
          <cell r="F468">
            <v>0</v>
          </cell>
          <cell r="G468">
            <v>0</v>
          </cell>
          <cell r="H468">
            <v>0</v>
          </cell>
          <cell r="I468">
            <v>0</v>
          </cell>
          <cell r="J468">
            <v>0</v>
          </cell>
          <cell r="K468">
            <v>0</v>
          </cell>
          <cell r="L468">
            <v>0</v>
          </cell>
          <cell r="M468">
            <v>0</v>
          </cell>
          <cell r="N468">
            <v>0</v>
          </cell>
          <cell r="O468" t="str">
            <v>Financial Charges - Working Capital</v>
          </cell>
        </row>
        <row r="469">
          <cell r="B469">
            <v>0</v>
          </cell>
          <cell r="C469">
            <v>0</v>
          </cell>
          <cell r="D469">
            <v>0</v>
          </cell>
          <cell r="E469">
            <v>0</v>
          </cell>
          <cell r="F469">
            <v>0</v>
          </cell>
          <cell r="G469">
            <v>0</v>
          </cell>
          <cell r="H469">
            <v>0</v>
          </cell>
          <cell r="I469">
            <v>0</v>
          </cell>
          <cell r="J469">
            <v>0</v>
          </cell>
          <cell r="K469">
            <v>0</v>
          </cell>
          <cell r="L469">
            <v>0</v>
          </cell>
          <cell r="M469">
            <v>0</v>
          </cell>
          <cell r="N469">
            <v>0</v>
          </cell>
          <cell r="O469" t="str">
            <v>F/C- W.Cap - On the basis of Cash flow</v>
          </cell>
        </row>
        <row r="470">
          <cell r="B470">
            <v>0</v>
          </cell>
          <cell r="C470">
            <v>0</v>
          </cell>
          <cell r="D470">
            <v>0</v>
          </cell>
          <cell r="E470">
            <v>0</v>
          </cell>
          <cell r="F470">
            <v>0</v>
          </cell>
          <cell r="G470">
            <v>0</v>
          </cell>
          <cell r="H470">
            <v>0</v>
          </cell>
          <cell r="I470">
            <v>0</v>
          </cell>
          <cell r="J470">
            <v>0</v>
          </cell>
          <cell r="K470">
            <v>0</v>
          </cell>
          <cell r="L470">
            <v>0</v>
          </cell>
          <cell r="M470">
            <v>0</v>
          </cell>
          <cell r="N470">
            <v>0</v>
          </cell>
          <cell r="O470" t="str">
            <v>F/C- W.Cap - On the basis of Cash flow</v>
          </cell>
        </row>
        <row r="471">
          <cell r="B471">
            <v>42931.695980211822</v>
          </cell>
          <cell r="C471">
            <v>38000.414125771742</v>
          </cell>
          <cell r="D471">
            <v>37389.506547467885</v>
          </cell>
          <cell r="E471">
            <v>34189.599973570032</v>
          </cell>
          <cell r="F471">
            <v>45901.266123076806</v>
          </cell>
          <cell r="G471">
            <v>44355.274797496466</v>
          </cell>
          <cell r="H471">
            <v>39430.987126270535</v>
          </cell>
          <cell r="I471">
            <v>49622.787048160717</v>
          </cell>
          <cell r="J471">
            <v>46237.483211708925</v>
          </cell>
          <cell r="K471">
            <v>48158.90836323001</v>
          </cell>
          <cell r="L471">
            <v>48512.816309197813</v>
          </cell>
          <cell r="M471">
            <v>46800.155462814197</v>
          </cell>
          <cell r="N471">
            <v>521530.89506897703</v>
          </cell>
          <cell r="O471" t="str">
            <v>Financial Charges - Capital Exp</v>
          </cell>
        </row>
        <row r="472">
          <cell r="B472">
            <v>0</v>
          </cell>
          <cell r="C472">
            <v>0</v>
          </cell>
          <cell r="D472">
            <v>0</v>
          </cell>
          <cell r="E472">
            <v>0</v>
          </cell>
          <cell r="F472">
            <v>0</v>
          </cell>
          <cell r="G472">
            <v>0</v>
          </cell>
          <cell r="H472">
            <v>0</v>
          </cell>
          <cell r="I472">
            <v>0</v>
          </cell>
          <cell r="J472">
            <v>0</v>
          </cell>
          <cell r="K472">
            <v>0</v>
          </cell>
          <cell r="L472">
            <v>0</v>
          </cell>
          <cell r="M472">
            <v>0</v>
          </cell>
          <cell r="N472">
            <v>0</v>
          </cell>
          <cell r="O472" t="str">
            <v>Charity &amp; Donation</v>
          </cell>
        </row>
        <row r="473">
          <cell r="B473">
            <v>-29905.625785854187</v>
          </cell>
          <cell r="C473">
            <v>-154804.00939961255</v>
          </cell>
          <cell r="D473">
            <v>128770.52132494061</v>
          </cell>
          <cell r="E473">
            <v>100723.40992695613</v>
          </cell>
          <cell r="F473">
            <v>-25096.35879037097</v>
          </cell>
          <cell r="G473">
            <v>-36470.247848650171</v>
          </cell>
          <cell r="H473">
            <v>-108960.06339482868</v>
          </cell>
          <cell r="I473">
            <v>236296.53701470076</v>
          </cell>
          <cell r="J473">
            <v>236709.54408274789</v>
          </cell>
          <cell r="K473">
            <v>-42274.869785737734</v>
          </cell>
          <cell r="L473">
            <v>76431.95344485424</v>
          </cell>
          <cell r="M473">
            <v>211640.89806811302</v>
          </cell>
          <cell r="N473">
            <v>593061.68885725841</v>
          </cell>
        </row>
        <row r="474">
          <cell r="B474">
            <v>-11364.137798624592</v>
          </cell>
          <cell r="C474">
            <v>-58825.523571852769</v>
          </cell>
          <cell r="D474">
            <v>48932.798103477435</v>
          </cell>
          <cell r="E474">
            <v>38274.895772243326</v>
          </cell>
          <cell r="F474">
            <v>-9536.6163403409646</v>
          </cell>
          <cell r="G474">
            <v>-13858.694182487068</v>
          </cell>
          <cell r="H474">
            <v>-41404.824090034897</v>
          </cell>
          <cell r="I474">
            <v>89792.684065586291</v>
          </cell>
          <cell r="J474">
            <v>89949.626751444186</v>
          </cell>
          <cell r="K474">
            <v>-16064.450518580328</v>
          </cell>
          <cell r="L474">
            <v>29044.142309044608</v>
          </cell>
          <cell r="M474">
            <v>80423.541265882959</v>
          </cell>
          <cell r="N474">
            <v>225363.44176575818</v>
          </cell>
        </row>
        <row r="475">
          <cell r="B475">
            <v>3403483.5746072382</v>
          </cell>
          <cell r="C475">
            <v>5729091.4774954189</v>
          </cell>
          <cell r="D475">
            <v>448933.71540423972</v>
          </cell>
          <cell r="E475">
            <v>971170.92963471031</v>
          </cell>
          <cell r="F475">
            <v>3399866.1142095951</v>
          </cell>
          <cell r="G475">
            <v>3611647.9284747541</v>
          </cell>
          <cell r="H475">
            <v>6925846.7211032361</v>
          </cell>
          <cell r="I475">
            <v>497168.82147779921</v>
          </cell>
          <cell r="J475">
            <v>489478.62987076188</v>
          </cell>
          <cell r="K475">
            <v>5684168.4161019623</v>
          </cell>
          <cell r="L475">
            <v>3473847.3675483414</v>
          </cell>
          <cell r="M475">
            <v>956256.81866326253</v>
          </cell>
          <cell r="N475">
            <v>35590960.514591321</v>
          </cell>
        </row>
        <row r="478">
          <cell r="B478">
            <v>0</v>
          </cell>
          <cell r="C478">
            <v>0</v>
          </cell>
          <cell r="D478">
            <v>0</v>
          </cell>
          <cell r="E478">
            <v>0</v>
          </cell>
          <cell r="F478">
            <v>0</v>
          </cell>
          <cell r="G478">
            <v>0</v>
          </cell>
          <cell r="H478">
            <v>0</v>
          </cell>
          <cell r="I478">
            <v>0</v>
          </cell>
          <cell r="J478">
            <v>0</v>
          </cell>
          <cell r="K478">
            <v>0</v>
          </cell>
          <cell r="L478">
            <v>0</v>
          </cell>
          <cell r="M478">
            <v>0</v>
          </cell>
          <cell r="N478">
            <v>0</v>
          </cell>
        </row>
        <row r="479">
          <cell r="B479">
            <v>933333.33333333337</v>
          </cell>
          <cell r="C479">
            <v>933333.33333333337</v>
          </cell>
          <cell r="D479">
            <v>933333.33333333337</v>
          </cell>
          <cell r="E479">
            <v>933333.33333333337</v>
          </cell>
          <cell r="F479">
            <v>933333.33333333337</v>
          </cell>
          <cell r="G479">
            <v>933333.33333333337</v>
          </cell>
          <cell r="H479">
            <v>933333.33333333337</v>
          </cell>
          <cell r="I479">
            <v>933333.33333333337</v>
          </cell>
          <cell r="J479">
            <v>933333.33333333337</v>
          </cell>
          <cell r="K479">
            <v>933333.33333333337</v>
          </cell>
          <cell r="L479">
            <v>933333.33333333337</v>
          </cell>
          <cell r="M479">
            <v>933333.33333333337</v>
          </cell>
          <cell r="N479">
            <v>11200000.000000002</v>
          </cell>
          <cell r="O479">
            <v>19408750</v>
          </cell>
        </row>
        <row r="480">
          <cell r="B480">
            <v>0</v>
          </cell>
          <cell r="C480">
            <v>0</v>
          </cell>
          <cell r="D480">
            <v>0</v>
          </cell>
          <cell r="E480">
            <v>0</v>
          </cell>
          <cell r="F480">
            <v>0</v>
          </cell>
          <cell r="G480">
            <v>0</v>
          </cell>
          <cell r="H480">
            <v>0</v>
          </cell>
          <cell r="I480">
            <v>0</v>
          </cell>
          <cell r="J480">
            <v>0</v>
          </cell>
          <cell r="K480">
            <v>0</v>
          </cell>
          <cell r="L480">
            <v>0</v>
          </cell>
          <cell r="M480">
            <v>0</v>
          </cell>
          <cell r="N480">
            <v>0</v>
          </cell>
          <cell r="O480">
            <v>10000000.000000002</v>
          </cell>
        </row>
        <row r="481">
          <cell r="O481">
            <v>29408750</v>
          </cell>
        </row>
        <row r="483">
          <cell r="B483">
            <v>11449202.054488417</v>
          </cell>
          <cell r="C483">
            <v>13774809.957376597</v>
          </cell>
          <cell r="D483">
            <v>8494652.195285419</v>
          </cell>
          <cell r="E483">
            <v>9016889.4095158894</v>
          </cell>
          <cell r="F483">
            <v>11445584.594090775</v>
          </cell>
          <cell r="G483">
            <v>11657366.408355933</v>
          </cell>
          <cell r="H483">
            <v>14971565.200984415</v>
          </cell>
          <cell r="I483">
            <v>8542887.3013589773</v>
          </cell>
          <cell r="J483">
            <v>8535197.1097519398</v>
          </cell>
          <cell r="K483">
            <v>13729886.895983141</v>
          </cell>
          <cell r="L483">
            <v>11519565.84742952</v>
          </cell>
          <cell r="M483">
            <v>9001975.2985444404</v>
          </cell>
          <cell r="N483">
            <v>132139582.27316543</v>
          </cell>
        </row>
        <row r="488">
          <cell r="B488">
            <v>914</v>
          </cell>
          <cell r="C488">
            <v>945</v>
          </cell>
          <cell r="D488">
            <v>976</v>
          </cell>
          <cell r="E488">
            <v>1007</v>
          </cell>
          <cell r="F488">
            <v>1038</v>
          </cell>
          <cell r="G488">
            <v>1069</v>
          </cell>
          <cell r="H488">
            <v>1100</v>
          </cell>
          <cell r="I488">
            <v>1131</v>
          </cell>
          <cell r="J488">
            <v>1162</v>
          </cell>
          <cell r="K488">
            <v>1193</v>
          </cell>
          <cell r="L488">
            <v>1224</v>
          </cell>
          <cell r="M488">
            <v>1255</v>
          </cell>
          <cell r="N488" t="str">
            <v>Total</v>
          </cell>
          <cell r="O488" t="str">
            <v>Jul ~ Dec</v>
          </cell>
          <cell r="P488" t="str">
            <v>Jan ~ Jun</v>
          </cell>
        </row>
        <row r="489">
          <cell r="Q489" t="str">
            <v>Selling Expenses</v>
          </cell>
        </row>
        <row r="490">
          <cell r="B490">
            <v>4716537.5094517833</v>
          </cell>
          <cell r="C490">
            <v>4825810.0553567894</v>
          </cell>
          <cell r="D490">
            <v>4843714.4884970682</v>
          </cell>
          <cell r="E490">
            <v>4872148.2111430261</v>
          </cell>
          <cell r="F490">
            <v>4706057.5212955838</v>
          </cell>
          <cell r="G490">
            <v>4667035.8775320202</v>
          </cell>
          <cell r="H490">
            <v>4806417.0365934977</v>
          </cell>
          <cell r="I490">
            <v>4719198.6145617524</v>
          </cell>
          <cell r="J490">
            <v>4781941.4535826249</v>
          </cell>
          <cell r="K490">
            <v>4768724.3505052468</v>
          </cell>
          <cell r="L490">
            <v>4742345.8814959452</v>
          </cell>
          <cell r="M490">
            <v>4687798.4706351412</v>
          </cell>
          <cell r="N490">
            <v>57137729.470650472</v>
          </cell>
          <cell r="O490">
            <v>28631303.66327627</v>
          </cell>
          <cell r="P490">
            <v>28506425.807374209</v>
          </cell>
          <cell r="Q490" t="str">
            <v>CKD - Toyota</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t="str">
            <v>CKD - Daihatsu</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t="str">
            <v>Parts - Daihaitsu</v>
          </cell>
        </row>
        <row r="493">
          <cell r="B493">
            <v>545312.82388154941</v>
          </cell>
          <cell r="C493">
            <v>436040.27797654417</v>
          </cell>
          <cell r="D493">
            <v>418135.84483626514</v>
          </cell>
          <cell r="E493">
            <v>389702.12219030695</v>
          </cell>
          <cell r="F493">
            <v>555792.8120377498</v>
          </cell>
          <cell r="G493">
            <v>594814.45580131351</v>
          </cell>
          <cell r="H493">
            <v>455433.29673983448</v>
          </cell>
          <cell r="I493">
            <v>542651.71877158002</v>
          </cell>
          <cell r="J493">
            <v>479908.87975070754</v>
          </cell>
          <cell r="K493">
            <v>493125.98282808578</v>
          </cell>
          <cell r="L493">
            <v>519504.45183738845</v>
          </cell>
          <cell r="M493">
            <v>574051.86269819131</v>
          </cell>
          <cell r="N493">
            <v>6004474.5293495171</v>
          </cell>
          <cell r="O493">
            <v>2939798.336723729</v>
          </cell>
          <cell r="P493">
            <v>3064676.1926257876</v>
          </cell>
          <cell r="Q493" t="str">
            <v>Toyota CBU</v>
          </cell>
        </row>
        <row r="494">
          <cell r="B494">
            <v>5261850.333333333</v>
          </cell>
          <cell r="C494">
            <v>5261850.333333334</v>
          </cell>
          <cell r="D494">
            <v>5261850.333333333</v>
          </cell>
          <cell r="E494">
            <v>5261850.333333333</v>
          </cell>
          <cell r="F494">
            <v>5261850.333333334</v>
          </cell>
          <cell r="G494">
            <v>5261850.333333334</v>
          </cell>
          <cell r="H494">
            <v>5261850.3333333321</v>
          </cell>
          <cell r="I494">
            <v>5261850.3333333321</v>
          </cell>
          <cell r="J494">
            <v>5261850.3333333321</v>
          </cell>
          <cell r="K494">
            <v>5261850.3333333321</v>
          </cell>
          <cell r="L494">
            <v>5261850.333333334</v>
          </cell>
          <cell r="M494">
            <v>5261850.3333333321</v>
          </cell>
          <cell r="N494">
            <v>63142203.999999985</v>
          </cell>
          <cell r="O494">
            <v>31571102</v>
          </cell>
          <cell r="P494">
            <v>31571101.999999996</v>
          </cell>
        </row>
        <row r="495">
          <cell r="Q495" t="str">
            <v>Adveritisement Expenses</v>
          </cell>
        </row>
        <row r="496">
          <cell r="B496">
            <v>728296.41355494794</v>
          </cell>
          <cell r="C496">
            <v>1056994.3530255042</v>
          </cell>
          <cell r="D496">
            <v>8259495.3286153795</v>
          </cell>
          <cell r="E496">
            <v>8669096.3705023527</v>
          </cell>
          <cell r="F496">
            <v>6696618.7668775115</v>
          </cell>
          <cell r="G496">
            <v>720652.70014865487</v>
          </cell>
          <cell r="H496">
            <v>924864.2476054685</v>
          </cell>
          <cell r="I496">
            <v>4450720.1157747423</v>
          </cell>
          <cell r="J496">
            <v>5555007.3231571959</v>
          </cell>
          <cell r="K496">
            <v>736354.75913109025</v>
          </cell>
          <cell r="L496">
            <v>8167755.9847718347</v>
          </cell>
          <cell r="M496">
            <v>1057947.3628533899</v>
          </cell>
          <cell r="N496">
            <v>47023803.726018071</v>
          </cell>
          <cell r="O496">
            <v>26131153.932724345</v>
          </cell>
          <cell r="P496">
            <v>20892649.793293722</v>
          </cell>
          <cell r="Q496" t="str">
            <v>CKD - Toyota</v>
          </cell>
        </row>
        <row r="497">
          <cell r="B497">
            <v>3267178.539035792</v>
          </cell>
          <cell r="C497">
            <v>5722453.4291495159</v>
          </cell>
          <cell r="D497">
            <v>176075.49012767742</v>
          </cell>
          <cell r="E497">
            <v>732425.1290727692</v>
          </cell>
          <cell r="F497">
            <v>3235949.5154735856</v>
          </cell>
          <cell r="G497">
            <v>3461175.4975513183</v>
          </cell>
          <cell r="H497">
            <v>6775244.8701212984</v>
          </cell>
          <cell r="I497">
            <v>48533.272708605291</v>
          </cell>
          <cell r="J497">
            <v>48533.272708605291</v>
          </cell>
          <cell r="K497">
            <v>5459993.1797180949</v>
          </cell>
          <cell r="L497">
            <v>3154662.7260593437</v>
          </cell>
          <cell r="M497">
            <v>533865.99979465816</v>
          </cell>
          <cell r="N497">
            <v>32616090.921521265</v>
          </cell>
          <cell r="O497">
            <v>16595257.600410657</v>
          </cell>
          <cell r="P497">
            <v>16020833.321110606</v>
          </cell>
          <cell r="Q497" t="str">
            <v>CKD - Daihatsu</v>
          </cell>
        </row>
        <row r="498">
          <cell r="B498">
            <v>72821.460964208469</v>
          </cell>
          <cell r="C498">
            <v>127546.57085048489</v>
          </cell>
          <cell r="D498">
            <v>3924.509872322612</v>
          </cell>
          <cell r="E498">
            <v>16324.870927230866</v>
          </cell>
          <cell r="F498">
            <v>86550.484526414497</v>
          </cell>
          <cell r="G498">
            <v>92574.502448681873</v>
          </cell>
          <cell r="H498">
            <v>204755.12987870167</v>
          </cell>
          <cell r="I498">
            <v>1466.7272913947111</v>
          </cell>
          <cell r="J498">
            <v>1466.7272913947111</v>
          </cell>
          <cell r="K498">
            <v>165006.82028190501</v>
          </cell>
          <cell r="L498">
            <v>95337.273940656218</v>
          </cell>
          <cell r="M498">
            <v>16134.000205341823</v>
          </cell>
          <cell r="N498">
            <v>883909.07847873739</v>
          </cell>
          <cell r="O498">
            <v>399742.39958934317</v>
          </cell>
          <cell r="P498">
            <v>484166.67888939416</v>
          </cell>
          <cell r="Q498" t="str">
            <v>Parts - Daihaitsu</v>
          </cell>
        </row>
        <row r="499">
          <cell r="B499">
            <v>84203.586445051988</v>
          </cell>
          <cell r="C499">
            <v>95505.646974495947</v>
          </cell>
          <cell r="D499">
            <v>713004.67138462048</v>
          </cell>
          <cell r="E499">
            <v>693403.62949764938</v>
          </cell>
          <cell r="F499">
            <v>790881.23312249</v>
          </cell>
          <cell r="G499">
            <v>91847.299851345189</v>
          </cell>
          <cell r="H499">
            <v>87635.752394531388</v>
          </cell>
          <cell r="I499">
            <v>511779.8842252575</v>
          </cell>
          <cell r="J499">
            <v>557492.67684280383</v>
          </cell>
          <cell r="K499">
            <v>76145.24086890975</v>
          </cell>
          <cell r="L499">
            <v>894744.01522816648</v>
          </cell>
          <cell r="M499">
            <v>129552.63714661001</v>
          </cell>
          <cell r="N499">
            <v>4726196.2739819326</v>
          </cell>
          <cell r="O499">
            <v>2468846.0672756531</v>
          </cell>
          <cell r="P499">
            <v>2257350.206706279</v>
          </cell>
          <cell r="Q499" t="str">
            <v>CBU</v>
          </cell>
        </row>
        <row r="500">
          <cell r="B500">
            <v>4152500.0000000005</v>
          </cell>
          <cell r="C500">
            <v>7002500.0000000009</v>
          </cell>
          <cell r="D500">
            <v>9152500</v>
          </cell>
          <cell r="E500">
            <v>10111250.000000002</v>
          </cell>
          <cell r="F500">
            <v>10810000.000000002</v>
          </cell>
          <cell r="G500">
            <v>4366250</v>
          </cell>
          <cell r="H500">
            <v>7992500</v>
          </cell>
          <cell r="I500">
            <v>5012500</v>
          </cell>
          <cell r="J500">
            <v>6162500</v>
          </cell>
          <cell r="K500">
            <v>6437500</v>
          </cell>
          <cell r="L500">
            <v>12312500.000000002</v>
          </cell>
          <cell r="M500">
            <v>1737499.9999999998</v>
          </cell>
          <cell r="N500">
            <v>85250000</v>
          </cell>
          <cell r="O500">
            <v>45595000</v>
          </cell>
          <cell r="P500">
            <v>39655000</v>
          </cell>
        </row>
        <row r="501">
          <cell r="Q501" t="str">
            <v>Admin Expenses</v>
          </cell>
        </row>
        <row r="502">
          <cell r="B502">
            <v>9610261.4690381344</v>
          </cell>
          <cell r="C502">
            <v>9832911.6091950051</v>
          </cell>
          <cell r="D502">
            <v>9869393.092399193</v>
          </cell>
          <cell r="E502">
            <v>9927328.7090709955</v>
          </cell>
          <cell r="F502">
            <v>9588907.7903762609</v>
          </cell>
          <cell r="G502">
            <v>9509398.5743956808</v>
          </cell>
          <cell r="H502">
            <v>9793397.0329585802</v>
          </cell>
          <cell r="I502">
            <v>9615683.6491548289</v>
          </cell>
          <cell r="J502">
            <v>9743526.3912282288</v>
          </cell>
          <cell r="K502">
            <v>9716595.6573620625</v>
          </cell>
          <cell r="L502">
            <v>9662847.7578013577</v>
          </cell>
          <cell r="M502">
            <v>9551703.7501938995</v>
          </cell>
          <cell r="N502">
            <v>116421955.4831742</v>
          </cell>
          <cell r="O502">
            <v>58338201.244475268</v>
          </cell>
          <cell r="P502">
            <v>58083754.238698952</v>
          </cell>
          <cell r="Q502" t="str">
            <v>CKD - Toyota</v>
          </cell>
        </row>
        <row r="503">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t="str">
            <v>CKD - Daihatsu</v>
          </cell>
        </row>
        <row r="504">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t="str">
            <v>Parts - Daihaitsu</v>
          </cell>
        </row>
        <row r="505">
          <cell r="B505">
            <v>1111111.44762853</v>
          </cell>
          <cell r="C505">
            <v>888461.3074716602</v>
          </cell>
          <cell r="D505">
            <v>851979.82426747109</v>
          </cell>
          <cell r="E505">
            <v>794044.20759567025</v>
          </cell>
          <cell r="F505">
            <v>1132465.1262904038</v>
          </cell>
          <cell r="G505">
            <v>1211974.3422709841</v>
          </cell>
          <cell r="H505">
            <v>927975.88370808354</v>
          </cell>
          <cell r="I505">
            <v>1105689.2675118342</v>
          </cell>
          <cell r="J505">
            <v>977846.52543843572</v>
          </cell>
          <cell r="K505">
            <v>1004777.2593046015</v>
          </cell>
          <cell r="L505">
            <v>1058525.1588653075</v>
          </cell>
          <cell r="M505">
            <v>1169669.1664727647</v>
          </cell>
          <cell r="N505">
            <v>12234519.516825749</v>
          </cell>
          <cell r="O505">
            <v>5990036.2555247201</v>
          </cell>
          <cell r="P505">
            <v>6244483.2613010267</v>
          </cell>
          <cell r="Q505" t="str">
            <v>Toyota CBU</v>
          </cell>
        </row>
        <row r="506">
          <cell r="B506">
            <v>10721372.916666664</v>
          </cell>
          <cell r="C506">
            <v>10721372.916666666</v>
          </cell>
          <cell r="D506">
            <v>10721372.916666664</v>
          </cell>
          <cell r="E506">
            <v>10721372.916666666</v>
          </cell>
          <cell r="F506">
            <v>10721372.916666664</v>
          </cell>
          <cell r="G506">
            <v>10721372.916666664</v>
          </cell>
          <cell r="H506">
            <v>10721372.916666664</v>
          </cell>
          <cell r="I506">
            <v>10721372.916666662</v>
          </cell>
          <cell r="J506">
            <v>10721372.916666664</v>
          </cell>
          <cell r="K506">
            <v>10721372.916666664</v>
          </cell>
          <cell r="L506">
            <v>10721372.916666664</v>
          </cell>
          <cell r="M506">
            <v>10721372.916666664</v>
          </cell>
          <cell r="N506">
            <v>128656474.99999996</v>
          </cell>
          <cell r="O506">
            <v>64328237.499999985</v>
          </cell>
          <cell r="P506">
            <v>64328237.499999978</v>
          </cell>
        </row>
        <row r="507">
          <cell r="Q507" t="str">
            <v>Depreciaiton Expenses</v>
          </cell>
        </row>
        <row r="508">
          <cell r="B508">
            <v>2702689.3164353976</v>
          </cell>
          <cell r="C508">
            <v>2765305.1107135783</v>
          </cell>
          <cell r="D508">
            <v>2775564.7810900123</v>
          </cell>
          <cell r="E508">
            <v>2791857.9873388163</v>
          </cell>
          <cell r="F508">
            <v>2696684.0314208358</v>
          </cell>
          <cell r="G508">
            <v>2674323.6919772951</v>
          </cell>
          <cell r="H508">
            <v>2754192.4450091408</v>
          </cell>
          <cell r="I508">
            <v>2704214.1936013722</v>
          </cell>
          <cell r="J508">
            <v>2740167.3478728514</v>
          </cell>
          <cell r="K508">
            <v>2732593.630244216</v>
          </cell>
          <cell r="L508">
            <v>2717478.1337104784</v>
          </cell>
          <cell r="M508">
            <v>2686221.1566850073</v>
          </cell>
          <cell r="N508">
            <v>32741291.826099001</v>
          </cell>
          <cell r="O508">
            <v>16406424.918975934</v>
          </cell>
          <cell r="P508">
            <v>16334866.907123065</v>
          </cell>
          <cell r="Q508" t="str">
            <v>CKD - Toyota</v>
          </cell>
        </row>
        <row r="509">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t="str">
            <v>CKD - Daihatsu</v>
          </cell>
        </row>
        <row r="510">
          <cell r="N510">
            <v>0</v>
          </cell>
          <cell r="O510">
            <v>0</v>
          </cell>
          <cell r="P510">
            <v>0</v>
          </cell>
          <cell r="Q510" t="str">
            <v>Parts - Daihaitsu</v>
          </cell>
        </row>
        <row r="511">
          <cell r="B511">
            <v>312477.35023126879</v>
          </cell>
          <cell r="C511">
            <v>249861.55595308839</v>
          </cell>
          <cell r="D511">
            <v>239601.88557665399</v>
          </cell>
          <cell r="E511">
            <v>223308.67932785</v>
          </cell>
          <cell r="F511">
            <v>318482.63524583122</v>
          </cell>
          <cell r="G511">
            <v>340842.97468937142</v>
          </cell>
          <cell r="H511">
            <v>260974.22165752549</v>
          </cell>
          <cell r="I511">
            <v>310952.47306529415</v>
          </cell>
          <cell r="J511">
            <v>274999.31879381498</v>
          </cell>
          <cell r="K511">
            <v>282573.0364224505</v>
          </cell>
          <cell r="L511">
            <v>297688.53295618866</v>
          </cell>
          <cell r="M511">
            <v>328945.50998165912</v>
          </cell>
          <cell r="N511">
            <v>3440708.1739009968</v>
          </cell>
          <cell r="O511">
            <v>1684575.0810240638</v>
          </cell>
          <cell r="P511">
            <v>1756133.092876933</v>
          </cell>
          <cell r="Q511" t="str">
            <v>Toyota CBU</v>
          </cell>
        </row>
        <row r="512">
          <cell r="B512">
            <v>3015166.6666666665</v>
          </cell>
          <cell r="C512">
            <v>3015166.6666666665</v>
          </cell>
          <cell r="D512">
            <v>3015166.666666666</v>
          </cell>
          <cell r="E512">
            <v>3015166.666666666</v>
          </cell>
          <cell r="F512">
            <v>3015166.666666667</v>
          </cell>
          <cell r="G512">
            <v>3015166.6666666665</v>
          </cell>
          <cell r="H512">
            <v>3015166.666666666</v>
          </cell>
          <cell r="I512">
            <v>3015166.6666666665</v>
          </cell>
          <cell r="J512">
            <v>3015166.6666666665</v>
          </cell>
          <cell r="K512">
            <v>3015166.6666666665</v>
          </cell>
          <cell r="L512">
            <v>3015166.666666667</v>
          </cell>
          <cell r="M512">
            <v>3015166.6666666665</v>
          </cell>
          <cell r="N512">
            <v>36182000</v>
          </cell>
          <cell r="O512">
            <v>18091000</v>
          </cell>
          <cell r="P512">
            <v>18090999.999999996</v>
          </cell>
        </row>
        <row r="513">
          <cell r="Q513" t="str">
            <v>Financial  Charges -Capital Exp</v>
          </cell>
        </row>
        <row r="514">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t="str">
            <v>CKD - Toyota</v>
          </cell>
        </row>
        <row r="515">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t="str">
            <v>CKD - Daihatsu</v>
          </cell>
        </row>
        <row r="516">
          <cell r="O516">
            <v>0</v>
          </cell>
          <cell r="P516">
            <v>0</v>
          </cell>
          <cell r="Q516" t="str">
            <v>Parts - Daihaitsu</v>
          </cell>
        </row>
        <row r="517">
          <cell r="O517">
            <v>0</v>
          </cell>
          <cell r="P517">
            <v>0</v>
          </cell>
          <cell r="Q517" t="str">
            <v>Toyota CBU</v>
          </cell>
        </row>
        <row r="518">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Q519" t="str">
            <v>Financial. Charges - Working Capital</v>
          </cell>
        </row>
        <row r="520">
          <cell r="B520">
            <v>482404.14502184925</v>
          </cell>
          <cell r="C520">
            <v>500093.05899224273</v>
          </cell>
          <cell r="D520">
            <v>502758.27500108577</v>
          </cell>
          <cell r="E520">
            <v>509976.18082393525</v>
          </cell>
          <cell r="F520">
            <v>477507.75782574253</v>
          </cell>
          <cell r="G520">
            <v>475522.93191278144</v>
          </cell>
          <cell r="H520">
            <v>496201.66105324955</v>
          </cell>
          <cell r="I520">
            <v>474034.81972427724</v>
          </cell>
          <cell r="J520">
            <v>484767.44876841555</v>
          </cell>
          <cell r="K520">
            <v>480920.01958029502</v>
          </cell>
          <cell r="L520">
            <v>477800.47150196694</v>
          </cell>
          <cell r="M520">
            <v>474501.88816479599</v>
          </cell>
          <cell r="N520">
            <v>5836488.6583706383</v>
          </cell>
          <cell r="O520">
            <v>2948262.3495776374</v>
          </cell>
          <cell r="P520">
            <v>2888226.3087929999</v>
          </cell>
          <cell r="Q520" t="str">
            <v>CKD - Toyota</v>
          </cell>
        </row>
        <row r="521">
          <cell r="B521">
            <v>60473.755293825867</v>
          </cell>
          <cell r="C521">
            <v>53527.532337999808</v>
          </cell>
          <cell r="D521">
            <v>52667.005527819281</v>
          </cell>
          <cell r="E521">
            <v>48159.604580924555</v>
          </cell>
          <cell r="F521">
            <v>64375.987664004839</v>
          </cell>
          <cell r="G521">
            <v>62207.752952627627</v>
          </cell>
          <cell r="H521">
            <v>55114.987719421209</v>
          </cell>
          <cell r="I521">
            <v>69360.660183439599</v>
          </cell>
          <cell r="J521">
            <v>64628.823803714731</v>
          </cell>
          <cell r="K521">
            <v>67314.511668711566</v>
          </cell>
          <cell r="L521">
            <v>67809.189421347022</v>
          </cell>
          <cell r="M521">
            <v>65415.303586998278</v>
          </cell>
          <cell r="N521">
            <v>731055.11474083434</v>
          </cell>
          <cell r="O521">
            <v>341411.63835720194</v>
          </cell>
          <cell r="P521">
            <v>389643.4763836324</v>
          </cell>
          <cell r="Q521" t="str">
            <v>CKD - Daihatsu</v>
          </cell>
        </row>
        <row r="522">
          <cell r="B522">
            <v>1347.8869176791541</v>
          </cell>
          <cell r="C522">
            <v>1193.0640031115108</v>
          </cell>
          <cell r="D522">
            <v>1173.8839005344691</v>
          </cell>
          <cell r="E522">
            <v>1073.4193810162919</v>
          </cell>
          <cell r="F522">
            <v>1721.8355532257633</v>
          </cell>
          <cell r="G522">
            <v>1663.8427557672949</v>
          </cell>
          <cell r="H522">
            <v>1665.6337424083536</v>
          </cell>
          <cell r="I522">
            <v>2096.1531659118332</v>
          </cell>
          <cell r="J522">
            <v>1953.1520211461259</v>
          </cell>
          <cell r="K522">
            <v>2034.3163743396417</v>
          </cell>
          <cell r="L522">
            <v>2049.2660638978236</v>
          </cell>
          <cell r="M522">
            <v>1976.9202794541557</v>
          </cell>
          <cell r="N522">
            <v>19949.374158492421</v>
          </cell>
          <cell r="O522">
            <v>8173.9325113344839</v>
          </cell>
          <cell r="P522">
            <v>11775.441647157933</v>
          </cell>
          <cell r="Q522" t="str">
            <v>Parts - Daihaitsu</v>
          </cell>
        </row>
        <row r="523">
          <cell r="B523">
            <v>55774.212766645731</v>
          </cell>
          <cell r="C523">
            <v>45186.344666645986</v>
          </cell>
          <cell r="D523">
            <v>43400.83557056039</v>
          </cell>
          <cell r="E523">
            <v>40790.7952141239</v>
          </cell>
          <cell r="F523">
            <v>56394.418957026806</v>
          </cell>
          <cell r="G523">
            <v>60605.472378823724</v>
          </cell>
          <cell r="H523">
            <v>47017.71748492081</v>
          </cell>
          <cell r="I523">
            <v>54508.366926371309</v>
          </cell>
          <cell r="J523">
            <v>48650.575406723568</v>
          </cell>
          <cell r="K523">
            <v>49731.15237665367</v>
          </cell>
          <cell r="L523">
            <v>52341.073012788278</v>
          </cell>
          <cell r="M523">
            <v>58105.887968751478</v>
          </cell>
          <cell r="N523">
            <v>612506.85273003567</v>
          </cell>
          <cell r="O523">
            <v>302152.07955382654</v>
          </cell>
          <cell r="P523">
            <v>310354.77317620913</v>
          </cell>
          <cell r="Q523" t="str">
            <v>Toyota CBU</v>
          </cell>
        </row>
        <row r="524">
          <cell r="B524">
            <v>599999.99999999988</v>
          </cell>
          <cell r="C524">
            <v>600000.00000000012</v>
          </cell>
          <cell r="D524">
            <v>600000</v>
          </cell>
          <cell r="E524">
            <v>600000</v>
          </cell>
          <cell r="F524">
            <v>599999.99999999988</v>
          </cell>
          <cell r="G524">
            <v>600000</v>
          </cell>
          <cell r="H524">
            <v>600000</v>
          </cell>
          <cell r="I524">
            <v>600000</v>
          </cell>
          <cell r="J524">
            <v>600000</v>
          </cell>
          <cell r="K524">
            <v>599999.99999999988</v>
          </cell>
          <cell r="L524">
            <v>600000.00000000012</v>
          </cell>
          <cell r="M524">
            <v>600000</v>
          </cell>
          <cell r="N524">
            <v>7200000.0000000009</v>
          </cell>
          <cell r="O524">
            <v>3600000.0000000005</v>
          </cell>
          <cell r="P524">
            <v>3599999.9999999995</v>
          </cell>
        </row>
        <row r="525">
          <cell r="Q525" t="str">
            <v>Charity &amp; Donation</v>
          </cell>
        </row>
        <row r="526">
          <cell r="B526">
            <v>335002.8784873953</v>
          </cell>
          <cell r="C526">
            <v>347286.84652239084</v>
          </cell>
          <cell r="D526">
            <v>349137.69097297621</v>
          </cell>
          <cell r="E526">
            <v>354150.12557217729</v>
          </cell>
          <cell r="F526">
            <v>331602.60960121016</v>
          </cell>
          <cell r="G526">
            <v>330224.25827276486</v>
          </cell>
          <cell r="H526">
            <v>344584.48684253445</v>
          </cell>
          <cell r="I526">
            <v>329190.84703074809</v>
          </cell>
          <cell r="J526">
            <v>336644.06164473307</v>
          </cell>
          <cell r="K526">
            <v>333972.23581964942</v>
          </cell>
          <cell r="L526">
            <v>331805.882987477</v>
          </cell>
          <cell r="M526">
            <v>329515.20011444169</v>
          </cell>
          <cell r="N526">
            <v>4053117.123868498</v>
          </cell>
          <cell r="O526">
            <v>2047404.4094289145</v>
          </cell>
          <cell r="P526">
            <v>2005712.7144395835</v>
          </cell>
          <cell r="Q526" t="str">
            <v>CKD - Toyota</v>
          </cell>
        </row>
        <row r="527">
          <cell r="B527">
            <v>41995.663398490193</v>
          </cell>
          <cell r="C527">
            <v>37171.897456944309</v>
          </cell>
          <cell r="D527">
            <v>36574.309394318952</v>
          </cell>
          <cell r="E527">
            <v>33444.169847864279</v>
          </cell>
          <cell r="F527">
            <v>44705.546988892253</v>
          </cell>
          <cell r="G527">
            <v>43199.828439324738</v>
          </cell>
          <cell r="H527">
            <v>38274.297027375847</v>
          </cell>
          <cell r="I527">
            <v>48167.125127388616</v>
          </cell>
          <cell r="J527">
            <v>44881.127641468564</v>
          </cell>
          <cell r="K527">
            <v>46746.188658827479</v>
          </cell>
          <cell r="L527">
            <v>47089.714875935439</v>
          </cell>
          <cell r="M527">
            <v>45427.294157637698</v>
          </cell>
          <cell r="N527">
            <v>507677.16301446845</v>
          </cell>
          <cell r="O527">
            <v>237091.41552583475</v>
          </cell>
          <cell r="P527">
            <v>270585.74748863367</v>
          </cell>
          <cell r="Q527" t="str">
            <v>CKD - Daihatsu</v>
          </cell>
        </row>
        <row r="528">
          <cell r="B528">
            <v>936.03258172163498</v>
          </cell>
          <cell r="C528">
            <v>828.51666882743802</v>
          </cell>
          <cell r="D528">
            <v>815.19715314893699</v>
          </cell>
          <cell r="E528">
            <v>745.43012570575831</v>
          </cell>
          <cell r="F528">
            <v>1195.7191341845578</v>
          </cell>
          <cell r="G528">
            <v>1155.4463581717325</v>
          </cell>
          <cell r="H528">
            <v>1156.69009889469</v>
          </cell>
          <cell r="I528">
            <v>1455.6619207721064</v>
          </cell>
          <cell r="J528">
            <v>1356.3555702403651</v>
          </cell>
          <cell r="K528">
            <v>1412.719704402529</v>
          </cell>
          <cell r="L528">
            <v>1423.1014332623774</v>
          </cell>
          <cell r="M528">
            <v>1372.8613051764971</v>
          </cell>
          <cell r="N528">
            <v>13853.732054508624</v>
          </cell>
          <cell r="O528">
            <v>5676.3420217600587</v>
          </cell>
          <cell r="P528">
            <v>8177.3900327485644</v>
          </cell>
          <cell r="Q528" t="str">
            <v>Parts - Daihaitsu</v>
          </cell>
        </row>
        <row r="529">
          <cell r="B529">
            <v>38732.092199059531</v>
          </cell>
          <cell r="C529">
            <v>31379.40601850416</v>
          </cell>
          <cell r="D529">
            <v>30139.469146222498</v>
          </cell>
          <cell r="E529">
            <v>28326.941120919382</v>
          </cell>
          <cell r="F529">
            <v>39162.790942379739</v>
          </cell>
          <cell r="G529">
            <v>42087.133596405358</v>
          </cell>
          <cell r="H529">
            <v>32651.192697861676</v>
          </cell>
          <cell r="I529">
            <v>37853.032587757858</v>
          </cell>
          <cell r="J529">
            <v>33785.121810224693</v>
          </cell>
          <cell r="K529">
            <v>34535.522483787281</v>
          </cell>
          <cell r="L529">
            <v>36347.967369991857</v>
          </cell>
          <cell r="M529">
            <v>40351.311089410745</v>
          </cell>
          <cell r="N529">
            <v>425351.98106252484</v>
          </cell>
          <cell r="O529">
            <v>209827.83302349068</v>
          </cell>
          <cell r="P529">
            <v>215524.14803903407</v>
          </cell>
          <cell r="Q529" t="str">
            <v>Toyota CBU</v>
          </cell>
        </row>
        <row r="530">
          <cell r="B530">
            <v>416666.66666666663</v>
          </cell>
          <cell r="C530">
            <v>416666.6666666668</v>
          </cell>
          <cell r="D530">
            <v>416666.66666666663</v>
          </cell>
          <cell r="E530">
            <v>416666.66666666669</v>
          </cell>
          <cell r="F530">
            <v>416666.66666666669</v>
          </cell>
          <cell r="G530">
            <v>416666.66666666674</v>
          </cell>
          <cell r="H530">
            <v>416666.66666666669</v>
          </cell>
          <cell r="I530">
            <v>416666.66666666669</v>
          </cell>
          <cell r="J530">
            <v>416666.66666666663</v>
          </cell>
          <cell r="K530">
            <v>416666.66666666669</v>
          </cell>
          <cell r="L530">
            <v>416666.66666666674</v>
          </cell>
          <cell r="M530">
            <v>416666.66666666663</v>
          </cell>
          <cell r="N530">
            <v>5000000</v>
          </cell>
          <cell r="O530">
            <v>2500000</v>
          </cell>
          <cell r="P530">
            <v>2500000.0000000005</v>
          </cell>
        </row>
        <row r="531">
          <cell r="Q531" t="str">
            <v>Other income</v>
          </cell>
        </row>
        <row r="532">
          <cell r="B532">
            <v>16400000</v>
          </cell>
          <cell r="C532">
            <v>16400000</v>
          </cell>
          <cell r="D532">
            <v>16400000</v>
          </cell>
          <cell r="E532">
            <v>6400000</v>
          </cell>
          <cell r="F532">
            <v>6400000</v>
          </cell>
          <cell r="G532">
            <v>6400000</v>
          </cell>
          <cell r="H532">
            <v>6400000</v>
          </cell>
          <cell r="I532">
            <v>6400000</v>
          </cell>
          <cell r="J532">
            <v>6400000</v>
          </cell>
          <cell r="K532">
            <v>6400000</v>
          </cell>
          <cell r="L532">
            <v>6400000</v>
          </cell>
          <cell r="M532">
            <v>6400000</v>
          </cell>
          <cell r="N532">
            <v>106800000</v>
          </cell>
          <cell r="O532">
            <v>68400000</v>
          </cell>
          <cell r="P532">
            <v>38400000</v>
          </cell>
          <cell r="Q532" t="str">
            <v>CKD - Toyota</v>
          </cell>
        </row>
        <row r="533">
          <cell r="B533">
            <v>933333.33333333337</v>
          </cell>
          <cell r="C533">
            <v>933333.33333333337</v>
          </cell>
          <cell r="D533">
            <v>933333.33333333337</v>
          </cell>
          <cell r="E533">
            <v>933333.33333333337</v>
          </cell>
          <cell r="F533">
            <v>933333.33333333337</v>
          </cell>
          <cell r="G533">
            <v>933333.33333333337</v>
          </cell>
          <cell r="H533">
            <v>933333.33333333337</v>
          </cell>
          <cell r="I533">
            <v>933333.33333333337</v>
          </cell>
          <cell r="J533">
            <v>933333.33333333337</v>
          </cell>
          <cell r="K533">
            <v>933333.33333333337</v>
          </cell>
          <cell r="L533">
            <v>933333.33333333337</v>
          </cell>
          <cell r="M533">
            <v>933333.33333333337</v>
          </cell>
          <cell r="N533">
            <v>11200000.000000002</v>
          </cell>
          <cell r="O533">
            <v>5600000</v>
          </cell>
          <cell r="P533">
            <v>5600000</v>
          </cell>
          <cell r="Q533" t="str">
            <v>CKD - Daihatsu</v>
          </cell>
        </row>
        <row r="534">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t="str">
            <v>Parts - Daihaitsu</v>
          </cell>
        </row>
        <row r="535">
          <cell r="B535">
            <v>537328</v>
          </cell>
          <cell r="C535">
            <v>427928</v>
          </cell>
          <cell r="D535">
            <v>507960</v>
          </cell>
          <cell r="E535">
            <v>9525448</v>
          </cell>
          <cell r="F535">
            <v>9587968</v>
          </cell>
          <cell r="G535">
            <v>9511316</v>
          </cell>
          <cell r="H535">
            <v>2546760</v>
          </cell>
          <cell r="I535">
            <v>474808</v>
          </cell>
          <cell r="J535">
            <v>570076</v>
          </cell>
          <cell r="K535">
            <v>427928</v>
          </cell>
          <cell r="L535">
            <v>474808</v>
          </cell>
          <cell r="M535">
            <v>507960</v>
          </cell>
          <cell r="N535">
            <v>35100288</v>
          </cell>
          <cell r="O535">
            <v>30097948</v>
          </cell>
          <cell r="P535">
            <v>5002340</v>
          </cell>
          <cell r="Q535" t="str">
            <v>Toyota CBU</v>
          </cell>
        </row>
        <row r="536">
          <cell r="B536">
            <v>17870661.333333332</v>
          </cell>
          <cell r="C536">
            <v>17761261.333333332</v>
          </cell>
          <cell r="D536">
            <v>17841293.333333332</v>
          </cell>
          <cell r="E536">
            <v>16858781.333333332</v>
          </cell>
          <cell r="F536">
            <v>16921301.333333332</v>
          </cell>
          <cell r="G536">
            <v>16844649.333333332</v>
          </cell>
          <cell r="H536">
            <v>9880093.3333333321</v>
          </cell>
          <cell r="I536">
            <v>7808141.333333333</v>
          </cell>
          <cell r="J536">
            <v>7903409.333333333</v>
          </cell>
          <cell r="K536">
            <v>7761261.333333333</v>
          </cell>
          <cell r="L536">
            <v>7808141.333333333</v>
          </cell>
          <cell r="M536">
            <v>7841293.333333333</v>
          </cell>
          <cell r="N536">
            <v>153100288</v>
          </cell>
          <cell r="O536">
            <v>104097948</v>
          </cell>
          <cell r="P536">
            <v>49002340</v>
          </cell>
        </row>
        <row r="539">
          <cell r="B539">
            <v>914</v>
          </cell>
          <cell r="C539">
            <v>945</v>
          </cell>
          <cell r="D539">
            <v>976</v>
          </cell>
          <cell r="E539">
            <v>1007</v>
          </cell>
          <cell r="F539">
            <v>1038</v>
          </cell>
          <cell r="G539">
            <v>1069</v>
          </cell>
          <cell r="H539">
            <v>1100</v>
          </cell>
          <cell r="I539">
            <v>1131</v>
          </cell>
          <cell r="J539">
            <v>1162</v>
          </cell>
          <cell r="K539">
            <v>1193</v>
          </cell>
          <cell r="L539">
            <v>1224</v>
          </cell>
          <cell r="M539">
            <v>1255</v>
          </cell>
        </row>
        <row r="541">
          <cell r="B541">
            <v>5330.971806841444</v>
          </cell>
          <cell r="C541">
            <v>4450.6278387391867</v>
          </cell>
          <cell r="D541">
            <v>4327.5507084975143</v>
          </cell>
          <cell r="E541">
            <v>3880.9474753805712</v>
          </cell>
          <cell r="F541">
            <v>5576.0739588801307</v>
          </cell>
          <cell r="G541">
            <v>5384.2223576312035</v>
          </cell>
          <cell r="H541">
            <v>3880.9474753805712</v>
          </cell>
          <cell r="I541">
            <v>5106.5098360270676</v>
          </cell>
          <cell r="J541">
            <v>4709.8877128404993</v>
          </cell>
          <cell r="K541">
            <v>5160.8344087507594</v>
          </cell>
          <cell r="L541">
            <v>5216.3272518556068</v>
          </cell>
          <cell r="M541">
            <v>5063.8667476260061</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11150.091575091576</v>
          </cell>
          <cell r="C543">
            <v>9308.7920489296648</v>
          </cell>
          <cell r="D543">
            <v>9051.3678263455258</v>
          </cell>
          <cell r="E543">
            <v>8117.2666666666673</v>
          </cell>
          <cell r="F543">
            <v>11662.739463601532</v>
          </cell>
          <cell r="G543">
            <v>11261.468738438773</v>
          </cell>
          <cell r="H543">
            <v>8117.2666666666673</v>
          </cell>
          <cell r="I543">
            <v>10680.614035087719</v>
          </cell>
          <cell r="J543">
            <v>9851.0517799352765</v>
          </cell>
          <cell r="K543">
            <v>10794.237588652482</v>
          </cell>
          <cell r="L543">
            <v>10910.304659498208</v>
          </cell>
          <cell r="M543">
            <v>10591.423103688239</v>
          </cell>
        </row>
        <row r="544">
          <cell r="B544">
            <v>3328.5244606883934</v>
          </cell>
          <cell r="C544">
            <v>2778.859870849943</v>
          </cell>
          <cell r="D544">
            <v>2702.0136121556093</v>
          </cell>
          <cell r="E544">
            <v>2423.1658073811504</v>
          </cell>
          <cell r="F544">
            <v>3481.5600680763655</v>
          </cell>
          <cell r="G544">
            <v>3361.7727627374452</v>
          </cell>
          <cell r="H544">
            <v>2423.1658073811504</v>
          </cell>
          <cell r="I544">
            <v>3188.3760623436192</v>
          </cell>
          <cell r="J544">
            <v>2940.735203132464</v>
          </cell>
          <cell r="K544">
            <v>3222.2949566238703</v>
          </cell>
          <cell r="L544">
            <v>3256.9432894907936</v>
          </cell>
          <cell r="M544">
            <v>3161.7507925119394</v>
          </cell>
        </row>
        <row r="545">
          <cell r="B545">
            <v>19809.587842621411</v>
          </cell>
          <cell r="C545">
            <v>16538.279758518795</v>
          </cell>
          <cell r="D545">
            <v>16080.93214699865</v>
          </cell>
          <cell r="E545">
            <v>14421.379949428388</v>
          </cell>
          <cell r="F545">
            <v>20720.373490558028</v>
          </cell>
          <cell r="G545">
            <v>20007.463858807419</v>
          </cell>
          <cell r="H545">
            <v>14421.379949428388</v>
          </cell>
          <cell r="I545">
            <v>18975.499933458406</v>
          </cell>
          <cell r="J545">
            <v>17501.674695908237</v>
          </cell>
          <cell r="K545">
            <v>19177.366954027111</v>
          </cell>
          <cell r="L545">
            <v>19383.575200844611</v>
          </cell>
          <cell r="M545">
            <v>18817.040643826185</v>
          </cell>
        </row>
        <row r="547">
          <cell r="B547">
            <v>4619.3194081365082</v>
          </cell>
          <cell r="C547">
            <v>4619.3194081365082</v>
          </cell>
          <cell r="D547">
            <v>4619.3194081365082</v>
          </cell>
          <cell r="E547">
            <v>4619.3194081365082</v>
          </cell>
          <cell r="F547">
            <v>4619.3194081365082</v>
          </cell>
          <cell r="G547">
            <v>4619.3194081365082</v>
          </cell>
          <cell r="H547">
            <v>3959.4166355455786</v>
          </cell>
          <cell r="I547">
            <v>3959.4166355455786</v>
          </cell>
          <cell r="J547">
            <v>3959.4166355455786</v>
          </cell>
          <cell r="K547">
            <v>3959.4166355455786</v>
          </cell>
          <cell r="L547">
            <v>3959.4166355455786</v>
          </cell>
          <cell r="M547">
            <v>3959.4166355455786</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19315.555555555558</v>
          </cell>
          <cell r="C549">
            <v>19315.555555555558</v>
          </cell>
          <cell r="D549">
            <v>19315.555555555558</v>
          </cell>
          <cell r="E549">
            <v>19315.555555555558</v>
          </cell>
          <cell r="F549">
            <v>19315.555555555558</v>
          </cell>
          <cell r="G549">
            <v>19315.555555555558</v>
          </cell>
          <cell r="H549">
            <v>16556.190476190477</v>
          </cell>
          <cell r="I549">
            <v>16556.190476190477</v>
          </cell>
          <cell r="J549">
            <v>16556.190476190477</v>
          </cell>
          <cell r="K549">
            <v>16556.190476190477</v>
          </cell>
          <cell r="L549">
            <v>16556.190476190477</v>
          </cell>
          <cell r="M549">
            <v>16556.190476190477</v>
          </cell>
        </row>
        <row r="550">
          <cell r="B550">
            <v>2884.1866359118612</v>
          </cell>
          <cell r="C550">
            <v>2884.1866359118612</v>
          </cell>
          <cell r="D550">
            <v>2884.1866359118612</v>
          </cell>
          <cell r="E550">
            <v>2884.1866359118612</v>
          </cell>
          <cell r="F550">
            <v>2884.1866359118612</v>
          </cell>
          <cell r="G550">
            <v>2884.1866359118612</v>
          </cell>
          <cell r="H550">
            <v>2472.1599736387384</v>
          </cell>
          <cell r="I550">
            <v>2472.1599736387384</v>
          </cell>
          <cell r="J550">
            <v>2472.1599736387384</v>
          </cell>
          <cell r="K550">
            <v>2472.1599736387384</v>
          </cell>
          <cell r="L550">
            <v>2472.1599736387384</v>
          </cell>
          <cell r="M550">
            <v>2472.1599736387384</v>
          </cell>
        </row>
        <row r="551">
          <cell r="B551">
            <v>26819.061599603927</v>
          </cell>
          <cell r="C551">
            <v>26819.061599603927</v>
          </cell>
          <cell r="D551">
            <v>26819.061599603927</v>
          </cell>
          <cell r="E551">
            <v>26819.061599603927</v>
          </cell>
          <cell r="F551">
            <v>26819.061599603927</v>
          </cell>
          <cell r="G551">
            <v>26819.061599603927</v>
          </cell>
          <cell r="H551">
            <v>22987.767085374795</v>
          </cell>
          <cell r="I551">
            <v>22987.767085374795</v>
          </cell>
          <cell r="J551">
            <v>22987.767085374795</v>
          </cell>
          <cell r="K551">
            <v>22987.767085374795</v>
          </cell>
          <cell r="L551">
            <v>22987.767085374795</v>
          </cell>
          <cell r="M551">
            <v>22987.767085374795</v>
          </cell>
        </row>
        <row r="554">
          <cell r="B554">
            <v>5183.0082521448167</v>
          </cell>
          <cell r="C554">
            <v>4427.3486746392564</v>
          </cell>
          <cell r="D554">
            <v>4320.887144065181</v>
          </cell>
          <cell r="E554">
            <v>3897.7185689144208</v>
          </cell>
          <cell r="F554">
            <v>5409.2615187305564</v>
          </cell>
          <cell r="G554">
            <v>5179.8400416559607</v>
          </cell>
          <cell r="H554">
            <v>3845.1336292747983</v>
          </cell>
          <cell r="I554">
            <v>4967.5774890123712</v>
          </cell>
          <cell r="J554">
            <v>4642.661605420024</v>
          </cell>
          <cell r="K554">
            <v>5073.1110111757944</v>
          </cell>
          <cell r="L554">
            <v>5099.2966467698334</v>
          </cell>
          <cell r="M554">
            <v>4893.3178190345943</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15580.366396615698</v>
          </cell>
          <cell r="C556">
            <v>14065.815418598198</v>
          </cell>
          <cell r="D556">
            <v>13937.86149454217</v>
          </cell>
          <cell r="E556">
            <v>12990.070739676898</v>
          </cell>
          <cell r="F556">
            <v>17928.80038831451</v>
          </cell>
          <cell r="G556">
            <v>16522.62377225871</v>
          </cell>
          <cell r="H556">
            <v>13012.379906852413</v>
          </cell>
          <cell r="I556">
            <v>16957.866211611876</v>
          </cell>
          <cell r="J556">
            <v>15996.962658356917</v>
          </cell>
          <cell r="K556">
            <v>17004.344235451234</v>
          </cell>
          <cell r="L556">
            <v>16758.208123786724</v>
          </cell>
          <cell r="M556">
            <v>15514.915208059225</v>
          </cell>
        </row>
        <row r="557">
          <cell r="B557">
            <v>20763.374648760517</v>
          </cell>
          <cell r="C557">
            <v>18493.164093237454</v>
          </cell>
          <cell r="D557">
            <v>18258.748638607351</v>
          </cell>
          <cell r="E557">
            <v>16887.789308591317</v>
          </cell>
          <cell r="F557">
            <v>23338.061907045067</v>
          </cell>
          <cell r="G557">
            <v>21702.46381391467</v>
          </cell>
          <cell r="H557">
            <v>16857.513536127211</v>
          </cell>
          <cell r="I557">
            <v>21925.443700624248</v>
          </cell>
          <cell r="J557">
            <v>20639.624263776939</v>
          </cell>
          <cell r="K557">
            <v>22077.455246627029</v>
          </cell>
          <cell r="L557">
            <v>21857.504770556559</v>
          </cell>
          <cell r="M557">
            <v>20408.233027093818</v>
          </cell>
        </row>
        <row r="559">
          <cell r="B559">
            <v>800.32572918126152</v>
          </cell>
          <cell r="C559">
            <v>969.71958993165515</v>
          </cell>
          <cell r="D559">
            <v>7367.9708551430685</v>
          </cell>
          <cell r="E559">
            <v>6935.2770964018819</v>
          </cell>
          <cell r="F559">
            <v>7697.2629504339211</v>
          </cell>
          <cell r="G559">
            <v>799.8365151483406</v>
          </cell>
          <cell r="H559">
            <v>739.89139808437483</v>
          </cell>
          <cell r="I559">
            <v>4684.9685429207811</v>
          </cell>
          <cell r="J559">
            <v>5393.2109933565007</v>
          </cell>
          <cell r="K559">
            <v>783.35612673520234</v>
          </cell>
          <cell r="L559">
            <v>8782.5333169589612</v>
          </cell>
          <cell r="M559">
            <v>1104.3291887822443</v>
          </cell>
        </row>
        <row r="560">
          <cell r="B560">
            <v>10890.595130119307</v>
          </cell>
          <cell r="C560">
            <v>19074.844763831719</v>
          </cell>
          <cell r="D560">
            <v>586.91830042559138</v>
          </cell>
          <cell r="E560">
            <v>2441.4170969092306</v>
          </cell>
          <cell r="F560">
            <v>10786.498384911953</v>
          </cell>
          <cell r="G560">
            <v>11537.251658504394</v>
          </cell>
          <cell r="H560">
            <v>19357.842486060854</v>
          </cell>
          <cell r="I560">
            <v>138.66649345315798</v>
          </cell>
          <cell r="J560">
            <v>138.66649345315798</v>
          </cell>
          <cell r="K560">
            <v>15599.980513480272</v>
          </cell>
          <cell r="L560">
            <v>9013.3220744552673</v>
          </cell>
          <cell r="M560">
            <v>1525.3314279847375</v>
          </cell>
        </row>
        <row r="561">
          <cell r="B561">
            <v>2405.8167555729137</v>
          </cell>
          <cell r="C561">
            <v>3080.827321757934</v>
          </cell>
          <cell r="D561">
            <v>23766.822379487348</v>
          </cell>
          <cell r="E561">
            <v>23113.454316588311</v>
          </cell>
          <cell r="F561">
            <v>25512.297842660966</v>
          </cell>
          <cell r="G561">
            <v>2551.3138847595887</v>
          </cell>
          <cell r="H561">
            <v>2503.8786398437537</v>
          </cell>
          <cell r="I561">
            <v>15993.121382039297</v>
          </cell>
          <cell r="J561">
            <v>18583.08922809346</v>
          </cell>
          <cell r="K561">
            <v>2625.697960996888</v>
          </cell>
          <cell r="L561">
            <v>28862.71016865053</v>
          </cell>
          <cell r="M561">
            <v>3501.4226255840545</v>
          </cell>
        </row>
        <row r="562">
          <cell r="B562">
            <v>14096.737614873482</v>
          </cell>
          <cell r="C562">
            <v>23125.391675521307</v>
          </cell>
          <cell r="D562">
            <v>31721.711535056009</v>
          </cell>
          <cell r="E562">
            <v>32490.148509899424</v>
          </cell>
          <cell r="F562">
            <v>43996.059178006835</v>
          </cell>
          <cell r="G562">
            <v>14888.402058412325</v>
          </cell>
          <cell r="H562">
            <v>22601.612523988984</v>
          </cell>
          <cell r="I562">
            <v>20816.756418413235</v>
          </cell>
          <cell r="J562">
            <v>24114.966714903119</v>
          </cell>
          <cell r="K562">
            <v>19009.034601212363</v>
          </cell>
          <cell r="L562">
            <v>46658.565560064759</v>
          </cell>
          <cell r="M562">
            <v>6131.0832423510365</v>
          </cell>
        </row>
        <row r="564">
          <cell r="B564">
            <v>10560.726889052896</v>
          </cell>
          <cell r="C564">
            <v>9021.0198249495461</v>
          </cell>
          <cell r="D564">
            <v>8804.0973170376383</v>
          </cell>
          <cell r="E564">
            <v>7941.8629672567968</v>
          </cell>
          <cell r="F564">
            <v>11021.733092386507</v>
          </cell>
          <cell r="G564">
            <v>10554.271447719957</v>
          </cell>
          <cell r="H564">
            <v>7834.7176263668644</v>
          </cell>
          <cell r="I564">
            <v>10121.772262268241</v>
          </cell>
          <cell r="J564">
            <v>9459.7343604157559</v>
          </cell>
          <cell r="K564">
            <v>10336.803890810705</v>
          </cell>
          <cell r="L564">
            <v>10390.158879356299</v>
          </cell>
          <cell r="M564">
            <v>9970.4632047953019</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31746.041360815143</v>
          </cell>
          <cell r="C566">
            <v>28660.042176505169</v>
          </cell>
          <cell r="D566">
            <v>28399.32747558237</v>
          </cell>
          <cell r="E566">
            <v>26468.140253189009</v>
          </cell>
          <cell r="F566">
            <v>36531.133106142057</v>
          </cell>
          <cell r="G566">
            <v>33665.95395197178</v>
          </cell>
          <cell r="H566">
            <v>26513.596677373815</v>
          </cell>
          <cell r="I566">
            <v>34552.789609744817</v>
          </cell>
          <cell r="J566">
            <v>32594.884181281192</v>
          </cell>
          <cell r="K566">
            <v>34647.491700158673</v>
          </cell>
          <cell r="L566">
            <v>34145.972866622818</v>
          </cell>
          <cell r="M566">
            <v>31612.680174939585</v>
          </cell>
        </row>
        <row r="567">
          <cell r="B567">
            <v>42306.768249868037</v>
          </cell>
          <cell r="C567">
            <v>37681.062001454717</v>
          </cell>
          <cell r="D567">
            <v>37203.424792620004</v>
          </cell>
          <cell r="E567">
            <v>34410.003220445804</v>
          </cell>
          <cell r="F567">
            <v>47552.866198528565</v>
          </cell>
          <cell r="G567">
            <v>44220.225399691735</v>
          </cell>
          <cell r="H567">
            <v>34348.314303740677</v>
          </cell>
          <cell r="I567">
            <v>44674.561872013059</v>
          </cell>
          <cell r="J567">
            <v>42054.618541696946</v>
          </cell>
          <cell r="K567">
            <v>44984.295590969377</v>
          </cell>
          <cell r="L567">
            <v>44536.131745979117</v>
          </cell>
          <cell r="M567">
            <v>41583.143379734887</v>
          </cell>
        </row>
        <row r="569">
          <cell r="B569">
            <v>2969.9882598191184</v>
          </cell>
          <cell r="C569">
            <v>2536.9771657922738</v>
          </cell>
          <cell r="D569">
            <v>2475.9721508385478</v>
          </cell>
          <cell r="E569">
            <v>2233.4863898710532</v>
          </cell>
          <cell r="F569">
            <v>3099.6368177250984</v>
          </cell>
          <cell r="G569">
            <v>2968.1727990868981</v>
          </cell>
          <cell r="H569">
            <v>2203.3539560073127</v>
          </cell>
          <cell r="I569">
            <v>2846.5412564224971</v>
          </cell>
          <cell r="J569">
            <v>2660.3566484202443</v>
          </cell>
          <cell r="K569">
            <v>2907.0145002598042</v>
          </cell>
          <cell r="L569">
            <v>2922.0194986134175</v>
          </cell>
          <cell r="M569">
            <v>2803.9886812995901</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8927.9242923219663</v>
          </cell>
          <cell r="C571">
            <v>8060.0501920351098</v>
          </cell>
          <cell r="D571">
            <v>7986.7295192217998</v>
          </cell>
          <cell r="E571">
            <v>7443.6226442616662</v>
          </cell>
          <cell r="F571">
            <v>10273.633395026813</v>
          </cell>
          <cell r="G571">
            <v>9467.8604080380956</v>
          </cell>
          <cell r="H571">
            <v>7456.4063330721565</v>
          </cell>
          <cell r="I571">
            <v>9717.2647832904422</v>
          </cell>
          <cell r="J571">
            <v>9166.6439597938333</v>
          </cell>
          <cell r="K571">
            <v>9743.8978076707062</v>
          </cell>
          <cell r="L571">
            <v>9602.8559018125379</v>
          </cell>
          <cell r="M571">
            <v>8890.4191886934896</v>
          </cell>
        </row>
        <row r="572">
          <cell r="B572">
            <v>11897.912552141084</v>
          </cell>
          <cell r="C572">
            <v>10597.027357827385</v>
          </cell>
          <cell r="D572">
            <v>10462.701670060347</v>
          </cell>
          <cell r="E572">
            <v>9677.1090341327199</v>
          </cell>
          <cell r="F572">
            <v>13373.270212751911</v>
          </cell>
          <cell r="G572">
            <v>12436.033207124994</v>
          </cell>
          <cell r="H572">
            <v>9659.7602890794697</v>
          </cell>
          <cell r="I572">
            <v>12563.806039712939</v>
          </cell>
          <cell r="J572">
            <v>11827.000608214077</v>
          </cell>
          <cell r="K572">
            <v>12650.91230793051</v>
          </cell>
          <cell r="L572">
            <v>12524.875400425955</v>
          </cell>
          <cell r="M572">
            <v>11694.40786999308</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9">
          <cell r="B579">
            <v>530.11444507895521</v>
          </cell>
          <cell r="C579">
            <v>458.80097155251627</v>
          </cell>
          <cell r="D579">
            <v>448.49087868071882</v>
          </cell>
          <cell r="E579">
            <v>407.98094465914818</v>
          </cell>
          <cell r="F579">
            <v>548.85949175372707</v>
          </cell>
          <cell r="G579">
            <v>527.77239945924691</v>
          </cell>
          <cell r="H579">
            <v>396.96132884259964</v>
          </cell>
          <cell r="I579">
            <v>498.98402076239711</v>
          </cell>
          <cell r="J579">
            <v>470.64800851302482</v>
          </cell>
          <cell r="K579">
            <v>511.61704210669683</v>
          </cell>
          <cell r="L579">
            <v>513.76394785157731</v>
          </cell>
          <cell r="M579">
            <v>495.30468493193735</v>
          </cell>
        </row>
        <row r="580">
          <cell r="B580">
            <v>201.57918431275289</v>
          </cell>
          <cell r="C580">
            <v>178.4251077933327</v>
          </cell>
          <cell r="D580">
            <v>175.55668509273093</v>
          </cell>
          <cell r="E580">
            <v>160.53201526974851</v>
          </cell>
          <cell r="F580">
            <v>214.5866255466828</v>
          </cell>
          <cell r="G580">
            <v>207.35917650875876</v>
          </cell>
          <cell r="H580">
            <v>157.4713934840606</v>
          </cell>
          <cell r="I580">
            <v>198.17331480982742</v>
          </cell>
          <cell r="J580">
            <v>184.65378229632779</v>
          </cell>
          <cell r="K580">
            <v>192.32717619631876</v>
          </cell>
          <cell r="L580">
            <v>193.74054120384864</v>
          </cell>
          <cell r="M580">
            <v>186.90086739142365</v>
          </cell>
        </row>
        <row r="581">
          <cell r="B581">
            <v>1593.5489361898781</v>
          </cell>
          <cell r="C581">
            <v>1457.6240215047092</v>
          </cell>
          <cell r="D581">
            <v>1446.6945190186796</v>
          </cell>
          <cell r="E581">
            <v>1359.6931738041301</v>
          </cell>
          <cell r="F581">
            <v>1819.174805065381</v>
          </cell>
          <cell r="G581">
            <v>1683.4853438562145</v>
          </cell>
          <cell r="H581">
            <v>1343.3633567120232</v>
          </cell>
          <cell r="I581">
            <v>1703.3864664491034</v>
          </cell>
          <cell r="J581">
            <v>1621.6858468907856</v>
          </cell>
          <cell r="K581">
            <v>1714.8673233328852</v>
          </cell>
          <cell r="L581">
            <v>1688.4217100899446</v>
          </cell>
          <cell r="M581">
            <v>1570.4294045608508</v>
          </cell>
        </row>
        <row r="582">
          <cell r="B582">
            <v>2325.2425655815859</v>
          </cell>
          <cell r="C582">
            <v>2094.8501008505582</v>
          </cell>
          <cell r="D582">
            <v>2070.7420827921292</v>
          </cell>
          <cell r="E582">
            <v>1928.2061337330267</v>
          </cell>
          <cell r="F582">
            <v>2582.6209223657906</v>
          </cell>
          <cell r="G582">
            <v>2418.6169198242201</v>
          </cell>
          <cell r="H582">
            <v>1897.7960790386835</v>
          </cell>
          <cell r="I582">
            <v>2400.5438020213278</v>
          </cell>
          <cell r="J582">
            <v>2276.9876377001383</v>
          </cell>
          <cell r="K582">
            <v>2418.8115416359005</v>
          </cell>
          <cell r="L582">
            <v>2395.9261991453704</v>
          </cell>
          <cell r="M582">
            <v>2252.6349568842115</v>
          </cell>
        </row>
        <row r="584">
          <cell r="B584">
            <v>368.13503130483002</v>
          </cell>
          <cell r="C584">
            <v>318.61178580035858</v>
          </cell>
          <cell r="D584">
            <v>311.4519990838325</v>
          </cell>
          <cell r="E584">
            <v>283.32010045774183</v>
          </cell>
          <cell r="F584">
            <v>381.15242482897719</v>
          </cell>
          <cell r="G584">
            <v>366.50861073558809</v>
          </cell>
          <cell r="H584">
            <v>275.66758947402758</v>
          </cell>
          <cell r="I584">
            <v>346.51668108499797</v>
          </cell>
          <cell r="J584">
            <v>326.83889480071173</v>
          </cell>
          <cell r="K584">
            <v>355.28961257409514</v>
          </cell>
          <cell r="L584">
            <v>356.78051934137312</v>
          </cell>
          <cell r="M584">
            <v>343.96158675828985</v>
          </cell>
        </row>
        <row r="585">
          <cell r="B585">
            <v>139.98554466163398</v>
          </cell>
          <cell r="C585">
            <v>123.90632485648104</v>
          </cell>
          <cell r="D585">
            <v>121.91436464772984</v>
          </cell>
          <cell r="E585">
            <v>111.48056615954759</v>
          </cell>
          <cell r="F585">
            <v>149.01848996297417</v>
          </cell>
          <cell r="G585">
            <v>143.99942813108245</v>
          </cell>
          <cell r="H585">
            <v>109.35513436393099</v>
          </cell>
          <cell r="I585">
            <v>137.6203575068246</v>
          </cell>
          <cell r="J585">
            <v>128.23179326133877</v>
          </cell>
          <cell r="K585">
            <v>133.56053902522137</v>
          </cell>
          <cell r="L585">
            <v>134.54204250267267</v>
          </cell>
          <cell r="M585">
            <v>129.79226902182199</v>
          </cell>
        </row>
        <row r="586">
          <cell r="B586">
            <v>1106.6312056874151</v>
          </cell>
          <cell r="C586">
            <v>1012.2389038227149</v>
          </cell>
          <cell r="D586">
            <v>1004.6489715407499</v>
          </cell>
          <cell r="E586">
            <v>944.23137069731274</v>
          </cell>
          <cell r="F586">
            <v>1263.3158368509594</v>
          </cell>
          <cell r="G586">
            <v>1169.0870443445933</v>
          </cell>
          <cell r="H586">
            <v>932.89121993890501</v>
          </cell>
          <cell r="I586">
            <v>1182.9072683674331</v>
          </cell>
          <cell r="J586">
            <v>1126.1707270074899</v>
          </cell>
          <cell r="K586">
            <v>1190.8800856478372</v>
          </cell>
          <cell r="L586">
            <v>1172.5150764513503</v>
          </cell>
          <cell r="M586">
            <v>1090.5759753894795</v>
          </cell>
        </row>
        <row r="587">
          <cell r="B587">
            <v>1614.7517816538791</v>
          </cell>
          <cell r="C587">
            <v>1454.7570144795545</v>
          </cell>
          <cell r="D587">
            <v>1438.0153352723123</v>
          </cell>
          <cell r="E587">
            <v>1339.0320373146021</v>
          </cell>
          <cell r="F587">
            <v>1793.4867516429108</v>
          </cell>
          <cell r="G587">
            <v>1679.595083211264</v>
          </cell>
          <cell r="H587">
            <v>1317.9139437768636</v>
          </cell>
          <cell r="I587">
            <v>1667.0443069592557</v>
          </cell>
          <cell r="J587">
            <v>1581.2414150695404</v>
          </cell>
          <cell r="K587">
            <v>1679.7302372471536</v>
          </cell>
          <cell r="L587">
            <v>1663.8376382953961</v>
          </cell>
          <cell r="M587">
            <v>1564.3298311695912</v>
          </cell>
          <cell r="N587">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15352.228571428572</v>
          </cell>
          <cell r="C591">
            <v>13804.129032258064</v>
          </cell>
          <cell r="D591">
            <v>16932</v>
          </cell>
          <cell r="E591">
            <v>317514.93333333335</v>
          </cell>
          <cell r="F591">
            <v>309289.29032258067</v>
          </cell>
          <cell r="G591">
            <v>264203.22222222225</v>
          </cell>
          <cell r="H591">
            <v>72764.571428571435</v>
          </cell>
          <cell r="I591">
            <v>14837.75</v>
          </cell>
          <cell r="J591">
            <v>19002.533333333333</v>
          </cell>
          <cell r="K591">
            <v>14756.137931034482</v>
          </cell>
          <cell r="L591">
            <v>15316.387096774193</v>
          </cell>
          <cell r="M591">
            <v>13728.648648648648</v>
          </cell>
        </row>
        <row r="592">
          <cell r="B592">
            <v>15352.228571428572</v>
          </cell>
          <cell r="C592">
            <v>13804.129032258064</v>
          </cell>
          <cell r="D592">
            <v>16932</v>
          </cell>
          <cell r="E592">
            <v>317514.93333333335</v>
          </cell>
          <cell r="F592">
            <v>309289.29032258067</v>
          </cell>
          <cell r="G592">
            <v>264203.22222222225</v>
          </cell>
          <cell r="H592">
            <v>72764.571428571435</v>
          </cell>
          <cell r="I592">
            <v>14837.75</v>
          </cell>
          <cell r="J592">
            <v>19002.533333333333</v>
          </cell>
          <cell r="K592">
            <v>14756.137931034482</v>
          </cell>
          <cell r="L592">
            <v>15316.387096774193</v>
          </cell>
          <cell r="M592">
            <v>13728.648648648648</v>
          </cell>
        </row>
        <row r="594">
          <cell r="B594">
            <v>18021.978021978022</v>
          </cell>
          <cell r="C594">
            <v>15045.871559633028</v>
          </cell>
          <cell r="D594">
            <v>14629.794826048172</v>
          </cell>
          <cell r="E594">
            <v>5120</v>
          </cell>
          <cell r="F594">
            <v>7356.3218390804595</v>
          </cell>
          <cell r="G594">
            <v>7103.2186459489458</v>
          </cell>
          <cell r="H594">
            <v>5120</v>
          </cell>
          <cell r="I594">
            <v>6736.8421052631575</v>
          </cell>
          <cell r="J594">
            <v>6213.5922330097092</v>
          </cell>
          <cell r="K594">
            <v>6808.510638297872</v>
          </cell>
          <cell r="L594">
            <v>6881.7204301075271</v>
          </cell>
          <cell r="M594">
            <v>6680.5845511482257</v>
          </cell>
        </row>
        <row r="595">
          <cell r="B595">
            <v>3111.1111111111113</v>
          </cell>
          <cell r="C595">
            <v>3111.1111111111113</v>
          </cell>
          <cell r="D595">
            <v>3111.1111111111113</v>
          </cell>
          <cell r="E595">
            <v>3111.1111111111113</v>
          </cell>
          <cell r="F595">
            <v>3111.1111111111113</v>
          </cell>
          <cell r="G595">
            <v>3111.1111111111113</v>
          </cell>
          <cell r="H595">
            <v>2666.666666666667</v>
          </cell>
          <cell r="I595">
            <v>2666.666666666667</v>
          </cell>
          <cell r="J595">
            <v>2666.666666666667</v>
          </cell>
          <cell r="K595">
            <v>2666.666666666667</v>
          </cell>
          <cell r="L595">
            <v>2666.666666666667</v>
          </cell>
          <cell r="M595">
            <v>2666.666666666667</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21133.089133089132</v>
          </cell>
          <cell r="C597">
            <v>18156.982670744139</v>
          </cell>
          <cell r="D597">
            <v>17740.905937159281</v>
          </cell>
          <cell r="E597">
            <v>8231.1111111111113</v>
          </cell>
          <cell r="F597">
            <v>10467.432950191571</v>
          </cell>
          <cell r="G597">
            <v>10214.329757060057</v>
          </cell>
          <cell r="H597">
            <v>7786.666666666667</v>
          </cell>
          <cell r="I597">
            <v>9403.5087719298244</v>
          </cell>
          <cell r="J597">
            <v>8880.258899676377</v>
          </cell>
          <cell r="K597">
            <v>9475.1773049645381</v>
          </cell>
          <cell r="L597">
            <v>9548.3870967741932</v>
          </cell>
          <cell r="M597">
            <v>9347.2512178148936</v>
          </cell>
        </row>
        <row r="599">
          <cell r="B599">
            <v>0</v>
          </cell>
          <cell r="C599">
            <v>0</v>
          </cell>
          <cell r="D599">
            <v>0</v>
          </cell>
          <cell r="E599">
            <v>0</v>
          </cell>
          <cell r="F599">
            <v>0</v>
          </cell>
          <cell r="G599">
            <v>0</v>
          </cell>
          <cell r="H599">
            <v>0</v>
          </cell>
          <cell r="I599">
            <v>0</v>
          </cell>
          <cell r="J599">
            <v>0</v>
          </cell>
          <cell r="K599">
            <v>0</v>
          </cell>
          <cell r="L599">
            <v>0</v>
          </cell>
          <cell r="M599">
            <v>0</v>
          </cell>
        </row>
        <row r="603">
          <cell r="B603">
            <v>3573.7075858361454</v>
          </cell>
          <cell r="C603">
            <v>3260.1003648049996</v>
          </cell>
          <cell r="D603">
            <v>2868.2077932472907</v>
          </cell>
          <cell r="E603">
            <v>2950.3710885468208</v>
          </cell>
          <cell r="F603">
            <v>2984.5209973853607</v>
          </cell>
          <cell r="G603">
            <v>3261.9142882485439</v>
          </cell>
          <cell r="H603">
            <v>3221.4233012482478</v>
          </cell>
          <cell r="I603">
            <v>2697.4681580678207</v>
          </cell>
          <cell r="J603">
            <v>2877.5317129664104</v>
          </cell>
          <cell r="K603">
            <v>3280.2679674234987</v>
          </cell>
          <cell r="L603">
            <v>2911.8557735997142</v>
          </cell>
          <cell r="M603">
            <v>3464.9058265788067</v>
          </cell>
        </row>
        <row r="604">
          <cell r="B604">
            <v>-99.685419286180618</v>
          </cell>
          <cell r="C604">
            <v>-516.01336466537521</v>
          </cell>
          <cell r="D604">
            <v>429.23507108313538</v>
          </cell>
          <cell r="E604">
            <v>335.74469975652045</v>
          </cell>
          <cell r="F604">
            <v>-83.654529301236565</v>
          </cell>
          <cell r="G604">
            <v>-121.56749282883391</v>
          </cell>
          <cell r="H604">
            <v>-311.31446684236766</v>
          </cell>
          <cell r="I604">
            <v>675.13296289914501</v>
          </cell>
          <cell r="J604">
            <v>676.31298309356544</v>
          </cell>
          <cell r="K604">
            <v>-120.78534224496495</v>
          </cell>
          <cell r="L604">
            <v>218.37700984244069</v>
          </cell>
          <cell r="M604">
            <v>604.68828019460864</v>
          </cell>
        </row>
        <row r="605">
          <cell r="B605">
            <v>9648.5900544295782</v>
          </cell>
          <cell r="C605">
            <v>11903.296926179239</v>
          </cell>
          <cell r="D605">
            <v>11129.264448460395</v>
          </cell>
          <cell r="E605">
            <v>12765.472506264148</v>
          </cell>
          <cell r="F605">
            <v>8697.6853037127148</v>
          </cell>
          <cell r="G605">
            <v>8477.4712963599068</v>
          </cell>
          <cell r="H605">
            <v>11947.065838432633</v>
          </cell>
          <cell r="I605">
            <v>8315.7504207462025</v>
          </cell>
          <cell r="J605">
            <v>10259.06027175571</v>
          </cell>
          <cell r="K605">
            <v>11041.057493260387</v>
          </cell>
          <cell r="L605">
            <v>9071.1554130804143</v>
          </cell>
          <cell r="M605">
            <v>9315.9406486366006</v>
          </cell>
        </row>
        <row r="606">
          <cell r="B606">
            <v>13122.612220979543</v>
          </cell>
          <cell r="C606">
            <v>14647.383926318864</v>
          </cell>
          <cell r="D606">
            <v>14426.707312790822</v>
          </cell>
          <cell r="E606">
            <v>16051.588294567489</v>
          </cell>
          <cell r="F606">
            <v>11598.55177179684</v>
          </cell>
          <cell r="G606">
            <v>11617.818091779616</v>
          </cell>
          <cell r="H606">
            <v>14857.174672838511</v>
          </cell>
          <cell r="I606">
            <v>11688.351541713168</v>
          </cell>
          <cell r="J606">
            <v>13812.904967815686</v>
          </cell>
          <cell r="K606">
            <v>14200.540118438921</v>
          </cell>
          <cell r="L606">
            <v>12201.38819652257</v>
          </cell>
          <cell r="M606">
            <v>13385.534755410015</v>
          </cell>
        </row>
        <row r="608">
          <cell r="B608">
            <v>1499.0267372593985</v>
          </cell>
          <cell r="C608">
            <v>1367.4811090758005</v>
          </cell>
          <cell r="D608">
            <v>1203.0979219267881</v>
          </cell>
          <cell r="E608">
            <v>1237.5621229049211</v>
          </cell>
          <cell r="F608">
            <v>1251.8866374865934</v>
          </cell>
          <cell r="G608">
            <v>1368.2419770751833</v>
          </cell>
          <cell r="H608">
            <v>1351.2576349952574</v>
          </cell>
          <cell r="I608">
            <v>1131.4795054513236</v>
          </cell>
          <cell r="J608">
            <v>1207.0089316049207</v>
          </cell>
          <cell r="K608">
            <v>1375.9406080206418</v>
          </cell>
          <cell r="L608">
            <v>1221.4064958669101</v>
          </cell>
          <cell r="M608">
            <v>1453.3887710099996</v>
          </cell>
        </row>
        <row r="609">
          <cell r="B609">
            <v>-37.880459328748636</v>
          </cell>
          <cell r="C609">
            <v>-196.08507857284258</v>
          </cell>
          <cell r="D609">
            <v>163.10932701159146</v>
          </cell>
          <cell r="E609">
            <v>127.58298590747775</v>
          </cell>
          <cell r="F609">
            <v>-31.788721134469881</v>
          </cell>
          <cell r="G609">
            <v>-46.195647274956897</v>
          </cell>
          <cell r="H609">
            <v>-118.29949740009971</v>
          </cell>
          <cell r="I609">
            <v>256.55052590167514</v>
          </cell>
          <cell r="J609">
            <v>256.99893357555482</v>
          </cell>
          <cell r="K609">
            <v>-45.898430053086649</v>
          </cell>
          <cell r="L609">
            <v>82.983263740127455</v>
          </cell>
          <cell r="M609">
            <v>229.78154647395132</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1461.1462779306498</v>
          </cell>
          <cell r="C611">
            <v>1171.396030502958</v>
          </cell>
          <cell r="D611">
            <v>1366.2072489383795</v>
          </cell>
          <cell r="E611">
            <v>1365.1451088123988</v>
          </cell>
          <cell r="F611">
            <v>1220.0979163521235</v>
          </cell>
          <cell r="G611">
            <v>1322.0463298002264</v>
          </cell>
          <cell r="H611">
            <v>1232.9581375951577</v>
          </cell>
          <cell r="I611">
            <v>1388.0300313529988</v>
          </cell>
          <cell r="J611">
            <v>1464.0078651804756</v>
          </cell>
          <cell r="K611">
            <v>1330.0421779675551</v>
          </cell>
          <cell r="L611">
            <v>1304.3897596070376</v>
          </cell>
          <cell r="M611">
            <v>1683.1703174839508</v>
          </cell>
        </row>
        <row r="614">
          <cell r="B614">
            <v>19809.587842621411</v>
          </cell>
          <cell r="C614">
            <v>16538.279758518795</v>
          </cell>
          <cell r="D614">
            <v>16080.93214699865</v>
          </cell>
          <cell r="E614">
            <v>14421.379949428388</v>
          </cell>
          <cell r="F614">
            <v>20720.373490558028</v>
          </cell>
          <cell r="G614">
            <v>20007.463858807419</v>
          </cell>
          <cell r="H614">
            <v>14421.379949428388</v>
          </cell>
          <cell r="I614">
            <v>18975.499933458406</v>
          </cell>
          <cell r="J614">
            <v>17501.674695908237</v>
          </cell>
          <cell r="K614">
            <v>19177.366954027111</v>
          </cell>
          <cell r="L614">
            <v>19383.575200844611</v>
          </cell>
          <cell r="M614">
            <v>18817.040643826185</v>
          </cell>
        </row>
        <row r="615">
          <cell r="B615">
            <v>26819.061599603927</v>
          </cell>
          <cell r="C615">
            <v>26819.061599603927</v>
          </cell>
          <cell r="D615">
            <v>26819.061599603927</v>
          </cell>
          <cell r="E615">
            <v>26819.061599603927</v>
          </cell>
          <cell r="F615">
            <v>26819.061599603927</v>
          </cell>
          <cell r="G615">
            <v>26819.061599603927</v>
          </cell>
          <cell r="H615">
            <v>22987.767085374795</v>
          </cell>
          <cell r="I615">
            <v>22987.767085374795</v>
          </cell>
          <cell r="J615">
            <v>22987.767085374795</v>
          </cell>
          <cell r="K615">
            <v>22987.767085374795</v>
          </cell>
          <cell r="L615">
            <v>22987.767085374795</v>
          </cell>
          <cell r="M615">
            <v>22987.767085374795</v>
          </cell>
        </row>
        <row r="617">
          <cell r="B617">
            <v>42706.685222474182</v>
          </cell>
          <cell r="C617">
            <v>36436.211456247787</v>
          </cell>
          <cell r="D617">
            <v>35062.000030928175</v>
          </cell>
          <cell r="E617">
            <v>24072.302182610903</v>
          </cell>
          <cell r="F617">
            <v>32053.372819377284</v>
          </cell>
          <cell r="G617">
            <v>31329.940209930322</v>
          </cell>
          <cell r="H617">
            <v>24248.515066209107</v>
          </cell>
          <cell r="I617">
            <v>29347.181478332808</v>
          </cell>
          <cell r="J617">
            <v>27858.3723951508</v>
          </cell>
          <cell r="K617">
            <v>30648.555270669105</v>
          </cell>
          <cell r="L617">
            <v>30297.00219150665</v>
          </cell>
          <cell r="M617">
            <v>30105.915125556745</v>
          </cell>
        </row>
        <row r="618">
          <cell r="B618">
            <v>3315.109961470569</v>
          </cell>
          <cell r="C618">
            <v>2701.3441005227073</v>
          </cell>
          <cell r="D618">
            <v>4000.9265589462993</v>
          </cell>
          <cell r="E618">
            <v>3846.4513782044055</v>
          </cell>
          <cell r="F618">
            <v>3359.2729761850619</v>
          </cell>
          <cell r="G618">
            <v>3294.7065756471616</v>
          </cell>
          <cell r="H618">
            <v>2503.8792302721909</v>
          </cell>
          <cell r="I618">
            <v>3934.1438277841394</v>
          </cell>
          <cell r="J618">
            <v>3912.8641588934538</v>
          </cell>
          <cell r="K618">
            <v>2825.8706095901557</v>
          </cell>
          <cell r="L618">
            <v>3296.309523955756</v>
          </cell>
          <cell r="M618">
            <v>3817.8296297484726</v>
          </cell>
        </row>
        <row r="619">
          <cell r="B619">
            <v>83955.330817488255</v>
          </cell>
          <cell r="C619">
            <v>78963.196670903199</v>
          </cell>
          <cell r="D619">
            <v>80836.526428366167</v>
          </cell>
          <cell r="E619">
            <v>379486.16402122658</v>
          </cell>
          <cell r="F619">
            <v>385803.03315769311</v>
          </cell>
          <cell r="G619">
            <v>335189.70403905149</v>
          </cell>
          <cell r="H619">
            <v>133970.27476095338</v>
          </cell>
          <cell r="I619">
            <v>87267.714760209885</v>
          </cell>
          <cell r="J619">
            <v>89767.940978419269</v>
          </cell>
          <cell r="K619">
            <v>90098.676576556216</v>
          </cell>
          <cell r="L619">
            <v>87755.516188617985</v>
          </cell>
          <cell r="M619">
            <v>81723.609248927882</v>
          </cell>
        </row>
        <row r="620">
          <cell r="B620">
            <v>129977.126001433</v>
          </cell>
          <cell r="C620">
            <v>118100.75222767369</v>
          </cell>
          <cell r="D620">
            <v>119899.45301824065</v>
          </cell>
          <cell r="E620">
            <v>407404.91758204187</v>
          </cell>
          <cell r="F620">
            <v>421215.67895325547</v>
          </cell>
          <cell r="G620">
            <v>369814.35082462896</v>
          </cell>
          <cell r="H620">
            <v>160722.66905743469</v>
          </cell>
          <cell r="I620">
            <v>120549.04006632682</v>
          </cell>
          <cell r="J620">
            <v>121539.17753246352</v>
          </cell>
          <cell r="K620">
            <v>123573.10245681548</v>
          </cell>
          <cell r="L620">
            <v>121348.82790408039</v>
          </cell>
          <cell r="M620">
            <v>115647.3540042331</v>
          </cell>
        </row>
        <row r="621">
          <cell r="B621">
            <v>176605.77544365835</v>
          </cell>
          <cell r="C621">
            <v>161458.09358579642</v>
          </cell>
          <cell r="D621">
            <v>162799.44676484325</v>
          </cell>
          <cell r="E621">
            <v>448645.35913107416</v>
          </cell>
          <cell r="F621">
            <v>468755.11404341739</v>
          </cell>
          <cell r="G621">
            <v>416640.87628304027</v>
          </cell>
          <cell r="H621">
            <v>198131.81609223789</v>
          </cell>
          <cell r="I621">
            <v>162512.30708516002</v>
          </cell>
          <cell r="J621">
            <v>162028.61931374657</v>
          </cell>
          <cell r="K621">
            <v>165738.2364962174</v>
          </cell>
          <cell r="L621">
            <v>163720.1701902998</v>
          </cell>
          <cell r="M621">
            <v>157452.16173343407</v>
          </cell>
        </row>
        <row r="626">
          <cell r="B626">
            <v>914</v>
          </cell>
          <cell r="C626">
            <v>945</v>
          </cell>
          <cell r="D626">
            <v>976</v>
          </cell>
          <cell r="E626">
            <v>1007</v>
          </cell>
          <cell r="F626">
            <v>1038</v>
          </cell>
          <cell r="G626">
            <v>1069</v>
          </cell>
          <cell r="H626">
            <v>1100</v>
          </cell>
          <cell r="I626">
            <v>1131</v>
          </cell>
          <cell r="J626">
            <v>1162</v>
          </cell>
          <cell r="K626">
            <v>1193</v>
          </cell>
          <cell r="L626">
            <v>1224</v>
          </cell>
          <cell r="M626">
            <v>1255</v>
          </cell>
          <cell r="N626">
            <v>0</v>
          </cell>
        </row>
        <row r="627">
          <cell r="N627" t="str">
            <v>Total</v>
          </cell>
        </row>
        <row r="628">
          <cell r="B628">
            <v>35500000</v>
          </cell>
          <cell r="C628">
            <v>35500000</v>
          </cell>
          <cell r="D628">
            <v>35500000</v>
          </cell>
          <cell r="E628">
            <v>37500000</v>
          </cell>
          <cell r="F628">
            <v>38500000</v>
          </cell>
          <cell r="G628">
            <v>38500000</v>
          </cell>
          <cell r="H628">
            <v>41000000</v>
          </cell>
          <cell r="I628">
            <v>41000000</v>
          </cell>
          <cell r="J628">
            <v>41000000</v>
          </cell>
          <cell r="K628">
            <v>41000000</v>
          </cell>
          <cell r="L628">
            <v>41000000</v>
          </cell>
          <cell r="M628">
            <v>41000000</v>
          </cell>
          <cell r="N628">
            <v>467000000</v>
          </cell>
        </row>
        <row r="629">
          <cell r="B629">
            <v>3245000</v>
          </cell>
          <cell r="C629">
            <v>3245000</v>
          </cell>
          <cell r="D629">
            <v>3245000</v>
          </cell>
          <cell r="E629">
            <v>3817000</v>
          </cell>
          <cell r="F629">
            <v>3817000</v>
          </cell>
          <cell r="G629">
            <v>3817000</v>
          </cell>
          <cell r="H629">
            <v>4950000</v>
          </cell>
          <cell r="I629">
            <v>4950000</v>
          </cell>
          <cell r="J629">
            <v>4950000</v>
          </cell>
          <cell r="K629">
            <v>5225000</v>
          </cell>
          <cell r="L629">
            <v>5225000</v>
          </cell>
          <cell r="M629">
            <v>5225000</v>
          </cell>
          <cell r="N629">
            <v>51711000</v>
          </cell>
        </row>
        <row r="630">
          <cell r="B630">
            <v>38745000</v>
          </cell>
          <cell r="C630">
            <v>38745000</v>
          </cell>
          <cell r="D630">
            <v>38745000</v>
          </cell>
          <cell r="E630">
            <v>41317000</v>
          </cell>
          <cell r="F630">
            <v>42317000</v>
          </cell>
          <cell r="G630">
            <v>42317000</v>
          </cell>
          <cell r="H630">
            <v>45950000</v>
          </cell>
          <cell r="I630">
            <v>45950000</v>
          </cell>
          <cell r="J630">
            <v>45950000</v>
          </cell>
          <cell r="K630">
            <v>46225000</v>
          </cell>
          <cell r="L630">
            <v>46225000</v>
          </cell>
          <cell r="M630">
            <v>46225000</v>
          </cell>
          <cell r="N630">
            <v>518711000</v>
          </cell>
          <cell r="O630">
            <v>558711000</v>
          </cell>
          <cell r="P630">
            <v>531</v>
          </cell>
        </row>
        <row r="631">
          <cell r="B631">
            <v>4630434.7826086953</v>
          </cell>
          <cell r="C631">
            <v>4630434.7826086953</v>
          </cell>
          <cell r="D631">
            <v>4630434.7826086953</v>
          </cell>
          <cell r="E631">
            <v>4891304.3478260869</v>
          </cell>
          <cell r="F631">
            <v>5021739.1304347822</v>
          </cell>
          <cell r="G631">
            <v>5021739.1304347822</v>
          </cell>
          <cell r="H631">
            <v>5347826.0869565215</v>
          </cell>
          <cell r="I631">
            <v>5347826.0869565215</v>
          </cell>
          <cell r="J631">
            <v>5347826.0869565215</v>
          </cell>
          <cell r="K631">
            <v>5347826.0869565215</v>
          </cell>
          <cell r="L631">
            <v>5347826.0869565215</v>
          </cell>
          <cell r="M631">
            <v>5347826.0869565215</v>
          </cell>
          <cell r="N631">
            <v>60913043.478260875</v>
          </cell>
        </row>
        <row r="632">
          <cell r="B632">
            <v>423260.86956521741</v>
          </cell>
          <cell r="C632">
            <v>423260.86956521741</v>
          </cell>
          <cell r="D632">
            <v>423260.86956521741</v>
          </cell>
          <cell r="E632">
            <v>497869.5652173913</v>
          </cell>
          <cell r="F632">
            <v>497869.5652173913</v>
          </cell>
          <cell r="G632">
            <v>497869.5652173913</v>
          </cell>
          <cell r="H632">
            <v>645652.17391304346</v>
          </cell>
          <cell r="I632">
            <v>645652.17391304346</v>
          </cell>
          <cell r="J632">
            <v>645652.17391304346</v>
          </cell>
          <cell r="K632">
            <v>681521.73913043481</v>
          </cell>
          <cell r="L632">
            <v>681521.73913043481</v>
          </cell>
          <cell r="M632">
            <v>681521.73913043481</v>
          </cell>
          <cell r="N632">
            <v>6744913.0434782607</v>
          </cell>
        </row>
        <row r="633">
          <cell r="B633">
            <v>5053695.6521739131</v>
          </cell>
          <cell r="C633">
            <v>5053695.6521739131</v>
          </cell>
          <cell r="D633">
            <v>5053695.6521739131</v>
          </cell>
          <cell r="E633">
            <v>5389173.9130434785</v>
          </cell>
          <cell r="F633">
            <v>5519608.6956521738</v>
          </cell>
          <cell r="G633">
            <v>5519608.6956521738</v>
          </cell>
          <cell r="H633">
            <v>5993478.2608695645</v>
          </cell>
          <cell r="I633">
            <v>5993478.2608695645</v>
          </cell>
          <cell r="J633">
            <v>5993478.2608695645</v>
          </cell>
          <cell r="K633">
            <v>6029347.8260869561</v>
          </cell>
          <cell r="L633">
            <v>6029347.8260869561</v>
          </cell>
          <cell r="M633">
            <v>6029347.8260869561</v>
          </cell>
          <cell r="N633">
            <v>67657956.52173914</v>
          </cell>
          <cell r="O633">
            <v>72875347.826086968</v>
          </cell>
          <cell r="P633" t="e">
            <v>#REF!</v>
          </cell>
        </row>
        <row r="634">
          <cell r="B634">
            <v>30869565.217391305</v>
          </cell>
          <cell r="C634">
            <v>30869565.217391305</v>
          </cell>
          <cell r="D634">
            <v>30869565.217391305</v>
          </cell>
          <cell r="E634">
            <v>32608695.652173914</v>
          </cell>
          <cell r="F634">
            <v>33478260.869565219</v>
          </cell>
          <cell r="G634">
            <v>33478260.869565219</v>
          </cell>
          <cell r="H634">
            <v>35652173.913043477</v>
          </cell>
          <cell r="I634">
            <v>35652173.913043477</v>
          </cell>
          <cell r="J634">
            <v>35652173.913043477</v>
          </cell>
          <cell r="K634">
            <v>35652173.913043477</v>
          </cell>
          <cell r="L634">
            <v>35652173.913043477</v>
          </cell>
          <cell r="M634">
            <v>35652173.913043477</v>
          </cell>
          <cell r="N634">
            <v>406086956.52173918</v>
          </cell>
        </row>
        <row r="635">
          <cell r="B635">
            <v>2821739.1304347827</v>
          </cell>
          <cell r="C635">
            <v>2821739.1304347827</v>
          </cell>
          <cell r="D635">
            <v>2821739.1304347827</v>
          </cell>
          <cell r="E635">
            <v>3319130.4347826089</v>
          </cell>
          <cell r="F635">
            <v>3319130.4347826089</v>
          </cell>
          <cell r="G635">
            <v>3319130.4347826089</v>
          </cell>
          <cell r="H635">
            <v>4304347.826086957</v>
          </cell>
          <cell r="I635">
            <v>4304347.826086957</v>
          </cell>
          <cell r="J635">
            <v>4304347.826086957</v>
          </cell>
          <cell r="K635">
            <v>4543478.2608695654</v>
          </cell>
          <cell r="L635">
            <v>4543478.2608695654</v>
          </cell>
          <cell r="M635">
            <v>4543478.2608695654</v>
          </cell>
          <cell r="N635">
            <v>44966086.956521735</v>
          </cell>
          <cell r="Q635">
            <v>8790869.9999999925</v>
          </cell>
        </row>
        <row r="636">
          <cell r="B636">
            <v>33691304.347826086</v>
          </cell>
          <cell r="C636">
            <v>33691304.347826086</v>
          </cell>
          <cell r="D636">
            <v>33691304.347826086</v>
          </cell>
          <cell r="E636">
            <v>35927826.086956523</v>
          </cell>
          <cell r="F636">
            <v>36797391.304347828</v>
          </cell>
          <cell r="G636">
            <v>36797391.304347828</v>
          </cell>
          <cell r="H636">
            <v>39956521.739130437</v>
          </cell>
          <cell r="I636">
            <v>39956521.739130437</v>
          </cell>
          <cell r="J636">
            <v>39956521.739130437</v>
          </cell>
          <cell r="K636">
            <v>40195652.173913039</v>
          </cell>
          <cell r="L636">
            <v>40195652.173913039</v>
          </cell>
          <cell r="M636">
            <v>40195652.173913039</v>
          </cell>
          <cell r="N636">
            <v>451053043.47826093</v>
          </cell>
          <cell r="O636">
            <v>485835652.17391312</v>
          </cell>
          <cell r="P636">
            <v>0</v>
          </cell>
        </row>
        <row r="638">
          <cell r="B638">
            <v>0</v>
          </cell>
          <cell r="C638">
            <v>0</v>
          </cell>
          <cell r="D638">
            <v>0</v>
          </cell>
          <cell r="E638">
            <v>0</v>
          </cell>
          <cell r="F638">
            <v>0</v>
          </cell>
          <cell r="G638">
            <v>0</v>
          </cell>
          <cell r="H638">
            <v>0</v>
          </cell>
          <cell r="I638">
            <v>0</v>
          </cell>
          <cell r="J638">
            <v>0</v>
          </cell>
          <cell r="K638">
            <v>0</v>
          </cell>
          <cell r="L638">
            <v>0</v>
          </cell>
          <cell r="M638">
            <v>0</v>
          </cell>
          <cell r="N638">
            <v>0</v>
          </cell>
        </row>
        <row r="640">
          <cell r="B640">
            <v>25381665.299425758</v>
          </cell>
          <cell r="C640">
            <v>25381665.299425758</v>
          </cell>
          <cell r="D640">
            <v>25381665.299425758</v>
          </cell>
          <cell r="E640">
            <v>26814807.219031993</v>
          </cell>
          <cell r="F640">
            <v>27531378.178835113</v>
          </cell>
          <cell r="G640">
            <v>27531378.178835113</v>
          </cell>
          <cell r="H640">
            <v>29322805.578342903</v>
          </cell>
          <cell r="I640">
            <v>29322805.578342903</v>
          </cell>
          <cell r="J640">
            <v>29322805.578342903</v>
          </cell>
          <cell r="K640">
            <v>29322805.578342903</v>
          </cell>
          <cell r="L640">
            <v>29322805.578342903</v>
          </cell>
          <cell r="M640">
            <v>29322805.578342903</v>
          </cell>
          <cell r="N640">
            <v>333959392.94503695</v>
          </cell>
        </row>
        <row r="641">
          <cell r="B641">
            <v>2270089.1304347827</v>
          </cell>
          <cell r="C641">
            <v>2270089.1304347827</v>
          </cell>
          <cell r="D641">
            <v>2270089.1304347827</v>
          </cell>
          <cell r="E641">
            <v>2670240.4347826089</v>
          </cell>
          <cell r="F641">
            <v>2670240.4347826089</v>
          </cell>
          <cell r="G641">
            <v>2670240.4347826089</v>
          </cell>
          <cell r="H641">
            <v>3462847.826086957</v>
          </cell>
          <cell r="I641">
            <v>3462847.826086957</v>
          </cell>
          <cell r="J641">
            <v>3462847.826086957</v>
          </cell>
          <cell r="K641">
            <v>3655228.2608695654</v>
          </cell>
          <cell r="L641">
            <v>3655228.2608695654</v>
          </cell>
          <cell r="M641">
            <v>3655228.2608695654</v>
          </cell>
          <cell r="N641">
            <v>36175216.956521742</v>
          </cell>
        </row>
        <row r="642">
          <cell r="B642">
            <v>27651754.42986054</v>
          </cell>
          <cell r="C642">
            <v>27651754.42986054</v>
          </cell>
          <cell r="D642">
            <v>27651754.42986054</v>
          </cell>
          <cell r="E642">
            <v>29485047.653814603</v>
          </cell>
          <cell r="F642">
            <v>30201618.613617722</v>
          </cell>
          <cell r="G642">
            <v>30201618.613617722</v>
          </cell>
          <cell r="H642">
            <v>32785653.40442986</v>
          </cell>
          <cell r="I642">
            <v>32785653.40442986</v>
          </cell>
          <cell r="J642">
            <v>32785653.40442986</v>
          </cell>
          <cell r="K642">
            <v>32978033.83921247</v>
          </cell>
          <cell r="L642">
            <v>32978033.83921247</v>
          </cell>
          <cell r="M642">
            <v>32978033.83921247</v>
          </cell>
          <cell r="N642">
            <v>370134609.9015587</v>
          </cell>
          <cell r="O642">
            <v>398042731.31255132</v>
          </cell>
          <cell r="P642">
            <v>-16000000</v>
          </cell>
        </row>
        <row r="643">
          <cell r="B643">
            <v>4154566.5846322132</v>
          </cell>
          <cell r="C643">
            <v>4154566.5846322132</v>
          </cell>
          <cell r="D643">
            <v>4154566.5846322132</v>
          </cell>
          <cell r="E643">
            <v>4460555.0998085877</v>
          </cell>
          <cell r="F643">
            <v>4613549.3573967731</v>
          </cell>
          <cell r="G643">
            <v>4613549.3573967731</v>
          </cell>
          <cell r="H643">
            <v>4996035.0013672402</v>
          </cell>
          <cell r="I643">
            <v>4996035.0013672402</v>
          </cell>
          <cell r="J643">
            <v>4996035.0013672402</v>
          </cell>
          <cell r="K643">
            <v>4996035.0013672402</v>
          </cell>
          <cell r="L643">
            <v>4996035.0013672402</v>
          </cell>
          <cell r="M643">
            <v>4996035.0013672402</v>
          </cell>
          <cell r="N643">
            <v>56127563.576702222</v>
          </cell>
        </row>
        <row r="644">
          <cell r="B644">
            <v>551650</v>
          </cell>
          <cell r="C644">
            <v>551650</v>
          </cell>
          <cell r="D644">
            <v>551650</v>
          </cell>
          <cell r="E644">
            <v>648890</v>
          </cell>
          <cell r="F644">
            <v>648890</v>
          </cell>
          <cell r="G644">
            <v>648890</v>
          </cell>
          <cell r="H644">
            <v>841500.00000000012</v>
          </cell>
          <cell r="I644">
            <v>841500.00000000012</v>
          </cell>
          <cell r="J644">
            <v>841500.00000000012</v>
          </cell>
          <cell r="K644">
            <v>888250.00000000012</v>
          </cell>
          <cell r="L644">
            <v>888250.00000000012</v>
          </cell>
          <cell r="M644">
            <v>888250.00000000012</v>
          </cell>
          <cell r="N644">
            <v>8790870</v>
          </cell>
          <cell r="O644">
            <v>64918433.576702222</v>
          </cell>
        </row>
        <row r="646">
          <cell r="B646">
            <v>4706216.5846322132</v>
          </cell>
          <cell r="C646">
            <v>4706216.5846322132</v>
          </cell>
          <cell r="D646">
            <v>4706216.5846322132</v>
          </cell>
          <cell r="E646">
            <v>5109445.0998085877</v>
          </cell>
          <cell r="F646">
            <v>5262439.3573967731</v>
          </cell>
          <cell r="G646">
            <v>5262439.3573967731</v>
          </cell>
          <cell r="H646">
            <v>5837535.0013672402</v>
          </cell>
          <cell r="I646">
            <v>5837535.0013672402</v>
          </cell>
          <cell r="J646">
            <v>5837535.0013672402</v>
          </cell>
          <cell r="K646">
            <v>5884285.0013672402</v>
          </cell>
          <cell r="L646">
            <v>5884285.0013672402</v>
          </cell>
          <cell r="M646">
            <v>5884285.0013672402</v>
          </cell>
          <cell r="N646">
            <v>64918433.576702222</v>
          </cell>
          <cell r="O646">
            <v>71792920.861361772</v>
          </cell>
          <cell r="P646">
            <v>71792920.861361772</v>
          </cell>
        </row>
        <row r="647">
          <cell r="B647">
            <v>0.13968638720678914</v>
          </cell>
          <cell r="C647">
            <v>0.13968638720678914</v>
          </cell>
          <cell r="D647">
            <v>0.13968638720678914</v>
          </cell>
          <cell r="E647">
            <v>0.14221414586683145</v>
          </cell>
          <cell r="F647">
            <v>0.1430112073399884</v>
          </cell>
          <cell r="G647">
            <v>0.1430112073399884</v>
          </cell>
          <cell r="H647">
            <v>0.14609717631278185</v>
          </cell>
          <cell r="I647">
            <v>0.14609717631278185</v>
          </cell>
          <cell r="J647">
            <v>0.14609717631278185</v>
          </cell>
          <cell r="K647">
            <v>0.14639108169977993</v>
          </cell>
          <cell r="L647">
            <v>0.14639108169977993</v>
          </cell>
          <cell r="M647">
            <v>0.14639108169977993</v>
          </cell>
          <cell r="N647">
            <v>0.1439263840813238</v>
          </cell>
        </row>
        <row r="648">
          <cell r="B648">
            <v>1522899.9179655456</v>
          </cell>
          <cell r="C648">
            <v>1522899.9179655456</v>
          </cell>
          <cell r="D648">
            <v>1522899.9179655456</v>
          </cell>
          <cell r="E648">
            <v>1608888.4331419196</v>
          </cell>
          <cell r="F648">
            <v>1651882.6907301068</v>
          </cell>
          <cell r="G648">
            <v>1651882.6907301068</v>
          </cell>
          <cell r="H648">
            <v>1759368.3347005742</v>
          </cell>
          <cell r="I648">
            <v>1759368.3347005742</v>
          </cell>
          <cell r="J648">
            <v>1759368.3347005742</v>
          </cell>
          <cell r="K648">
            <v>1759368.3347005742</v>
          </cell>
          <cell r="L648">
            <v>1759368.3347005742</v>
          </cell>
          <cell r="M648">
            <v>1759368.3347005742</v>
          </cell>
          <cell r="N648">
            <v>20037563.576702211</v>
          </cell>
        </row>
        <row r="652">
          <cell r="B652">
            <v>2631666.6666666679</v>
          </cell>
          <cell r="C652">
            <v>2631666.6666666679</v>
          </cell>
          <cell r="D652">
            <v>2631666.6666666679</v>
          </cell>
          <cell r="E652">
            <v>2851666.6666666679</v>
          </cell>
          <cell r="F652">
            <v>2961666.666666666</v>
          </cell>
          <cell r="G652">
            <v>2961666.666666666</v>
          </cell>
          <cell r="H652">
            <v>3236666.666666666</v>
          </cell>
          <cell r="I652">
            <v>3236666.666666666</v>
          </cell>
          <cell r="J652">
            <v>3236666.666666666</v>
          </cell>
          <cell r="K652">
            <v>3236666.666666666</v>
          </cell>
          <cell r="L652">
            <v>3236666.666666666</v>
          </cell>
          <cell r="M652">
            <v>3236666.666666666</v>
          </cell>
          <cell r="N652">
            <v>36089999.999999993</v>
          </cell>
        </row>
        <row r="657">
          <cell r="B657">
            <v>914</v>
          </cell>
          <cell r="C657">
            <v>945</v>
          </cell>
          <cell r="D657">
            <v>976</v>
          </cell>
          <cell r="E657">
            <v>1007</v>
          </cell>
          <cell r="F657">
            <v>1038</v>
          </cell>
          <cell r="G657">
            <v>1069</v>
          </cell>
          <cell r="H657">
            <v>1100</v>
          </cell>
          <cell r="I657">
            <v>1131</v>
          </cell>
          <cell r="J657">
            <v>1162</v>
          </cell>
          <cell r="K657">
            <v>1193</v>
          </cell>
          <cell r="L657">
            <v>1224</v>
          </cell>
          <cell r="M657">
            <v>1255</v>
          </cell>
          <cell r="N657" t="str">
            <v>Jul~Jun</v>
          </cell>
          <cell r="O657">
            <v>0</v>
          </cell>
        </row>
        <row r="658">
          <cell r="N658" t="str">
            <v>Total</v>
          </cell>
          <cell r="O658" t="str">
            <v>Jul ~ Dec</v>
          </cell>
          <cell r="P658" t="str">
            <v>Jan ~ Jun</v>
          </cell>
        </row>
        <row r="659">
          <cell r="B659">
            <v>2500000</v>
          </cell>
          <cell r="C659">
            <v>2500000</v>
          </cell>
          <cell r="D659">
            <v>2500000</v>
          </cell>
          <cell r="E659">
            <v>2500000</v>
          </cell>
          <cell r="F659">
            <v>3000000</v>
          </cell>
          <cell r="G659">
            <v>3000000</v>
          </cell>
          <cell r="H659">
            <v>4000000</v>
          </cell>
          <cell r="I659">
            <v>4000000</v>
          </cell>
          <cell r="J659">
            <v>4000000</v>
          </cell>
          <cell r="K659">
            <v>4000000</v>
          </cell>
          <cell r="L659">
            <v>4000000</v>
          </cell>
          <cell r="M659">
            <v>4000000</v>
          </cell>
          <cell r="N659">
            <v>40000000</v>
          </cell>
          <cell r="O659">
            <v>16000000</v>
          </cell>
          <cell r="P659">
            <v>24000000</v>
          </cell>
        </row>
        <row r="660">
          <cell r="B660">
            <v>326086.95652173914</v>
          </cell>
          <cell r="C660">
            <v>326086.95652173914</v>
          </cell>
          <cell r="D660">
            <v>326086.95652173914</v>
          </cell>
          <cell r="E660">
            <v>326086.95652173914</v>
          </cell>
          <cell r="F660">
            <v>391304.34782608697</v>
          </cell>
          <cell r="G660">
            <v>391304.34782608697</v>
          </cell>
          <cell r="H660">
            <v>521739.13043478259</v>
          </cell>
          <cell r="I660">
            <v>521739.13043478259</v>
          </cell>
          <cell r="J660">
            <v>521739.13043478259</v>
          </cell>
          <cell r="K660">
            <v>521739.13043478259</v>
          </cell>
          <cell r="L660">
            <v>521739.13043478259</v>
          </cell>
          <cell r="M660">
            <v>521739.13043478259</v>
          </cell>
          <cell r="N660">
            <v>5217391.3043478252</v>
          </cell>
          <cell r="O660">
            <v>2086956.5217391304</v>
          </cell>
          <cell r="P660">
            <v>3130434.7826086958</v>
          </cell>
        </row>
        <row r="661">
          <cell r="B661">
            <v>2173913.0434782607</v>
          </cell>
          <cell r="C661">
            <v>2173913.0434782607</v>
          </cell>
          <cell r="D661">
            <v>2173913.0434782607</v>
          </cell>
          <cell r="E661">
            <v>2173913.0434782607</v>
          </cell>
          <cell r="F661">
            <v>2608695.6521739131</v>
          </cell>
          <cell r="G661">
            <v>2608695.6521739131</v>
          </cell>
          <cell r="H661">
            <v>3478260.8695652173</v>
          </cell>
          <cell r="I661">
            <v>3478260.8695652173</v>
          </cell>
          <cell r="J661">
            <v>3478260.8695652173</v>
          </cell>
          <cell r="K661">
            <v>3478260.8695652173</v>
          </cell>
          <cell r="L661">
            <v>3478260.8695652173</v>
          </cell>
          <cell r="M661">
            <v>3478260.8695652173</v>
          </cell>
          <cell r="N661">
            <v>34782608.695652179</v>
          </cell>
          <cell r="O661">
            <v>13913043.478260871</v>
          </cell>
          <cell r="P661">
            <v>20869565.217391305</v>
          </cell>
        </row>
        <row r="662">
          <cell r="O662">
            <v>0</v>
          </cell>
          <cell r="P662">
            <v>0</v>
          </cell>
        </row>
        <row r="663">
          <cell r="B663">
            <v>0</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row>
        <row r="664">
          <cell r="O664">
            <v>0</v>
          </cell>
          <cell r="P664">
            <v>0</v>
          </cell>
        </row>
        <row r="665">
          <cell r="B665">
            <v>1744257.5881870384</v>
          </cell>
          <cell r="C665">
            <v>1744257.5881870384</v>
          </cell>
          <cell r="D665">
            <v>1744257.5881870384</v>
          </cell>
          <cell r="E665">
            <v>1744257.5881870384</v>
          </cell>
          <cell r="F665">
            <v>2093109.1058244463</v>
          </cell>
          <cell r="G665">
            <v>2093109.1058244463</v>
          </cell>
          <cell r="H665">
            <v>2790812.1410992616</v>
          </cell>
          <cell r="I665">
            <v>2790812.1410992616</v>
          </cell>
          <cell r="J665">
            <v>2790812.1410992616</v>
          </cell>
          <cell r="K665">
            <v>2790812.1410992616</v>
          </cell>
          <cell r="L665">
            <v>2790812.1410992616</v>
          </cell>
          <cell r="M665">
            <v>2790812.1410992616</v>
          </cell>
          <cell r="N665">
            <v>27908121.410992622</v>
          </cell>
          <cell r="O665">
            <v>11163248.564397048</v>
          </cell>
          <cell r="P665">
            <v>16744872.84659557</v>
          </cell>
        </row>
        <row r="666">
          <cell r="B666">
            <v>429655.45529122232</v>
          </cell>
          <cell r="C666">
            <v>429655.45529122232</v>
          </cell>
          <cell r="D666">
            <v>429655.45529122232</v>
          </cell>
          <cell r="E666">
            <v>429655.45529122232</v>
          </cell>
          <cell r="F666">
            <v>515586.54634946678</v>
          </cell>
          <cell r="G666">
            <v>515586.54634946678</v>
          </cell>
          <cell r="H666">
            <v>687448.7284659557</v>
          </cell>
          <cell r="I666">
            <v>687448.7284659557</v>
          </cell>
          <cell r="J666">
            <v>687448.7284659557</v>
          </cell>
          <cell r="K666">
            <v>687448.7284659557</v>
          </cell>
          <cell r="L666">
            <v>687448.7284659557</v>
          </cell>
          <cell r="M666">
            <v>687448.7284659557</v>
          </cell>
          <cell r="N666">
            <v>6874487.284659557</v>
          </cell>
          <cell r="O666">
            <v>2749794.9138638228</v>
          </cell>
          <cell r="P666">
            <v>4124692.3707957342</v>
          </cell>
        </row>
        <row r="667">
          <cell r="B667">
            <v>0.17186218211648893</v>
          </cell>
          <cell r="C667">
            <v>0.17186218211648893</v>
          </cell>
          <cell r="D667">
            <v>0.17186218211648893</v>
          </cell>
          <cell r="E667">
            <v>0.17186218211648893</v>
          </cell>
          <cell r="F667">
            <v>0.17186218211648893</v>
          </cell>
          <cell r="G667">
            <v>0.17186218211648893</v>
          </cell>
          <cell r="H667">
            <v>0.17186218211648893</v>
          </cell>
          <cell r="I667">
            <v>0.17186218211648893</v>
          </cell>
          <cell r="J667">
            <v>0.17186218211648893</v>
          </cell>
          <cell r="K667">
            <v>0.17186218211648893</v>
          </cell>
          <cell r="L667">
            <v>0.17186218211648893</v>
          </cell>
          <cell r="M667">
            <v>0.17186218211648893</v>
          </cell>
          <cell r="N667">
            <v>0.17186218211648893</v>
          </cell>
          <cell r="O667">
            <v>0.17186218211648893</v>
          </cell>
          <cell r="P667">
            <v>0.17186218211648893</v>
          </cell>
        </row>
        <row r="668">
          <cell r="B668">
            <v>104655.4552912223</v>
          </cell>
          <cell r="C668">
            <v>104655.4552912223</v>
          </cell>
          <cell r="D668">
            <v>104655.4552912223</v>
          </cell>
          <cell r="E668">
            <v>104655.4552912223</v>
          </cell>
          <cell r="F668">
            <v>125586.54634946678</v>
          </cell>
          <cell r="G668">
            <v>125586.54634946678</v>
          </cell>
          <cell r="H668">
            <v>167448.72846595568</v>
          </cell>
          <cell r="I668">
            <v>167448.72846595568</v>
          </cell>
          <cell r="J668">
            <v>167448.72846595568</v>
          </cell>
          <cell r="K668">
            <v>167448.72846595568</v>
          </cell>
          <cell r="L668">
            <v>167448.72846595568</v>
          </cell>
          <cell r="M668">
            <v>167448.72846595568</v>
          </cell>
          <cell r="N668">
            <v>1674487.2846595573</v>
          </cell>
          <cell r="O668">
            <v>669794.91386382282</v>
          </cell>
          <cell r="P668">
            <v>1004692.3707957342</v>
          </cell>
        </row>
        <row r="671">
          <cell r="B671">
            <v>325000</v>
          </cell>
          <cell r="C671">
            <v>325000</v>
          </cell>
          <cell r="D671">
            <v>325000</v>
          </cell>
          <cell r="E671">
            <v>325000</v>
          </cell>
          <cell r="F671">
            <v>390000</v>
          </cell>
          <cell r="G671">
            <v>390000</v>
          </cell>
          <cell r="H671">
            <v>520000</v>
          </cell>
          <cell r="I671">
            <v>520000</v>
          </cell>
          <cell r="J671">
            <v>520000</v>
          </cell>
          <cell r="K671">
            <v>520000</v>
          </cell>
          <cell r="L671">
            <v>520000</v>
          </cell>
          <cell r="M671">
            <v>520000</v>
          </cell>
          <cell r="N671">
            <v>5200000</v>
          </cell>
          <cell r="O671">
            <v>2080000</v>
          </cell>
          <cell r="P671">
            <v>3120000</v>
          </cell>
        </row>
        <row r="673">
          <cell r="D673">
            <v>0</v>
          </cell>
        </row>
        <row r="676">
          <cell r="B676">
            <v>914</v>
          </cell>
          <cell r="C676">
            <v>945</v>
          </cell>
          <cell r="D676">
            <v>976</v>
          </cell>
          <cell r="E676">
            <v>1007</v>
          </cell>
          <cell r="F676">
            <v>1038</v>
          </cell>
          <cell r="G676">
            <v>1069</v>
          </cell>
          <cell r="H676">
            <v>1100</v>
          </cell>
          <cell r="I676">
            <v>1131</v>
          </cell>
          <cell r="J676">
            <v>1162</v>
          </cell>
          <cell r="K676">
            <v>1193</v>
          </cell>
          <cell r="L676">
            <v>1224</v>
          </cell>
          <cell r="M676">
            <v>1255</v>
          </cell>
          <cell r="N676" t="str">
            <v>Total</v>
          </cell>
        </row>
        <row r="677">
          <cell r="B677">
            <v>537328</v>
          </cell>
        </row>
        <row r="678">
          <cell r="B678">
            <v>537328</v>
          </cell>
          <cell r="C678">
            <v>427928</v>
          </cell>
          <cell r="D678">
            <v>507960</v>
          </cell>
          <cell r="E678">
            <v>9525448</v>
          </cell>
          <cell r="F678">
            <v>9587968</v>
          </cell>
          <cell r="G678">
            <v>9511316</v>
          </cell>
          <cell r="H678">
            <v>2546760</v>
          </cell>
          <cell r="I678">
            <v>474808</v>
          </cell>
          <cell r="J678">
            <v>570076</v>
          </cell>
          <cell r="K678">
            <v>427928</v>
          </cell>
          <cell r="L678">
            <v>474808</v>
          </cell>
          <cell r="M678">
            <v>507960</v>
          </cell>
          <cell r="N678">
            <v>35100288</v>
          </cell>
        </row>
        <row r="679">
          <cell r="B679">
            <v>30</v>
          </cell>
          <cell r="C679">
            <v>25</v>
          </cell>
          <cell r="D679">
            <v>27</v>
          </cell>
          <cell r="E679">
            <v>672</v>
          </cell>
          <cell r="F679">
            <v>675</v>
          </cell>
          <cell r="G679">
            <v>671</v>
          </cell>
          <cell r="H679">
            <v>176</v>
          </cell>
          <cell r="I679">
            <v>27</v>
          </cell>
          <cell r="J679">
            <v>31</v>
          </cell>
          <cell r="K679">
            <v>25</v>
          </cell>
          <cell r="L679">
            <v>27</v>
          </cell>
          <cell r="M679">
            <v>27</v>
          </cell>
          <cell r="N679">
            <v>2413</v>
          </cell>
        </row>
        <row r="683">
          <cell r="B683">
            <v>440</v>
          </cell>
          <cell r="C683">
            <v>367</v>
          </cell>
          <cell r="D683">
            <v>357</v>
          </cell>
          <cell r="E683">
            <v>320</v>
          </cell>
          <cell r="F683">
            <v>460</v>
          </cell>
          <cell r="G683">
            <v>444</v>
          </cell>
          <cell r="H683">
            <v>311</v>
          </cell>
          <cell r="I683">
            <v>406</v>
          </cell>
          <cell r="J683">
            <v>376</v>
          </cell>
          <cell r="K683">
            <v>410</v>
          </cell>
          <cell r="L683">
            <v>415</v>
          </cell>
          <cell r="M683">
            <v>403</v>
          </cell>
          <cell r="N683">
            <v>387</v>
          </cell>
        </row>
        <row r="684">
          <cell r="B684">
            <v>4800000</v>
          </cell>
          <cell r="C684">
            <v>0</v>
          </cell>
          <cell r="D684">
            <v>0</v>
          </cell>
          <cell r="E684">
            <v>0</v>
          </cell>
          <cell r="F684">
            <v>0</v>
          </cell>
          <cell r="G684">
            <v>0</v>
          </cell>
          <cell r="H684">
            <v>0</v>
          </cell>
          <cell r="I684">
            <v>0</v>
          </cell>
          <cell r="J684">
            <v>0</v>
          </cell>
          <cell r="K684">
            <v>0</v>
          </cell>
          <cell r="L684">
            <v>0</v>
          </cell>
          <cell r="M684">
            <v>0</v>
          </cell>
          <cell r="N684">
            <v>0</v>
          </cell>
        </row>
        <row r="685">
          <cell r="B685">
            <v>400000</v>
          </cell>
          <cell r="C685">
            <v>400000</v>
          </cell>
          <cell r="D685">
            <v>400000</v>
          </cell>
          <cell r="E685">
            <v>400000</v>
          </cell>
          <cell r="F685">
            <v>400000</v>
          </cell>
          <cell r="G685">
            <v>400000</v>
          </cell>
          <cell r="H685">
            <v>400000</v>
          </cell>
          <cell r="I685">
            <v>400000</v>
          </cell>
          <cell r="J685">
            <v>400000</v>
          </cell>
          <cell r="K685">
            <v>400000</v>
          </cell>
          <cell r="L685">
            <v>400000</v>
          </cell>
          <cell r="M685">
            <v>400000</v>
          </cell>
          <cell r="N685">
            <v>4800000</v>
          </cell>
        </row>
        <row r="686">
          <cell r="B686">
            <v>0</v>
          </cell>
          <cell r="C686">
            <v>15000000</v>
          </cell>
          <cell r="D686">
            <v>15000000</v>
          </cell>
          <cell r="E686">
            <v>5000000</v>
          </cell>
          <cell r="F686">
            <v>5000000</v>
          </cell>
          <cell r="G686">
            <v>5000000</v>
          </cell>
          <cell r="H686">
            <v>5000000</v>
          </cell>
          <cell r="I686">
            <v>5000000</v>
          </cell>
          <cell r="J686">
            <v>5000000</v>
          </cell>
          <cell r="K686">
            <v>5000000</v>
          </cell>
          <cell r="L686">
            <v>5000000</v>
          </cell>
          <cell r="M686">
            <v>5000000</v>
          </cell>
          <cell r="N686">
            <v>75000000</v>
          </cell>
        </row>
        <row r="687">
          <cell r="B687">
            <v>0</v>
          </cell>
          <cell r="C687">
            <v>0</v>
          </cell>
          <cell r="D687">
            <v>0</v>
          </cell>
          <cell r="E687">
            <v>0</v>
          </cell>
          <cell r="F687">
            <v>0</v>
          </cell>
          <cell r="G687">
            <v>0</v>
          </cell>
          <cell r="H687">
            <v>0</v>
          </cell>
          <cell r="I687">
            <v>0</v>
          </cell>
          <cell r="J687">
            <v>0</v>
          </cell>
          <cell r="K687">
            <v>0</v>
          </cell>
          <cell r="L687">
            <v>0</v>
          </cell>
          <cell r="M687">
            <v>0</v>
          </cell>
          <cell r="N687">
            <v>0</v>
          </cell>
        </row>
        <row r="688">
          <cell r="B688">
            <v>400000</v>
          </cell>
          <cell r="C688">
            <v>400000</v>
          </cell>
          <cell r="D688">
            <v>400000</v>
          </cell>
          <cell r="E688">
            <v>400000</v>
          </cell>
          <cell r="F688">
            <v>400000</v>
          </cell>
          <cell r="G688">
            <v>400000</v>
          </cell>
          <cell r="H688">
            <v>400000</v>
          </cell>
          <cell r="I688">
            <v>400000</v>
          </cell>
          <cell r="J688">
            <v>400000</v>
          </cell>
          <cell r="K688">
            <v>400000</v>
          </cell>
          <cell r="L688">
            <v>400000</v>
          </cell>
          <cell r="M688">
            <v>400000</v>
          </cell>
          <cell r="N688">
            <v>4800000</v>
          </cell>
        </row>
        <row r="691">
          <cell r="B691">
            <v>333</v>
          </cell>
          <cell r="C691">
            <v>333</v>
          </cell>
          <cell r="D691">
            <v>333</v>
          </cell>
          <cell r="E691">
            <v>333</v>
          </cell>
          <cell r="F691">
            <v>333</v>
          </cell>
          <cell r="G691">
            <v>333</v>
          </cell>
          <cell r="H691">
            <v>317</v>
          </cell>
          <cell r="I691">
            <v>317</v>
          </cell>
          <cell r="J691">
            <v>317</v>
          </cell>
          <cell r="K691">
            <v>317</v>
          </cell>
          <cell r="L691">
            <v>317</v>
          </cell>
          <cell r="M691">
            <v>317</v>
          </cell>
          <cell r="N691">
            <v>325</v>
          </cell>
        </row>
        <row r="692">
          <cell r="B692">
            <v>1200000</v>
          </cell>
          <cell r="C692">
            <v>0</v>
          </cell>
          <cell r="D692">
            <v>0</v>
          </cell>
          <cell r="E692">
            <v>0</v>
          </cell>
          <cell r="F692">
            <v>0</v>
          </cell>
          <cell r="G692">
            <v>0</v>
          </cell>
          <cell r="H692">
            <v>0</v>
          </cell>
          <cell r="I692">
            <v>0</v>
          </cell>
          <cell r="J692">
            <v>0</v>
          </cell>
          <cell r="K692">
            <v>0</v>
          </cell>
          <cell r="L692">
            <v>0</v>
          </cell>
          <cell r="M692">
            <v>0</v>
          </cell>
          <cell r="N692">
            <v>0</v>
          </cell>
        </row>
        <row r="693">
          <cell r="B693">
            <v>100000</v>
          </cell>
          <cell r="C693">
            <v>100000</v>
          </cell>
          <cell r="D693">
            <v>100000</v>
          </cell>
          <cell r="E693">
            <v>100000</v>
          </cell>
          <cell r="F693">
            <v>100000</v>
          </cell>
          <cell r="G693">
            <v>100000</v>
          </cell>
          <cell r="H693">
            <v>100000</v>
          </cell>
          <cell r="I693">
            <v>100000</v>
          </cell>
          <cell r="J693">
            <v>100000</v>
          </cell>
          <cell r="K693">
            <v>100000</v>
          </cell>
          <cell r="L693">
            <v>100000</v>
          </cell>
          <cell r="M693">
            <v>100000</v>
          </cell>
          <cell r="N693">
            <v>1200000</v>
          </cell>
        </row>
        <row r="694">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row>
        <row r="695">
          <cell r="B695">
            <v>0</v>
          </cell>
          <cell r="C695">
            <v>0</v>
          </cell>
          <cell r="D695">
            <v>0</v>
          </cell>
          <cell r="E695">
            <v>0</v>
          </cell>
          <cell r="F695">
            <v>0</v>
          </cell>
          <cell r="G695">
            <v>0</v>
          </cell>
          <cell r="H695">
            <v>0</v>
          </cell>
          <cell r="I695">
            <v>0</v>
          </cell>
          <cell r="J695">
            <v>0</v>
          </cell>
          <cell r="K695">
            <v>0</v>
          </cell>
          <cell r="L695">
            <v>0</v>
          </cell>
          <cell r="M695">
            <v>0</v>
          </cell>
          <cell r="N695">
            <v>0</v>
          </cell>
        </row>
        <row r="696">
          <cell r="B696">
            <v>100000</v>
          </cell>
          <cell r="C696">
            <v>100000</v>
          </cell>
          <cell r="D696">
            <v>100000</v>
          </cell>
          <cell r="E696">
            <v>100000</v>
          </cell>
          <cell r="F696">
            <v>100000</v>
          </cell>
          <cell r="G696">
            <v>100000</v>
          </cell>
          <cell r="H696">
            <v>100000</v>
          </cell>
          <cell r="I696">
            <v>100000</v>
          </cell>
          <cell r="J696">
            <v>100000</v>
          </cell>
          <cell r="K696">
            <v>100000</v>
          </cell>
          <cell r="L696">
            <v>100000</v>
          </cell>
          <cell r="M696">
            <v>100000</v>
          </cell>
          <cell r="N696">
            <v>1200000</v>
          </cell>
        </row>
        <row r="698">
          <cell r="B698">
            <v>30940</v>
          </cell>
        </row>
        <row r="699">
          <cell r="B699">
            <v>59500</v>
          </cell>
        </row>
        <row r="702">
          <cell r="B702" t="str">
            <v>Commission</v>
          </cell>
          <cell r="C702" t="str">
            <v>Exchange</v>
          </cell>
          <cell r="D702" t="str">
            <v>commission</v>
          </cell>
          <cell r="E702" t="str">
            <v>Commission</v>
          </cell>
          <cell r="F702" t="str">
            <v>Net  Comm</v>
          </cell>
          <cell r="G702">
            <v>548</v>
          </cell>
          <cell r="I702">
            <v>579</v>
          </cell>
          <cell r="K702">
            <v>610</v>
          </cell>
          <cell r="M702">
            <v>640</v>
          </cell>
          <cell r="O702">
            <v>671</v>
          </cell>
          <cell r="Q702">
            <v>702</v>
          </cell>
          <cell r="S702">
            <v>733</v>
          </cell>
          <cell r="U702">
            <v>764</v>
          </cell>
          <cell r="W702">
            <v>795</v>
          </cell>
          <cell r="Y702">
            <v>826</v>
          </cell>
          <cell r="AA702">
            <v>857</v>
          </cell>
          <cell r="AC702">
            <v>888</v>
          </cell>
        </row>
        <row r="703">
          <cell r="B703" t="str">
            <v>Income ¥</v>
          </cell>
          <cell r="C703" t="str">
            <v>Rate ¥</v>
          </cell>
          <cell r="D703" t="str">
            <v>Income Rs.</v>
          </cell>
          <cell r="E703" t="str">
            <v>Expense Rs</v>
          </cell>
          <cell r="F703" t="str">
            <v>Income Rs.</v>
          </cell>
          <cell r="G703" t="str">
            <v>Units</v>
          </cell>
          <cell r="H703" t="str">
            <v>Comm Rs.</v>
          </cell>
          <cell r="I703" t="str">
            <v>Units</v>
          </cell>
          <cell r="J703" t="str">
            <v>Comm Rs.</v>
          </cell>
          <cell r="K703" t="str">
            <v>Units</v>
          </cell>
          <cell r="L703" t="str">
            <v>Comm Rs.</v>
          </cell>
          <cell r="M703" t="str">
            <v>Units</v>
          </cell>
          <cell r="N703" t="str">
            <v>Comm Rs.</v>
          </cell>
          <cell r="O703" t="str">
            <v>Units</v>
          </cell>
          <cell r="P703" t="str">
            <v>Comm Rs.</v>
          </cell>
          <cell r="Q703" t="str">
            <v>Units</v>
          </cell>
          <cell r="R703" t="str">
            <v>Comm Rs.</v>
          </cell>
          <cell r="S703" t="str">
            <v>Units</v>
          </cell>
          <cell r="T703" t="str">
            <v>Comm Rs.</v>
          </cell>
          <cell r="U703" t="str">
            <v>Units</v>
          </cell>
          <cell r="V703" t="str">
            <v>Comm Rs.</v>
          </cell>
          <cell r="W703" t="str">
            <v>Units</v>
          </cell>
          <cell r="X703" t="str">
            <v>Comm Rs.</v>
          </cell>
          <cell r="Y703" t="str">
            <v>Units</v>
          </cell>
          <cell r="Z703" t="str">
            <v>Comm Rs.</v>
          </cell>
          <cell r="AA703" t="str">
            <v>Units</v>
          </cell>
          <cell r="AB703" t="str">
            <v>Comm Rs.</v>
          </cell>
          <cell r="AC703" t="str">
            <v>Units</v>
          </cell>
          <cell r="AD703" t="str">
            <v>Comm Rs.</v>
          </cell>
        </row>
        <row r="704">
          <cell r="B704">
            <v>30000</v>
          </cell>
          <cell r="C704">
            <v>0.52</v>
          </cell>
          <cell r="D704">
            <v>15600</v>
          </cell>
          <cell r="E704">
            <v>7500</v>
          </cell>
          <cell r="F704">
            <v>8100</v>
          </cell>
          <cell r="H704">
            <v>0</v>
          </cell>
          <cell r="J704">
            <v>0</v>
          </cell>
          <cell r="L704">
            <v>0</v>
          </cell>
          <cell r="N704">
            <v>0</v>
          </cell>
          <cell r="P704">
            <v>0</v>
          </cell>
          <cell r="R704">
            <v>0</v>
          </cell>
          <cell r="T704">
            <v>0</v>
          </cell>
          <cell r="V704">
            <v>0</v>
          </cell>
          <cell r="X704">
            <v>0</v>
          </cell>
          <cell r="Z704">
            <v>0</v>
          </cell>
          <cell r="AB704">
            <v>0</v>
          </cell>
          <cell r="AD704">
            <v>0</v>
          </cell>
          <cell r="AE704">
            <v>0</v>
          </cell>
        </row>
        <row r="705">
          <cell r="B705">
            <v>36600</v>
          </cell>
          <cell r="C705">
            <v>0.52</v>
          </cell>
          <cell r="D705">
            <v>19032</v>
          </cell>
          <cell r="E705">
            <v>5000</v>
          </cell>
          <cell r="F705">
            <v>14032</v>
          </cell>
          <cell r="G705">
            <v>13</v>
          </cell>
          <cell r="H705">
            <v>182416</v>
          </cell>
          <cell r="I705">
            <v>13</v>
          </cell>
          <cell r="J705">
            <v>182416</v>
          </cell>
          <cell r="K705">
            <v>13</v>
          </cell>
          <cell r="L705">
            <v>182416</v>
          </cell>
          <cell r="M705">
            <v>658</v>
          </cell>
          <cell r="N705">
            <v>9233056</v>
          </cell>
          <cell r="O705">
            <v>658</v>
          </cell>
          <cell r="P705">
            <v>9233056</v>
          </cell>
          <cell r="Q705">
            <v>658</v>
          </cell>
          <cell r="R705">
            <v>9233056</v>
          </cell>
          <cell r="S705">
            <v>164</v>
          </cell>
          <cell r="T705">
            <v>2301248</v>
          </cell>
          <cell r="U705">
            <v>13</v>
          </cell>
          <cell r="V705">
            <v>182416</v>
          </cell>
          <cell r="W705">
            <v>13</v>
          </cell>
          <cell r="X705">
            <v>182416</v>
          </cell>
          <cell r="Y705">
            <v>13</v>
          </cell>
          <cell r="Z705">
            <v>182416</v>
          </cell>
          <cell r="AA705">
            <v>13</v>
          </cell>
          <cell r="AB705">
            <v>182416</v>
          </cell>
          <cell r="AC705">
            <v>13</v>
          </cell>
          <cell r="AD705">
            <v>182416</v>
          </cell>
          <cell r="AE705">
            <v>2242</v>
          </cell>
        </row>
        <row r="706">
          <cell r="B706">
            <v>35300</v>
          </cell>
          <cell r="C706">
            <v>0.52</v>
          </cell>
          <cell r="D706">
            <v>18356</v>
          </cell>
          <cell r="E706">
            <v>5000</v>
          </cell>
          <cell r="F706">
            <v>13356</v>
          </cell>
          <cell r="G706">
            <v>2</v>
          </cell>
          <cell r="H706">
            <v>26712</v>
          </cell>
          <cell r="I706">
            <v>2</v>
          </cell>
          <cell r="J706">
            <v>26712</v>
          </cell>
          <cell r="K706">
            <v>2</v>
          </cell>
          <cell r="L706">
            <v>26712</v>
          </cell>
          <cell r="M706">
            <v>2</v>
          </cell>
          <cell r="N706">
            <v>26712</v>
          </cell>
          <cell r="O706">
            <v>2</v>
          </cell>
          <cell r="P706">
            <v>26712</v>
          </cell>
          <cell r="Q706">
            <v>2</v>
          </cell>
          <cell r="R706">
            <v>26712</v>
          </cell>
          <cell r="S706">
            <v>2</v>
          </cell>
          <cell r="T706">
            <v>26712</v>
          </cell>
          <cell r="U706">
            <v>2</v>
          </cell>
          <cell r="V706">
            <v>26712</v>
          </cell>
          <cell r="W706">
            <v>2</v>
          </cell>
          <cell r="X706">
            <v>26712</v>
          </cell>
          <cell r="Y706">
            <v>2</v>
          </cell>
          <cell r="Z706">
            <v>26712</v>
          </cell>
          <cell r="AA706">
            <v>2</v>
          </cell>
          <cell r="AB706">
            <v>26712</v>
          </cell>
          <cell r="AC706">
            <v>2</v>
          </cell>
          <cell r="AD706">
            <v>26712</v>
          </cell>
          <cell r="AE706">
            <v>24</v>
          </cell>
        </row>
        <row r="707">
          <cell r="B707">
            <v>150000</v>
          </cell>
          <cell r="C707">
            <v>0.52</v>
          </cell>
          <cell r="D707">
            <v>78000</v>
          </cell>
          <cell r="E707">
            <v>7500</v>
          </cell>
          <cell r="F707">
            <v>70500</v>
          </cell>
          <cell r="H707">
            <v>0</v>
          </cell>
          <cell r="J707">
            <v>0</v>
          </cell>
          <cell r="L707">
            <v>0</v>
          </cell>
          <cell r="N707">
            <v>0</v>
          </cell>
          <cell r="P707">
            <v>0</v>
          </cell>
          <cell r="R707">
            <v>0</v>
          </cell>
          <cell r="T707">
            <v>0</v>
          </cell>
          <cell r="V707">
            <v>0</v>
          </cell>
          <cell r="X707">
            <v>0</v>
          </cell>
          <cell r="Z707">
            <v>0</v>
          </cell>
          <cell r="AB707">
            <v>0</v>
          </cell>
          <cell r="AD707">
            <v>0</v>
          </cell>
          <cell r="AE707">
            <v>0</v>
          </cell>
        </row>
        <row r="708">
          <cell r="B708">
            <v>400000</v>
          </cell>
          <cell r="C708">
            <v>0.52</v>
          </cell>
          <cell r="D708">
            <v>208000</v>
          </cell>
          <cell r="E708">
            <v>7500</v>
          </cell>
          <cell r="F708">
            <v>200500</v>
          </cell>
          <cell r="H708">
            <v>0</v>
          </cell>
          <cell r="J708">
            <v>0</v>
          </cell>
          <cell r="L708">
            <v>0</v>
          </cell>
          <cell r="N708">
            <v>0</v>
          </cell>
          <cell r="P708">
            <v>0</v>
          </cell>
          <cell r="R708">
            <v>0</v>
          </cell>
          <cell r="T708">
            <v>0</v>
          </cell>
          <cell r="V708">
            <v>0</v>
          </cell>
          <cell r="X708">
            <v>0</v>
          </cell>
          <cell r="Z708">
            <v>0</v>
          </cell>
          <cell r="AB708">
            <v>0</v>
          </cell>
          <cell r="AD708">
            <v>0</v>
          </cell>
          <cell r="AE708">
            <v>0</v>
          </cell>
        </row>
        <row r="709">
          <cell r="B709">
            <v>77400</v>
          </cell>
          <cell r="C709">
            <v>0.52</v>
          </cell>
          <cell r="D709">
            <v>40248</v>
          </cell>
          <cell r="E709">
            <v>7500</v>
          </cell>
          <cell r="F709">
            <v>32748</v>
          </cell>
          <cell r="G709">
            <v>0</v>
          </cell>
          <cell r="H709">
            <v>0</v>
          </cell>
          <cell r="I709">
            <v>0</v>
          </cell>
          <cell r="J709">
            <v>0</v>
          </cell>
          <cell r="K709">
            <v>0</v>
          </cell>
          <cell r="L709">
            <v>0</v>
          </cell>
          <cell r="M709">
            <v>0</v>
          </cell>
          <cell r="N709">
            <v>0</v>
          </cell>
          <cell r="O709">
            <v>0</v>
          </cell>
          <cell r="P709">
            <v>0</v>
          </cell>
          <cell r="Q709">
            <v>1</v>
          </cell>
          <cell r="R709">
            <v>32748</v>
          </cell>
          <cell r="S709">
            <v>0</v>
          </cell>
          <cell r="T709">
            <v>0</v>
          </cell>
          <cell r="U709">
            <v>0</v>
          </cell>
          <cell r="V709">
            <v>0</v>
          </cell>
          <cell r="W709">
            <v>1</v>
          </cell>
          <cell r="X709">
            <v>32748</v>
          </cell>
          <cell r="Y709">
            <v>0</v>
          </cell>
          <cell r="Z709">
            <v>0</v>
          </cell>
          <cell r="AA709">
            <v>0</v>
          </cell>
          <cell r="AB709">
            <v>0</v>
          </cell>
          <cell r="AC709">
            <v>0</v>
          </cell>
          <cell r="AD709">
            <v>0</v>
          </cell>
          <cell r="AE709">
            <v>2</v>
          </cell>
        </row>
        <row r="710">
          <cell r="B710">
            <v>150000</v>
          </cell>
          <cell r="C710">
            <v>0.52</v>
          </cell>
          <cell r="D710">
            <v>78000</v>
          </cell>
          <cell r="E710">
            <v>7500</v>
          </cell>
          <cell r="F710">
            <v>70500</v>
          </cell>
          <cell r="H710">
            <v>0</v>
          </cell>
          <cell r="J710">
            <v>0</v>
          </cell>
          <cell r="L710">
            <v>0</v>
          </cell>
          <cell r="N710">
            <v>0</v>
          </cell>
          <cell r="P710">
            <v>0</v>
          </cell>
          <cell r="R710">
            <v>0</v>
          </cell>
          <cell r="T710">
            <v>0</v>
          </cell>
          <cell r="V710">
            <v>0</v>
          </cell>
          <cell r="X710">
            <v>0</v>
          </cell>
          <cell r="Z710">
            <v>0</v>
          </cell>
          <cell r="AB710">
            <v>0</v>
          </cell>
          <cell r="AD710">
            <v>0</v>
          </cell>
          <cell r="AE710">
            <v>0</v>
          </cell>
        </row>
        <row r="711">
          <cell r="B711">
            <v>59500</v>
          </cell>
          <cell r="C711">
            <v>0.52</v>
          </cell>
          <cell r="D711">
            <v>30940</v>
          </cell>
          <cell r="E711">
            <v>7500</v>
          </cell>
          <cell r="F711">
            <v>23440</v>
          </cell>
          <cell r="G711">
            <v>0</v>
          </cell>
          <cell r="H711">
            <v>0</v>
          </cell>
          <cell r="I711">
            <v>0</v>
          </cell>
          <cell r="J711">
            <v>0</v>
          </cell>
          <cell r="K711">
            <v>0</v>
          </cell>
          <cell r="L711">
            <v>0</v>
          </cell>
          <cell r="M711">
            <v>2</v>
          </cell>
          <cell r="N711">
            <v>46880</v>
          </cell>
          <cell r="O711">
            <v>0</v>
          </cell>
          <cell r="P711">
            <v>0</v>
          </cell>
          <cell r="Q711">
            <v>0</v>
          </cell>
          <cell r="R711">
            <v>0</v>
          </cell>
          <cell r="S711">
            <v>0</v>
          </cell>
          <cell r="T711">
            <v>0</v>
          </cell>
          <cell r="U711">
            <v>2</v>
          </cell>
          <cell r="V711">
            <v>46880</v>
          </cell>
          <cell r="W711">
            <v>0</v>
          </cell>
          <cell r="X711">
            <v>0</v>
          </cell>
          <cell r="Y711">
            <v>0</v>
          </cell>
          <cell r="Z711">
            <v>0</v>
          </cell>
          <cell r="AA711">
            <v>2</v>
          </cell>
          <cell r="AB711">
            <v>46880</v>
          </cell>
          <cell r="AC711">
            <v>0</v>
          </cell>
          <cell r="AD711">
            <v>0</v>
          </cell>
          <cell r="AE711">
            <v>6</v>
          </cell>
        </row>
        <row r="712">
          <cell r="B712">
            <v>150000</v>
          </cell>
          <cell r="C712">
            <v>0.52</v>
          </cell>
          <cell r="D712">
            <v>78000</v>
          </cell>
          <cell r="E712">
            <v>7500</v>
          </cell>
          <cell r="F712">
            <v>70500</v>
          </cell>
          <cell r="H712">
            <v>0</v>
          </cell>
          <cell r="J712">
            <v>0</v>
          </cell>
          <cell r="L712">
            <v>0</v>
          </cell>
          <cell r="N712">
            <v>0</v>
          </cell>
          <cell r="P712">
            <v>0</v>
          </cell>
          <cell r="R712">
            <v>0</v>
          </cell>
          <cell r="T712">
            <v>0</v>
          </cell>
          <cell r="V712">
            <v>0</v>
          </cell>
          <cell r="X712">
            <v>0</v>
          </cell>
          <cell r="Z712">
            <v>0</v>
          </cell>
          <cell r="AB712">
            <v>0</v>
          </cell>
          <cell r="AD712">
            <v>0</v>
          </cell>
          <cell r="AE712">
            <v>0</v>
          </cell>
        </row>
        <row r="713">
          <cell r="B713">
            <v>150000</v>
          </cell>
          <cell r="C713">
            <v>0.52</v>
          </cell>
          <cell r="D713">
            <v>78000</v>
          </cell>
          <cell r="E713">
            <v>7500</v>
          </cell>
          <cell r="F713">
            <v>70500</v>
          </cell>
          <cell r="H713">
            <v>0</v>
          </cell>
          <cell r="J713">
            <v>0</v>
          </cell>
          <cell r="L713">
            <v>0</v>
          </cell>
          <cell r="N713">
            <v>0</v>
          </cell>
          <cell r="P713">
            <v>0</v>
          </cell>
          <cell r="R713">
            <v>0</v>
          </cell>
          <cell r="T713">
            <v>0</v>
          </cell>
          <cell r="V713">
            <v>0</v>
          </cell>
          <cell r="X713">
            <v>0</v>
          </cell>
          <cell r="Z713">
            <v>0</v>
          </cell>
          <cell r="AB713">
            <v>0</v>
          </cell>
          <cell r="AD713">
            <v>0</v>
          </cell>
          <cell r="AE713">
            <v>0</v>
          </cell>
        </row>
        <row r="714">
          <cell r="B714">
            <v>56500</v>
          </cell>
          <cell r="C714">
            <v>0.52</v>
          </cell>
          <cell r="D714">
            <v>29380</v>
          </cell>
          <cell r="E714">
            <v>7500</v>
          </cell>
          <cell r="F714">
            <v>21880</v>
          </cell>
          <cell r="G714">
            <v>0</v>
          </cell>
          <cell r="H714">
            <v>0</v>
          </cell>
          <cell r="J714">
            <v>0</v>
          </cell>
          <cell r="L714">
            <v>0</v>
          </cell>
          <cell r="M714">
            <v>0</v>
          </cell>
          <cell r="N714">
            <v>0</v>
          </cell>
          <cell r="O714">
            <v>0</v>
          </cell>
          <cell r="P714">
            <v>0</v>
          </cell>
          <cell r="Q714">
            <v>0</v>
          </cell>
          <cell r="R714">
            <v>0</v>
          </cell>
          <cell r="S714">
            <v>0</v>
          </cell>
          <cell r="T714">
            <v>0</v>
          </cell>
          <cell r="V714">
            <v>0</v>
          </cell>
          <cell r="X714">
            <v>0</v>
          </cell>
          <cell r="Z714">
            <v>0</v>
          </cell>
          <cell r="AA714">
            <v>0</v>
          </cell>
          <cell r="AB714">
            <v>0</v>
          </cell>
          <cell r="AC714">
            <v>0</v>
          </cell>
          <cell r="AD714">
            <v>0</v>
          </cell>
          <cell r="AE714">
            <v>0</v>
          </cell>
        </row>
        <row r="715">
          <cell r="B715">
            <v>105800</v>
          </cell>
          <cell r="C715">
            <v>0.52</v>
          </cell>
          <cell r="D715">
            <v>55016</v>
          </cell>
          <cell r="E715">
            <v>15000</v>
          </cell>
          <cell r="F715">
            <v>40016</v>
          </cell>
          <cell r="G715">
            <v>0</v>
          </cell>
          <cell r="H715">
            <v>0</v>
          </cell>
          <cell r="I715">
            <v>0</v>
          </cell>
          <cell r="J715">
            <v>0</v>
          </cell>
          <cell r="K715">
            <v>2</v>
          </cell>
          <cell r="L715">
            <v>80032</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v>
          </cell>
          <cell r="AD715">
            <v>80032</v>
          </cell>
          <cell r="AE715">
            <v>4</v>
          </cell>
        </row>
        <row r="716">
          <cell r="B716">
            <v>56500</v>
          </cell>
          <cell r="C716">
            <v>0.52</v>
          </cell>
          <cell r="D716">
            <v>29380.5</v>
          </cell>
          <cell r="E716">
            <v>7500</v>
          </cell>
          <cell r="F716">
            <v>21880.5</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row>
        <row r="717">
          <cell r="B717">
            <v>56500</v>
          </cell>
          <cell r="C717">
            <v>0.52</v>
          </cell>
          <cell r="D717">
            <v>29380</v>
          </cell>
          <cell r="E717">
            <v>7500</v>
          </cell>
          <cell r="F717">
            <v>21880</v>
          </cell>
          <cell r="G717">
            <v>15</v>
          </cell>
          <cell r="H717">
            <v>328200</v>
          </cell>
          <cell r="I717">
            <v>10</v>
          </cell>
          <cell r="J717">
            <v>218800</v>
          </cell>
          <cell r="K717">
            <v>10</v>
          </cell>
          <cell r="L717">
            <v>218800</v>
          </cell>
          <cell r="M717">
            <v>10</v>
          </cell>
          <cell r="N717">
            <v>218800</v>
          </cell>
          <cell r="O717">
            <v>15</v>
          </cell>
          <cell r="P717">
            <v>328200</v>
          </cell>
          <cell r="Q717">
            <v>10</v>
          </cell>
          <cell r="R717">
            <v>218800</v>
          </cell>
          <cell r="S717">
            <v>10</v>
          </cell>
          <cell r="T717">
            <v>218800</v>
          </cell>
          <cell r="U717">
            <v>10</v>
          </cell>
          <cell r="V717">
            <v>218800</v>
          </cell>
          <cell r="W717">
            <v>15</v>
          </cell>
          <cell r="X717">
            <v>328200</v>
          </cell>
          <cell r="Y717">
            <v>10</v>
          </cell>
          <cell r="Z717">
            <v>218800</v>
          </cell>
          <cell r="AA717">
            <v>10</v>
          </cell>
          <cell r="AB717">
            <v>218800</v>
          </cell>
          <cell r="AC717">
            <v>10</v>
          </cell>
          <cell r="AD717">
            <v>218800</v>
          </cell>
          <cell r="AE717">
            <v>135</v>
          </cell>
        </row>
        <row r="718">
          <cell r="G718">
            <v>30</v>
          </cell>
          <cell r="H718">
            <v>537328</v>
          </cell>
          <cell r="I718">
            <v>25</v>
          </cell>
          <cell r="J718">
            <v>427928</v>
          </cell>
          <cell r="K718">
            <v>27</v>
          </cell>
          <cell r="L718">
            <v>507960</v>
          </cell>
          <cell r="M718">
            <v>672</v>
          </cell>
          <cell r="N718">
            <v>9525448</v>
          </cell>
          <cell r="O718">
            <v>675</v>
          </cell>
          <cell r="P718">
            <v>9587968</v>
          </cell>
          <cell r="Q718">
            <v>671</v>
          </cell>
          <cell r="R718">
            <v>9511316</v>
          </cell>
          <cell r="S718">
            <v>176</v>
          </cell>
          <cell r="T718">
            <v>2546760</v>
          </cell>
          <cell r="U718">
            <v>27</v>
          </cell>
          <cell r="V718">
            <v>474808</v>
          </cell>
          <cell r="W718">
            <v>31</v>
          </cell>
          <cell r="X718">
            <v>570076</v>
          </cell>
          <cell r="Y718">
            <v>25</v>
          </cell>
          <cell r="Z718">
            <v>427928</v>
          </cell>
          <cell r="AA718">
            <v>27</v>
          </cell>
          <cell r="AB718">
            <v>474808</v>
          </cell>
          <cell r="AC718">
            <v>27</v>
          </cell>
          <cell r="AD718">
            <v>507960</v>
          </cell>
          <cell r="AE718">
            <v>35100288</v>
          </cell>
          <cell r="AG718">
            <v>6216518</v>
          </cell>
        </row>
        <row r="719">
          <cell r="H719">
            <v>0</v>
          </cell>
          <cell r="J719">
            <v>0</v>
          </cell>
          <cell r="L719">
            <v>0</v>
          </cell>
          <cell r="N719">
            <v>0</v>
          </cell>
          <cell r="P719">
            <v>0</v>
          </cell>
          <cell r="R719">
            <v>0</v>
          </cell>
          <cell r="T719">
            <v>0</v>
          </cell>
          <cell r="V719">
            <v>0</v>
          </cell>
          <cell r="X719">
            <v>0</v>
          </cell>
          <cell r="Z719">
            <v>0</v>
          </cell>
          <cell r="AB719">
            <v>0</v>
          </cell>
          <cell r="AD719">
            <v>0</v>
          </cell>
          <cell r="AE719">
            <v>0</v>
          </cell>
          <cell r="AG719">
            <v>6046603</v>
          </cell>
        </row>
        <row r="723">
          <cell r="B723">
            <v>914</v>
          </cell>
          <cell r="C723">
            <v>945</v>
          </cell>
          <cell r="D723">
            <v>976</v>
          </cell>
          <cell r="E723">
            <v>1007</v>
          </cell>
          <cell r="F723">
            <v>1038</v>
          </cell>
          <cell r="G723">
            <v>1069</v>
          </cell>
          <cell r="H723">
            <v>1100</v>
          </cell>
          <cell r="I723">
            <v>1131</v>
          </cell>
          <cell r="J723">
            <v>1162</v>
          </cell>
          <cell r="K723">
            <v>1193</v>
          </cell>
          <cell r="L723">
            <v>1224</v>
          </cell>
          <cell r="M723">
            <v>1255</v>
          </cell>
        </row>
        <row r="725">
          <cell r="B725">
            <v>1860000</v>
          </cell>
          <cell r="C725">
            <v>1860000</v>
          </cell>
          <cell r="D725">
            <v>1860000</v>
          </cell>
          <cell r="E725">
            <v>1860000</v>
          </cell>
          <cell r="F725">
            <v>1860000</v>
          </cell>
          <cell r="G725">
            <v>1860000</v>
          </cell>
          <cell r="H725">
            <v>1860000</v>
          </cell>
          <cell r="I725">
            <v>1860000</v>
          </cell>
          <cell r="J725">
            <v>1860000</v>
          </cell>
          <cell r="K725">
            <v>1860000</v>
          </cell>
          <cell r="L725">
            <v>1860000</v>
          </cell>
          <cell r="M725">
            <v>1860000</v>
          </cell>
        </row>
        <row r="726">
          <cell r="B726">
            <v>2090000</v>
          </cell>
          <cell r="C726">
            <v>2090000</v>
          </cell>
          <cell r="D726">
            <v>2090000</v>
          </cell>
          <cell r="E726">
            <v>2090000</v>
          </cell>
          <cell r="F726">
            <v>2090000</v>
          </cell>
          <cell r="G726">
            <v>2090000</v>
          </cell>
          <cell r="H726">
            <v>2090000</v>
          </cell>
          <cell r="I726">
            <v>2090000</v>
          </cell>
          <cell r="J726">
            <v>2090000</v>
          </cell>
          <cell r="K726">
            <v>2090000</v>
          </cell>
          <cell r="L726">
            <v>2090000</v>
          </cell>
          <cell r="M726">
            <v>2090000</v>
          </cell>
        </row>
        <row r="727">
          <cell r="B727">
            <v>2160000</v>
          </cell>
          <cell r="C727">
            <v>2160000</v>
          </cell>
          <cell r="D727">
            <v>2160000</v>
          </cell>
          <cell r="E727">
            <v>2160000</v>
          </cell>
          <cell r="F727">
            <v>2160000</v>
          </cell>
          <cell r="G727">
            <v>2160000</v>
          </cell>
          <cell r="H727">
            <v>2160000</v>
          </cell>
          <cell r="I727">
            <v>2160000</v>
          </cell>
          <cell r="J727">
            <v>2160000</v>
          </cell>
          <cell r="K727">
            <v>2160000</v>
          </cell>
          <cell r="L727">
            <v>2160000</v>
          </cell>
          <cell r="M727">
            <v>2160000</v>
          </cell>
        </row>
        <row r="728">
          <cell r="B728">
            <v>2290000</v>
          </cell>
          <cell r="C728">
            <v>2290000</v>
          </cell>
          <cell r="D728">
            <v>2290000</v>
          </cell>
          <cell r="E728">
            <v>2290000</v>
          </cell>
          <cell r="F728">
            <v>2290000</v>
          </cell>
          <cell r="G728">
            <v>2290000</v>
          </cell>
          <cell r="H728">
            <v>2290000</v>
          </cell>
          <cell r="I728">
            <v>2290000</v>
          </cell>
          <cell r="J728">
            <v>2290000</v>
          </cell>
          <cell r="K728">
            <v>2290000</v>
          </cell>
          <cell r="L728">
            <v>2290000</v>
          </cell>
          <cell r="M728">
            <v>2290000</v>
          </cell>
        </row>
        <row r="729">
          <cell r="B729">
            <v>1580000</v>
          </cell>
          <cell r="C729">
            <v>1580000</v>
          </cell>
          <cell r="D729">
            <v>1580000</v>
          </cell>
          <cell r="E729">
            <v>1580000</v>
          </cell>
          <cell r="F729">
            <v>1580000</v>
          </cell>
          <cell r="G729">
            <v>1580000</v>
          </cell>
          <cell r="H729">
            <v>1580000</v>
          </cell>
          <cell r="I729">
            <v>1580000</v>
          </cell>
          <cell r="J729">
            <v>1580000</v>
          </cell>
          <cell r="K729">
            <v>1580000</v>
          </cell>
          <cell r="L729">
            <v>1580000</v>
          </cell>
          <cell r="M729">
            <v>1580000</v>
          </cell>
        </row>
        <row r="730">
          <cell r="B730">
            <v>1810000</v>
          </cell>
          <cell r="C730">
            <v>1810000</v>
          </cell>
          <cell r="D730">
            <v>1810000</v>
          </cell>
          <cell r="E730">
            <v>1810000</v>
          </cell>
          <cell r="F730">
            <v>1810000</v>
          </cell>
          <cell r="G730">
            <v>1810000</v>
          </cell>
          <cell r="H730">
            <v>1810000</v>
          </cell>
          <cell r="I730">
            <v>1810000</v>
          </cell>
          <cell r="J730">
            <v>1810000</v>
          </cell>
          <cell r="K730">
            <v>1810000</v>
          </cell>
          <cell r="L730">
            <v>1810000</v>
          </cell>
          <cell r="M730">
            <v>1810000</v>
          </cell>
        </row>
        <row r="731">
          <cell r="B731">
            <v>4420000</v>
          </cell>
          <cell r="C731">
            <v>4420000</v>
          </cell>
          <cell r="D731">
            <v>4420000</v>
          </cell>
          <cell r="E731">
            <v>4420000</v>
          </cell>
          <cell r="F731">
            <v>4420000</v>
          </cell>
          <cell r="G731">
            <v>4420000</v>
          </cell>
          <cell r="H731">
            <v>4420000</v>
          </cell>
          <cell r="I731">
            <v>4420000</v>
          </cell>
          <cell r="J731">
            <v>4420000</v>
          </cell>
          <cell r="K731">
            <v>4420000</v>
          </cell>
          <cell r="L731">
            <v>4420000</v>
          </cell>
          <cell r="M731">
            <v>4420000</v>
          </cell>
        </row>
        <row r="734">
          <cell r="B734">
            <v>1860000</v>
          </cell>
          <cell r="C734">
            <v>1860000</v>
          </cell>
          <cell r="D734">
            <v>1860000</v>
          </cell>
          <cell r="E734">
            <v>1860000</v>
          </cell>
          <cell r="F734">
            <v>1860000</v>
          </cell>
          <cell r="G734">
            <v>1860000</v>
          </cell>
          <cell r="H734">
            <v>1860000</v>
          </cell>
          <cell r="I734">
            <v>1860000</v>
          </cell>
          <cell r="J734">
            <v>1860000</v>
          </cell>
          <cell r="K734">
            <v>1860000</v>
          </cell>
          <cell r="L734">
            <v>1860000</v>
          </cell>
          <cell r="M734">
            <v>1860000</v>
          </cell>
        </row>
        <row r="735">
          <cell r="B735">
            <v>2090000</v>
          </cell>
          <cell r="C735">
            <v>2090000</v>
          </cell>
          <cell r="D735">
            <v>2090000</v>
          </cell>
          <cell r="E735">
            <v>2090000</v>
          </cell>
          <cell r="F735">
            <v>2090000</v>
          </cell>
          <cell r="G735">
            <v>2090000</v>
          </cell>
          <cell r="H735">
            <v>2090000</v>
          </cell>
          <cell r="I735">
            <v>2090000</v>
          </cell>
          <cell r="J735">
            <v>2090000</v>
          </cell>
          <cell r="K735">
            <v>2090000</v>
          </cell>
          <cell r="L735">
            <v>2090000</v>
          </cell>
          <cell r="M735">
            <v>2090000</v>
          </cell>
        </row>
        <row r="736">
          <cell r="B736">
            <v>1580000</v>
          </cell>
          <cell r="C736">
            <v>1580000</v>
          </cell>
          <cell r="D736">
            <v>1580000</v>
          </cell>
          <cell r="E736">
            <v>1580000</v>
          </cell>
          <cell r="F736">
            <v>1580000</v>
          </cell>
          <cell r="G736">
            <v>1580000</v>
          </cell>
          <cell r="H736">
            <v>1580000</v>
          </cell>
          <cell r="I736">
            <v>1580000</v>
          </cell>
          <cell r="J736">
            <v>1580000</v>
          </cell>
          <cell r="K736">
            <v>1580000</v>
          </cell>
          <cell r="L736">
            <v>1580000</v>
          </cell>
          <cell r="M736">
            <v>1580000</v>
          </cell>
        </row>
        <row r="737">
          <cell r="B737">
            <v>1810000</v>
          </cell>
          <cell r="C737">
            <v>1810000</v>
          </cell>
          <cell r="D737">
            <v>1810000</v>
          </cell>
          <cell r="E737">
            <v>1810000</v>
          </cell>
          <cell r="F737">
            <v>1810000</v>
          </cell>
          <cell r="G737">
            <v>1810000</v>
          </cell>
          <cell r="H737">
            <v>1810000</v>
          </cell>
          <cell r="I737">
            <v>1810000</v>
          </cell>
          <cell r="J737">
            <v>1810000</v>
          </cell>
          <cell r="K737">
            <v>1810000</v>
          </cell>
          <cell r="L737">
            <v>1810000</v>
          </cell>
          <cell r="M737">
            <v>1810000</v>
          </cell>
        </row>
        <row r="738">
          <cell r="B738">
            <v>4420000</v>
          </cell>
          <cell r="C738">
            <v>4420000</v>
          </cell>
          <cell r="D738">
            <v>4420000</v>
          </cell>
          <cell r="E738">
            <v>4420000</v>
          </cell>
          <cell r="F738">
            <v>4420000</v>
          </cell>
          <cell r="G738">
            <v>4420000</v>
          </cell>
          <cell r="H738">
            <v>4420000</v>
          </cell>
          <cell r="I738">
            <v>4420000</v>
          </cell>
          <cell r="J738">
            <v>4420000</v>
          </cell>
          <cell r="K738">
            <v>4420000</v>
          </cell>
          <cell r="L738">
            <v>4420000</v>
          </cell>
          <cell r="M738">
            <v>4420000</v>
          </cell>
        </row>
        <row r="741">
          <cell r="B741">
            <v>548</v>
          </cell>
          <cell r="C741">
            <v>579</v>
          </cell>
          <cell r="D741">
            <v>610</v>
          </cell>
          <cell r="E741">
            <v>641</v>
          </cell>
          <cell r="F741">
            <v>672</v>
          </cell>
          <cell r="G741">
            <v>703</v>
          </cell>
          <cell r="H741">
            <v>734</v>
          </cell>
          <cell r="I741">
            <v>765</v>
          </cell>
          <cell r="J741">
            <v>796</v>
          </cell>
          <cell r="K741">
            <v>827</v>
          </cell>
          <cell r="L741">
            <v>858</v>
          </cell>
          <cell r="M741">
            <v>889</v>
          </cell>
        </row>
        <row r="742">
          <cell r="B742">
            <v>30000</v>
          </cell>
          <cell r="C742">
            <v>30000</v>
          </cell>
          <cell r="D742">
            <v>30000</v>
          </cell>
          <cell r="E742">
            <v>30000</v>
          </cell>
          <cell r="F742">
            <v>30000</v>
          </cell>
          <cell r="G742">
            <v>30000</v>
          </cell>
          <cell r="H742">
            <v>30000</v>
          </cell>
          <cell r="I742">
            <v>30000</v>
          </cell>
          <cell r="J742">
            <v>30000</v>
          </cell>
          <cell r="K742">
            <v>30000</v>
          </cell>
          <cell r="L742">
            <v>30000</v>
          </cell>
          <cell r="M742">
            <v>30000</v>
          </cell>
        </row>
        <row r="743">
          <cell r="B743">
            <v>30000</v>
          </cell>
          <cell r="C743">
            <v>30000</v>
          </cell>
          <cell r="D743">
            <v>30000</v>
          </cell>
          <cell r="E743">
            <v>30000</v>
          </cell>
          <cell r="F743">
            <v>30000</v>
          </cell>
          <cell r="G743">
            <v>30000</v>
          </cell>
          <cell r="H743">
            <v>30000</v>
          </cell>
          <cell r="I743">
            <v>30000</v>
          </cell>
          <cell r="J743">
            <v>30000</v>
          </cell>
          <cell r="K743">
            <v>30000</v>
          </cell>
          <cell r="L743">
            <v>30000</v>
          </cell>
          <cell r="M743">
            <v>30000</v>
          </cell>
        </row>
        <row r="744">
          <cell r="B744">
            <v>30000</v>
          </cell>
          <cell r="C744">
            <v>30000</v>
          </cell>
          <cell r="D744">
            <v>30000</v>
          </cell>
          <cell r="E744">
            <v>30000</v>
          </cell>
          <cell r="F744">
            <v>30000</v>
          </cell>
          <cell r="G744">
            <v>30000</v>
          </cell>
          <cell r="H744">
            <v>30000</v>
          </cell>
          <cell r="I744">
            <v>30000</v>
          </cell>
          <cell r="J744">
            <v>30000</v>
          </cell>
          <cell r="K744">
            <v>30000</v>
          </cell>
          <cell r="L744">
            <v>30000</v>
          </cell>
          <cell r="M744">
            <v>30000</v>
          </cell>
        </row>
        <row r="745">
          <cell r="B745">
            <v>30000</v>
          </cell>
          <cell r="C745">
            <v>30000</v>
          </cell>
          <cell r="D745">
            <v>30000</v>
          </cell>
          <cell r="E745">
            <v>30000</v>
          </cell>
          <cell r="F745">
            <v>30000</v>
          </cell>
          <cell r="G745">
            <v>30000</v>
          </cell>
          <cell r="H745">
            <v>30000</v>
          </cell>
          <cell r="I745">
            <v>30000</v>
          </cell>
          <cell r="J745">
            <v>30000</v>
          </cell>
          <cell r="K745">
            <v>30000</v>
          </cell>
          <cell r="L745">
            <v>30000</v>
          </cell>
          <cell r="M745">
            <v>30000</v>
          </cell>
        </row>
        <row r="746">
          <cell r="B746">
            <v>30000</v>
          </cell>
          <cell r="C746">
            <v>30000</v>
          </cell>
          <cell r="D746">
            <v>30000</v>
          </cell>
          <cell r="E746">
            <v>30000</v>
          </cell>
          <cell r="F746">
            <v>30000</v>
          </cell>
          <cell r="G746">
            <v>30000</v>
          </cell>
          <cell r="H746">
            <v>30000</v>
          </cell>
          <cell r="I746">
            <v>30000</v>
          </cell>
          <cell r="J746">
            <v>30000</v>
          </cell>
          <cell r="K746">
            <v>30000</v>
          </cell>
          <cell r="L746">
            <v>30000</v>
          </cell>
          <cell r="M746">
            <v>30000</v>
          </cell>
        </row>
        <row r="747">
          <cell r="B747">
            <v>30000</v>
          </cell>
          <cell r="C747">
            <v>30000</v>
          </cell>
          <cell r="D747">
            <v>30000</v>
          </cell>
          <cell r="E747">
            <v>30000</v>
          </cell>
          <cell r="F747">
            <v>30000</v>
          </cell>
          <cell r="G747">
            <v>30000</v>
          </cell>
          <cell r="H747">
            <v>30000</v>
          </cell>
          <cell r="I747">
            <v>30000</v>
          </cell>
          <cell r="J747">
            <v>30000</v>
          </cell>
          <cell r="K747">
            <v>30000</v>
          </cell>
          <cell r="L747">
            <v>30000</v>
          </cell>
          <cell r="M747">
            <v>30000</v>
          </cell>
        </row>
        <row r="748">
          <cell r="B748">
            <v>30000</v>
          </cell>
          <cell r="C748">
            <v>30000</v>
          </cell>
          <cell r="D748">
            <v>30000</v>
          </cell>
          <cell r="E748">
            <v>30000</v>
          </cell>
          <cell r="F748">
            <v>30000</v>
          </cell>
          <cell r="G748">
            <v>30000</v>
          </cell>
          <cell r="H748">
            <v>30000</v>
          </cell>
          <cell r="I748">
            <v>30000</v>
          </cell>
          <cell r="J748">
            <v>30000</v>
          </cell>
          <cell r="K748">
            <v>30000</v>
          </cell>
          <cell r="L748">
            <v>30000</v>
          </cell>
          <cell r="M748">
            <v>30000</v>
          </cell>
        </row>
        <row r="750">
          <cell r="B750">
            <v>548</v>
          </cell>
          <cell r="C750">
            <v>579</v>
          </cell>
          <cell r="D750">
            <v>610</v>
          </cell>
          <cell r="E750">
            <v>641</v>
          </cell>
          <cell r="F750">
            <v>672</v>
          </cell>
          <cell r="G750">
            <v>703</v>
          </cell>
          <cell r="H750">
            <v>734</v>
          </cell>
          <cell r="I750">
            <v>765</v>
          </cell>
          <cell r="J750">
            <v>796</v>
          </cell>
          <cell r="K750">
            <v>827</v>
          </cell>
          <cell r="L750">
            <v>858</v>
          </cell>
          <cell r="M750">
            <v>889</v>
          </cell>
        </row>
        <row r="751">
          <cell r="B751">
            <v>1324000</v>
          </cell>
          <cell r="C751">
            <v>1324000</v>
          </cell>
          <cell r="D751">
            <v>1324000</v>
          </cell>
          <cell r="E751">
            <v>1324000</v>
          </cell>
          <cell r="F751">
            <v>1324000</v>
          </cell>
          <cell r="G751">
            <v>1324000</v>
          </cell>
          <cell r="H751">
            <v>1324000</v>
          </cell>
          <cell r="I751">
            <v>1324000</v>
          </cell>
          <cell r="J751">
            <v>1324000</v>
          </cell>
          <cell r="K751">
            <v>1324000</v>
          </cell>
          <cell r="L751">
            <v>1324000</v>
          </cell>
          <cell r="M751">
            <v>1324000</v>
          </cell>
        </row>
        <row r="752">
          <cell r="B752">
            <v>1541500</v>
          </cell>
          <cell r="C752">
            <v>1541500</v>
          </cell>
          <cell r="D752">
            <v>1541500</v>
          </cell>
          <cell r="E752">
            <v>1541500</v>
          </cell>
          <cell r="F752">
            <v>1541500</v>
          </cell>
          <cell r="G752">
            <v>1541500</v>
          </cell>
          <cell r="H752">
            <v>1541500</v>
          </cell>
          <cell r="I752">
            <v>1541500</v>
          </cell>
          <cell r="J752">
            <v>1541500</v>
          </cell>
          <cell r="K752">
            <v>1541500</v>
          </cell>
          <cell r="L752">
            <v>1541500</v>
          </cell>
          <cell r="M752">
            <v>1541500</v>
          </cell>
        </row>
        <row r="753">
          <cell r="B753">
            <v>1596300</v>
          </cell>
          <cell r="C753">
            <v>1596300</v>
          </cell>
          <cell r="D753">
            <v>1596300</v>
          </cell>
          <cell r="E753">
            <v>1596300</v>
          </cell>
          <cell r="F753">
            <v>1596300</v>
          </cell>
          <cell r="G753">
            <v>1596300</v>
          </cell>
          <cell r="H753">
            <v>1596300</v>
          </cell>
          <cell r="I753">
            <v>1596300</v>
          </cell>
          <cell r="J753">
            <v>1596300</v>
          </cell>
          <cell r="K753">
            <v>1596300</v>
          </cell>
          <cell r="L753">
            <v>1596300</v>
          </cell>
          <cell r="M753">
            <v>1596300</v>
          </cell>
        </row>
        <row r="754">
          <cell r="B754">
            <v>1408411</v>
          </cell>
          <cell r="C754">
            <v>1408411</v>
          </cell>
          <cell r="D754">
            <v>1408411</v>
          </cell>
          <cell r="E754">
            <v>1408411</v>
          </cell>
          <cell r="F754">
            <v>1408411</v>
          </cell>
          <cell r="G754">
            <v>1408411</v>
          </cell>
          <cell r="H754">
            <v>1408411</v>
          </cell>
          <cell r="I754">
            <v>1408411</v>
          </cell>
          <cell r="J754">
            <v>1408411</v>
          </cell>
          <cell r="K754">
            <v>1408411</v>
          </cell>
          <cell r="L754">
            <v>1408411</v>
          </cell>
          <cell r="M754">
            <v>1408411</v>
          </cell>
        </row>
        <row r="755">
          <cell r="B755">
            <v>3421100</v>
          </cell>
          <cell r="C755">
            <v>3421100</v>
          </cell>
          <cell r="D755">
            <v>3421100</v>
          </cell>
          <cell r="E755">
            <v>3421100</v>
          </cell>
          <cell r="F755">
            <v>3421100</v>
          </cell>
          <cell r="G755">
            <v>3421100</v>
          </cell>
          <cell r="H755">
            <v>3421100</v>
          </cell>
          <cell r="I755">
            <v>3421100</v>
          </cell>
          <cell r="J755">
            <v>3421100</v>
          </cell>
          <cell r="K755">
            <v>3421100</v>
          </cell>
          <cell r="L755">
            <v>3421100</v>
          </cell>
          <cell r="M755">
            <v>3421100</v>
          </cell>
        </row>
        <row r="759">
          <cell r="C759" t="str">
            <v>CBU</v>
          </cell>
        </row>
        <row r="760">
          <cell r="C760" t="str">
            <v>4x2  D/C</v>
          </cell>
          <cell r="D760" t="str">
            <v>4x2  D/C  A/C</v>
          </cell>
          <cell r="E760" t="str">
            <v>4x4  D/C D/S</v>
          </cell>
          <cell r="F760" t="str">
            <v>4x4'  D/C U/S</v>
          </cell>
          <cell r="G760" t="str">
            <v>4x4'D/CU/SF/L</v>
          </cell>
          <cell r="H760" t="str">
            <v>4x4'D/CU/SS/E</v>
          </cell>
          <cell r="I760" t="str">
            <v>Hiace Std</v>
          </cell>
          <cell r="J760" t="str">
            <v>Hiace Dual A/C</v>
          </cell>
          <cell r="K760" t="str">
            <v>Hiace P/S A/C</v>
          </cell>
          <cell r="L760" t="str">
            <v>Coaster</v>
          </cell>
        </row>
        <row r="761">
          <cell r="C761">
            <v>1580000</v>
          </cell>
          <cell r="D761">
            <v>1750000</v>
          </cell>
          <cell r="E761">
            <v>1840000</v>
          </cell>
          <cell r="F761">
            <v>1990000</v>
          </cell>
          <cell r="G761">
            <v>2130000</v>
          </cell>
          <cell r="H761">
            <v>2390000</v>
          </cell>
          <cell r="I761">
            <v>1350000</v>
          </cell>
          <cell r="J761">
            <v>1550000</v>
          </cell>
          <cell r="K761">
            <v>1845000</v>
          </cell>
          <cell r="L761">
            <v>3740000</v>
          </cell>
        </row>
        <row r="762">
          <cell r="C762">
            <v>-206086.95652173914</v>
          </cell>
          <cell r="D762">
            <v>-228260.86956521738</v>
          </cell>
          <cell r="E762">
            <v>-240000</v>
          </cell>
          <cell r="F762">
            <v>-259565.21739130435</v>
          </cell>
          <cell r="G762">
            <v>-277826.08695652173</v>
          </cell>
          <cell r="H762">
            <v>-311739.13043478259</v>
          </cell>
          <cell r="I762">
            <v>-176086.95652173914</v>
          </cell>
          <cell r="J762">
            <v>-202173.91304347827</v>
          </cell>
          <cell r="K762">
            <v>-240652.17391304349</v>
          </cell>
          <cell r="L762">
            <v>-487826.08695652173</v>
          </cell>
        </row>
        <row r="763">
          <cell r="C763">
            <v>-30000</v>
          </cell>
          <cell r="D763">
            <v>-30000</v>
          </cell>
          <cell r="E763">
            <v>-30000</v>
          </cell>
          <cell r="F763">
            <v>-30000</v>
          </cell>
          <cell r="G763">
            <v>-30000</v>
          </cell>
          <cell r="H763">
            <v>-30000</v>
          </cell>
          <cell r="I763">
            <v>-30000</v>
          </cell>
          <cell r="J763">
            <v>-30000</v>
          </cell>
          <cell r="K763">
            <v>-30000</v>
          </cell>
          <cell r="L763">
            <v>-30000</v>
          </cell>
        </row>
        <row r="764">
          <cell r="C764">
            <v>1343913.0434782607</v>
          </cell>
          <cell r="D764">
            <v>1491739.1304347827</v>
          </cell>
          <cell r="E764">
            <v>1570000</v>
          </cell>
          <cell r="F764">
            <v>1700434.7826086956</v>
          </cell>
          <cell r="G764">
            <v>1822173.9130434783</v>
          </cell>
          <cell r="H764">
            <v>2048260.8695652173</v>
          </cell>
          <cell r="I764">
            <v>1143913.0434782607</v>
          </cell>
          <cell r="J764">
            <v>1317826.0869565217</v>
          </cell>
          <cell r="K764">
            <v>1574347.8260869565</v>
          </cell>
          <cell r="L764">
            <v>3222173.9130434785</v>
          </cell>
        </row>
        <row r="765">
          <cell r="C765">
            <v>1227669</v>
          </cell>
          <cell r="D765">
            <v>1374775</v>
          </cell>
          <cell r="E765">
            <v>1425632</v>
          </cell>
          <cell r="F765">
            <v>1653574</v>
          </cell>
          <cell r="G765">
            <v>1582162.46</v>
          </cell>
          <cell r="H765">
            <v>1544048</v>
          </cell>
          <cell r="I765">
            <v>1028478</v>
          </cell>
          <cell r="J765">
            <v>1179375</v>
          </cell>
          <cell r="K765">
            <v>1253176</v>
          </cell>
          <cell r="L765">
            <v>2388762.84</v>
          </cell>
        </row>
        <row r="766">
          <cell r="C766">
            <v>116244.04347826075</v>
          </cell>
          <cell r="D766">
            <v>116964.13043478271</v>
          </cell>
          <cell r="E766">
            <v>144368</v>
          </cell>
          <cell r="F766">
            <v>46860.782608695561</v>
          </cell>
          <cell r="G766">
            <v>240011.45304347831</v>
          </cell>
          <cell r="H766">
            <v>504212.86956521729</v>
          </cell>
          <cell r="I766">
            <v>115435.04347826075</v>
          </cell>
          <cell r="J766">
            <v>138451.08695652173</v>
          </cell>
          <cell r="K766">
            <v>321171.82608695654</v>
          </cell>
          <cell r="L766">
            <v>833411.07304347865</v>
          </cell>
        </row>
        <row r="767">
          <cell r="C767">
            <v>4</v>
          </cell>
          <cell r="D767">
            <v>11</v>
          </cell>
          <cell r="E767">
            <v>6</v>
          </cell>
          <cell r="F767">
            <v>3</v>
          </cell>
          <cell r="G767">
            <v>3</v>
          </cell>
          <cell r="H767">
            <v>3</v>
          </cell>
          <cell r="I767">
            <v>6</v>
          </cell>
          <cell r="J767">
            <v>7</v>
          </cell>
          <cell r="K767">
            <v>1</v>
          </cell>
          <cell r="L767">
            <v>2</v>
          </cell>
          <cell r="M767">
            <v>46</v>
          </cell>
        </row>
        <row r="769">
          <cell r="C769">
            <v>6320000</v>
          </cell>
          <cell r="D769">
            <v>19250000</v>
          </cell>
          <cell r="E769">
            <v>11040000</v>
          </cell>
          <cell r="F769">
            <v>5970000</v>
          </cell>
          <cell r="G769">
            <v>6390000</v>
          </cell>
          <cell r="H769">
            <v>7170000</v>
          </cell>
          <cell r="I769">
            <v>8100000</v>
          </cell>
          <cell r="J769">
            <v>10850000</v>
          </cell>
          <cell r="K769">
            <v>1845000</v>
          </cell>
          <cell r="L769">
            <v>7480000</v>
          </cell>
        </row>
        <row r="770">
          <cell r="C770">
            <v>-824347.82608695654</v>
          </cell>
          <cell r="D770">
            <v>-2510869.5652173911</v>
          </cell>
          <cell r="E770">
            <v>-1440000</v>
          </cell>
          <cell r="F770">
            <v>-778695.65217391308</v>
          </cell>
          <cell r="G770">
            <v>-833478.26086956519</v>
          </cell>
          <cell r="H770">
            <v>-935217.39130434778</v>
          </cell>
          <cell r="I770">
            <v>-1056521.7391304348</v>
          </cell>
          <cell r="J770">
            <v>-1415217.3913043479</v>
          </cell>
          <cell r="K770">
            <v>-240652.17391304349</v>
          </cell>
          <cell r="L770">
            <v>-975652.17391304346</v>
          </cell>
        </row>
        <row r="771">
          <cell r="C771">
            <v>-120000</v>
          </cell>
          <cell r="D771">
            <v>-330000</v>
          </cell>
          <cell r="E771">
            <v>-180000</v>
          </cell>
          <cell r="F771">
            <v>-90000</v>
          </cell>
          <cell r="G771">
            <v>-90000</v>
          </cell>
          <cell r="H771">
            <v>-90000</v>
          </cell>
          <cell r="I771">
            <v>-180000</v>
          </cell>
          <cell r="J771">
            <v>-210000</v>
          </cell>
          <cell r="K771">
            <v>-30000</v>
          </cell>
          <cell r="L771">
            <v>-60000</v>
          </cell>
        </row>
        <row r="772">
          <cell r="C772">
            <v>5375652.173913043</v>
          </cell>
          <cell r="D772">
            <v>16409130.434782609</v>
          </cell>
          <cell r="E772">
            <v>9420000</v>
          </cell>
          <cell r="F772">
            <v>5101304.3478260869</v>
          </cell>
          <cell r="G772">
            <v>5466521.7391304346</v>
          </cell>
          <cell r="H772">
            <v>6144782.6086956523</v>
          </cell>
          <cell r="I772">
            <v>6863478.2608695654</v>
          </cell>
          <cell r="J772">
            <v>9224782.6086956523</v>
          </cell>
          <cell r="K772">
            <v>1574347.8260869565</v>
          </cell>
          <cell r="L772">
            <v>6444347.826086957</v>
          </cell>
        </row>
        <row r="773">
          <cell r="C773">
            <v>4910676</v>
          </cell>
          <cell r="D773">
            <v>15122525</v>
          </cell>
          <cell r="E773">
            <v>8553792</v>
          </cell>
          <cell r="F773">
            <v>4960722</v>
          </cell>
          <cell r="G773">
            <v>4746487.38</v>
          </cell>
          <cell r="H773">
            <v>4632144</v>
          </cell>
          <cell r="I773">
            <v>6170868</v>
          </cell>
          <cell r="J773">
            <v>8255625</v>
          </cell>
          <cell r="K773">
            <v>1253176</v>
          </cell>
          <cell r="L773">
            <v>4777525.68</v>
          </cell>
        </row>
        <row r="774">
          <cell r="C774">
            <v>464976.17391304299</v>
          </cell>
          <cell r="D774">
            <v>1286605.4347826093</v>
          </cell>
          <cell r="E774">
            <v>866208</v>
          </cell>
          <cell r="F774">
            <v>140582.34782608692</v>
          </cell>
          <cell r="G774">
            <v>720034.35913043469</v>
          </cell>
          <cell r="H774">
            <v>1512638.6086956523</v>
          </cell>
          <cell r="I774">
            <v>692610.26086956542</v>
          </cell>
          <cell r="J774">
            <v>969157.60869565234</v>
          </cell>
          <cell r="K774">
            <v>321171.82608695654</v>
          </cell>
          <cell r="L774">
            <v>1666822.1460869573</v>
          </cell>
        </row>
        <row r="775">
          <cell r="B775" t="str">
            <v>4x2  D/C</v>
          </cell>
          <cell r="C775" t="str">
            <v xml:space="preserve">4x4  D/C </v>
          </cell>
          <cell r="D775" t="str">
            <v>Hiace Std</v>
          </cell>
          <cell r="E775" t="str">
            <v>Coaster</v>
          </cell>
        </row>
        <row r="776">
          <cell r="B776">
            <v>1704666.6666666667</v>
          </cell>
          <cell r="C776">
            <v>2038000</v>
          </cell>
          <cell r="D776">
            <v>1485357.142857143</v>
          </cell>
          <cell r="E776">
            <v>3740000</v>
          </cell>
        </row>
        <row r="777">
          <cell r="B777">
            <v>-222347.82608695651</v>
          </cell>
          <cell r="C777">
            <v>-265826.08695652173</v>
          </cell>
          <cell r="D777">
            <v>-193742.23602484472</v>
          </cell>
          <cell r="E777">
            <v>-487826.08695652173</v>
          </cell>
        </row>
        <row r="778">
          <cell r="B778">
            <v>-30000</v>
          </cell>
          <cell r="C778">
            <v>-30000</v>
          </cell>
          <cell r="D778">
            <v>-30000</v>
          </cell>
          <cell r="E778">
            <v>-30000</v>
          </cell>
        </row>
        <row r="779">
          <cell r="B779">
            <v>1452318.8405797102</v>
          </cell>
          <cell r="C779">
            <v>1742173.913043478</v>
          </cell>
          <cell r="D779">
            <v>1261614.9068322983</v>
          </cell>
          <cell r="E779">
            <v>3222173.9130434785</v>
          </cell>
        </row>
        <row r="780">
          <cell r="B780">
            <v>1335546.7333333334</v>
          </cell>
          <cell r="C780">
            <v>1526209.692</v>
          </cell>
          <cell r="D780">
            <v>1119976.357142857</v>
          </cell>
          <cell r="E780">
            <v>2388762.84</v>
          </cell>
        </row>
        <row r="781">
          <cell r="B781">
            <v>116772.10724637682</v>
          </cell>
          <cell r="C781">
            <v>215964.22104347826</v>
          </cell>
          <cell r="D781">
            <v>141638.54968944102</v>
          </cell>
          <cell r="E781">
            <v>833411.07304347865</v>
          </cell>
        </row>
        <row r="790">
          <cell r="B790" t="str">
            <v xml:space="preserve">Tech Budget                                                                                                                                                                                                                                                    </v>
          </cell>
          <cell r="N790" t="str">
            <v>TOTAL</v>
          </cell>
          <cell r="O790" t="str">
            <v>ACTUAL UPTO APRIL '00</v>
          </cell>
        </row>
        <row r="792">
          <cell r="B792">
            <v>548</v>
          </cell>
          <cell r="C792">
            <v>579</v>
          </cell>
          <cell r="D792">
            <v>610</v>
          </cell>
          <cell r="E792">
            <v>641</v>
          </cell>
          <cell r="F792">
            <v>672</v>
          </cell>
          <cell r="G792">
            <v>703</v>
          </cell>
          <cell r="H792">
            <v>734</v>
          </cell>
          <cell r="I792">
            <v>765</v>
          </cell>
          <cell r="J792">
            <v>796</v>
          </cell>
          <cell r="K792">
            <v>827</v>
          </cell>
          <cell r="L792">
            <v>858</v>
          </cell>
          <cell r="M792">
            <v>889</v>
          </cell>
        </row>
        <row r="793">
          <cell r="B793">
            <v>6016996</v>
          </cell>
          <cell r="C793">
            <v>6016996</v>
          </cell>
          <cell r="D793">
            <v>6016996</v>
          </cell>
          <cell r="E793">
            <v>6016996</v>
          </cell>
          <cell r="F793">
            <v>6016996</v>
          </cell>
          <cell r="G793">
            <v>6016996</v>
          </cell>
          <cell r="H793">
            <v>6016996</v>
          </cell>
          <cell r="I793">
            <v>6016996</v>
          </cell>
          <cell r="J793">
            <v>6016996</v>
          </cell>
          <cell r="K793">
            <v>6016996</v>
          </cell>
          <cell r="L793">
            <v>6016996</v>
          </cell>
          <cell r="M793">
            <v>6016996</v>
          </cell>
          <cell r="N793">
            <v>72203952</v>
          </cell>
          <cell r="O793">
            <v>49161656</v>
          </cell>
        </row>
        <row r="794">
          <cell r="B794">
            <v>188673.33333333334</v>
          </cell>
          <cell r="C794">
            <v>188673.33333333334</v>
          </cell>
          <cell r="D794">
            <v>188673.33333333334</v>
          </cell>
          <cell r="E794">
            <v>188673.33333333334</v>
          </cell>
          <cell r="F794">
            <v>188673.33333333334</v>
          </cell>
          <cell r="G794">
            <v>188673.33333333334</v>
          </cell>
          <cell r="H794">
            <v>188673.33333333334</v>
          </cell>
          <cell r="I794">
            <v>188673.33333333334</v>
          </cell>
          <cell r="J794">
            <v>188673.33333333334</v>
          </cell>
          <cell r="K794">
            <v>188673.33333333334</v>
          </cell>
          <cell r="L794">
            <v>188673.33333333334</v>
          </cell>
          <cell r="M794">
            <v>188673.33333333334</v>
          </cell>
          <cell r="N794">
            <v>2264079.9999999995</v>
          </cell>
          <cell r="O794">
            <v>1401829</v>
          </cell>
        </row>
        <row r="795">
          <cell r="B795">
            <v>31310.833333333332</v>
          </cell>
          <cell r="C795">
            <v>31310.833333333332</v>
          </cell>
          <cell r="D795">
            <v>31310.833333333332</v>
          </cell>
          <cell r="E795">
            <v>31310.833333333332</v>
          </cell>
          <cell r="F795">
            <v>31310.833333333332</v>
          </cell>
          <cell r="G795">
            <v>31310.833333333332</v>
          </cell>
          <cell r="H795">
            <v>31310.833333333332</v>
          </cell>
          <cell r="I795">
            <v>31310.833333333332</v>
          </cell>
          <cell r="J795">
            <v>31310.833333333332</v>
          </cell>
          <cell r="K795">
            <v>31310.833333333332</v>
          </cell>
          <cell r="L795">
            <v>31310.833333333332</v>
          </cell>
          <cell r="M795">
            <v>31310.833333333332</v>
          </cell>
          <cell r="N795">
            <v>375729.99999999994</v>
          </cell>
          <cell r="O795">
            <v>173616</v>
          </cell>
        </row>
        <row r="796">
          <cell r="B796">
            <v>37500</v>
          </cell>
          <cell r="C796">
            <v>37500</v>
          </cell>
          <cell r="D796">
            <v>37500</v>
          </cell>
          <cell r="E796">
            <v>37500</v>
          </cell>
          <cell r="F796">
            <v>37500</v>
          </cell>
          <cell r="G796">
            <v>37500</v>
          </cell>
          <cell r="H796">
            <v>37500</v>
          </cell>
          <cell r="I796">
            <v>37500</v>
          </cell>
          <cell r="J796">
            <v>37500</v>
          </cell>
          <cell r="K796">
            <v>37500</v>
          </cell>
          <cell r="L796">
            <v>37500</v>
          </cell>
          <cell r="M796">
            <v>37500</v>
          </cell>
          <cell r="N796">
            <v>450000</v>
          </cell>
          <cell r="O796">
            <v>885537</v>
          </cell>
        </row>
        <row r="797">
          <cell r="B797">
            <v>4533.333333333333</v>
          </cell>
          <cell r="C797">
            <v>4533.333333333333</v>
          </cell>
          <cell r="D797">
            <v>4533.333333333333</v>
          </cell>
          <cell r="E797">
            <v>4533.333333333333</v>
          </cell>
          <cell r="F797">
            <v>4533.333333333333</v>
          </cell>
          <cell r="G797">
            <v>4533.333333333333</v>
          </cell>
          <cell r="H797">
            <v>4533.333333333333</v>
          </cell>
          <cell r="I797">
            <v>4533.333333333333</v>
          </cell>
          <cell r="J797">
            <v>4533.333333333333</v>
          </cell>
          <cell r="K797">
            <v>4533.333333333333</v>
          </cell>
          <cell r="L797">
            <v>4533.333333333333</v>
          </cell>
          <cell r="M797">
            <v>4533.333333333333</v>
          </cell>
          <cell r="N797">
            <v>54400.000000000007</v>
          </cell>
          <cell r="O797">
            <v>47864</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row>
        <row r="799">
          <cell r="B799">
            <v>140991.66666666666</v>
          </cell>
          <cell r="C799">
            <v>140991.66666666666</v>
          </cell>
          <cell r="D799">
            <v>140991.66666666666</v>
          </cell>
          <cell r="E799">
            <v>140991.66666666666</v>
          </cell>
          <cell r="F799">
            <v>140991.66666666666</v>
          </cell>
          <cell r="G799">
            <v>140991.66666666666</v>
          </cell>
          <cell r="H799">
            <v>140991.66666666666</v>
          </cell>
          <cell r="I799">
            <v>140991.66666666666</v>
          </cell>
          <cell r="J799">
            <v>140991.66666666666</v>
          </cell>
          <cell r="K799">
            <v>140991.66666666666</v>
          </cell>
          <cell r="L799">
            <v>140991.66666666666</v>
          </cell>
          <cell r="M799">
            <v>140991.66666666666</v>
          </cell>
          <cell r="N799">
            <v>1691900.0000000002</v>
          </cell>
          <cell r="O799">
            <v>1680815</v>
          </cell>
        </row>
        <row r="800">
          <cell r="B800">
            <v>39333.333333333336</v>
          </cell>
          <cell r="C800">
            <v>39333.333333333336</v>
          </cell>
          <cell r="D800">
            <v>39333.333333333336</v>
          </cell>
          <cell r="E800">
            <v>39333.333333333336</v>
          </cell>
          <cell r="F800">
            <v>39333.333333333336</v>
          </cell>
          <cell r="G800">
            <v>39333.333333333336</v>
          </cell>
          <cell r="H800">
            <v>39333.333333333336</v>
          </cell>
          <cell r="I800">
            <v>39333.333333333336</v>
          </cell>
          <cell r="J800">
            <v>39333.333333333336</v>
          </cell>
          <cell r="K800">
            <v>39333.333333333336</v>
          </cell>
          <cell r="L800">
            <v>39333.333333333336</v>
          </cell>
          <cell r="M800">
            <v>39333.333333333336</v>
          </cell>
          <cell r="N800">
            <v>471999.99999999994</v>
          </cell>
          <cell r="O800">
            <v>308042</v>
          </cell>
        </row>
        <row r="801">
          <cell r="B801">
            <v>100783.33333333333</v>
          </cell>
          <cell r="C801">
            <v>100783.33333333333</v>
          </cell>
          <cell r="D801">
            <v>100783.33333333333</v>
          </cell>
          <cell r="E801">
            <v>100783.33333333333</v>
          </cell>
          <cell r="F801">
            <v>100783.33333333333</v>
          </cell>
          <cell r="G801">
            <v>100783.33333333333</v>
          </cell>
          <cell r="H801">
            <v>100783.33333333333</v>
          </cell>
          <cell r="I801">
            <v>100783.33333333333</v>
          </cell>
          <cell r="J801">
            <v>100783.33333333333</v>
          </cell>
          <cell r="K801">
            <v>100783.33333333333</v>
          </cell>
          <cell r="L801">
            <v>100783.33333333333</v>
          </cell>
          <cell r="M801">
            <v>100783.33333333333</v>
          </cell>
          <cell r="N801">
            <v>1209400</v>
          </cell>
          <cell r="O801">
            <v>308042</v>
          </cell>
        </row>
        <row r="802">
          <cell r="B802">
            <v>853584.91666666663</v>
          </cell>
          <cell r="C802">
            <v>853584.91666666663</v>
          </cell>
          <cell r="D802">
            <v>853584.91666666663</v>
          </cell>
          <cell r="E802">
            <v>853584.91666666663</v>
          </cell>
          <cell r="F802">
            <v>853584.91666666663</v>
          </cell>
          <cell r="G802">
            <v>853584.91666666663</v>
          </cell>
          <cell r="H802">
            <v>853584.91666666663</v>
          </cell>
          <cell r="I802">
            <v>853584.91666666663</v>
          </cell>
          <cell r="J802">
            <v>853584.91666666663</v>
          </cell>
          <cell r="K802">
            <v>853584.91666666663</v>
          </cell>
          <cell r="L802">
            <v>853584.91666666663</v>
          </cell>
          <cell r="M802">
            <v>853584.91666666663</v>
          </cell>
          <cell r="N802">
            <v>10243019</v>
          </cell>
          <cell r="O802">
            <v>5037215</v>
          </cell>
          <cell r="Q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2890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row>
        <row r="805">
          <cell r="B805">
            <v>750000</v>
          </cell>
          <cell r="C805">
            <v>750000</v>
          </cell>
          <cell r="D805">
            <v>750000</v>
          </cell>
          <cell r="E805">
            <v>750000</v>
          </cell>
          <cell r="F805">
            <v>750000</v>
          </cell>
          <cell r="G805">
            <v>750000</v>
          </cell>
          <cell r="H805">
            <v>750000</v>
          </cell>
          <cell r="I805">
            <v>750000</v>
          </cell>
          <cell r="J805">
            <v>750000</v>
          </cell>
          <cell r="K805">
            <v>750000</v>
          </cell>
          <cell r="L805">
            <v>750000</v>
          </cell>
          <cell r="M805">
            <v>750000</v>
          </cell>
          <cell r="N805">
            <v>9000000</v>
          </cell>
          <cell r="O805">
            <v>726948</v>
          </cell>
        </row>
        <row r="806">
          <cell r="B806">
            <v>0</v>
          </cell>
          <cell r="C806">
            <v>0</v>
          </cell>
          <cell r="D806">
            <v>0</v>
          </cell>
          <cell r="E806">
            <v>0</v>
          </cell>
          <cell r="F806">
            <v>0</v>
          </cell>
          <cell r="G806">
            <v>0</v>
          </cell>
          <cell r="H806">
            <v>0</v>
          </cell>
          <cell r="I806">
            <v>0</v>
          </cell>
          <cell r="J806">
            <v>0</v>
          </cell>
          <cell r="K806">
            <v>0</v>
          </cell>
          <cell r="L806">
            <v>0</v>
          </cell>
          <cell r="M806">
            <v>0</v>
          </cell>
          <cell r="N806">
            <v>0</v>
          </cell>
          <cell r="O806">
            <v>0</v>
          </cell>
        </row>
        <row r="807">
          <cell r="B807">
            <v>0</v>
          </cell>
          <cell r="C807">
            <v>0</v>
          </cell>
          <cell r="D807">
            <v>0</v>
          </cell>
          <cell r="E807">
            <v>0</v>
          </cell>
          <cell r="F807">
            <v>0</v>
          </cell>
          <cell r="G807">
            <v>0</v>
          </cell>
          <cell r="H807">
            <v>0</v>
          </cell>
          <cell r="I807">
            <v>0</v>
          </cell>
          <cell r="J807">
            <v>0</v>
          </cell>
          <cell r="K807">
            <v>0</v>
          </cell>
          <cell r="L807">
            <v>0</v>
          </cell>
          <cell r="M807">
            <v>0</v>
          </cell>
          <cell r="N807">
            <v>0</v>
          </cell>
          <cell r="O807">
            <v>742068</v>
          </cell>
        </row>
        <row r="808">
          <cell r="B808">
            <v>0</v>
          </cell>
          <cell r="C808">
            <v>0</v>
          </cell>
          <cell r="D808">
            <v>0</v>
          </cell>
          <cell r="E808">
            <v>0</v>
          </cell>
          <cell r="F808">
            <v>0</v>
          </cell>
          <cell r="G808">
            <v>0</v>
          </cell>
          <cell r="H808">
            <v>0</v>
          </cell>
          <cell r="I808">
            <v>0</v>
          </cell>
          <cell r="J808">
            <v>0</v>
          </cell>
          <cell r="K808">
            <v>0</v>
          </cell>
          <cell r="L808">
            <v>0</v>
          </cell>
          <cell r="M808">
            <v>0</v>
          </cell>
          <cell r="N808">
            <v>0</v>
          </cell>
          <cell r="O808">
            <v>0</v>
          </cell>
        </row>
        <row r="809">
          <cell r="B809">
            <v>989583.33333333337</v>
          </cell>
          <cell r="C809">
            <v>989583.33333333337</v>
          </cell>
          <cell r="D809">
            <v>989583.33333333337</v>
          </cell>
          <cell r="E809">
            <v>989583.33333333337</v>
          </cell>
          <cell r="F809">
            <v>989583.33333333337</v>
          </cell>
          <cell r="G809">
            <v>989583.33333333337</v>
          </cell>
          <cell r="H809">
            <v>989583.33333333337</v>
          </cell>
          <cell r="I809">
            <v>989583.33333333337</v>
          </cell>
          <cell r="J809">
            <v>989583.33333333337</v>
          </cell>
          <cell r="K809">
            <v>989583.33333333337</v>
          </cell>
          <cell r="L809">
            <v>989583.33333333337</v>
          </cell>
          <cell r="M809">
            <v>989583.33333333337</v>
          </cell>
          <cell r="N809">
            <v>11875000.000000002</v>
          </cell>
          <cell r="O809">
            <v>3591220</v>
          </cell>
        </row>
        <row r="810">
          <cell r="B810">
            <v>12500</v>
          </cell>
          <cell r="C810">
            <v>12500</v>
          </cell>
          <cell r="D810">
            <v>12500</v>
          </cell>
          <cell r="E810">
            <v>12500</v>
          </cell>
          <cell r="F810">
            <v>12500</v>
          </cell>
          <cell r="G810">
            <v>12500</v>
          </cell>
          <cell r="H810">
            <v>12500</v>
          </cell>
          <cell r="I810">
            <v>12500</v>
          </cell>
          <cell r="J810">
            <v>12500</v>
          </cell>
          <cell r="K810">
            <v>12500</v>
          </cell>
          <cell r="L810">
            <v>12500</v>
          </cell>
          <cell r="M810">
            <v>12500</v>
          </cell>
          <cell r="N810">
            <v>150000</v>
          </cell>
          <cell r="O810">
            <v>3591220</v>
          </cell>
        </row>
        <row r="811">
          <cell r="B811">
            <v>25000</v>
          </cell>
          <cell r="C811">
            <v>25000</v>
          </cell>
          <cell r="D811">
            <v>25000</v>
          </cell>
          <cell r="E811">
            <v>25000</v>
          </cell>
          <cell r="F811">
            <v>25000</v>
          </cell>
          <cell r="G811">
            <v>25000</v>
          </cell>
          <cell r="H811">
            <v>25000</v>
          </cell>
          <cell r="I811">
            <v>25000</v>
          </cell>
          <cell r="J811">
            <v>25000</v>
          </cell>
          <cell r="K811">
            <v>25000</v>
          </cell>
          <cell r="L811">
            <v>25000</v>
          </cell>
          <cell r="M811">
            <v>25000</v>
          </cell>
          <cell r="N811">
            <v>300000</v>
          </cell>
          <cell r="O811">
            <v>3591220</v>
          </cell>
        </row>
        <row r="812">
          <cell r="B812">
            <v>100000</v>
          </cell>
          <cell r="C812">
            <v>100000</v>
          </cell>
          <cell r="D812">
            <v>100000</v>
          </cell>
          <cell r="E812">
            <v>100000</v>
          </cell>
          <cell r="F812">
            <v>100000</v>
          </cell>
          <cell r="G812">
            <v>100000</v>
          </cell>
          <cell r="H812">
            <v>100000</v>
          </cell>
          <cell r="I812">
            <v>100000</v>
          </cell>
          <cell r="J812">
            <v>100000</v>
          </cell>
          <cell r="K812">
            <v>100000</v>
          </cell>
          <cell r="L812">
            <v>100000</v>
          </cell>
          <cell r="M812">
            <v>100000</v>
          </cell>
          <cell r="N812">
            <v>1200000</v>
          </cell>
          <cell r="O812">
            <v>3591220</v>
          </cell>
        </row>
        <row r="813">
          <cell r="B813">
            <v>143750</v>
          </cell>
          <cell r="C813">
            <v>143750</v>
          </cell>
          <cell r="D813">
            <v>143750</v>
          </cell>
          <cell r="E813">
            <v>143750</v>
          </cell>
          <cell r="F813">
            <v>143750</v>
          </cell>
          <cell r="G813">
            <v>143750</v>
          </cell>
          <cell r="H813">
            <v>143750</v>
          </cell>
          <cell r="I813">
            <v>143750</v>
          </cell>
          <cell r="J813">
            <v>143750</v>
          </cell>
          <cell r="K813">
            <v>143750</v>
          </cell>
          <cell r="L813">
            <v>143750</v>
          </cell>
          <cell r="M813">
            <v>143750</v>
          </cell>
          <cell r="N813">
            <v>1725000</v>
          </cell>
          <cell r="O813">
            <v>1677046</v>
          </cell>
        </row>
        <row r="814">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row>
        <row r="815">
          <cell r="C815">
            <v>0</v>
          </cell>
          <cell r="D815">
            <v>0</v>
          </cell>
          <cell r="E815">
            <v>0</v>
          </cell>
          <cell r="F815">
            <v>0</v>
          </cell>
          <cell r="G815">
            <v>0</v>
          </cell>
          <cell r="H815">
            <v>0</v>
          </cell>
          <cell r="I815">
            <v>0</v>
          </cell>
          <cell r="J815">
            <v>0</v>
          </cell>
          <cell r="K815">
            <v>0</v>
          </cell>
          <cell r="L815">
            <v>0</v>
          </cell>
          <cell r="M815">
            <v>0</v>
          </cell>
          <cell r="N815">
            <v>0</v>
          </cell>
          <cell r="O815">
            <v>0</v>
          </cell>
        </row>
        <row r="816">
          <cell r="B816">
            <v>28101</v>
          </cell>
          <cell r="C816">
            <v>28101</v>
          </cell>
          <cell r="D816">
            <v>28101</v>
          </cell>
          <cell r="E816">
            <v>28101</v>
          </cell>
          <cell r="F816">
            <v>28101</v>
          </cell>
          <cell r="G816">
            <v>28101</v>
          </cell>
          <cell r="H816">
            <v>28101</v>
          </cell>
          <cell r="I816">
            <v>28101</v>
          </cell>
          <cell r="J816">
            <v>28101</v>
          </cell>
          <cell r="K816">
            <v>28101</v>
          </cell>
          <cell r="L816">
            <v>28101</v>
          </cell>
          <cell r="M816">
            <v>28101</v>
          </cell>
          <cell r="N816">
            <v>337212</v>
          </cell>
          <cell r="O816">
            <v>233447</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row>
        <row r="818">
          <cell r="B818">
            <v>235416.66666666666</v>
          </cell>
          <cell r="C818">
            <v>235416.66666666666</v>
          </cell>
          <cell r="D818">
            <v>235416.66666666666</v>
          </cell>
          <cell r="E818">
            <v>235416.66666666666</v>
          </cell>
          <cell r="F818">
            <v>235416.66666666666</v>
          </cell>
          <cell r="G818">
            <v>235416.66666666666</v>
          </cell>
          <cell r="H818">
            <v>235416.66666666666</v>
          </cell>
          <cell r="I818">
            <v>235416.66666666666</v>
          </cell>
          <cell r="J818">
            <v>235416.66666666666</v>
          </cell>
          <cell r="K818">
            <v>235416.66666666666</v>
          </cell>
          <cell r="L818">
            <v>235416.66666666666</v>
          </cell>
          <cell r="M818">
            <v>235416.66666666666</v>
          </cell>
          <cell r="N818">
            <v>2824999.9999999995</v>
          </cell>
          <cell r="O818">
            <v>1045326</v>
          </cell>
        </row>
        <row r="819">
          <cell r="B819">
            <v>9675</v>
          </cell>
          <cell r="C819">
            <v>9675</v>
          </cell>
          <cell r="D819">
            <v>9675</v>
          </cell>
          <cell r="E819">
            <v>9675</v>
          </cell>
          <cell r="F819">
            <v>9675</v>
          </cell>
          <cell r="G819">
            <v>9675</v>
          </cell>
          <cell r="H819">
            <v>9675</v>
          </cell>
          <cell r="I819">
            <v>9675</v>
          </cell>
          <cell r="J819">
            <v>9675</v>
          </cell>
          <cell r="K819">
            <v>9675</v>
          </cell>
          <cell r="L819">
            <v>9675</v>
          </cell>
          <cell r="M819">
            <v>9675</v>
          </cell>
          <cell r="N819">
            <v>116100</v>
          </cell>
          <cell r="O819">
            <v>74232</v>
          </cell>
        </row>
        <row r="820">
          <cell r="B820">
            <v>13550</v>
          </cell>
          <cell r="C820">
            <v>13550</v>
          </cell>
          <cell r="D820">
            <v>13550</v>
          </cell>
          <cell r="E820">
            <v>13550</v>
          </cell>
          <cell r="F820">
            <v>13550</v>
          </cell>
          <cell r="G820">
            <v>13550</v>
          </cell>
          <cell r="H820">
            <v>13550</v>
          </cell>
          <cell r="I820">
            <v>13550</v>
          </cell>
          <cell r="J820">
            <v>13550</v>
          </cell>
          <cell r="K820">
            <v>13550</v>
          </cell>
          <cell r="L820">
            <v>13550</v>
          </cell>
          <cell r="M820">
            <v>13550</v>
          </cell>
          <cell r="N820">
            <v>162600</v>
          </cell>
          <cell r="O820">
            <v>91093</v>
          </cell>
        </row>
        <row r="821">
          <cell r="B821">
            <v>5071666.666666667</v>
          </cell>
          <cell r="C821">
            <v>5071666.666666667</v>
          </cell>
          <cell r="D821">
            <v>5071666.666666667</v>
          </cell>
          <cell r="E821">
            <v>5071666.666666667</v>
          </cell>
          <cell r="F821">
            <v>5071666.666666667</v>
          </cell>
          <cell r="G821">
            <v>5071666.666666667</v>
          </cell>
          <cell r="H821">
            <v>5071666.666666667</v>
          </cell>
          <cell r="I821">
            <v>5071666.666666667</v>
          </cell>
          <cell r="J821">
            <v>5071666.666666667</v>
          </cell>
          <cell r="K821">
            <v>5071666.666666667</v>
          </cell>
          <cell r="L821">
            <v>5071666.666666667</v>
          </cell>
          <cell r="M821">
            <v>5071666.666666667</v>
          </cell>
          <cell r="N821">
            <v>60859999.999999993</v>
          </cell>
          <cell r="O821">
            <v>33191400</v>
          </cell>
        </row>
        <row r="822">
          <cell r="B822">
            <v>306494</v>
          </cell>
          <cell r="C822">
            <v>306494</v>
          </cell>
          <cell r="D822">
            <v>306494</v>
          </cell>
          <cell r="E822">
            <v>306494</v>
          </cell>
          <cell r="F822">
            <v>306494</v>
          </cell>
          <cell r="G822">
            <v>306494</v>
          </cell>
          <cell r="H822">
            <v>306494</v>
          </cell>
          <cell r="I822">
            <v>306494</v>
          </cell>
          <cell r="J822">
            <v>306494</v>
          </cell>
          <cell r="K822">
            <v>306494</v>
          </cell>
          <cell r="L822">
            <v>306494</v>
          </cell>
          <cell r="M822">
            <v>306494</v>
          </cell>
          <cell r="N822">
            <v>3677928</v>
          </cell>
          <cell r="O822">
            <v>3108178</v>
          </cell>
        </row>
        <row r="823">
          <cell r="B823">
            <v>0</v>
          </cell>
          <cell r="C823">
            <v>0</v>
          </cell>
          <cell r="D823">
            <v>0</v>
          </cell>
          <cell r="E823">
            <v>0</v>
          </cell>
          <cell r="F823">
            <v>0</v>
          </cell>
          <cell r="G823">
            <v>0</v>
          </cell>
          <cell r="H823">
            <v>0</v>
          </cell>
          <cell r="I823">
            <v>0</v>
          </cell>
          <cell r="J823">
            <v>0</v>
          </cell>
          <cell r="K823">
            <v>0</v>
          </cell>
          <cell r="L823">
            <v>0</v>
          </cell>
          <cell r="M823">
            <v>0</v>
          </cell>
          <cell r="N823">
            <v>0</v>
          </cell>
          <cell r="O823">
            <v>0</v>
          </cell>
        </row>
        <row r="824">
          <cell r="B824">
            <v>0</v>
          </cell>
          <cell r="C824">
            <v>0</v>
          </cell>
          <cell r="D824">
            <v>0</v>
          </cell>
          <cell r="E824">
            <v>0</v>
          </cell>
          <cell r="F824">
            <v>0</v>
          </cell>
          <cell r="G824">
            <v>0</v>
          </cell>
          <cell r="H824">
            <v>0</v>
          </cell>
          <cell r="I824">
            <v>0</v>
          </cell>
          <cell r="J824">
            <v>0</v>
          </cell>
          <cell r="K824">
            <v>0</v>
          </cell>
          <cell r="L824">
            <v>0</v>
          </cell>
          <cell r="M824">
            <v>0</v>
          </cell>
          <cell r="N824">
            <v>0</v>
          </cell>
          <cell r="O824">
            <v>0</v>
          </cell>
        </row>
        <row r="825">
          <cell r="B825">
            <v>0</v>
          </cell>
          <cell r="C825">
            <v>0</v>
          </cell>
          <cell r="D825">
            <v>0</v>
          </cell>
          <cell r="E825">
            <v>0</v>
          </cell>
          <cell r="F825">
            <v>0</v>
          </cell>
          <cell r="G825">
            <v>0</v>
          </cell>
          <cell r="H825">
            <v>0</v>
          </cell>
          <cell r="I825">
            <v>0</v>
          </cell>
          <cell r="J825">
            <v>0</v>
          </cell>
          <cell r="K825">
            <v>0</v>
          </cell>
          <cell r="L825">
            <v>0</v>
          </cell>
          <cell r="M825">
            <v>0</v>
          </cell>
          <cell r="N825">
            <v>0</v>
          </cell>
          <cell r="O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row>
        <row r="827">
          <cell r="B827">
            <v>35416.666666666664</v>
          </cell>
          <cell r="C827">
            <v>35416.666666666664</v>
          </cell>
          <cell r="D827">
            <v>35416.666666666664</v>
          </cell>
          <cell r="E827">
            <v>35416.666666666664</v>
          </cell>
          <cell r="F827">
            <v>35416.666666666664</v>
          </cell>
          <cell r="G827">
            <v>35416.666666666664</v>
          </cell>
          <cell r="H827">
            <v>35416.666666666664</v>
          </cell>
          <cell r="I827">
            <v>35416.666666666664</v>
          </cell>
          <cell r="J827">
            <v>35416.666666666664</v>
          </cell>
          <cell r="K827">
            <v>35416.666666666664</v>
          </cell>
          <cell r="L827">
            <v>35416.666666666664</v>
          </cell>
          <cell r="M827">
            <v>35416.666666666664</v>
          </cell>
          <cell r="N827">
            <v>425000.00000000006</v>
          </cell>
          <cell r="O827">
            <v>220416</v>
          </cell>
        </row>
        <row r="828">
          <cell r="B828">
            <v>0</v>
          </cell>
          <cell r="C828">
            <v>0</v>
          </cell>
          <cell r="D828">
            <v>0</v>
          </cell>
          <cell r="E828">
            <v>0</v>
          </cell>
          <cell r="F828">
            <v>0</v>
          </cell>
          <cell r="G828">
            <v>0</v>
          </cell>
          <cell r="H828">
            <v>0</v>
          </cell>
          <cell r="I828">
            <v>0</v>
          </cell>
          <cell r="J828">
            <v>0</v>
          </cell>
          <cell r="K828">
            <v>0</v>
          </cell>
          <cell r="L828">
            <v>0</v>
          </cell>
          <cell r="M828">
            <v>0</v>
          </cell>
          <cell r="N828">
            <v>0</v>
          </cell>
          <cell r="O828">
            <v>0</v>
          </cell>
        </row>
        <row r="829">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row>
        <row r="830">
          <cell r="B830">
            <v>50000</v>
          </cell>
          <cell r="C830">
            <v>50000</v>
          </cell>
          <cell r="D830">
            <v>50000</v>
          </cell>
          <cell r="E830">
            <v>50000</v>
          </cell>
          <cell r="F830">
            <v>50000</v>
          </cell>
          <cell r="G830">
            <v>50000</v>
          </cell>
          <cell r="H830">
            <v>50000</v>
          </cell>
          <cell r="I830">
            <v>50000</v>
          </cell>
          <cell r="J830">
            <v>50000</v>
          </cell>
          <cell r="K830">
            <v>50000</v>
          </cell>
          <cell r="L830">
            <v>50000</v>
          </cell>
          <cell r="M830">
            <v>50000</v>
          </cell>
          <cell r="N830">
            <v>600000</v>
          </cell>
          <cell r="O830">
            <v>499640</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row>
        <row r="833">
          <cell r="B833">
            <v>18000</v>
          </cell>
          <cell r="C833">
            <v>18000</v>
          </cell>
          <cell r="D833">
            <v>18000</v>
          </cell>
          <cell r="E833">
            <v>18000</v>
          </cell>
          <cell r="F833">
            <v>18000</v>
          </cell>
          <cell r="G833">
            <v>18000</v>
          </cell>
          <cell r="H833">
            <v>18000</v>
          </cell>
          <cell r="I833">
            <v>18000</v>
          </cell>
          <cell r="J833">
            <v>18000</v>
          </cell>
          <cell r="K833">
            <v>18000</v>
          </cell>
          <cell r="L833">
            <v>18000</v>
          </cell>
          <cell r="M833">
            <v>18000</v>
          </cell>
          <cell r="N833">
            <v>216000</v>
          </cell>
          <cell r="O833">
            <v>0</v>
          </cell>
        </row>
        <row r="835">
          <cell r="B835">
            <v>15202860.08333333</v>
          </cell>
          <cell r="C835">
            <v>15202860.08333333</v>
          </cell>
          <cell r="D835">
            <v>15202860.08333333</v>
          </cell>
          <cell r="E835">
            <v>15202860.08333333</v>
          </cell>
          <cell r="F835">
            <v>15202860.08333333</v>
          </cell>
          <cell r="G835">
            <v>15202860.08333333</v>
          </cell>
          <cell r="H835">
            <v>15202860.08333333</v>
          </cell>
          <cell r="I835">
            <v>15202860.08333333</v>
          </cell>
          <cell r="J835">
            <v>15202860.08333333</v>
          </cell>
          <cell r="K835">
            <v>15202860.08333333</v>
          </cell>
          <cell r="L835">
            <v>15202860.08333333</v>
          </cell>
          <cell r="M835">
            <v>15202860.08333333</v>
          </cell>
          <cell r="N835">
            <v>182434321</v>
          </cell>
          <cell r="O835">
            <v>114982180</v>
          </cell>
        </row>
        <row r="837">
          <cell r="B837">
            <v>-6236980.166666666</v>
          </cell>
          <cell r="C837">
            <v>-6236980.166666666</v>
          </cell>
          <cell r="D837">
            <v>-6236980.166666666</v>
          </cell>
          <cell r="E837">
            <v>-6236980.166666666</v>
          </cell>
          <cell r="F837">
            <v>-6236980.166666666</v>
          </cell>
          <cell r="G837">
            <v>-6236980.166666666</v>
          </cell>
          <cell r="H837">
            <v>-6236980.166666666</v>
          </cell>
          <cell r="I837">
            <v>-6236980.166666666</v>
          </cell>
          <cell r="J837">
            <v>-6236980.166666666</v>
          </cell>
          <cell r="K837">
            <v>-6236980.166666666</v>
          </cell>
          <cell r="L837">
            <v>-6236980.166666666</v>
          </cell>
          <cell r="M837">
            <v>-6236980.166666666</v>
          </cell>
          <cell r="N837">
            <v>-74843761.999999985</v>
          </cell>
        </row>
        <row r="838">
          <cell r="B838">
            <v>-5071666.666666667</v>
          </cell>
          <cell r="C838">
            <v>-5071666.666666667</v>
          </cell>
          <cell r="D838">
            <v>-5071666.666666667</v>
          </cell>
          <cell r="E838">
            <v>-5071666.666666667</v>
          </cell>
          <cell r="F838">
            <v>-5071666.666666667</v>
          </cell>
          <cell r="G838">
            <v>-5071666.666666667</v>
          </cell>
          <cell r="H838">
            <v>-5071666.666666667</v>
          </cell>
          <cell r="I838">
            <v>-5071666.666666667</v>
          </cell>
          <cell r="J838">
            <v>-5071666.666666667</v>
          </cell>
          <cell r="K838">
            <v>-5071666.666666667</v>
          </cell>
          <cell r="L838">
            <v>-5071666.666666667</v>
          </cell>
          <cell r="M838">
            <v>-5071666.666666667</v>
          </cell>
          <cell r="N838">
            <v>-60859999.999999993</v>
          </cell>
        </row>
        <row r="839">
          <cell r="B839">
            <v>-11308646.833333332</v>
          </cell>
          <cell r="C839">
            <v>-11308646.833333332</v>
          </cell>
          <cell r="D839">
            <v>-11308646.833333332</v>
          </cell>
          <cell r="E839">
            <v>-11308646.833333332</v>
          </cell>
          <cell r="F839">
            <v>-11308646.833333332</v>
          </cell>
          <cell r="G839">
            <v>-11308646.833333332</v>
          </cell>
          <cell r="H839">
            <v>-11308646.833333332</v>
          </cell>
          <cell r="I839">
            <v>-11308646.833333332</v>
          </cell>
          <cell r="J839">
            <v>-11308646.833333332</v>
          </cell>
          <cell r="K839">
            <v>-11308646.833333332</v>
          </cell>
          <cell r="L839">
            <v>-11308646.833333332</v>
          </cell>
          <cell r="M839">
            <v>-11308646.833333332</v>
          </cell>
          <cell r="N839">
            <v>-135703761.99999997</v>
          </cell>
        </row>
        <row r="840">
          <cell r="B840">
            <v>3894213.2499999981</v>
          </cell>
          <cell r="C840">
            <v>3894213.2499999981</v>
          </cell>
          <cell r="D840">
            <v>3894213.2499999981</v>
          </cell>
          <cell r="E840">
            <v>3894213.2499999981</v>
          </cell>
          <cell r="F840">
            <v>3894213.2499999981</v>
          </cell>
          <cell r="G840">
            <v>3894213.2499999981</v>
          </cell>
          <cell r="H840">
            <v>3894213.2499999981</v>
          </cell>
          <cell r="I840">
            <v>3894213.2499999981</v>
          </cell>
          <cell r="J840">
            <v>3894213.2499999981</v>
          </cell>
          <cell r="K840">
            <v>3894213.2499999981</v>
          </cell>
          <cell r="L840">
            <v>3894213.2499999981</v>
          </cell>
          <cell r="M840">
            <v>3894213.2499999981</v>
          </cell>
          <cell r="N840">
            <v>46730559.00000003</v>
          </cell>
        </row>
        <row r="846">
          <cell r="B846" t="str">
            <v xml:space="preserve">Marketing Budget                                                                                                                                                                                                                                               </v>
          </cell>
          <cell r="N846" t="str">
            <v>TOTAL</v>
          </cell>
          <cell r="O846" t="str">
            <v>ACTUAL UPTO APRIL '00</v>
          </cell>
        </row>
        <row r="848">
          <cell r="B848">
            <v>548</v>
          </cell>
          <cell r="C848">
            <v>579</v>
          </cell>
          <cell r="D848">
            <v>610</v>
          </cell>
          <cell r="E848">
            <v>641</v>
          </cell>
          <cell r="F848">
            <v>672</v>
          </cell>
          <cell r="G848">
            <v>703</v>
          </cell>
          <cell r="H848">
            <v>734</v>
          </cell>
          <cell r="I848">
            <v>765</v>
          </cell>
          <cell r="J848">
            <v>796</v>
          </cell>
          <cell r="K848">
            <v>827</v>
          </cell>
          <cell r="L848">
            <v>858</v>
          </cell>
          <cell r="M848">
            <v>889</v>
          </cell>
        </row>
        <row r="849">
          <cell r="B849">
            <v>2519332</v>
          </cell>
          <cell r="C849">
            <v>2519332</v>
          </cell>
          <cell r="D849">
            <v>2519332</v>
          </cell>
          <cell r="E849">
            <v>2519332</v>
          </cell>
          <cell r="F849">
            <v>2519332</v>
          </cell>
          <cell r="G849">
            <v>2519332</v>
          </cell>
          <cell r="H849">
            <v>2519332</v>
          </cell>
          <cell r="I849">
            <v>2519332</v>
          </cell>
          <cell r="J849">
            <v>2519332</v>
          </cell>
          <cell r="K849">
            <v>2519332</v>
          </cell>
          <cell r="L849">
            <v>2519332</v>
          </cell>
          <cell r="M849">
            <v>2519332</v>
          </cell>
          <cell r="N849">
            <v>30231984</v>
          </cell>
          <cell r="O849">
            <v>20980487</v>
          </cell>
        </row>
        <row r="850">
          <cell r="B850">
            <v>5000</v>
          </cell>
          <cell r="C850">
            <v>5000</v>
          </cell>
          <cell r="D850">
            <v>5000</v>
          </cell>
          <cell r="E850">
            <v>5000</v>
          </cell>
          <cell r="F850">
            <v>5000</v>
          </cell>
          <cell r="G850">
            <v>5000</v>
          </cell>
          <cell r="H850">
            <v>5000</v>
          </cell>
          <cell r="I850">
            <v>5000</v>
          </cell>
          <cell r="J850">
            <v>5000</v>
          </cell>
          <cell r="K850">
            <v>5000</v>
          </cell>
          <cell r="L850">
            <v>5000</v>
          </cell>
          <cell r="M850">
            <v>5000</v>
          </cell>
          <cell r="N850">
            <v>60000</v>
          </cell>
          <cell r="O850">
            <v>111582</v>
          </cell>
        </row>
        <row r="851">
          <cell r="B851">
            <v>6833.333333333333</v>
          </cell>
          <cell r="C851">
            <v>6833.333333333333</v>
          </cell>
          <cell r="D851">
            <v>6833.333333333333</v>
          </cell>
          <cell r="E851">
            <v>6833.333333333333</v>
          </cell>
          <cell r="F851">
            <v>6833.333333333333</v>
          </cell>
          <cell r="G851">
            <v>6833.333333333333</v>
          </cell>
          <cell r="H851">
            <v>6833.333333333333</v>
          </cell>
          <cell r="I851">
            <v>6833.333333333333</v>
          </cell>
          <cell r="J851">
            <v>6833.333333333333</v>
          </cell>
          <cell r="K851">
            <v>6833.333333333333</v>
          </cell>
          <cell r="L851">
            <v>6833.333333333333</v>
          </cell>
          <cell r="M851">
            <v>6833.333333333333</v>
          </cell>
          <cell r="N851">
            <v>82000</v>
          </cell>
          <cell r="O851">
            <v>61623</v>
          </cell>
        </row>
        <row r="852">
          <cell r="B852">
            <v>0</v>
          </cell>
          <cell r="C852">
            <v>0</v>
          </cell>
          <cell r="D852">
            <v>0</v>
          </cell>
          <cell r="E852">
            <v>0</v>
          </cell>
          <cell r="F852">
            <v>0</v>
          </cell>
          <cell r="G852">
            <v>0</v>
          </cell>
          <cell r="H852">
            <v>0</v>
          </cell>
          <cell r="I852">
            <v>0</v>
          </cell>
          <cell r="J852">
            <v>0</v>
          </cell>
          <cell r="K852">
            <v>0</v>
          </cell>
          <cell r="L852">
            <v>0</v>
          </cell>
          <cell r="M852">
            <v>0</v>
          </cell>
          <cell r="N852">
            <v>0</v>
          </cell>
          <cell r="O852">
            <v>0</v>
          </cell>
        </row>
        <row r="853">
          <cell r="B853">
            <v>21083.333333333332</v>
          </cell>
          <cell r="C853">
            <v>21083.333333333332</v>
          </cell>
          <cell r="D853">
            <v>21083.333333333332</v>
          </cell>
          <cell r="E853">
            <v>21083.333333333332</v>
          </cell>
          <cell r="F853">
            <v>21083.333333333332</v>
          </cell>
          <cell r="G853">
            <v>21083.333333333332</v>
          </cell>
          <cell r="H853">
            <v>21083.333333333332</v>
          </cell>
          <cell r="I853">
            <v>21083.333333333332</v>
          </cell>
          <cell r="J853">
            <v>21083.333333333332</v>
          </cell>
          <cell r="K853">
            <v>21083.333333333332</v>
          </cell>
          <cell r="L853">
            <v>21083.333333333332</v>
          </cell>
          <cell r="M853">
            <v>21083.333333333332</v>
          </cell>
          <cell r="N853">
            <v>253000.00000000003</v>
          </cell>
          <cell r="O853">
            <v>53981</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row>
        <row r="855">
          <cell r="B855">
            <v>206466.66666666666</v>
          </cell>
          <cell r="C855">
            <v>206466.66666666666</v>
          </cell>
          <cell r="D855">
            <v>206466.66666666666</v>
          </cell>
          <cell r="E855">
            <v>206466.66666666666</v>
          </cell>
          <cell r="F855">
            <v>206466.66666666666</v>
          </cell>
          <cell r="G855">
            <v>206466.66666666666</v>
          </cell>
          <cell r="H855">
            <v>206466.66666666666</v>
          </cell>
          <cell r="I855">
            <v>206466.66666666666</v>
          </cell>
          <cell r="J855">
            <v>206466.66666666666</v>
          </cell>
          <cell r="K855">
            <v>206466.66666666666</v>
          </cell>
          <cell r="L855">
            <v>206466.66666666666</v>
          </cell>
          <cell r="M855">
            <v>206466.66666666666</v>
          </cell>
          <cell r="N855">
            <v>2477600</v>
          </cell>
          <cell r="O855">
            <v>2916849</v>
          </cell>
        </row>
        <row r="856">
          <cell r="B856">
            <v>67750</v>
          </cell>
          <cell r="C856">
            <v>67750</v>
          </cell>
          <cell r="D856">
            <v>67750</v>
          </cell>
          <cell r="E856">
            <v>67750</v>
          </cell>
          <cell r="F856">
            <v>67750</v>
          </cell>
          <cell r="G856">
            <v>67750</v>
          </cell>
          <cell r="H856">
            <v>67750</v>
          </cell>
          <cell r="I856">
            <v>67750</v>
          </cell>
          <cell r="J856">
            <v>67750</v>
          </cell>
          <cell r="K856">
            <v>67750</v>
          </cell>
          <cell r="L856">
            <v>67750</v>
          </cell>
          <cell r="M856">
            <v>67750</v>
          </cell>
          <cell r="N856">
            <v>813000</v>
          </cell>
          <cell r="O856">
            <v>683689</v>
          </cell>
        </row>
        <row r="857">
          <cell r="B857">
            <v>57118.333333333336</v>
          </cell>
          <cell r="C857">
            <v>57118.333333333336</v>
          </cell>
          <cell r="D857">
            <v>57118.333333333336</v>
          </cell>
          <cell r="E857">
            <v>57118.333333333336</v>
          </cell>
          <cell r="F857">
            <v>57118.333333333336</v>
          </cell>
          <cell r="G857">
            <v>57118.333333333336</v>
          </cell>
          <cell r="H857">
            <v>57118.333333333336</v>
          </cell>
          <cell r="I857">
            <v>57118.333333333336</v>
          </cell>
          <cell r="J857">
            <v>57118.333333333336</v>
          </cell>
          <cell r="K857">
            <v>57118.333333333336</v>
          </cell>
          <cell r="L857">
            <v>57118.333333333336</v>
          </cell>
          <cell r="M857">
            <v>57118.333333333336</v>
          </cell>
          <cell r="N857">
            <v>685420</v>
          </cell>
          <cell r="O857">
            <v>274136</v>
          </cell>
        </row>
        <row r="858">
          <cell r="B858">
            <v>0</v>
          </cell>
          <cell r="C858">
            <v>0</v>
          </cell>
          <cell r="D858">
            <v>0</v>
          </cell>
          <cell r="E858">
            <v>0</v>
          </cell>
          <cell r="F858">
            <v>0</v>
          </cell>
          <cell r="G858">
            <v>0</v>
          </cell>
          <cell r="H858">
            <v>0</v>
          </cell>
          <cell r="I858">
            <v>0</v>
          </cell>
          <cell r="J858">
            <v>0</v>
          </cell>
          <cell r="K858">
            <v>0</v>
          </cell>
          <cell r="L858">
            <v>0</v>
          </cell>
          <cell r="M858">
            <v>0</v>
          </cell>
          <cell r="N858">
            <v>0</v>
          </cell>
          <cell r="O858">
            <v>231272</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row>
        <row r="860">
          <cell r="B860">
            <v>0</v>
          </cell>
          <cell r="C860">
            <v>0</v>
          </cell>
          <cell r="D860">
            <v>0</v>
          </cell>
          <cell r="E860">
            <v>0</v>
          </cell>
          <cell r="F860">
            <v>0</v>
          </cell>
          <cell r="G860">
            <v>0</v>
          </cell>
          <cell r="H860">
            <v>0</v>
          </cell>
          <cell r="I860">
            <v>0</v>
          </cell>
          <cell r="J860">
            <v>0</v>
          </cell>
          <cell r="K860">
            <v>0</v>
          </cell>
          <cell r="L860">
            <v>0</v>
          </cell>
          <cell r="M860">
            <v>0</v>
          </cell>
          <cell r="N860">
            <v>0</v>
          </cell>
          <cell r="O860">
            <v>0</v>
          </cell>
        </row>
        <row r="861">
          <cell r="B861">
            <v>0</v>
          </cell>
          <cell r="C861">
            <v>0</v>
          </cell>
          <cell r="D861">
            <v>0</v>
          </cell>
          <cell r="E861">
            <v>0</v>
          </cell>
          <cell r="F861">
            <v>0</v>
          </cell>
          <cell r="G861">
            <v>0</v>
          </cell>
          <cell r="H861">
            <v>0</v>
          </cell>
          <cell r="I861">
            <v>0</v>
          </cell>
          <cell r="J861">
            <v>0</v>
          </cell>
          <cell r="K861">
            <v>0</v>
          </cell>
          <cell r="L861">
            <v>0</v>
          </cell>
          <cell r="M861">
            <v>0</v>
          </cell>
          <cell r="N861">
            <v>0</v>
          </cell>
          <cell r="O861">
            <v>0</v>
          </cell>
        </row>
        <row r="862">
          <cell r="B862">
            <v>93550</v>
          </cell>
          <cell r="C862">
            <v>93550</v>
          </cell>
          <cell r="D862">
            <v>93550</v>
          </cell>
          <cell r="E862">
            <v>93550</v>
          </cell>
          <cell r="F862">
            <v>93550</v>
          </cell>
          <cell r="G862">
            <v>93550</v>
          </cell>
          <cell r="H862">
            <v>93550</v>
          </cell>
          <cell r="I862">
            <v>93550</v>
          </cell>
          <cell r="J862">
            <v>93550</v>
          </cell>
          <cell r="K862">
            <v>93550</v>
          </cell>
          <cell r="L862">
            <v>93550</v>
          </cell>
          <cell r="M862">
            <v>93550</v>
          </cell>
          <cell r="N862">
            <v>1122600</v>
          </cell>
          <cell r="O862">
            <v>861157</v>
          </cell>
        </row>
        <row r="863">
          <cell r="B863">
            <v>34100</v>
          </cell>
          <cell r="C863">
            <v>34100</v>
          </cell>
          <cell r="D863">
            <v>34100</v>
          </cell>
          <cell r="E863">
            <v>34100</v>
          </cell>
          <cell r="F863">
            <v>34100</v>
          </cell>
          <cell r="G863">
            <v>34100</v>
          </cell>
          <cell r="H863">
            <v>34100</v>
          </cell>
          <cell r="I863">
            <v>34100</v>
          </cell>
          <cell r="J863">
            <v>34100</v>
          </cell>
          <cell r="K863">
            <v>34100</v>
          </cell>
          <cell r="L863">
            <v>34100</v>
          </cell>
          <cell r="M863">
            <v>34100</v>
          </cell>
          <cell r="N863">
            <v>409200</v>
          </cell>
          <cell r="O863">
            <v>758670</v>
          </cell>
        </row>
        <row r="864">
          <cell r="B864">
            <v>35833.333333333336</v>
          </cell>
          <cell r="C864">
            <v>35833.333333333336</v>
          </cell>
          <cell r="D864">
            <v>35833.333333333336</v>
          </cell>
          <cell r="E864">
            <v>35833.333333333336</v>
          </cell>
          <cell r="F864">
            <v>35833.333333333336</v>
          </cell>
          <cell r="G864">
            <v>35833.333333333336</v>
          </cell>
          <cell r="H864">
            <v>35833.333333333336</v>
          </cell>
          <cell r="I864">
            <v>35833.333333333336</v>
          </cell>
          <cell r="J864">
            <v>35833.333333333336</v>
          </cell>
          <cell r="K864">
            <v>35833.333333333336</v>
          </cell>
          <cell r="L864">
            <v>35833.333333333336</v>
          </cell>
          <cell r="M864">
            <v>35833.333333333336</v>
          </cell>
          <cell r="N864">
            <v>429999.99999999994</v>
          </cell>
          <cell r="O864">
            <v>3135617</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row>
        <row r="866">
          <cell r="B866">
            <v>500</v>
          </cell>
          <cell r="C866">
            <v>500</v>
          </cell>
          <cell r="D866">
            <v>500</v>
          </cell>
          <cell r="E866">
            <v>500</v>
          </cell>
          <cell r="F866">
            <v>500</v>
          </cell>
          <cell r="G866">
            <v>500</v>
          </cell>
          <cell r="H866">
            <v>500</v>
          </cell>
          <cell r="I866">
            <v>500</v>
          </cell>
          <cell r="J866">
            <v>500</v>
          </cell>
          <cell r="K866">
            <v>500</v>
          </cell>
          <cell r="L866">
            <v>500</v>
          </cell>
          <cell r="M866">
            <v>500</v>
          </cell>
          <cell r="N866">
            <v>6000</v>
          </cell>
          <cell r="O866">
            <v>0</v>
          </cell>
        </row>
        <row r="867">
          <cell r="B867">
            <v>777500</v>
          </cell>
          <cell r="C867">
            <v>777500</v>
          </cell>
          <cell r="D867">
            <v>777500</v>
          </cell>
          <cell r="E867">
            <v>777500</v>
          </cell>
          <cell r="F867">
            <v>777500</v>
          </cell>
          <cell r="G867">
            <v>777500</v>
          </cell>
          <cell r="H867">
            <v>777500</v>
          </cell>
          <cell r="I867">
            <v>777500</v>
          </cell>
          <cell r="J867">
            <v>777500</v>
          </cell>
          <cell r="K867">
            <v>777500</v>
          </cell>
          <cell r="L867">
            <v>777500</v>
          </cell>
          <cell r="M867">
            <v>777500</v>
          </cell>
          <cell r="N867">
            <v>9330000</v>
          </cell>
          <cell r="O867">
            <v>2250688</v>
          </cell>
        </row>
        <row r="868">
          <cell r="B868">
            <v>220916.66666666666</v>
          </cell>
          <cell r="C868">
            <v>220916.66666666666</v>
          </cell>
          <cell r="D868">
            <v>220916.66666666666</v>
          </cell>
          <cell r="E868">
            <v>220916.66666666666</v>
          </cell>
          <cell r="F868">
            <v>220916.66666666666</v>
          </cell>
          <cell r="G868">
            <v>220916.66666666666</v>
          </cell>
          <cell r="H868">
            <v>220916.66666666666</v>
          </cell>
          <cell r="I868">
            <v>220916.66666666666</v>
          </cell>
          <cell r="J868">
            <v>220916.66666666666</v>
          </cell>
          <cell r="K868">
            <v>220916.66666666666</v>
          </cell>
          <cell r="L868">
            <v>220916.66666666666</v>
          </cell>
          <cell r="M868">
            <v>220916.66666666666</v>
          </cell>
          <cell r="N868">
            <v>2651000</v>
          </cell>
          <cell r="O868">
            <v>1476779</v>
          </cell>
        </row>
        <row r="869">
          <cell r="C869">
            <v>0</v>
          </cell>
          <cell r="D869">
            <v>0</v>
          </cell>
          <cell r="E869">
            <v>0</v>
          </cell>
          <cell r="F869">
            <v>0</v>
          </cell>
          <cell r="G869">
            <v>0</v>
          </cell>
          <cell r="H869">
            <v>0</v>
          </cell>
          <cell r="I869">
            <v>0</v>
          </cell>
          <cell r="J869">
            <v>0</v>
          </cell>
          <cell r="K869">
            <v>0</v>
          </cell>
          <cell r="L869">
            <v>0</v>
          </cell>
          <cell r="M869">
            <v>0</v>
          </cell>
          <cell r="N869">
            <v>0</v>
          </cell>
          <cell r="O869">
            <v>0</v>
          </cell>
        </row>
        <row r="870">
          <cell r="B870">
            <v>521250</v>
          </cell>
          <cell r="C870">
            <v>521250</v>
          </cell>
          <cell r="D870">
            <v>521250</v>
          </cell>
          <cell r="E870">
            <v>521250</v>
          </cell>
          <cell r="F870">
            <v>521250</v>
          </cell>
          <cell r="G870">
            <v>521250</v>
          </cell>
          <cell r="H870">
            <v>521250</v>
          </cell>
          <cell r="I870">
            <v>521250</v>
          </cell>
          <cell r="J870">
            <v>521250</v>
          </cell>
          <cell r="K870">
            <v>521250</v>
          </cell>
          <cell r="L870">
            <v>521250</v>
          </cell>
          <cell r="M870">
            <v>521250</v>
          </cell>
          <cell r="N870">
            <v>6255000</v>
          </cell>
          <cell r="O870">
            <v>4047464</v>
          </cell>
        </row>
        <row r="871">
          <cell r="B871">
            <v>38083.333333333336</v>
          </cell>
          <cell r="C871">
            <v>38083.333333333336</v>
          </cell>
          <cell r="D871">
            <v>38083.333333333336</v>
          </cell>
          <cell r="E871">
            <v>38083.333333333336</v>
          </cell>
          <cell r="F871">
            <v>38083.333333333336</v>
          </cell>
          <cell r="G871">
            <v>38083.333333333336</v>
          </cell>
          <cell r="H871">
            <v>38083.333333333336</v>
          </cell>
          <cell r="I871">
            <v>38083.333333333336</v>
          </cell>
          <cell r="J871">
            <v>38083.333333333336</v>
          </cell>
          <cell r="K871">
            <v>38083.333333333336</v>
          </cell>
          <cell r="L871">
            <v>38083.333333333336</v>
          </cell>
          <cell r="M871">
            <v>38083.333333333336</v>
          </cell>
          <cell r="N871">
            <v>456999.99999999994</v>
          </cell>
          <cell r="O871">
            <v>372126</v>
          </cell>
        </row>
        <row r="872">
          <cell r="B872">
            <v>31333.333333333332</v>
          </cell>
          <cell r="C872">
            <v>31333.333333333332</v>
          </cell>
          <cell r="D872">
            <v>31333.333333333332</v>
          </cell>
          <cell r="E872">
            <v>31333.333333333332</v>
          </cell>
          <cell r="F872">
            <v>31333.333333333332</v>
          </cell>
          <cell r="G872">
            <v>31333.333333333332</v>
          </cell>
          <cell r="H872">
            <v>31333.333333333332</v>
          </cell>
          <cell r="I872">
            <v>31333.333333333332</v>
          </cell>
          <cell r="J872">
            <v>31333.333333333332</v>
          </cell>
          <cell r="K872">
            <v>31333.333333333332</v>
          </cell>
          <cell r="L872">
            <v>31333.333333333332</v>
          </cell>
          <cell r="M872">
            <v>31333.333333333332</v>
          </cell>
          <cell r="N872">
            <v>375999.99999999994</v>
          </cell>
          <cell r="O872">
            <v>366541</v>
          </cell>
        </row>
        <row r="873">
          <cell r="B873">
            <v>12500</v>
          </cell>
          <cell r="C873">
            <v>12500</v>
          </cell>
          <cell r="D873">
            <v>12500</v>
          </cell>
          <cell r="E873">
            <v>12500</v>
          </cell>
          <cell r="F873">
            <v>12500</v>
          </cell>
          <cell r="G873">
            <v>12500</v>
          </cell>
          <cell r="H873">
            <v>12500</v>
          </cell>
          <cell r="I873">
            <v>12500</v>
          </cell>
          <cell r="J873">
            <v>12500</v>
          </cell>
          <cell r="K873">
            <v>12500</v>
          </cell>
          <cell r="L873">
            <v>12500</v>
          </cell>
          <cell r="M873">
            <v>12500</v>
          </cell>
          <cell r="N873">
            <v>150000</v>
          </cell>
          <cell r="O873">
            <v>368351</v>
          </cell>
        </row>
        <row r="874">
          <cell r="B874">
            <v>226000</v>
          </cell>
          <cell r="C874">
            <v>226000</v>
          </cell>
          <cell r="D874">
            <v>226000</v>
          </cell>
          <cell r="E874">
            <v>226000</v>
          </cell>
          <cell r="F874">
            <v>226000</v>
          </cell>
          <cell r="G874">
            <v>226000</v>
          </cell>
          <cell r="H874">
            <v>226000</v>
          </cell>
          <cell r="I874">
            <v>226000</v>
          </cell>
          <cell r="J874">
            <v>226000</v>
          </cell>
          <cell r="K874">
            <v>226000</v>
          </cell>
          <cell r="L874">
            <v>226000</v>
          </cell>
          <cell r="M874">
            <v>226000</v>
          </cell>
          <cell r="N874">
            <v>2712000</v>
          </cell>
          <cell r="O874">
            <v>2177994</v>
          </cell>
        </row>
        <row r="875">
          <cell r="B875">
            <v>0</v>
          </cell>
          <cell r="C875">
            <v>0</v>
          </cell>
          <cell r="D875">
            <v>0</v>
          </cell>
          <cell r="E875">
            <v>0</v>
          </cell>
          <cell r="F875">
            <v>0</v>
          </cell>
          <cell r="G875">
            <v>0</v>
          </cell>
          <cell r="H875">
            <v>0</v>
          </cell>
          <cell r="I875">
            <v>0</v>
          </cell>
          <cell r="J875">
            <v>0</v>
          </cell>
          <cell r="K875">
            <v>0</v>
          </cell>
          <cell r="L875">
            <v>0</v>
          </cell>
          <cell r="M875">
            <v>0</v>
          </cell>
          <cell r="N875">
            <v>0</v>
          </cell>
          <cell r="O875">
            <v>14401</v>
          </cell>
        </row>
        <row r="876">
          <cell r="B876">
            <v>0</v>
          </cell>
          <cell r="C876">
            <v>0</v>
          </cell>
          <cell r="D876">
            <v>0</v>
          </cell>
          <cell r="E876">
            <v>0</v>
          </cell>
          <cell r="F876">
            <v>0</v>
          </cell>
          <cell r="G876">
            <v>0</v>
          </cell>
          <cell r="H876">
            <v>0</v>
          </cell>
          <cell r="I876">
            <v>0</v>
          </cell>
          <cell r="J876">
            <v>0</v>
          </cell>
          <cell r="K876">
            <v>0</v>
          </cell>
          <cell r="L876">
            <v>0</v>
          </cell>
          <cell r="M876">
            <v>0</v>
          </cell>
          <cell r="N876">
            <v>0</v>
          </cell>
          <cell r="O876">
            <v>0</v>
          </cell>
        </row>
        <row r="877">
          <cell r="B877">
            <v>0</v>
          </cell>
          <cell r="C877">
            <v>0</v>
          </cell>
          <cell r="D877">
            <v>0</v>
          </cell>
          <cell r="E877">
            <v>0</v>
          </cell>
          <cell r="F877">
            <v>0</v>
          </cell>
          <cell r="G877">
            <v>0</v>
          </cell>
          <cell r="H877">
            <v>0</v>
          </cell>
          <cell r="I877">
            <v>0</v>
          </cell>
          <cell r="J877">
            <v>0</v>
          </cell>
          <cell r="K877">
            <v>0</v>
          </cell>
          <cell r="L877">
            <v>0</v>
          </cell>
          <cell r="M877">
            <v>0</v>
          </cell>
          <cell r="N877">
            <v>0</v>
          </cell>
          <cell r="O877">
            <v>0</v>
          </cell>
        </row>
        <row r="878">
          <cell r="B878">
            <v>0</v>
          </cell>
          <cell r="C878">
            <v>0</v>
          </cell>
          <cell r="D878">
            <v>0</v>
          </cell>
          <cell r="E878">
            <v>0</v>
          </cell>
          <cell r="F878">
            <v>0</v>
          </cell>
          <cell r="G878">
            <v>0</v>
          </cell>
          <cell r="H878">
            <v>0</v>
          </cell>
          <cell r="I878">
            <v>0</v>
          </cell>
          <cell r="J878">
            <v>0</v>
          </cell>
          <cell r="K878">
            <v>0</v>
          </cell>
          <cell r="L878">
            <v>0</v>
          </cell>
          <cell r="M878">
            <v>0</v>
          </cell>
          <cell r="N878">
            <v>0</v>
          </cell>
          <cell r="O878">
            <v>0</v>
          </cell>
        </row>
        <row r="879">
          <cell r="B879">
            <v>232533.33333333334</v>
          </cell>
          <cell r="C879">
            <v>232533.33333333334</v>
          </cell>
          <cell r="D879">
            <v>232533.33333333334</v>
          </cell>
          <cell r="E879">
            <v>232533.33333333334</v>
          </cell>
          <cell r="F879">
            <v>232533.33333333334</v>
          </cell>
          <cell r="G879">
            <v>232533.33333333334</v>
          </cell>
          <cell r="H879">
            <v>232533.33333333334</v>
          </cell>
          <cell r="I879">
            <v>232533.33333333334</v>
          </cell>
          <cell r="J879">
            <v>232533.33333333334</v>
          </cell>
          <cell r="K879">
            <v>232533.33333333334</v>
          </cell>
          <cell r="L879">
            <v>232533.33333333334</v>
          </cell>
          <cell r="M879">
            <v>232533.33333333334</v>
          </cell>
          <cell r="N879">
            <v>2790400</v>
          </cell>
          <cell r="O879">
            <v>303414</v>
          </cell>
        </row>
        <row r="880">
          <cell r="B880">
            <v>87500</v>
          </cell>
          <cell r="C880">
            <v>87500</v>
          </cell>
          <cell r="D880">
            <v>87500</v>
          </cell>
          <cell r="E880">
            <v>87500</v>
          </cell>
          <cell r="F880">
            <v>87500</v>
          </cell>
          <cell r="G880">
            <v>87500</v>
          </cell>
          <cell r="H880">
            <v>87500</v>
          </cell>
          <cell r="I880">
            <v>87500</v>
          </cell>
          <cell r="J880">
            <v>87500</v>
          </cell>
          <cell r="K880">
            <v>87500</v>
          </cell>
          <cell r="L880">
            <v>87500</v>
          </cell>
          <cell r="M880">
            <v>87500</v>
          </cell>
          <cell r="N880">
            <v>1050000</v>
          </cell>
          <cell r="O880">
            <v>352422</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row>
        <row r="882">
          <cell r="B882">
            <v>66666.666666666672</v>
          </cell>
          <cell r="C882">
            <v>66666.666666666672</v>
          </cell>
          <cell r="D882">
            <v>66666.666666666672</v>
          </cell>
          <cell r="E882">
            <v>66666.666666666672</v>
          </cell>
          <cell r="F882">
            <v>66666.666666666672</v>
          </cell>
          <cell r="G882">
            <v>66666.666666666672</v>
          </cell>
          <cell r="H882">
            <v>66666.666666666672</v>
          </cell>
          <cell r="I882">
            <v>66666.666666666672</v>
          </cell>
          <cell r="J882">
            <v>66666.666666666672</v>
          </cell>
          <cell r="K882">
            <v>66666.666666666672</v>
          </cell>
          <cell r="L882">
            <v>66666.666666666672</v>
          </cell>
          <cell r="M882">
            <v>66666.666666666672</v>
          </cell>
          <cell r="N882">
            <v>799999.99999999988</v>
          </cell>
          <cell r="O882">
            <v>260727</v>
          </cell>
        </row>
        <row r="883">
          <cell r="C883">
            <v>0</v>
          </cell>
          <cell r="D883">
            <v>0</v>
          </cell>
          <cell r="E883">
            <v>0</v>
          </cell>
          <cell r="F883">
            <v>0</v>
          </cell>
          <cell r="G883">
            <v>0</v>
          </cell>
          <cell r="H883">
            <v>0</v>
          </cell>
          <cell r="I883">
            <v>0</v>
          </cell>
          <cell r="J883">
            <v>0</v>
          </cell>
          <cell r="K883">
            <v>0</v>
          </cell>
          <cell r="L883">
            <v>0</v>
          </cell>
          <cell r="M883">
            <v>0</v>
          </cell>
          <cell r="N883">
            <v>0</v>
          </cell>
          <cell r="O883">
            <v>0</v>
          </cell>
        </row>
        <row r="884">
          <cell r="C884">
            <v>0</v>
          </cell>
          <cell r="D884">
            <v>0</v>
          </cell>
          <cell r="E884">
            <v>0</v>
          </cell>
          <cell r="F884">
            <v>0</v>
          </cell>
          <cell r="G884">
            <v>0</v>
          </cell>
          <cell r="H884">
            <v>0</v>
          </cell>
          <cell r="I884">
            <v>0</v>
          </cell>
          <cell r="J884">
            <v>0</v>
          </cell>
          <cell r="K884">
            <v>0</v>
          </cell>
          <cell r="L884">
            <v>0</v>
          </cell>
          <cell r="M884">
            <v>0</v>
          </cell>
          <cell r="N884">
            <v>0</v>
          </cell>
          <cell r="O884">
            <v>0</v>
          </cell>
        </row>
        <row r="885">
          <cell r="C885">
            <v>0</v>
          </cell>
          <cell r="D885">
            <v>0</v>
          </cell>
          <cell r="E885">
            <v>0</v>
          </cell>
          <cell r="F885">
            <v>0</v>
          </cell>
          <cell r="G885">
            <v>0</v>
          </cell>
          <cell r="H885">
            <v>0</v>
          </cell>
          <cell r="I885">
            <v>0</v>
          </cell>
          <cell r="J885">
            <v>0</v>
          </cell>
          <cell r="K885">
            <v>0</v>
          </cell>
          <cell r="L885">
            <v>0</v>
          </cell>
          <cell r="M885">
            <v>0</v>
          </cell>
          <cell r="N885">
            <v>0</v>
          </cell>
          <cell r="O885">
            <v>0</v>
          </cell>
        </row>
        <row r="886">
          <cell r="B886">
            <v>5261850.333333333</v>
          </cell>
          <cell r="C886">
            <v>5261850.333333333</v>
          </cell>
          <cell r="D886">
            <v>5261850.333333333</v>
          </cell>
          <cell r="E886">
            <v>5261850.333333333</v>
          </cell>
          <cell r="F886">
            <v>5261850.333333333</v>
          </cell>
          <cell r="G886">
            <v>5261850.333333333</v>
          </cell>
          <cell r="H886">
            <v>5261850.333333333</v>
          </cell>
          <cell r="I886">
            <v>5261850.333333333</v>
          </cell>
          <cell r="J886">
            <v>5261850.333333333</v>
          </cell>
          <cell r="K886">
            <v>5261850.333333333</v>
          </cell>
          <cell r="L886">
            <v>5261850.333333333</v>
          </cell>
          <cell r="M886">
            <v>5261850.333333333</v>
          </cell>
          <cell r="N886">
            <v>63142204.000000007</v>
          </cell>
          <cell r="O886">
            <v>42059970</v>
          </cell>
        </row>
        <row r="887">
          <cell r="N887">
            <v>54799755</v>
          </cell>
        </row>
        <row r="888">
          <cell r="B888">
            <v>63142204</v>
          </cell>
          <cell r="C888">
            <v>138620000</v>
          </cell>
          <cell r="D888">
            <v>201762204</v>
          </cell>
          <cell r="E888">
            <v>193419755</v>
          </cell>
          <cell r="F888">
            <v>8342449</v>
          </cell>
          <cell r="P888">
            <v>17988460.5</v>
          </cell>
        </row>
        <row r="892">
          <cell r="B892" t="str">
            <v xml:space="preserve">Corporate, Admin. &amp; Finance Budget                                                                                                                                                                                                                             </v>
          </cell>
          <cell r="N892" t="str">
            <v>TOTAL</v>
          </cell>
          <cell r="O892" t="str">
            <v>ACTUAL UPTO APRIL '00</v>
          </cell>
        </row>
        <row r="894">
          <cell r="B894">
            <v>548</v>
          </cell>
          <cell r="C894">
            <v>579</v>
          </cell>
          <cell r="D894">
            <v>610</v>
          </cell>
          <cell r="E894">
            <v>641</v>
          </cell>
          <cell r="F894">
            <v>672</v>
          </cell>
          <cell r="G894">
            <v>703</v>
          </cell>
          <cell r="H894">
            <v>734</v>
          </cell>
          <cell r="I894">
            <v>765</v>
          </cell>
          <cell r="J894">
            <v>796</v>
          </cell>
          <cell r="K894">
            <v>827</v>
          </cell>
          <cell r="L894">
            <v>858</v>
          </cell>
          <cell r="M894">
            <v>889</v>
          </cell>
        </row>
        <row r="895">
          <cell r="B895">
            <v>3031422.6666666665</v>
          </cell>
          <cell r="C895">
            <v>3031422.6666666665</v>
          </cell>
          <cell r="D895">
            <v>3031422.6666666665</v>
          </cell>
          <cell r="E895">
            <v>3031422.6666666665</v>
          </cell>
          <cell r="F895">
            <v>3031422.6666666665</v>
          </cell>
          <cell r="G895">
            <v>3031422.6666666665</v>
          </cell>
          <cell r="H895">
            <v>3031422.6666666665</v>
          </cell>
          <cell r="I895">
            <v>3031422.6666666665</v>
          </cell>
          <cell r="J895">
            <v>3031422.6666666665</v>
          </cell>
          <cell r="K895">
            <v>3031422.6666666665</v>
          </cell>
          <cell r="L895">
            <v>3031422.6666666665</v>
          </cell>
          <cell r="M895">
            <v>3031422.6666666665</v>
          </cell>
          <cell r="N895">
            <v>36377072.000000007</v>
          </cell>
          <cell r="O895">
            <v>32304059</v>
          </cell>
          <cell r="P895">
            <v>36377072.000000007</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94342</v>
          </cell>
          <cell r="P896">
            <v>0</v>
          </cell>
        </row>
        <row r="897">
          <cell r="B897">
            <v>112155.33333333333</v>
          </cell>
          <cell r="C897">
            <v>112155.33333333333</v>
          </cell>
          <cell r="D897">
            <v>112155.33333333333</v>
          </cell>
          <cell r="E897">
            <v>112155.33333333333</v>
          </cell>
          <cell r="F897">
            <v>112155.33333333333</v>
          </cell>
          <cell r="G897">
            <v>112155.33333333333</v>
          </cell>
          <cell r="H897">
            <v>112155.33333333333</v>
          </cell>
          <cell r="I897">
            <v>112155.33333333333</v>
          </cell>
          <cell r="J897">
            <v>112155.33333333333</v>
          </cell>
          <cell r="K897">
            <v>112155.33333333333</v>
          </cell>
          <cell r="L897">
            <v>112155.33333333333</v>
          </cell>
          <cell r="M897">
            <v>112155.33333333333</v>
          </cell>
          <cell r="N897">
            <v>1345864</v>
          </cell>
          <cell r="O897">
            <v>182502</v>
          </cell>
          <cell r="P897">
            <v>1345864</v>
          </cell>
        </row>
        <row r="898">
          <cell r="B898">
            <v>183750</v>
          </cell>
          <cell r="C898">
            <v>183750</v>
          </cell>
          <cell r="D898">
            <v>183750</v>
          </cell>
          <cell r="E898">
            <v>183750</v>
          </cell>
          <cell r="F898">
            <v>183750</v>
          </cell>
          <cell r="G898">
            <v>183750</v>
          </cell>
          <cell r="H898">
            <v>183750</v>
          </cell>
          <cell r="I898">
            <v>183750</v>
          </cell>
          <cell r="J898">
            <v>183750</v>
          </cell>
          <cell r="K898">
            <v>183750</v>
          </cell>
          <cell r="L898">
            <v>183750</v>
          </cell>
          <cell r="M898">
            <v>183750</v>
          </cell>
          <cell r="N898">
            <v>2205000</v>
          </cell>
          <cell r="O898">
            <v>1015628</v>
          </cell>
          <cell r="P898">
            <v>2205000</v>
          </cell>
        </row>
        <row r="899">
          <cell r="B899">
            <v>44914.5</v>
          </cell>
          <cell r="C899">
            <v>44914.5</v>
          </cell>
          <cell r="D899">
            <v>44914.5</v>
          </cell>
          <cell r="E899">
            <v>44914.5</v>
          </cell>
          <cell r="F899">
            <v>44914.5</v>
          </cell>
          <cell r="G899">
            <v>44914.5</v>
          </cell>
          <cell r="H899">
            <v>44914.5</v>
          </cell>
          <cell r="I899">
            <v>44914.5</v>
          </cell>
          <cell r="J899">
            <v>44914.5</v>
          </cell>
          <cell r="K899">
            <v>44914.5</v>
          </cell>
          <cell r="L899">
            <v>44914.5</v>
          </cell>
          <cell r="M899">
            <v>44914.5</v>
          </cell>
          <cell r="N899">
            <v>538974</v>
          </cell>
          <cell r="O899">
            <v>451660</v>
          </cell>
          <cell r="P899">
            <v>-35838098.000000007</v>
          </cell>
        </row>
        <row r="900">
          <cell r="B900">
            <v>416666.66666666669</v>
          </cell>
          <cell r="C900">
            <v>416666.66666666669</v>
          </cell>
          <cell r="D900">
            <v>416666.66666666669</v>
          </cell>
          <cell r="E900">
            <v>416666.66666666669</v>
          </cell>
          <cell r="F900">
            <v>416666.66666666669</v>
          </cell>
          <cell r="G900">
            <v>416666.66666666669</v>
          </cell>
          <cell r="H900">
            <v>416666.66666666669</v>
          </cell>
          <cell r="I900">
            <v>416666.66666666669</v>
          </cell>
          <cell r="J900">
            <v>416666.66666666669</v>
          </cell>
          <cell r="K900">
            <v>416666.66666666669</v>
          </cell>
          <cell r="L900">
            <v>416666.66666666669</v>
          </cell>
          <cell r="M900">
            <v>416666.66666666669</v>
          </cell>
          <cell r="N900">
            <v>5000000</v>
          </cell>
          <cell r="O900">
            <v>0</v>
          </cell>
          <cell r="P900">
            <v>5000000</v>
          </cell>
          <cell r="T900">
            <v>75000</v>
          </cell>
          <cell r="U900">
            <v>500000</v>
          </cell>
        </row>
        <row r="901">
          <cell r="B901">
            <v>179666.66666666666</v>
          </cell>
          <cell r="C901">
            <v>179666.66666666666</v>
          </cell>
          <cell r="D901">
            <v>179666.66666666666</v>
          </cell>
          <cell r="E901">
            <v>179666.66666666666</v>
          </cell>
          <cell r="F901">
            <v>179666.66666666666</v>
          </cell>
          <cell r="G901">
            <v>179666.66666666666</v>
          </cell>
          <cell r="H901">
            <v>179666.66666666666</v>
          </cell>
          <cell r="I901">
            <v>179666.66666666666</v>
          </cell>
          <cell r="J901">
            <v>179666.66666666666</v>
          </cell>
          <cell r="K901">
            <v>179666.66666666666</v>
          </cell>
          <cell r="L901">
            <v>179666.66666666666</v>
          </cell>
          <cell r="M901">
            <v>179666.66666666666</v>
          </cell>
          <cell r="N901">
            <v>2156000.0000000005</v>
          </cell>
          <cell r="O901">
            <v>3164700</v>
          </cell>
          <cell r="P901">
            <v>810136.00000000047</v>
          </cell>
          <cell r="T901">
            <v>1000</v>
          </cell>
          <cell r="U901">
            <v>300000</v>
          </cell>
        </row>
        <row r="902">
          <cell r="B902">
            <v>30000</v>
          </cell>
          <cell r="C902">
            <v>30000</v>
          </cell>
          <cell r="D902">
            <v>30000</v>
          </cell>
          <cell r="E902">
            <v>30000</v>
          </cell>
          <cell r="F902">
            <v>30000</v>
          </cell>
          <cell r="G902">
            <v>30000</v>
          </cell>
          <cell r="H902">
            <v>30000</v>
          </cell>
          <cell r="I902">
            <v>30000</v>
          </cell>
          <cell r="J902">
            <v>30000</v>
          </cell>
          <cell r="K902">
            <v>30000</v>
          </cell>
          <cell r="L902">
            <v>30000</v>
          </cell>
          <cell r="M902">
            <v>30000</v>
          </cell>
          <cell r="N902">
            <v>360000</v>
          </cell>
          <cell r="P902">
            <v>-1845000</v>
          </cell>
          <cell r="T902">
            <v>5000</v>
          </cell>
          <cell r="U902">
            <v>3000000</v>
          </cell>
        </row>
        <row r="903">
          <cell r="B903">
            <v>21125</v>
          </cell>
          <cell r="C903">
            <v>21125</v>
          </cell>
          <cell r="D903">
            <v>21125</v>
          </cell>
          <cell r="E903">
            <v>21125</v>
          </cell>
          <cell r="F903">
            <v>21125</v>
          </cell>
          <cell r="G903">
            <v>21125</v>
          </cell>
          <cell r="H903">
            <v>21125</v>
          </cell>
          <cell r="I903">
            <v>21125</v>
          </cell>
          <cell r="J903">
            <v>21125</v>
          </cell>
          <cell r="K903">
            <v>21125</v>
          </cell>
          <cell r="L903">
            <v>21125</v>
          </cell>
          <cell r="M903">
            <v>21125</v>
          </cell>
          <cell r="N903">
            <v>253500</v>
          </cell>
          <cell r="O903">
            <v>175965</v>
          </cell>
          <cell r="P903">
            <v>-285474</v>
          </cell>
          <cell r="T903">
            <v>5000</v>
          </cell>
          <cell r="U903">
            <v>100000</v>
          </cell>
        </row>
        <row r="904">
          <cell r="B904">
            <v>211864.91666666666</v>
          </cell>
          <cell r="C904">
            <v>211864.91666666666</v>
          </cell>
          <cell r="D904">
            <v>211864.91666666666</v>
          </cell>
          <cell r="E904">
            <v>211864.91666666666</v>
          </cell>
          <cell r="F904">
            <v>211864.91666666666</v>
          </cell>
          <cell r="G904">
            <v>211864.91666666666</v>
          </cell>
          <cell r="H904">
            <v>211864.91666666666</v>
          </cell>
          <cell r="I904">
            <v>211864.91666666666</v>
          </cell>
          <cell r="J904">
            <v>211864.91666666666</v>
          </cell>
          <cell r="K904">
            <v>211864.91666666666</v>
          </cell>
          <cell r="L904">
            <v>211864.91666666666</v>
          </cell>
          <cell r="M904">
            <v>211864.91666666666</v>
          </cell>
          <cell r="N904">
            <v>2542379</v>
          </cell>
          <cell r="O904">
            <v>1569651</v>
          </cell>
          <cell r="P904">
            <v>-2457621</v>
          </cell>
          <cell r="R904">
            <v>1000000.0000000002</v>
          </cell>
          <cell r="T904">
            <v>150000</v>
          </cell>
          <cell r="U904">
            <v>400000</v>
          </cell>
        </row>
        <row r="905">
          <cell r="B905">
            <v>409583.33333333331</v>
          </cell>
          <cell r="C905">
            <v>409583.33333333331</v>
          </cell>
          <cell r="D905">
            <v>409583.33333333331</v>
          </cell>
          <cell r="E905">
            <v>409583.33333333331</v>
          </cell>
          <cell r="F905">
            <v>409583.33333333331</v>
          </cell>
          <cell r="G905">
            <v>409583.33333333331</v>
          </cell>
          <cell r="H905">
            <v>409583.33333333331</v>
          </cell>
          <cell r="I905">
            <v>409583.33333333331</v>
          </cell>
          <cell r="J905">
            <v>409583.33333333331</v>
          </cell>
          <cell r="K905">
            <v>409583.33333333331</v>
          </cell>
          <cell r="L905">
            <v>409583.33333333331</v>
          </cell>
          <cell r="M905">
            <v>409583.33333333331</v>
          </cell>
          <cell r="N905">
            <v>4915000</v>
          </cell>
          <cell r="O905">
            <v>3502932</v>
          </cell>
          <cell r="P905">
            <v>2758999.9999999995</v>
          </cell>
          <cell r="T905">
            <v>100000</v>
          </cell>
          <cell r="U905">
            <v>2000000</v>
          </cell>
        </row>
        <row r="906">
          <cell r="B906">
            <v>0</v>
          </cell>
          <cell r="C906">
            <v>0</v>
          </cell>
          <cell r="D906">
            <v>0</v>
          </cell>
          <cell r="E906">
            <v>0</v>
          </cell>
          <cell r="F906">
            <v>0</v>
          </cell>
          <cell r="G906">
            <v>0</v>
          </cell>
          <cell r="H906">
            <v>0</v>
          </cell>
          <cell r="I906">
            <v>0</v>
          </cell>
          <cell r="J906">
            <v>0</v>
          </cell>
          <cell r="K906">
            <v>0</v>
          </cell>
          <cell r="L906">
            <v>0</v>
          </cell>
          <cell r="M906">
            <v>0</v>
          </cell>
          <cell r="N906">
            <v>0</v>
          </cell>
          <cell r="O906">
            <v>0</v>
          </cell>
          <cell r="P906">
            <v>-360000</v>
          </cell>
          <cell r="T906">
            <v>10000</v>
          </cell>
          <cell r="U906">
            <v>500000</v>
          </cell>
        </row>
        <row r="907">
          <cell r="B907">
            <v>0</v>
          </cell>
          <cell r="C907">
            <v>0</v>
          </cell>
          <cell r="D907">
            <v>0</v>
          </cell>
          <cell r="E907">
            <v>0</v>
          </cell>
          <cell r="F907">
            <v>0</v>
          </cell>
          <cell r="G907">
            <v>0</v>
          </cell>
          <cell r="H907">
            <v>0</v>
          </cell>
          <cell r="I907">
            <v>0</v>
          </cell>
          <cell r="J907">
            <v>0</v>
          </cell>
          <cell r="K907">
            <v>0</v>
          </cell>
          <cell r="L907">
            <v>0</v>
          </cell>
          <cell r="M907">
            <v>0</v>
          </cell>
          <cell r="N907">
            <v>0</v>
          </cell>
          <cell r="O907">
            <v>0</v>
          </cell>
          <cell r="P907">
            <v>-253500</v>
          </cell>
          <cell r="T907">
            <v>2000</v>
          </cell>
          <cell r="U907">
            <v>50000</v>
          </cell>
        </row>
        <row r="908">
          <cell r="B908">
            <v>265646.66666666669</v>
          </cell>
          <cell r="C908">
            <v>265646.66666666669</v>
          </cell>
          <cell r="D908">
            <v>265646.66666666669</v>
          </cell>
          <cell r="E908">
            <v>265646.66666666669</v>
          </cell>
          <cell r="F908">
            <v>265646.66666666669</v>
          </cell>
          <cell r="G908">
            <v>265646.66666666669</v>
          </cell>
          <cell r="H908">
            <v>265646.66666666669</v>
          </cell>
          <cell r="I908">
            <v>265646.66666666669</v>
          </cell>
          <cell r="J908">
            <v>265646.66666666669</v>
          </cell>
          <cell r="K908">
            <v>265646.66666666669</v>
          </cell>
          <cell r="L908">
            <v>265646.66666666669</v>
          </cell>
          <cell r="M908">
            <v>265646.66666666669</v>
          </cell>
          <cell r="N908">
            <v>3187759.9999999995</v>
          </cell>
          <cell r="O908">
            <v>2205648</v>
          </cell>
          <cell r="P908">
            <v>645380.99999999953</v>
          </cell>
          <cell r="R908">
            <v>499999.99999999953</v>
          </cell>
          <cell r="T908">
            <v>10000</v>
          </cell>
          <cell r="U908">
            <v>300000</v>
          </cell>
        </row>
        <row r="909">
          <cell r="B909">
            <v>129491.66666666667</v>
          </cell>
          <cell r="C909">
            <v>129491.66666666667</v>
          </cell>
          <cell r="D909">
            <v>129491.66666666667</v>
          </cell>
          <cell r="E909">
            <v>129491.66666666667</v>
          </cell>
          <cell r="F909">
            <v>129491.66666666667</v>
          </cell>
          <cell r="G909">
            <v>129491.66666666667</v>
          </cell>
          <cell r="H909">
            <v>129491.66666666667</v>
          </cell>
          <cell r="I909">
            <v>129491.66666666667</v>
          </cell>
          <cell r="J909">
            <v>129491.66666666667</v>
          </cell>
          <cell r="K909">
            <v>129491.66666666667</v>
          </cell>
          <cell r="L909">
            <v>129491.66666666667</v>
          </cell>
          <cell r="M909">
            <v>129491.66666666667</v>
          </cell>
          <cell r="N909">
            <v>1553900.0000000002</v>
          </cell>
          <cell r="O909">
            <v>1216681</v>
          </cell>
          <cell r="P909">
            <v>-3361100</v>
          </cell>
          <cell r="T909">
            <v>15000</v>
          </cell>
          <cell r="U909">
            <v>3000000</v>
          </cell>
        </row>
        <row r="910">
          <cell r="B910">
            <v>250000</v>
          </cell>
          <cell r="C910">
            <v>250000</v>
          </cell>
          <cell r="D910">
            <v>250000</v>
          </cell>
          <cell r="E910">
            <v>250000</v>
          </cell>
          <cell r="F910">
            <v>250000</v>
          </cell>
          <cell r="G910">
            <v>250000</v>
          </cell>
          <cell r="H910">
            <v>250000</v>
          </cell>
          <cell r="I910">
            <v>250000</v>
          </cell>
          <cell r="J910">
            <v>250000</v>
          </cell>
          <cell r="K910">
            <v>250000</v>
          </cell>
          <cell r="L910">
            <v>250000</v>
          </cell>
          <cell r="M910">
            <v>250000</v>
          </cell>
          <cell r="N910">
            <v>3000000</v>
          </cell>
          <cell r="O910">
            <v>2555378</v>
          </cell>
          <cell r="P910">
            <v>3000000</v>
          </cell>
          <cell r="T910">
            <v>10000</v>
          </cell>
          <cell r="U910">
            <v>160000</v>
          </cell>
        </row>
        <row r="911">
          <cell r="B911">
            <v>578333.33333333337</v>
          </cell>
          <cell r="C911">
            <v>578333.33333333337</v>
          </cell>
          <cell r="D911">
            <v>578333.33333333337</v>
          </cell>
          <cell r="E911">
            <v>578333.33333333337</v>
          </cell>
          <cell r="F911">
            <v>578333.33333333337</v>
          </cell>
          <cell r="G911">
            <v>578333.33333333337</v>
          </cell>
          <cell r="H911">
            <v>578333.33333333337</v>
          </cell>
          <cell r="I911">
            <v>578333.33333333337</v>
          </cell>
          <cell r="J911">
            <v>578333.33333333337</v>
          </cell>
          <cell r="K911">
            <v>578333.33333333337</v>
          </cell>
          <cell r="L911">
            <v>578333.33333333337</v>
          </cell>
          <cell r="M911">
            <v>578333.33333333337</v>
          </cell>
          <cell r="N911">
            <v>6939999.9999999991</v>
          </cell>
          <cell r="O911">
            <v>4013389</v>
          </cell>
          <cell r="P911">
            <v>6939999.9999999991</v>
          </cell>
          <cell r="R911">
            <v>4999999.9999999991</v>
          </cell>
          <cell r="T911">
            <v>25000</v>
          </cell>
          <cell r="U911">
            <v>2000</v>
          </cell>
        </row>
        <row r="912">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-3187759.9999999995</v>
          </cell>
          <cell r="T912">
            <v>408000</v>
          </cell>
          <cell r="U912">
            <v>30000</v>
          </cell>
        </row>
        <row r="913">
          <cell r="B913">
            <v>137745.5</v>
          </cell>
          <cell r="C913">
            <v>137745.5</v>
          </cell>
          <cell r="D913">
            <v>137745.5</v>
          </cell>
          <cell r="E913">
            <v>137745.5</v>
          </cell>
          <cell r="F913">
            <v>137745.5</v>
          </cell>
          <cell r="G913">
            <v>137745.5</v>
          </cell>
          <cell r="H913">
            <v>137745.5</v>
          </cell>
          <cell r="I913">
            <v>137745.5</v>
          </cell>
          <cell r="J913">
            <v>137745.5</v>
          </cell>
          <cell r="K913">
            <v>137745.5</v>
          </cell>
          <cell r="L913">
            <v>137745.5</v>
          </cell>
          <cell r="M913">
            <v>137745.5</v>
          </cell>
          <cell r="N913">
            <v>1652946</v>
          </cell>
          <cell r="O913">
            <v>1199394</v>
          </cell>
          <cell r="P913">
            <v>99045.999999999767</v>
          </cell>
          <cell r="U913">
            <v>10000</v>
          </cell>
        </row>
        <row r="914">
          <cell r="B914">
            <v>0</v>
          </cell>
          <cell r="C914">
            <v>0</v>
          </cell>
          <cell r="D914">
            <v>0</v>
          </cell>
          <cell r="E914">
            <v>0</v>
          </cell>
          <cell r="F914">
            <v>0</v>
          </cell>
          <cell r="G914">
            <v>0</v>
          </cell>
          <cell r="H914">
            <v>0</v>
          </cell>
          <cell r="I914">
            <v>0</v>
          </cell>
          <cell r="J914">
            <v>0</v>
          </cell>
          <cell r="K914">
            <v>0</v>
          </cell>
          <cell r="L914">
            <v>0</v>
          </cell>
          <cell r="M914">
            <v>0</v>
          </cell>
          <cell r="N914">
            <v>0</v>
          </cell>
          <cell r="O914">
            <v>2500000</v>
          </cell>
          <cell r="P914">
            <v>-3000000</v>
          </cell>
          <cell r="U914">
            <v>150000</v>
          </cell>
        </row>
        <row r="915">
          <cell r="B915">
            <v>3416.6666666666665</v>
          </cell>
          <cell r="C915">
            <v>3416.6666666666665</v>
          </cell>
          <cell r="D915">
            <v>3416.6666666666665</v>
          </cell>
          <cell r="E915">
            <v>3416.6666666666665</v>
          </cell>
          <cell r="F915">
            <v>3416.6666666666665</v>
          </cell>
          <cell r="G915">
            <v>3416.6666666666665</v>
          </cell>
          <cell r="H915">
            <v>3416.6666666666665</v>
          </cell>
          <cell r="I915">
            <v>3416.6666666666665</v>
          </cell>
          <cell r="J915">
            <v>3416.6666666666665</v>
          </cell>
          <cell r="K915">
            <v>3416.6666666666665</v>
          </cell>
          <cell r="L915">
            <v>3416.6666666666665</v>
          </cell>
          <cell r="M915">
            <v>3416.6666666666665</v>
          </cell>
          <cell r="N915">
            <v>41000</v>
          </cell>
          <cell r="O915">
            <v>45713</v>
          </cell>
          <cell r="P915">
            <v>-6898999.9999999991</v>
          </cell>
          <cell r="U915">
            <v>250000</v>
          </cell>
        </row>
        <row r="916">
          <cell r="B916">
            <v>518750</v>
          </cell>
          <cell r="C916">
            <v>518750</v>
          </cell>
          <cell r="D916">
            <v>518750</v>
          </cell>
          <cell r="E916">
            <v>518750</v>
          </cell>
          <cell r="F916">
            <v>518750</v>
          </cell>
          <cell r="G916">
            <v>518750</v>
          </cell>
          <cell r="H916">
            <v>518750</v>
          </cell>
          <cell r="I916">
            <v>518750</v>
          </cell>
          <cell r="J916">
            <v>518750</v>
          </cell>
          <cell r="K916">
            <v>518750</v>
          </cell>
          <cell r="L916">
            <v>518750</v>
          </cell>
          <cell r="M916">
            <v>518750</v>
          </cell>
          <cell r="N916">
            <v>6225000</v>
          </cell>
          <cell r="O916">
            <v>5979240</v>
          </cell>
          <cell r="P916">
            <v>6225000</v>
          </cell>
          <cell r="U916">
            <v>200000</v>
          </cell>
        </row>
        <row r="917">
          <cell r="B917">
            <v>669583.33333333337</v>
          </cell>
          <cell r="C917">
            <v>669583.33333333337</v>
          </cell>
          <cell r="D917">
            <v>669583.33333333337</v>
          </cell>
          <cell r="E917">
            <v>669583.33333333337</v>
          </cell>
          <cell r="F917">
            <v>669583.33333333337</v>
          </cell>
          <cell r="G917">
            <v>669583.33333333337</v>
          </cell>
          <cell r="H917">
            <v>669583.33333333337</v>
          </cell>
          <cell r="I917">
            <v>669583.33333333337</v>
          </cell>
          <cell r="J917">
            <v>669583.33333333337</v>
          </cell>
          <cell r="K917">
            <v>669583.33333333337</v>
          </cell>
          <cell r="L917">
            <v>669583.33333333337</v>
          </cell>
          <cell r="M917">
            <v>669583.33333333337</v>
          </cell>
          <cell r="N917">
            <v>8034999.9999999991</v>
          </cell>
          <cell r="O917">
            <v>6071928</v>
          </cell>
          <cell r="P917">
            <v>6382053.9999999991</v>
          </cell>
          <cell r="R917">
            <v>1500000</v>
          </cell>
          <cell r="U917">
            <v>4000000</v>
          </cell>
        </row>
        <row r="918">
          <cell r="B918">
            <v>40708.333333333336</v>
          </cell>
          <cell r="C918">
            <v>40708.333333333336</v>
          </cell>
          <cell r="D918">
            <v>40708.333333333336</v>
          </cell>
          <cell r="E918">
            <v>40708.333333333336</v>
          </cell>
          <cell r="F918">
            <v>40708.333333333336</v>
          </cell>
          <cell r="G918">
            <v>40708.333333333336</v>
          </cell>
          <cell r="H918">
            <v>40708.333333333336</v>
          </cell>
          <cell r="I918">
            <v>40708.333333333336</v>
          </cell>
          <cell r="J918">
            <v>40708.333333333336</v>
          </cell>
          <cell r="K918">
            <v>40708.333333333336</v>
          </cell>
          <cell r="L918">
            <v>40708.333333333336</v>
          </cell>
          <cell r="M918">
            <v>40708.333333333336</v>
          </cell>
          <cell r="N918">
            <v>488499.99999999994</v>
          </cell>
          <cell r="O918">
            <v>358661</v>
          </cell>
          <cell r="P918">
            <v>488499.99999999994</v>
          </cell>
          <cell r="U918">
            <v>14952000</v>
          </cell>
        </row>
        <row r="919">
          <cell r="B919">
            <v>115833.33333333333</v>
          </cell>
          <cell r="C919">
            <v>115833.33333333333</v>
          </cell>
          <cell r="D919">
            <v>115833.33333333333</v>
          </cell>
          <cell r="E919">
            <v>115833.33333333333</v>
          </cell>
          <cell r="F919">
            <v>115833.33333333333</v>
          </cell>
          <cell r="G919">
            <v>115833.33333333333</v>
          </cell>
          <cell r="H919">
            <v>115833.33333333333</v>
          </cell>
          <cell r="I919">
            <v>115833.33333333333</v>
          </cell>
          <cell r="J919">
            <v>115833.33333333333</v>
          </cell>
          <cell r="K919">
            <v>115833.33333333333</v>
          </cell>
          <cell r="L919">
            <v>115833.33333333333</v>
          </cell>
          <cell r="M919">
            <v>115833.33333333333</v>
          </cell>
          <cell r="N919">
            <v>1390000</v>
          </cell>
          <cell r="O919">
            <v>1189760</v>
          </cell>
          <cell r="P919">
            <v>1349000</v>
          </cell>
        </row>
        <row r="920">
          <cell r="B920">
            <v>32083.333333333332</v>
          </cell>
          <cell r="C920">
            <v>32083.333333333332</v>
          </cell>
          <cell r="D920">
            <v>32083.333333333332</v>
          </cell>
          <cell r="E920">
            <v>32083.333333333332</v>
          </cell>
          <cell r="F920">
            <v>32083.333333333332</v>
          </cell>
          <cell r="G920">
            <v>32083.333333333332</v>
          </cell>
          <cell r="H920">
            <v>32083.333333333332</v>
          </cell>
          <cell r="I920">
            <v>32083.333333333332</v>
          </cell>
          <cell r="J920">
            <v>32083.333333333332</v>
          </cell>
          <cell r="K920">
            <v>32083.333333333332</v>
          </cell>
          <cell r="L920">
            <v>32083.333333333332</v>
          </cell>
          <cell r="M920">
            <v>32083.333333333332</v>
          </cell>
          <cell r="N920">
            <v>384999.99999999994</v>
          </cell>
          <cell r="O920">
            <v>449400</v>
          </cell>
          <cell r="P920">
            <v>-5840000</v>
          </cell>
        </row>
        <row r="921">
          <cell r="B921">
            <v>423243.08333333331</v>
          </cell>
          <cell r="C921">
            <v>423243.08333333331</v>
          </cell>
          <cell r="D921">
            <v>423243.08333333331</v>
          </cell>
          <cell r="E921">
            <v>423243.08333333331</v>
          </cell>
          <cell r="F921">
            <v>423243.08333333331</v>
          </cell>
          <cell r="G921">
            <v>423243.08333333331</v>
          </cell>
          <cell r="H921">
            <v>423243.08333333331</v>
          </cell>
          <cell r="I921">
            <v>423243.08333333331</v>
          </cell>
          <cell r="J921">
            <v>423243.08333333331</v>
          </cell>
          <cell r="K921">
            <v>423243.08333333331</v>
          </cell>
          <cell r="L921">
            <v>423243.08333333331</v>
          </cell>
          <cell r="M921">
            <v>423243.08333333331</v>
          </cell>
          <cell r="N921">
            <v>5078917</v>
          </cell>
          <cell r="O921">
            <v>4601099</v>
          </cell>
          <cell r="P921">
            <v>-2956082.9999999991</v>
          </cell>
          <cell r="U921">
            <v>15360000</v>
          </cell>
        </row>
        <row r="922">
          <cell r="B922">
            <v>306953</v>
          </cell>
          <cell r="C922">
            <v>306953</v>
          </cell>
          <cell r="D922">
            <v>306953</v>
          </cell>
          <cell r="E922">
            <v>306953</v>
          </cell>
          <cell r="F922">
            <v>306953</v>
          </cell>
          <cell r="G922">
            <v>306953</v>
          </cell>
          <cell r="H922">
            <v>306953</v>
          </cell>
          <cell r="I922">
            <v>306953</v>
          </cell>
          <cell r="J922">
            <v>306953</v>
          </cell>
          <cell r="K922">
            <v>306953</v>
          </cell>
          <cell r="L922">
            <v>306953</v>
          </cell>
          <cell r="M922">
            <v>306953</v>
          </cell>
          <cell r="N922">
            <v>3683436</v>
          </cell>
          <cell r="O922">
            <v>1172446</v>
          </cell>
          <cell r="P922">
            <v>3194936</v>
          </cell>
        </row>
        <row r="923">
          <cell r="B923">
            <v>814768.91666666674</v>
          </cell>
          <cell r="C923">
            <v>814768.91666666674</v>
          </cell>
          <cell r="D923">
            <v>814768.91666666674</v>
          </cell>
          <cell r="E923">
            <v>814768.91666666674</v>
          </cell>
          <cell r="F923">
            <v>814768.91666666674</v>
          </cell>
          <cell r="G923">
            <v>814768.91666666674</v>
          </cell>
          <cell r="H923">
            <v>814768.91666666674</v>
          </cell>
          <cell r="I923">
            <v>814768.91666666674</v>
          </cell>
          <cell r="J923">
            <v>814768.91666666674</v>
          </cell>
          <cell r="K923">
            <v>814768.91666666674</v>
          </cell>
          <cell r="L923">
            <v>814768.91666666674</v>
          </cell>
          <cell r="M923">
            <v>814768.91666666674</v>
          </cell>
          <cell r="N923">
            <v>9777227.0000000019</v>
          </cell>
          <cell r="O923">
            <v>5911596</v>
          </cell>
          <cell r="P923">
            <v>8387227.0000000019</v>
          </cell>
          <cell r="R923">
            <v>1000000.0000000037</v>
          </cell>
          <cell r="U923">
            <v>108296475</v>
          </cell>
        </row>
        <row r="924">
          <cell r="B924">
            <v>1374833.3333333333</v>
          </cell>
          <cell r="C924">
            <v>1374833.3333333333</v>
          </cell>
          <cell r="D924">
            <v>1374833.3333333333</v>
          </cell>
          <cell r="E924">
            <v>1374833.3333333333</v>
          </cell>
          <cell r="F924">
            <v>1374833.3333333333</v>
          </cell>
          <cell r="G924">
            <v>1374833.3333333333</v>
          </cell>
          <cell r="H924">
            <v>1374833.3333333333</v>
          </cell>
          <cell r="I924">
            <v>1374833.3333333333</v>
          </cell>
          <cell r="J924">
            <v>1374833.3333333333</v>
          </cell>
          <cell r="K924">
            <v>1374833.3333333333</v>
          </cell>
          <cell r="L924">
            <v>1374833.3333333333</v>
          </cell>
          <cell r="M924">
            <v>1374833.3333333333</v>
          </cell>
          <cell r="N924">
            <v>16498000.000000002</v>
          </cell>
          <cell r="O924">
            <v>10997228</v>
          </cell>
          <cell r="P924">
            <v>16113000.000000002</v>
          </cell>
          <cell r="R924">
            <v>1000000.0000000019</v>
          </cell>
        </row>
        <row r="925">
          <cell r="B925">
            <v>275666.66666666669</v>
          </cell>
          <cell r="C925">
            <v>275666.66666666669</v>
          </cell>
          <cell r="D925">
            <v>275666.66666666669</v>
          </cell>
          <cell r="E925">
            <v>275666.66666666669</v>
          </cell>
          <cell r="F925">
            <v>275666.66666666669</v>
          </cell>
          <cell r="G925">
            <v>275666.66666666669</v>
          </cell>
          <cell r="H925">
            <v>275666.66666666669</v>
          </cell>
          <cell r="I925">
            <v>275666.66666666669</v>
          </cell>
          <cell r="J925">
            <v>275666.66666666669</v>
          </cell>
          <cell r="K925">
            <v>275666.66666666669</v>
          </cell>
          <cell r="L925">
            <v>275666.66666666669</v>
          </cell>
          <cell r="M925">
            <v>275666.66666666669</v>
          </cell>
          <cell r="N925">
            <v>3307999.9999999995</v>
          </cell>
          <cell r="O925">
            <v>3121396</v>
          </cell>
          <cell r="P925">
            <v>-1770917.0000000005</v>
          </cell>
          <cell r="U925">
            <v>123656475</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50235</v>
          </cell>
          <cell r="P926">
            <v>-3683436</v>
          </cell>
        </row>
        <row r="927">
          <cell r="B927">
            <v>0</v>
          </cell>
          <cell r="C927">
            <v>0</v>
          </cell>
          <cell r="D927">
            <v>0</v>
          </cell>
          <cell r="E927">
            <v>0</v>
          </cell>
          <cell r="F927">
            <v>0</v>
          </cell>
          <cell r="G927">
            <v>0</v>
          </cell>
          <cell r="H927">
            <v>0</v>
          </cell>
          <cell r="I927">
            <v>0</v>
          </cell>
          <cell r="J927">
            <v>0</v>
          </cell>
          <cell r="K927">
            <v>0</v>
          </cell>
          <cell r="L927">
            <v>0</v>
          </cell>
          <cell r="M927">
            <v>0</v>
          </cell>
          <cell r="N927">
            <v>0</v>
          </cell>
          <cell r="O927">
            <v>0</v>
          </cell>
          <cell r="P927">
            <v>-9777227.0000000019</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-16498000.000000002</v>
          </cell>
          <cell r="U928">
            <v>133656475</v>
          </cell>
        </row>
        <row r="929">
          <cell r="B929">
            <v>343750</v>
          </cell>
          <cell r="C929">
            <v>343750</v>
          </cell>
          <cell r="D929">
            <v>343750</v>
          </cell>
          <cell r="E929">
            <v>343750</v>
          </cell>
          <cell r="F929">
            <v>343750</v>
          </cell>
          <cell r="G929">
            <v>343750</v>
          </cell>
          <cell r="H929">
            <v>343750</v>
          </cell>
          <cell r="I929">
            <v>343750</v>
          </cell>
          <cell r="J929">
            <v>343750</v>
          </cell>
          <cell r="K929">
            <v>343750</v>
          </cell>
          <cell r="L929">
            <v>343750</v>
          </cell>
          <cell r="M929">
            <v>343750</v>
          </cell>
          <cell r="N929">
            <v>4125000</v>
          </cell>
          <cell r="O929">
            <v>503123</v>
          </cell>
          <cell r="P929">
            <v>817000.00000000047</v>
          </cell>
        </row>
        <row r="930">
          <cell r="B930">
            <v>24416.666666666668</v>
          </cell>
          <cell r="C930">
            <v>24416.666666666668</v>
          </cell>
          <cell r="D930">
            <v>24416.666666666668</v>
          </cell>
          <cell r="E930">
            <v>24416.666666666668</v>
          </cell>
          <cell r="F930">
            <v>24416.666666666668</v>
          </cell>
          <cell r="G930">
            <v>24416.666666666668</v>
          </cell>
          <cell r="H930">
            <v>24416.666666666668</v>
          </cell>
          <cell r="I930">
            <v>24416.666666666668</v>
          </cell>
          <cell r="J930">
            <v>24416.666666666668</v>
          </cell>
          <cell r="K930">
            <v>24416.666666666668</v>
          </cell>
          <cell r="L930">
            <v>24416.666666666668</v>
          </cell>
          <cell r="M930">
            <v>24416.666666666668</v>
          </cell>
          <cell r="N930">
            <v>293000</v>
          </cell>
          <cell r="O930">
            <v>13864</v>
          </cell>
          <cell r="P930">
            <v>293000</v>
          </cell>
          <cell r="U930">
            <v>-10000000</v>
          </cell>
        </row>
        <row r="931">
          <cell r="B931">
            <v>191666.66666666666</v>
          </cell>
          <cell r="C931">
            <v>191666.66666666666</v>
          </cell>
          <cell r="D931">
            <v>191666.66666666666</v>
          </cell>
          <cell r="E931">
            <v>191666.66666666666</v>
          </cell>
          <cell r="F931">
            <v>191666.66666666666</v>
          </cell>
          <cell r="G931">
            <v>191666.66666666666</v>
          </cell>
          <cell r="H931">
            <v>191666.66666666666</v>
          </cell>
          <cell r="I931">
            <v>191666.66666666666</v>
          </cell>
          <cell r="J931">
            <v>191666.66666666666</v>
          </cell>
          <cell r="K931">
            <v>191666.66666666666</v>
          </cell>
          <cell r="L931">
            <v>191666.66666666666</v>
          </cell>
          <cell r="M931">
            <v>191666.66666666666</v>
          </cell>
          <cell r="N931">
            <v>2300000</v>
          </cell>
          <cell r="O931">
            <v>100372</v>
          </cell>
          <cell r="P931">
            <v>2300000</v>
          </cell>
        </row>
        <row r="932">
          <cell r="B932">
            <v>0</v>
          </cell>
          <cell r="C932">
            <v>0</v>
          </cell>
          <cell r="D932">
            <v>0</v>
          </cell>
          <cell r="E932">
            <v>0</v>
          </cell>
          <cell r="F932">
            <v>0</v>
          </cell>
          <cell r="G932">
            <v>0</v>
          </cell>
          <cell r="H932">
            <v>0</v>
          </cell>
          <cell r="I932">
            <v>0</v>
          </cell>
          <cell r="J932">
            <v>0</v>
          </cell>
          <cell r="K932">
            <v>0</v>
          </cell>
          <cell r="L932">
            <v>0</v>
          </cell>
          <cell r="M932">
            <v>0</v>
          </cell>
          <cell r="N932">
            <v>0</v>
          </cell>
          <cell r="O932">
            <v>682527</v>
          </cell>
          <cell r="P932">
            <v>0</v>
          </cell>
        </row>
        <row r="933">
          <cell r="B933">
            <v>11138039.58333333</v>
          </cell>
          <cell r="C933">
            <v>11138039.58333333</v>
          </cell>
          <cell r="D933">
            <v>11138039.58333333</v>
          </cell>
          <cell r="E933">
            <v>11138039.58333333</v>
          </cell>
          <cell r="F933">
            <v>11138039.58333333</v>
          </cell>
          <cell r="G933">
            <v>11138039.58333333</v>
          </cell>
          <cell r="H933">
            <v>11138039.58333333</v>
          </cell>
          <cell r="I933">
            <v>11138039.58333333</v>
          </cell>
          <cell r="J933">
            <v>11138039.58333333</v>
          </cell>
          <cell r="K933">
            <v>11138039.58333333</v>
          </cell>
          <cell r="L933">
            <v>11138039.58333333</v>
          </cell>
          <cell r="M933">
            <v>11138039.58333333</v>
          </cell>
          <cell r="N933">
            <v>133656475</v>
          </cell>
          <cell r="O933">
            <v>97400517</v>
          </cell>
          <cell r="P933">
            <v>129531475</v>
          </cell>
        </row>
        <row r="935">
          <cell r="B935">
            <v>416666.66666666669</v>
          </cell>
          <cell r="C935">
            <v>416666.66666666669</v>
          </cell>
          <cell r="D935">
            <v>416666.66666666669</v>
          </cell>
          <cell r="E935">
            <v>416666.66666666669</v>
          </cell>
          <cell r="F935">
            <v>416666.66666666669</v>
          </cell>
          <cell r="G935">
            <v>416666.66666666669</v>
          </cell>
          <cell r="H935">
            <v>416666.66666666669</v>
          </cell>
          <cell r="I935">
            <v>416666.66666666669</v>
          </cell>
          <cell r="J935">
            <v>416666.66666666669</v>
          </cell>
          <cell r="K935">
            <v>416666.66666666669</v>
          </cell>
          <cell r="L935">
            <v>416666.66666666669</v>
          </cell>
          <cell r="M935">
            <v>416666.66666666669</v>
          </cell>
          <cell r="N935">
            <v>5000000</v>
          </cell>
          <cell r="O935">
            <v>0</v>
          </cell>
        </row>
        <row r="936">
          <cell r="B936">
            <v>10721372.916666664</v>
          </cell>
          <cell r="C936">
            <v>10721372.916666664</v>
          </cell>
          <cell r="D936">
            <v>10721372.916666664</v>
          </cell>
          <cell r="E936">
            <v>10721372.916666664</v>
          </cell>
          <cell r="F936">
            <v>10721372.916666664</v>
          </cell>
          <cell r="G936">
            <v>10721372.916666664</v>
          </cell>
          <cell r="H936">
            <v>10721372.916666664</v>
          </cell>
          <cell r="I936">
            <v>10721372.916666664</v>
          </cell>
          <cell r="J936">
            <v>10721372.916666664</v>
          </cell>
          <cell r="K936">
            <v>10721372.916666664</v>
          </cell>
          <cell r="L936">
            <v>10721372.916666664</v>
          </cell>
          <cell r="M936">
            <v>10721372.916666664</v>
          </cell>
          <cell r="N936">
            <v>128656474.99999994</v>
          </cell>
          <cell r="O936">
            <v>97400517</v>
          </cell>
          <cell r="R936">
            <v>9999999.9999999851</v>
          </cell>
        </row>
        <row r="939">
          <cell r="N939">
            <v>123656475</v>
          </cell>
        </row>
        <row r="942">
          <cell r="B942" t="str">
            <v xml:space="preserve">Total of Admin &amp; Selling Budget                                                                                                                                                                                                                                </v>
          </cell>
          <cell r="O942" t="str">
            <v>ACTUAL UPTO APRIL '00</v>
          </cell>
        </row>
        <row r="943">
          <cell r="N943" t="str">
            <v>TOTAL</v>
          </cell>
        </row>
        <row r="944">
          <cell r="B944">
            <v>548</v>
          </cell>
          <cell r="C944">
            <v>579</v>
          </cell>
          <cell r="D944">
            <v>610</v>
          </cell>
          <cell r="E944">
            <v>641</v>
          </cell>
          <cell r="F944">
            <v>672</v>
          </cell>
          <cell r="G944">
            <v>703</v>
          </cell>
          <cell r="H944">
            <v>734</v>
          </cell>
          <cell r="I944">
            <v>765</v>
          </cell>
          <cell r="J944">
            <v>796</v>
          </cell>
          <cell r="K944">
            <v>827</v>
          </cell>
          <cell r="L944">
            <v>858</v>
          </cell>
          <cell r="M944">
            <v>889</v>
          </cell>
        </row>
        <row r="945">
          <cell r="B945">
            <v>0</v>
          </cell>
          <cell r="C945">
            <v>0</v>
          </cell>
          <cell r="D945">
            <v>0</v>
          </cell>
          <cell r="E945">
            <v>0</v>
          </cell>
          <cell r="F945">
            <v>0</v>
          </cell>
          <cell r="G945">
            <v>0</v>
          </cell>
          <cell r="H945">
            <v>0</v>
          </cell>
          <cell r="I945">
            <v>0</v>
          </cell>
          <cell r="J945">
            <v>0</v>
          </cell>
          <cell r="K945">
            <v>0</v>
          </cell>
          <cell r="L945">
            <v>0</v>
          </cell>
          <cell r="M945">
            <v>0</v>
          </cell>
          <cell r="N945">
            <v>0</v>
          </cell>
          <cell r="O945">
            <v>53284546</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205924</v>
          </cell>
        </row>
        <row r="947">
          <cell r="B947">
            <v>0</v>
          </cell>
          <cell r="C947">
            <v>0</v>
          </cell>
          <cell r="D947">
            <v>0</v>
          </cell>
          <cell r="E947">
            <v>0</v>
          </cell>
          <cell r="F947">
            <v>0</v>
          </cell>
          <cell r="G947">
            <v>0</v>
          </cell>
          <cell r="H947">
            <v>0</v>
          </cell>
          <cell r="I947">
            <v>0</v>
          </cell>
          <cell r="J947">
            <v>0</v>
          </cell>
          <cell r="K947">
            <v>0</v>
          </cell>
          <cell r="L947">
            <v>0</v>
          </cell>
          <cell r="M947">
            <v>0</v>
          </cell>
          <cell r="N947">
            <v>0</v>
          </cell>
          <cell r="O947">
            <v>244125</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1015628</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505641</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6081549</v>
          </cell>
        </row>
        <row r="952">
          <cell r="B952">
            <v>0</v>
          </cell>
          <cell r="C952">
            <v>0</v>
          </cell>
          <cell r="D952">
            <v>0</v>
          </cell>
          <cell r="E952">
            <v>0</v>
          </cell>
          <cell r="F952">
            <v>0</v>
          </cell>
          <cell r="G952">
            <v>0</v>
          </cell>
          <cell r="H952">
            <v>0</v>
          </cell>
          <cell r="I952">
            <v>0</v>
          </cell>
          <cell r="J952">
            <v>0</v>
          </cell>
          <cell r="K952">
            <v>0</v>
          </cell>
          <cell r="L952">
            <v>0</v>
          </cell>
          <cell r="M952">
            <v>0</v>
          </cell>
          <cell r="N952">
            <v>0</v>
          </cell>
          <cell r="O952">
            <v>859654</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1843787</v>
          </cell>
        </row>
        <row r="954">
          <cell r="B954">
            <v>0</v>
          </cell>
          <cell r="C954">
            <v>0</v>
          </cell>
          <cell r="D954">
            <v>0</v>
          </cell>
          <cell r="E954">
            <v>0</v>
          </cell>
          <cell r="F954">
            <v>0</v>
          </cell>
          <cell r="G954">
            <v>0</v>
          </cell>
          <cell r="H954">
            <v>0</v>
          </cell>
          <cell r="I954">
            <v>0</v>
          </cell>
          <cell r="J954">
            <v>0</v>
          </cell>
          <cell r="K954">
            <v>0</v>
          </cell>
          <cell r="L954">
            <v>0</v>
          </cell>
          <cell r="M954">
            <v>0</v>
          </cell>
          <cell r="N954">
            <v>0</v>
          </cell>
          <cell r="O954">
            <v>3734204</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row>
        <row r="956">
          <cell r="B956">
            <v>0</v>
          </cell>
          <cell r="C956">
            <v>0</v>
          </cell>
          <cell r="D956">
            <v>0</v>
          </cell>
          <cell r="E956">
            <v>0</v>
          </cell>
          <cell r="F956">
            <v>0</v>
          </cell>
          <cell r="G956">
            <v>0</v>
          </cell>
          <cell r="H956">
            <v>0</v>
          </cell>
          <cell r="I956">
            <v>0</v>
          </cell>
          <cell r="J956">
            <v>0</v>
          </cell>
          <cell r="K956">
            <v>0</v>
          </cell>
          <cell r="L956">
            <v>0</v>
          </cell>
          <cell r="M956">
            <v>0</v>
          </cell>
          <cell r="N956">
            <v>0</v>
          </cell>
          <cell r="O956">
            <v>0</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2205648</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2077838</v>
          </cell>
        </row>
        <row r="959">
          <cell r="B959">
            <v>0</v>
          </cell>
          <cell r="C959">
            <v>0</v>
          </cell>
          <cell r="D959">
            <v>0</v>
          </cell>
          <cell r="E959">
            <v>0</v>
          </cell>
          <cell r="F959">
            <v>0</v>
          </cell>
          <cell r="G959">
            <v>0</v>
          </cell>
          <cell r="H959">
            <v>0</v>
          </cell>
          <cell r="I959">
            <v>0</v>
          </cell>
          <cell r="J959">
            <v>0</v>
          </cell>
          <cell r="K959">
            <v>0</v>
          </cell>
          <cell r="L959">
            <v>0</v>
          </cell>
          <cell r="M959">
            <v>0</v>
          </cell>
          <cell r="N959">
            <v>0</v>
          </cell>
          <cell r="O959">
            <v>3314048</v>
          </cell>
        </row>
        <row r="960">
          <cell r="B960">
            <v>0</v>
          </cell>
          <cell r="C960">
            <v>0</v>
          </cell>
          <cell r="D960">
            <v>0</v>
          </cell>
          <cell r="E960">
            <v>0</v>
          </cell>
          <cell r="F960">
            <v>0</v>
          </cell>
          <cell r="G960">
            <v>0</v>
          </cell>
          <cell r="H960">
            <v>0</v>
          </cell>
          <cell r="I960">
            <v>0</v>
          </cell>
          <cell r="J960">
            <v>0</v>
          </cell>
          <cell r="K960">
            <v>0</v>
          </cell>
          <cell r="L960">
            <v>0</v>
          </cell>
          <cell r="M960">
            <v>0</v>
          </cell>
          <cell r="N960">
            <v>0</v>
          </cell>
          <cell r="O960">
            <v>7149006</v>
          </cell>
        </row>
        <row r="961">
          <cell r="B961">
            <v>0</v>
          </cell>
          <cell r="C961">
            <v>0</v>
          </cell>
          <cell r="D961">
            <v>0</v>
          </cell>
          <cell r="E961">
            <v>0</v>
          </cell>
          <cell r="F961">
            <v>0</v>
          </cell>
          <cell r="G961">
            <v>0</v>
          </cell>
          <cell r="H961">
            <v>0</v>
          </cell>
          <cell r="I961">
            <v>0</v>
          </cell>
          <cell r="J961">
            <v>0</v>
          </cell>
          <cell r="K961">
            <v>0</v>
          </cell>
          <cell r="L961">
            <v>0</v>
          </cell>
          <cell r="M961">
            <v>0</v>
          </cell>
          <cell r="N961">
            <v>0</v>
          </cell>
          <cell r="O961">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1199394</v>
          </cell>
        </row>
        <row r="963">
          <cell r="B963">
            <v>0</v>
          </cell>
          <cell r="C963">
            <v>0</v>
          </cell>
          <cell r="D963">
            <v>0</v>
          </cell>
          <cell r="E963">
            <v>0</v>
          </cell>
          <cell r="F963">
            <v>0</v>
          </cell>
          <cell r="G963">
            <v>0</v>
          </cell>
          <cell r="H963">
            <v>0</v>
          </cell>
          <cell r="I963">
            <v>0</v>
          </cell>
          <cell r="J963">
            <v>0</v>
          </cell>
          <cell r="K963">
            <v>0</v>
          </cell>
          <cell r="L963">
            <v>0</v>
          </cell>
          <cell r="M963">
            <v>0</v>
          </cell>
          <cell r="N963">
            <v>0</v>
          </cell>
          <cell r="O963">
            <v>4750688</v>
          </cell>
        </row>
        <row r="964">
          <cell r="B964">
            <v>0</v>
          </cell>
          <cell r="C964">
            <v>0</v>
          </cell>
          <cell r="D964">
            <v>0</v>
          </cell>
          <cell r="E964">
            <v>0</v>
          </cell>
          <cell r="F964">
            <v>0</v>
          </cell>
          <cell r="G964">
            <v>0</v>
          </cell>
          <cell r="H964">
            <v>0</v>
          </cell>
          <cell r="I964">
            <v>0</v>
          </cell>
          <cell r="J964">
            <v>0</v>
          </cell>
          <cell r="K964">
            <v>0</v>
          </cell>
          <cell r="L964">
            <v>0</v>
          </cell>
          <cell r="M964">
            <v>0</v>
          </cell>
          <cell r="N964">
            <v>0</v>
          </cell>
          <cell r="O964">
            <v>1522492</v>
          </cell>
        </row>
        <row r="965">
          <cell r="B965">
            <v>0</v>
          </cell>
          <cell r="C965">
            <v>0</v>
          </cell>
          <cell r="D965">
            <v>0</v>
          </cell>
          <cell r="E965">
            <v>0</v>
          </cell>
          <cell r="F965">
            <v>0</v>
          </cell>
          <cell r="G965">
            <v>0</v>
          </cell>
          <cell r="H965">
            <v>0</v>
          </cell>
          <cell r="I965">
            <v>0</v>
          </cell>
          <cell r="J965">
            <v>0</v>
          </cell>
          <cell r="K965">
            <v>0</v>
          </cell>
          <cell r="L965">
            <v>0</v>
          </cell>
          <cell r="M965">
            <v>0</v>
          </cell>
          <cell r="N965">
            <v>0</v>
          </cell>
          <cell r="O965">
            <v>5979240</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10119392</v>
          </cell>
        </row>
        <row r="967">
          <cell r="B967">
            <v>0</v>
          </cell>
          <cell r="C967">
            <v>0</v>
          </cell>
          <cell r="D967">
            <v>0</v>
          </cell>
          <cell r="E967">
            <v>0</v>
          </cell>
          <cell r="F967">
            <v>0</v>
          </cell>
          <cell r="G967">
            <v>0</v>
          </cell>
          <cell r="H967">
            <v>0</v>
          </cell>
          <cell r="I967">
            <v>0</v>
          </cell>
          <cell r="J967">
            <v>0</v>
          </cell>
          <cell r="K967">
            <v>0</v>
          </cell>
          <cell r="L967">
            <v>0</v>
          </cell>
          <cell r="M967">
            <v>0</v>
          </cell>
          <cell r="N967">
            <v>0</v>
          </cell>
          <cell r="O967">
            <v>730787</v>
          </cell>
        </row>
        <row r="968">
          <cell r="B968">
            <v>0</v>
          </cell>
          <cell r="C968">
            <v>0</v>
          </cell>
          <cell r="D968">
            <v>0</v>
          </cell>
          <cell r="E968">
            <v>0</v>
          </cell>
          <cell r="F968">
            <v>0</v>
          </cell>
          <cell r="G968">
            <v>0</v>
          </cell>
          <cell r="H968">
            <v>0</v>
          </cell>
          <cell r="I968">
            <v>0</v>
          </cell>
          <cell r="J968">
            <v>0</v>
          </cell>
          <cell r="K968">
            <v>0</v>
          </cell>
          <cell r="L968">
            <v>0</v>
          </cell>
          <cell r="M968">
            <v>0</v>
          </cell>
          <cell r="N968">
            <v>0</v>
          </cell>
          <cell r="O968">
            <v>1556301</v>
          </cell>
        </row>
        <row r="969">
          <cell r="B969">
            <v>0</v>
          </cell>
          <cell r="C969">
            <v>0</v>
          </cell>
          <cell r="D969">
            <v>0</v>
          </cell>
          <cell r="E969">
            <v>0</v>
          </cell>
          <cell r="F969">
            <v>0</v>
          </cell>
          <cell r="G969">
            <v>0</v>
          </cell>
          <cell r="H969">
            <v>0</v>
          </cell>
          <cell r="I969">
            <v>0</v>
          </cell>
          <cell r="J969">
            <v>0</v>
          </cell>
          <cell r="K969">
            <v>0</v>
          </cell>
          <cell r="L969">
            <v>0</v>
          </cell>
          <cell r="M969">
            <v>0</v>
          </cell>
          <cell r="N969">
            <v>0</v>
          </cell>
          <cell r="O969">
            <v>817751</v>
          </cell>
        </row>
        <row r="970">
          <cell r="B970">
            <v>0</v>
          </cell>
          <cell r="C970">
            <v>0</v>
          </cell>
          <cell r="D970">
            <v>0</v>
          </cell>
          <cell r="E970">
            <v>0</v>
          </cell>
          <cell r="F970">
            <v>0</v>
          </cell>
          <cell r="G970">
            <v>0</v>
          </cell>
          <cell r="H970">
            <v>0</v>
          </cell>
          <cell r="I970">
            <v>0</v>
          </cell>
          <cell r="J970">
            <v>0</v>
          </cell>
          <cell r="K970">
            <v>0</v>
          </cell>
          <cell r="L970">
            <v>0</v>
          </cell>
          <cell r="M970">
            <v>0</v>
          </cell>
          <cell r="N970">
            <v>0</v>
          </cell>
          <cell r="O970">
            <v>6779093</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1186847</v>
          </cell>
        </row>
        <row r="972">
          <cell r="B972">
            <v>0</v>
          </cell>
          <cell r="C972">
            <v>0</v>
          </cell>
          <cell r="D972">
            <v>0</v>
          </cell>
          <cell r="E972">
            <v>0</v>
          </cell>
          <cell r="F972">
            <v>0</v>
          </cell>
          <cell r="G972">
            <v>0</v>
          </cell>
          <cell r="H972">
            <v>0</v>
          </cell>
          <cell r="I972">
            <v>0</v>
          </cell>
          <cell r="J972">
            <v>0</v>
          </cell>
          <cell r="K972">
            <v>0</v>
          </cell>
          <cell r="L972">
            <v>0</v>
          </cell>
          <cell r="M972">
            <v>0</v>
          </cell>
          <cell r="N972">
            <v>0</v>
          </cell>
          <cell r="O972">
            <v>5911596</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10997228</v>
          </cell>
        </row>
        <row r="974">
          <cell r="B974">
            <v>0</v>
          </cell>
          <cell r="C974">
            <v>0</v>
          </cell>
          <cell r="D974">
            <v>0</v>
          </cell>
          <cell r="E974">
            <v>0</v>
          </cell>
          <cell r="F974">
            <v>0</v>
          </cell>
          <cell r="G974">
            <v>0</v>
          </cell>
          <cell r="H974">
            <v>0</v>
          </cell>
          <cell r="I974">
            <v>0</v>
          </cell>
          <cell r="J974">
            <v>0</v>
          </cell>
          <cell r="K974">
            <v>0</v>
          </cell>
          <cell r="L974">
            <v>0</v>
          </cell>
          <cell r="M974">
            <v>0</v>
          </cell>
          <cell r="N974">
            <v>0</v>
          </cell>
          <cell r="O974">
            <v>3121396</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353649</v>
          </cell>
        </row>
        <row r="976">
          <cell r="B976">
            <v>0</v>
          </cell>
          <cell r="C976">
            <v>0</v>
          </cell>
          <cell r="D976">
            <v>0</v>
          </cell>
          <cell r="E976">
            <v>0</v>
          </cell>
          <cell r="F976">
            <v>0</v>
          </cell>
          <cell r="G976">
            <v>0</v>
          </cell>
          <cell r="H976">
            <v>0</v>
          </cell>
          <cell r="I976">
            <v>0</v>
          </cell>
          <cell r="J976">
            <v>0</v>
          </cell>
          <cell r="K976">
            <v>0</v>
          </cell>
          <cell r="L976">
            <v>0</v>
          </cell>
          <cell r="M976">
            <v>0</v>
          </cell>
          <cell r="N976">
            <v>0</v>
          </cell>
          <cell r="O976">
            <v>352422</v>
          </cell>
        </row>
        <row r="977">
          <cell r="B977">
            <v>0</v>
          </cell>
          <cell r="C977">
            <v>0</v>
          </cell>
          <cell r="D977">
            <v>0</v>
          </cell>
          <cell r="E977">
            <v>0</v>
          </cell>
          <cell r="F977">
            <v>0</v>
          </cell>
          <cell r="G977">
            <v>0</v>
          </cell>
          <cell r="H977">
            <v>0</v>
          </cell>
          <cell r="I977">
            <v>0</v>
          </cell>
          <cell r="J977">
            <v>0</v>
          </cell>
          <cell r="K977">
            <v>0</v>
          </cell>
          <cell r="L977">
            <v>0</v>
          </cell>
          <cell r="M977">
            <v>0</v>
          </cell>
          <cell r="N977">
            <v>0</v>
          </cell>
          <cell r="O977">
            <v>0</v>
          </cell>
        </row>
        <row r="978">
          <cell r="B978">
            <v>0</v>
          </cell>
          <cell r="C978">
            <v>0</v>
          </cell>
          <cell r="D978">
            <v>0</v>
          </cell>
          <cell r="E978">
            <v>0</v>
          </cell>
          <cell r="F978">
            <v>0</v>
          </cell>
          <cell r="G978">
            <v>0</v>
          </cell>
          <cell r="H978">
            <v>0</v>
          </cell>
          <cell r="I978">
            <v>0</v>
          </cell>
          <cell r="J978">
            <v>0</v>
          </cell>
          <cell r="K978">
            <v>0</v>
          </cell>
          <cell r="L978">
            <v>0</v>
          </cell>
          <cell r="M978">
            <v>0</v>
          </cell>
          <cell r="N978">
            <v>0</v>
          </cell>
          <cell r="O978">
            <v>763850</v>
          </cell>
        </row>
        <row r="979">
          <cell r="B979">
            <v>0</v>
          </cell>
          <cell r="C979">
            <v>0</v>
          </cell>
          <cell r="D979">
            <v>0</v>
          </cell>
          <cell r="E979">
            <v>0</v>
          </cell>
          <cell r="F979">
            <v>0</v>
          </cell>
          <cell r="G979">
            <v>0</v>
          </cell>
          <cell r="H979">
            <v>0</v>
          </cell>
          <cell r="I979">
            <v>0</v>
          </cell>
          <cell r="J979">
            <v>0</v>
          </cell>
          <cell r="K979">
            <v>0</v>
          </cell>
          <cell r="L979">
            <v>0</v>
          </cell>
          <cell r="M979">
            <v>0</v>
          </cell>
          <cell r="N979">
            <v>0</v>
          </cell>
          <cell r="O979">
            <v>13864</v>
          </cell>
        </row>
        <row r="980">
          <cell r="B980">
            <v>0</v>
          </cell>
          <cell r="C980">
            <v>0</v>
          </cell>
          <cell r="D980">
            <v>0</v>
          </cell>
          <cell r="E980">
            <v>0</v>
          </cell>
          <cell r="F980">
            <v>0</v>
          </cell>
          <cell r="G980">
            <v>0</v>
          </cell>
          <cell r="H980">
            <v>0</v>
          </cell>
          <cell r="I980">
            <v>0</v>
          </cell>
          <cell r="J980">
            <v>0</v>
          </cell>
          <cell r="K980">
            <v>0</v>
          </cell>
          <cell r="L980">
            <v>0</v>
          </cell>
          <cell r="M980">
            <v>0</v>
          </cell>
          <cell r="N980">
            <v>0</v>
          </cell>
          <cell r="O980">
            <v>100372</v>
          </cell>
        </row>
        <row r="981">
          <cell r="B981">
            <v>0</v>
          </cell>
          <cell r="C981">
            <v>0</v>
          </cell>
          <cell r="D981">
            <v>0</v>
          </cell>
          <cell r="E981">
            <v>0</v>
          </cell>
          <cell r="F981">
            <v>0</v>
          </cell>
          <cell r="G981">
            <v>0</v>
          </cell>
          <cell r="H981">
            <v>0</v>
          </cell>
          <cell r="I981">
            <v>0</v>
          </cell>
          <cell r="J981">
            <v>0</v>
          </cell>
          <cell r="K981">
            <v>0</v>
          </cell>
          <cell r="L981">
            <v>0</v>
          </cell>
          <cell r="M981">
            <v>0</v>
          </cell>
          <cell r="N981">
            <v>0</v>
          </cell>
          <cell r="O981">
            <v>682527</v>
          </cell>
        </row>
        <row r="982">
          <cell r="B982">
            <v>0</v>
          </cell>
          <cell r="C982">
            <v>0</v>
          </cell>
          <cell r="D982">
            <v>0</v>
          </cell>
          <cell r="E982">
            <v>0</v>
          </cell>
          <cell r="F982">
            <v>0</v>
          </cell>
          <cell r="G982">
            <v>0</v>
          </cell>
          <cell r="H982">
            <v>0</v>
          </cell>
          <cell r="I982">
            <v>0</v>
          </cell>
          <cell r="J982">
            <v>0</v>
          </cell>
          <cell r="K982">
            <v>0</v>
          </cell>
          <cell r="L982">
            <v>0</v>
          </cell>
          <cell r="M982">
            <v>0</v>
          </cell>
          <cell r="N982">
            <v>0</v>
          </cell>
          <cell r="O982">
            <v>139460487</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139460487</v>
          </cell>
        </row>
        <row r="986">
          <cell r="N986">
            <v>277048678.99999994</v>
          </cell>
        </row>
        <row r="987">
          <cell r="N987">
            <v>-277048678.99999994</v>
          </cell>
        </row>
        <row r="990">
          <cell r="B990">
            <v>63142204.000000007</v>
          </cell>
        </row>
        <row r="991">
          <cell r="B991">
            <v>133656475</v>
          </cell>
        </row>
        <row r="993">
          <cell r="B993">
            <v>196798679</v>
          </cell>
        </row>
        <row r="995">
          <cell r="B995">
            <v>182434321</v>
          </cell>
        </row>
        <row r="997">
          <cell r="B997">
            <v>379233000</v>
          </cell>
        </row>
        <row r="998">
          <cell r="D998" t="str">
            <v>*</v>
          </cell>
          <cell r="AF998" t="str">
            <v>Depreciation Schedule</v>
          </cell>
        </row>
        <row r="1002">
          <cell r="AF1002" t="str">
            <v>S. No..</v>
          </cell>
          <cell r="AG1002" t="str">
            <v>Name of Asset</v>
          </cell>
        </row>
        <row r="1004">
          <cell r="C1004" t="str">
            <v>Rupees</v>
          </cell>
        </row>
        <row r="1005">
          <cell r="AF1005">
            <v>1</v>
          </cell>
          <cell r="AG1005" t="str">
            <v>Factory Building</v>
          </cell>
        </row>
        <row r="1006">
          <cell r="B1006">
            <v>60300000</v>
          </cell>
          <cell r="AF1006">
            <v>2</v>
          </cell>
          <cell r="AG1006" t="str">
            <v>Other Building</v>
          </cell>
        </row>
        <row r="1007">
          <cell r="B1007">
            <v>-8500000</v>
          </cell>
          <cell r="C1007">
            <v>51800000</v>
          </cell>
        </row>
        <row r="1009">
          <cell r="C1009">
            <v>54075000</v>
          </cell>
        </row>
        <row r="1010">
          <cell r="C1010">
            <v>105875000</v>
          </cell>
        </row>
        <row r="1011">
          <cell r="AF1011">
            <v>3</v>
          </cell>
          <cell r="AG1011" t="str">
            <v>Plant &amp; Machinery</v>
          </cell>
        </row>
        <row r="1012">
          <cell r="C1012">
            <v>12523890</v>
          </cell>
          <cell r="AF1012">
            <v>4</v>
          </cell>
          <cell r="AG1012" t="str">
            <v>Furniture &amp; Fixture</v>
          </cell>
        </row>
        <row r="1013">
          <cell r="C1013">
            <v>726110</v>
          </cell>
          <cell r="AF1013">
            <v>5</v>
          </cell>
          <cell r="AG1013" t="str">
            <v>Office Equipment</v>
          </cell>
        </row>
        <row r="1014">
          <cell r="C1014">
            <v>13250000</v>
          </cell>
          <cell r="AF1014">
            <v>6</v>
          </cell>
          <cell r="AG1014" t="str">
            <v>EDP Equipment</v>
          </cell>
        </row>
        <row r="1015">
          <cell r="AF1015">
            <v>7</v>
          </cell>
          <cell r="AG1015" t="str">
            <v>Vehicles</v>
          </cell>
        </row>
        <row r="1016">
          <cell r="C1016">
            <v>830000</v>
          </cell>
          <cell r="AF1016">
            <v>8</v>
          </cell>
          <cell r="AG1016" t="str">
            <v>Tools &amp; Equipment</v>
          </cell>
        </row>
        <row r="1017">
          <cell r="AF1017">
            <v>9</v>
          </cell>
          <cell r="AG1017" t="str">
            <v>EDP Client Access</v>
          </cell>
        </row>
        <row r="1018">
          <cell r="C1018">
            <v>40000</v>
          </cell>
          <cell r="AF1018">
            <v>10</v>
          </cell>
          <cell r="AG1018" t="str">
            <v>Jigs &amp; Fixture</v>
          </cell>
        </row>
        <row r="1019">
          <cell r="AF1019">
            <v>11</v>
          </cell>
          <cell r="AG1019" t="str">
            <v>Jigs &amp; Fixture Hilux</v>
          </cell>
        </row>
        <row r="1020">
          <cell r="C1020">
            <v>119995000</v>
          </cell>
          <cell r="AF1020">
            <v>12</v>
          </cell>
          <cell r="AG1020" t="str">
            <v>EDP equipment</v>
          </cell>
        </row>
        <row r="1021">
          <cell r="AF1021">
            <v>13</v>
          </cell>
          <cell r="AG1021" t="str">
            <v>Furniture &amp; Fixture</v>
          </cell>
        </row>
        <row r="1022">
          <cell r="AF1022">
            <v>14</v>
          </cell>
          <cell r="AG1022" t="str">
            <v>Office Equipment</v>
          </cell>
        </row>
        <row r="1023">
          <cell r="AG1023" t="str">
            <v>Tools &amp; Equipment</v>
          </cell>
        </row>
        <row r="1024">
          <cell r="AG1024" t="str">
            <v>TOTAL</v>
          </cell>
        </row>
        <row r="1027">
          <cell r="C1027" t="str">
            <v>COST UPTO</v>
          </cell>
          <cell r="D1027" t="str">
            <v>ADDITIONS</v>
          </cell>
          <cell r="E1027" t="str">
            <v>YTD 4/01</v>
          </cell>
          <cell r="F1027" t="str">
            <v>DEPRIATION</v>
          </cell>
        </row>
        <row r="1028">
          <cell r="C1028" t="str">
            <v>JAN 2001</v>
          </cell>
          <cell r="D1028" t="str">
            <v>BUDGET</v>
          </cell>
          <cell r="E1028" t="str">
            <v>TOTAL</v>
          </cell>
        </row>
        <row r="1029">
          <cell r="B1029" t="str">
            <v>Rate %</v>
          </cell>
          <cell r="C1029" t="str">
            <v>Rs ' 000</v>
          </cell>
          <cell r="D1029" t="str">
            <v>2001~02</v>
          </cell>
          <cell r="E1029" t="str">
            <v>COST</v>
          </cell>
        </row>
        <row r="1031">
          <cell r="B1031">
            <v>10</v>
          </cell>
          <cell r="C1031">
            <v>179997</v>
          </cell>
          <cell r="D1031">
            <v>0</v>
          </cell>
          <cell r="E1031">
            <v>179997</v>
          </cell>
          <cell r="F1031">
            <v>17999.7</v>
          </cell>
        </row>
        <row r="1032">
          <cell r="B1032">
            <v>5</v>
          </cell>
          <cell r="C1032">
            <v>4400</v>
          </cell>
          <cell r="D1032">
            <v>0</v>
          </cell>
          <cell r="E1032">
            <v>4400</v>
          </cell>
          <cell r="F1032">
            <v>220</v>
          </cell>
          <cell r="AF1032" t="str">
            <v>S. No..</v>
          </cell>
          <cell r="AG1032" t="str">
            <v>Name of Asset</v>
          </cell>
        </row>
        <row r="1033">
          <cell r="B1033">
            <v>12.5</v>
          </cell>
          <cell r="C1033">
            <v>453835</v>
          </cell>
          <cell r="D1033">
            <v>0</v>
          </cell>
          <cell r="E1033">
            <v>453835</v>
          </cell>
          <cell r="F1033">
            <v>56729.375</v>
          </cell>
        </row>
        <row r="1034">
          <cell r="B1034">
            <v>20</v>
          </cell>
          <cell r="C1034">
            <v>4998</v>
          </cell>
          <cell r="D1034">
            <v>0</v>
          </cell>
          <cell r="E1034">
            <v>4998</v>
          </cell>
          <cell r="F1034">
            <v>999.6</v>
          </cell>
          <cell r="AF1034">
            <v>1</v>
          </cell>
          <cell r="AG1034" t="str">
            <v>Factory Building</v>
          </cell>
        </row>
        <row r="1035">
          <cell r="B1035">
            <v>20</v>
          </cell>
          <cell r="C1035">
            <v>4467</v>
          </cell>
          <cell r="D1035">
            <v>0</v>
          </cell>
          <cell r="E1035">
            <v>4467</v>
          </cell>
          <cell r="F1035">
            <v>893.4</v>
          </cell>
          <cell r="AF1035">
            <v>2</v>
          </cell>
          <cell r="AG1035" t="str">
            <v>Other Building</v>
          </cell>
        </row>
        <row r="1036">
          <cell r="B1036">
            <v>33</v>
          </cell>
          <cell r="C1036">
            <v>2239</v>
          </cell>
          <cell r="D1036">
            <v>0</v>
          </cell>
          <cell r="E1036">
            <v>2239</v>
          </cell>
          <cell r="F1036">
            <v>738.87</v>
          </cell>
          <cell r="AF1036">
            <v>3</v>
          </cell>
          <cell r="AG1036" t="str">
            <v>Plant &amp; Machinery</v>
          </cell>
        </row>
        <row r="1037">
          <cell r="B1037">
            <v>20</v>
          </cell>
          <cell r="C1037">
            <v>22540</v>
          </cell>
          <cell r="D1037">
            <v>0</v>
          </cell>
          <cell r="E1037">
            <v>22540</v>
          </cell>
          <cell r="F1037">
            <v>4508</v>
          </cell>
          <cell r="AF1037">
            <v>4</v>
          </cell>
          <cell r="AG1037" t="str">
            <v>Furniture &amp; Fixture</v>
          </cell>
        </row>
        <row r="1038">
          <cell r="B1038">
            <v>20</v>
          </cell>
          <cell r="C1038">
            <v>15657</v>
          </cell>
          <cell r="D1038">
            <v>0</v>
          </cell>
          <cell r="E1038">
            <v>15657</v>
          </cell>
          <cell r="F1038">
            <v>3131.4</v>
          </cell>
          <cell r="AF1038">
            <v>5</v>
          </cell>
          <cell r="AG1038" t="str">
            <v>Office Equipment</v>
          </cell>
        </row>
        <row r="1039">
          <cell r="B1039">
            <v>20</v>
          </cell>
          <cell r="C1039">
            <v>39758</v>
          </cell>
          <cell r="D1039">
            <v>0</v>
          </cell>
          <cell r="E1039">
            <v>39758</v>
          </cell>
          <cell r="F1039">
            <v>7951.6</v>
          </cell>
          <cell r="AF1039">
            <v>6</v>
          </cell>
          <cell r="AG1039" t="str">
            <v>EDP Equipment</v>
          </cell>
        </row>
        <row r="1040">
          <cell r="B1040">
            <v>50</v>
          </cell>
          <cell r="C1040">
            <v>40146</v>
          </cell>
          <cell r="D1040">
            <v>0</v>
          </cell>
          <cell r="E1040">
            <v>40146</v>
          </cell>
          <cell r="F1040">
            <v>20073</v>
          </cell>
          <cell r="AF1040">
            <v>7</v>
          </cell>
          <cell r="AG1040" t="str">
            <v>Vehicles</v>
          </cell>
        </row>
        <row r="1041">
          <cell r="B1041">
            <v>33</v>
          </cell>
          <cell r="C1041">
            <v>2870</v>
          </cell>
          <cell r="D1041">
            <v>0</v>
          </cell>
          <cell r="E1041">
            <v>2870</v>
          </cell>
          <cell r="F1041">
            <v>947.1</v>
          </cell>
          <cell r="AF1041">
            <v>8</v>
          </cell>
          <cell r="AG1041" t="str">
            <v>Tools &amp; Equipment</v>
          </cell>
        </row>
        <row r="1042">
          <cell r="B1042">
            <v>20</v>
          </cell>
          <cell r="C1042">
            <v>872</v>
          </cell>
          <cell r="D1042">
            <v>0</v>
          </cell>
          <cell r="E1042">
            <v>872</v>
          </cell>
          <cell r="F1042">
            <v>174.4</v>
          </cell>
          <cell r="AF1042">
            <v>9</v>
          </cell>
          <cell r="AG1042" t="str">
            <v>EDP Client Access</v>
          </cell>
        </row>
        <row r="1043">
          <cell r="B1043">
            <v>20</v>
          </cell>
          <cell r="C1043">
            <v>2384</v>
          </cell>
          <cell r="D1043">
            <v>0</v>
          </cell>
          <cell r="E1043">
            <v>2384</v>
          </cell>
          <cell r="F1043">
            <v>476.8</v>
          </cell>
          <cell r="AF1043">
            <v>10</v>
          </cell>
          <cell r="AG1043" t="str">
            <v>Jigs &amp; Fixture</v>
          </cell>
        </row>
        <row r="1044">
          <cell r="B1044">
            <v>20</v>
          </cell>
          <cell r="C1044">
            <v>50150</v>
          </cell>
          <cell r="D1044">
            <v>0</v>
          </cell>
          <cell r="E1044">
            <v>50150</v>
          </cell>
          <cell r="F1044">
            <v>10030</v>
          </cell>
          <cell r="AF1044">
            <v>11</v>
          </cell>
          <cell r="AG1044" t="str">
            <v>Jigs &amp; Fixture Hilux</v>
          </cell>
        </row>
        <row r="1045">
          <cell r="B1045">
            <v>10</v>
          </cell>
          <cell r="C1045">
            <v>672479</v>
          </cell>
          <cell r="D1045">
            <v>0</v>
          </cell>
          <cell r="E1045">
            <v>672479</v>
          </cell>
          <cell r="F1045">
            <v>67247.899999999994</v>
          </cell>
          <cell r="AF1045">
            <v>12</v>
          </cell>
          <cell r="AG1045" t="str">
            <v>EDP equipment</v>
          </cell>
        </row>
        <row r="1046">
          <cell r="C1046">
            <v>1496792</v>
          </cell>
          <cell r="D1046">
            <v>0</v>
          </cell>
          <cell r="E1046">
            <v>1496792</v>
          </cell>
          <cell r="F1046">
            <v>192121.14499999999</v>
          </cell>
          <cell r="H1046">
            <v>290538.25499999995</v>
          </cell>
          <cell r="AF1046">
            <v>13</v>
          </cell>
          <cell r="AG1046" t="str">
            <v>Furniture &amp; Fixture</v>
          </cell>
        </row>
        <row r="1047">
          <cell r="AF1047">
            <v>14</v>
          </cell>
          <cell r="AG1047" t="str">
            <v>Office Equipment</v>
          </cell>
        </row>
        <row r="1048">
          <cell r="AG1048" t="str">
            <v>Tools &amp; Equipment</v>
          </cell>
        </row>
        <row r="1049">
          <cell r="AG1049" t="str">
            <v>TOTAL</v>
          </cell>
        </row>
        <row r="1052">
          <cell r="C1052" t="str">
            <v>COST UPTO</v>
          </cell>
          <cell r="D1052" t="str">
            <v>ADDITIONS</v>
          </cell>
          <cell r="E1052" t="str">
            <v>YTD 4/01</v>
          </cell>
          <cell r="F1052" t="str">
            <v>DEPRIATION</v>
          </cell>
        </row>
        <row r="1053">
          <cell r="C1053" t="str">
            <v>JAN 2001</v>
          </cell>
          <cell r="D1053" t="str">
            <v>BUDGET</v>
          </cell>
          <cell r="E1053" t="str">
            <v>TOTAL</v>
          </cell>
        </row>
        <row r="1054">
          <cell r="B1054" t="str">
            <v>Rate %</v>
          </cell>
          <cell r="C1054" t="str">
            <v>Rs ' 000</v>
          </cell>
          <cell r="D1054" t="str">
            <v>2001~02</v>
          </cell>
          <cell r="E1054" t="str">
            <v>COST</v>
          </cell>
          <cell r="AF1054" t="str">
            <v>S. No..</v>
          </cell>
          <cell r="AG1054" t="str">
            <v>Name of Asset</v>
          </cell>
        </row>
        <row r="1056">
          <cell r="B1056">
            <v>20</v>
          </cell>
          <cell r="C1056">
            <v>150198</v>
          </cell>
          <cell r="D1056">
            <v>0</v>
          </cell>
          <cell r="E1056">
            <v>150198</v>
          </cell>
          <cell r="F1056">
            <v>30039.599999999999</v>
          </cell>
          <cell r="AF1056" t="e">
            <v>#REF!</v>
          </cell>
          <cell r="AG1056" t="str">
            <v>Plant &amp; Machinery</v>
          </cell>
        </row>
        <row r="1057">
          <cell r="B1057">
            <v>20</v>
          </cell>
          <cell r="C1057">
            <v>119801</v>
          </cell>
          <cell r="D1057">
            <v>0</v>
          </cell>
          <cell r="E1057">
            <v>119801</v>
          </cell>
          <cell r="F1057">
            <v>23960.2</v>
          </cell>
          <cell r="AF1057" t="e">
            <v>#REF!</v>
          </cell>
          <cell r="AG1057" t="str">
            <v>Furniture &amp; Fixture</v>
          </cell>
        </row>
        <row r="1058">
          <cell r="B1058">
            <v>20</v>
          </cell>
          <cell r="C1058">
            <v>92451</v>
          </cell>
          <cell r="D1058">
            <v>0</v>
          </cell>
          <cell r="E1058">
            <v>92451</v>
          </cell>
          <cell r="F1058">
            <v>18490.2</v>
          </cell>
          <cell r="AF1058" t="e">
            <v>#REF!</v>
          </cell>
          <cell r="AG1058" t="str">
            <v>Office Equipment</v>
          </cell>
        </row>
        <row r="1059">
          <cell r="B1059">
            <v>20</v>
          </cell>
          <cell r="C1059">
            <v>18</v>
          </cell>
          <cell r="D1059">
            <v>0</v>
          </cell>
          <cell r="E1059">
            <v>18</v>
          </cell>
          <cell r="F1059">
            <v>3.6</v>
          </cell>
          <cell r="AF1059" t="e">
            <v>#REF!</v>
          </cell>
          <cell r="AG1059" t="str">
            <v>Tools &amp; Equipment</v>
          </cell>
        </row>
        <row r="1060">
          <cell r="B1060">
            <v>20</v>
          </cell>
          <cell r="C1060">
            <v>248</v>
          </cell>
          <cell r="D1060">
            <v>0</v>
          </cell>
          <cell r="E1060">
            <v>248</v>
          </cell>
          <cell r="F1060">
            <v>49.6</v>
          </cell>
          <cell r="AF1060" t="e">
            <v>#REF!</v>
          </cell>
          <cell r="AG1060" t="str">
            <v>EDP Client Access</v>
          </cell>
        </row>
        <row r="1061">
          <cell r="C1061">
            <v>362716</v>
          </cell>
          <cell r="D1061">
            <v>0</v>
          </cell>
          <cell r="E1061">
            <v>362716</v>
          </cell>
          <cell r="F1061">
            <v>72543.200000000012</v>
          </cell>
          <cell r="AG1061" t="str">
            <v>TOTAL</v>
          </cell>
        </row>
        <row r="1064">
          <cell r="AF1064" t="str">
            <v>S. No..</v>
          </cell>
          <cell r="AG1064" t="str">
            <v>Name of Asset</v>
          </cell>
        </row>
        <row r="1066">
          <cell r="C1066" t="str">
            <v>COST UPTO</v>
          </cell>
          <cell r="D1066" t="str">
            <v>ADDITIONS</v>
          </cell>
          <cell r="E1066" t="str">
            <v>YTD 4/01</v>
          </cell>
          <cell r="F1066" t="str">
            <v>DEPRIATION</v>
          </cell>
          <cell r="AF1066">
            <v>1</v>
          </cell>
          <cell r="AG1066" t="str">
            <v>Factory Building</v>
          </cell>
        </row>
        <row r="1067">
          <cell r="C1067" t="str">
            <v>JAN 2001</v>
          </cell>
          <cell r="D1067" t="str">
            <v>BUDGET</v>
          </cell>
          <cell r="E1067" t="str">
            <v>TOTAL</v>
          </cell>
          <cell r="AF1067">
            <v>2</v>
          </cell>
          <cell r="AG1067" t="str">
            <v>Other Building</v>
          </cell>
        </row>
        <row r="1068">
          <cell r="B1068" t="str">
            <v>Rate %</v>
          </cell>
          <cell r="C1068" t="str">
            <v>Rs ' 000</v>
          </cell>
          <cell r="D1068" t="str">
            <v>2001~02</v>
          </cell>
          <cell r="E1068" t="str">
            <v>COST</v>
          </cell>
          <cell r="AF1068">
            <v>3</v>
          </cell>
          <cell r="AG1068" t="str">
            <v>Plant &amp; Machinery</v>
          </cell>
        </row>
        <row r="1069">
          <cell r="AF1069">
            <v>4</v>
          </cell>
          <cell r="AG1069" t="str">
            <v>Furniture &amp; Fixture</v>
          </cell>
        </row>
        <row r="1070">
          <cell r="B1070">
            <v>10</v>
          </cell>
          <cell r="C1070">
            <v>35700</v>
          </cell>
          <cell r="D1070">
            <v>0</v>
          </cell>
          <cell r="E1070">
            <v>35700</v>
          </cell>
          <cell r="F1070">
            <v>3570</v>
          </cell>
          <cell r="AF1070">
            <v>5</v>
          </cell>
          <cell r="AG1070" t="str">
            <v>Office Equipment</v>
          </cell>
        </row>
        <row r="1071">
          <cell r="B1071">
            <v>5</v>
          </cell>
          <cell r="C1071">
            <v>18770</v>
          </cell>
          <cell r="D1071">
            <v>0</v>
          </cell>
          <cell r="E1071">
            <v>18770</v>
          </cell>
          <cell r="F1071">
            <v>938.5</v>
          </cell>
          <cell r="AF1071">
            <v>6</v>
          </cell>
          <cell r="AG1071" t="str">
            <v>EDP Equipment</v>
          </cell>
        </row>
        <row r="1072">
          <cell r="B1072">
            <v>20</v>
          </cell>
          <cell r="C1072">
            <v>6083</v>
          </cell>
          <cell r="D1072">
            <v>0</v>
          </cell>
          <cell r="E1072">
            <v>6083</v>
          </cell>
          <cell r="F1072">
            <v>1216.5999999999999</v>
          </cell>
          <cell r="AF1072">
            <v>7</v>
          </cell>
          <cell r="AG1072" t="str">
            <v>Vehicles</v>
          </cell>
        </row>
        <row r="1073">
          <cell r="B1073">
            <v>20</v>
          </cell>
          <cell r="C1073">
            <v>7339</v>
          </cell>
          <cell r="D1073">
            <v>0</v>
          </cell>
          <cell r="E1073">
            <v>7339</v>
          </cell>
          <cell r="F1073">
            <v>1467.8</v>
          </cell>
          <cell r="AF1073">
            <v>8</v>
          </cell>
          <cell r="AG1073" t="str">
            <v>Tools &amp; Equipment</v>
          </cell>
        </row>
        <row r="1074">
          <cell r="B1074">
            <v>33</v>
          </cell>
          <cell r="C1074">
            <v>10516</v>
          </cell>
          <cell r="D1074">
            <v>0</v>
          </cell>
          <cell r="E1074">
            <v>10516</v>
          </cell>
          <cell r="F1074">
            <v>3470.28</v>
          </cell>
          <cell r="AF1074">
            <v>9</v>
          </cell>
          <cell r="AG1074" t="str">
            <v>EDP Client Access</v>
          </cell>
        </row>
        <row r="1075">
          <cell r="B1075">
            <v>20</v>
          </cell>
          <cell r="C1075">
            <v>26673</v>
          </cell>
          <cell r="D1075">
            <v>0</v>
          </cell>
          <cell r="E1075">
            <v>26673</v>
          </cell>
          <cell r="F1075">
            <v>5334.6</v>
          </cell>
          <cell r="AF1075">
            <v>10</v>
          </cell>
          <cell r="AG1075" t="str">
            <v>Jigs &amp; Fixture</v>
          </cell>
        </row>
        <row r="1076">
          <cell r="B1076">
            <v>20</v>
          </cell>
          <cell r="C1076">
            <v>26</v>
          </cell>
          <cell r="D1076">
            <v>0</v>
          </cell>
          <cell r="E1076">
            <v>26</v>
          </cell>
          <cell r="F1076">
            <v>5.2</v>
          </cell>
          <cell r="AF1076">
            <v>11</v>
          </cell>
          <cell r="AG1076" t="str">
            <v>Jigs &amp; Fixture Hilux</v>
          </cell>
        </row>
        <row r="1077">
          <cell r="B1077">
            <v>33</v>
          </cell>
          <cell r="C1077">
            <v>9881</v>
          </cell>
          <cell r="D1077">
            <v>0</v>
          </cell>
          <cell r="E1077">
            <v>9881</v>
          </cell>
          <cell r="F1077">
            <v>3260.73</v>
          </cell>
          <cell r="AF1077">
            <v>12</v>
          </cell>
          <cell r="AG1077" t="str">
            <v>EDP equipment</v>
          </cell>
        </row>
        <row r="1078">
          <cell r="B1078">
            <v>33</v>
          </cell>
          <cell r="C1078">
            <v>17760</v>
          </cell>
          <cell r="D1078">
            <v>0</v>
          </cell>
          <cell r="E1078">
            <v>17760</v>
          </cell>
          <cell r="F1078">
            <v>5860.8</v>
          </cell>
          <cell r="AF1078">
            <v>13</v>
          </cell>
          <cell r="AG1078" t="str">
            <v>Furniture &amp; Fixture</v>
          </cell>
        </row>
        <row r="1079">
          <cell r="B1079">
            <v>20</v>
          </cell>
          <cell r="C1079">
            <v>2354</v>
          </cell>
          <cell r="D1079">
            <v>0</v>
          </cell>
          <cell r="E1079">
            <v>2354</v>
          </cell>
          <cell r="F1079">
            <v>470.8</v>
          </cell>
          <cell r="AF1079">
            <v>14</v>
          </cell>
          <cell r="AG1079" t="str">
            <v>Office Equipment</v>
          </cell>
        </row>
        <row r="1080">
          <cell r="B1080">
            <v>20</v>
          </cell>
          <cell r="C1080">
            <v>1384</v>
          </cell>
          <cell r="D1080">
            <v>0</v>
          </cell>
          <cell r="E1080">
            <v>1384</v>
          </cell>
          <cell r="F1080">
            <v>276.8</v>
          </cell>
          <cell r="AG1080" t="str">
            <v>Tools &amp; Equipment</v>
          </cell>
        </row>
        <row r="1081">
          <cell r="B1081">
            <v>20</v>
          </cell>
          <cell r="C1081">
            <v>9</v>
          </cell>
          <cell r="D1081">
            <v>0</v>
          </cell>
          <cell r="E1081">
            <v>9</v>
          </cell>
          <cell r="F1081">
            <v>1.8</v>
          </cell>
        </row>
        <row r="1082">
          <cell r="C1082">
            <v>136495</v>
          </cell>
          <cell r="D1082">
            <v>0</v>
          </cell>
          <cell r="E1082">
            <v>136495</v>
          </cell>
          <cell r="F1082">
            <v>25873.91</v>
          </cell>
        </row>
      </sheetData>
      <sheetData sheetId="2">
        <row r="31">
          <cell r="B31">
            <v>5</v>
          </cell>
          <cell r="C31">
            <v>3</v>
          </cell>
          <cell r="D31">
            <v>2</v>
          </cell>
          <cell r="E31">
            <v>2</v>
          </cell>
          <cell r="F31" t="str">
            <v xml:space="preserve"> Cost of Sales - T</v>
          </cell>
          <cell r="G31">
            <v>-284739130.43478262</v>
          </cell>
          <cell r="H31">
            <v>5</v>
          </cell>
          <cell r="I31">
            <v>-284739130.43478262</v>
          </cell>
          <cell r="J31">
            <v>2</v>
          </cell>
          <cell r="K31">
            <v>2</v>
          </cell>
          <cell r="L31">
            <v>3</v>
          </cell>
          <cell r="M31">
            <v>6</v>
          </cell>
          <cell r="N31">
            <v>42</v>
          </cell>
        </row>
        <row r="32">
          <cell r="B32">
            <v>57</v>
          </cell>
          <cell r="C32">
            <v>10</v>
          </cell>
          <cell r="D32">
            <v>40</v>
          </cell>
          <cell r="E32">
            <v>17</v>
          </cell>
          <cell r="F32" t="str">
            <v xml:space="preserve"> Cost of Sales - D</v>
          </cell>
          <cell r="G32">
            <v>-34539130.434782617</v>
          </cell>
          <cell r="H32">
            <v>0</v>
          </cell>
          <cell r="I32">
            <v>-34539130.434782617</v>
          </cell>
          <cell r="J32" t="str">
            <v xml:space="preserve"> Parts</v>
          </cell>
          <cell r="K32">
            <v>10</v>
          </cell>
          <cell r="L32">
            <v>10</v>
          </cell>
          <cell r="M32">
            <v>10</v>
          </cell>
          <cell r="N32">
            <v>120</v>
          </cell>
          <cell r="O32" t="str">
            <v>Hiace - Commuter</v>
          </cell>
        </row>
        <row r="33">
          <cell r="B33">
            <v>70</v>
          </cell>
          <cell r="C33">
            <v>10</v>
          </cell>
          <cell r="D33">
            <v>52</v>
          </cell>
          <cell r="E33">
            <v>18</v>
          </cell>
          <cell r="F33">
            <v>10</v>
          </cell>
          <cell r="G33">
            <v>-319278260.86956525</v>
          </cell>
          <cell r="H33">
            <v>0</v>
          </cell>
          <cell r="I33">
            <v>-319278260.86956525</v>
          </cell>
          <cell r="J33">
            <v>10</v>
          </cell>
          <cell r="K33">
            <v>10</v>
          </cell>
          <cell r="L33">
            <v>10</v>
          </cell>
          <cell r="M33">
            <v>10</v>
          </cell>
          <cell r="N33">
            <v>120</v>
          </cell>
          <cell r="O33" t="str">
            <v>Hiace - Panle Van</v>
          </cell>
        </row>
        <row r="34">
          <cell r="B34">
            <v>0</v>
          </cell>
          <cell r="C34">
            <v>0</v>
          </cell>
          <cell r="D34">
            <v>0</v>
          </cell>
          <cell r="E34">
            <v>0</v>
          </cell>
          <cell r="F34">
            <v>0</v>
          </cell>
          <cell r="G34">
            <v>0</v>
          </cell>
          <cell r="H34">
            <v>1</v>
          </cell>
          <cell r="I34">
            <v>0</v>
          </cell>
          <cell r="J34" t="str">
            <v xml:space="preserve"> Taxation:</v>
          </cell>
          <cell r="K34">
            <v>0</v>
          </cell>
          <cell r="L34">
            <v>0</v>
          </cell>
          <cell r="M34">
            <v>1</v>
          </cell>
          <cell r="N34">
            <v>2</v>
          </cell>
          <cell r="O34" t="str">
            <v>Coaster</v>
          </cell>
        </row>
        <row r="35">
          <cell r="B35">
            <v>103</v>
          </cell>
          <cell r="D35">
            <v>81</v>
          </cell>
          <cell r="E35">
            <v>22</v>
          </cell>
          <cell r="F35" t="str">
            <v xml:space="preserve"> G.P. - Parts</v>
          </cell>
          <cell r="G35">
            <v>44200000.00000006</v>
          </cell>
          <cell r="H35">
            <v>0</v>
          </cell>
          <cell r="I35">
            <v>44200000.00000006</v>
          </cell>
        </row>
        <row r="36">
          <cell r="B36">
            <v>0</v>
          </cell>
          <cell r="E36">
            <v>0</v>
          </cell>
          <cell r="F36" t="str">
            <v>Oil</v>
          </cell>
        </row>
        <row r="37">
          <cell r="B37">
            <v>1</v>
          </cell>
          <cell r="C37">
            <v>31</v>
          </cell>
          <cell r="D37">
            <v>1</v>
          </cell>
          <cell r="E37">
            <v>0</v>
          </cell>
          <cell r="F37" t="str">
            <v xml:space="preserve"> Net Sales </v>
          </cell>
          <cell r="G37">
            <v>58995652.173913039</v>
          </cell>
          <cell r="H37">
            <v>0</v>
          </cell>
          <cell r="I37">
            <v>58995652.173913039</v>
          </cell>
          <cell r="J37" t="str">
            <v xml:space="preserve"> Daihatsu Project:</v>
          </cell>
          <cell r="K37">
            <v>29</v>
          </cell>
          <cell r="L37">
            <v>31</v>
          </cell>
          <cell r="M37">
            <v>37</v>
          </cell>
          <cell r="N37">
            <v>387</v>
          </cell>
        </row>
        <row r="38">
          <cell r="B38">
            <v>231</v>
          </cell>
          <cell r="C38">
            <v>1421</v>
          </cell>
          <cell r="D38">
            <v>174</v>
          </cell>
          <cell r="E38">
            <v>57</v>
          </cell>
          <cell r="F38" t="str">
            <v xml:space="preserve"> Cost of Sales</v>
          </cell>
          <cell r="G38">
            <v>-50854252.173913039</v>
          </cell>
          <cell r="H38">
            <v>0</v>
          </cell>
          <cell r="I38">
            <v>-50854252.173913039</v>
          </cell>
          <cell r="J38">
            <v>1410</v>
          </cell>
          <cell r="K38">
            <v>1319</v>
          </cell>
          <cell r="L38">
            <v>1311</v>
          </cell>
          <cell r="M38">
            <v>1345</v>
          </cell>
          <cell r="N38">
            <v>16487</v>
          </cell>
        </row>
        <row r="39">
          <cell r="B39">
            <v>30</v>
          </cell>
          <cell r="C39">
            <v>25</v>
          </cell>
          <cell r="D39">
            <v>27</v>
          </cell>
          <cell r="E39">
            <v>672</v>
          </cell>
          <cell r="F39" t="str">
            <v xml:space="preserve"> G.P. - Oil</v>
          </cell>
          <cell r="G39">
            <v>8141400</v>
          </cell>
          <cell r="H39">
            <v>0</v>
          </cell>
          <cell r="I39">
            <v>8141400</v>
          </cell>
          <cell r="J39">
            <v>31</v>
          </cell>
          <cell r="K39">
            <v>25</v>
          </cell>
          <cell r="L39">
            <v>27</v>
          </cell>
          <cell r="M39">
            <v>27</v>
          </cell>
          <cell r="N39">
            <v>2413</v>
          </cell>
        </row>
        <row r="40">
          <cell r="B40">
            <v>359</v>
          </cell>
          <cell r="C40">
            <v>1446</v>
          </cell>
          <cell r="D40">
            <v>319</v>
          </cell>
          <cell r="E40">
            <v>40</v>
          </cell>
          <cell r="F40">
            <v>1876</v>
          </cell>
          <cell r="G40">
            <v>1908</v>
          </cell>
          <cell r="H40">
            <v>1811</v>
          </cell>
          <cell r="I40">
            <v>1359</v>
          </cell>
          <cell r="J40">
            <v>1441</v>
          </cell>
          <cell r="K40">
            <v>1344</v>
          </cell>
          <cell r="L40">
            <v>1338</v>
          </cell>
          <cell r="M40">
            <v>1372</v>
          </cell>
          <cell r="N40">
            <v>18900</v>
          </cell>
        </row>
        <row r="41">
          <cell r="B41">
            <v>910</v>
          </cell>
          <cell r="C41">
            <v>1090</v>
          </cell>
          <cell r="D41">
            <v>1121</v>
          </cell>
          <cell r="E41">
            <v>1250</v>
          </cell>
          <cell r="F41" t="str">
            <v>G.P. Parts &amp; Oil</v>
          </cell>
          <cell r="G41">
            <v>52341400.00000006</v>
          </cell>
          <cell r="H41">
            <v>0</v>
          </cell>
          <cell r="I41">
            <v>52341400.00000006</v>
          </cell>
          <cell r="J41">
            <v>1030</v>
          </cell>
          <cell r="K41">
            <v>940</v>
          </cell>
          <cell r="L41">
            <v>930</v>
          </cell>
          <cell r="M41">
            <v>958</v>
          </cell>
          <cell r="N41">
            <v>12200</v>
          </cell>
        </row>
        <row r="42">
          <cell r="B42">
            <v>14590.4</v>
          </cell>
          <cell r="C42">
            <v>1090</v>
          </cell>
          <cell r="D42">
            <v>11762</v>
          </cell>
          <cell r="E42">
            <v>2828.3999999999996</v>
          </cell>
          <cell r="F42" t="str">
            <v>Sell &amp; Admin Exp.</v>
          </cell>
          <cell r="G42">
            <v>0</v>
          </cell>
          <cell r="H42">
            <v>0</v>
          </cell>
          <cell r="I42">
            <v>0</v>
          </cell>
          <cell r="J42">
            <v>1030</v>
          </cell>
          <cell r="K42">
            <v>940</v>
          </cell>
          <cell r="L42">
            <v>930</v>
          </cell>
          <cell r="M42">
            <v>958</v>
          </cell>
          <cell r="N42">
            <v>12200</v>
          </cell>
        </row>
        <row r="43">
          <cell r="B43">
            <v>0</v>
          </cell>
          <cell r="C43">
            <v>0</v>
          </cell>
          <cell r="D43">
            <v>0</v>
          </cell>
          <cell r="E43">
            <v>0</v>
          </cell>
          <cell r="F43" t="str">
            <v>N.P. Before Tax</v>
          </cell>
          <cell r="G43">
            <v>52341400.00000006</v>
          </cell>
          <cell r="H43">
            <v>0</v>
          </cell>
          <cell r="I43">
            <v>52341400.00000006</v>
          </cell>
          <cell r="J43">
            <v>0</v>
          </cell>
          <cell r="K43">
            <v>0</v>
          </cell>
          <cell r="L43">
            <v>0</v>
          </cell>
          <cell r="M43">
            <v>0</v>
          </cell>
          <cell r="N43">
            <v>0</v>
          </cell>
        </row>
        <row r="44">
          <cell r="C44" t="str">
            <v>Budget 2002-2003</v>
          </cell>
          <cell r="G44" t="str">
            <v xml:space="preserve">Results   2001-2002 </v>
          </cell>
          <cell r="K44" t="str">
            <v>Variance Favorable / (Adverse)</v>
          </cell>
        </row>
        <row r="45">
          <cell r="C45" t="str">
            <v>CKD</v>
          </cell>
          <cell r="D45" t="str">
            <v xml:space="preserve">CBU </v>
          </cell>
          <cell r="E45" t="str">
            <v>Total</v>
          </cell>
          <cell r="F45" t="str">
            <v>% of Sales</v>
          </cell>
          <cell r="G45" t="str">
            <v xml:space="preserve">CKD </v>
          </cell>
          <cell r="H45" t="str">
            <v xml:space="preserve">CBU </v>
          </cell>
          <cell r="I45" t="str">
            <v>Total</v>
          </cell>
          <cell r="J45" t="str">
            <v>% of Sales</v>
          </cell>
          <cell r="K45" t="str">
            <v xml:space="preserve">CKD </v>
          </cell>
          <cell r="L45" t="str">
            <v xml:space="preserve">CBU </v>
          </cell>
          <cell r="M45" t="str">
            <v>Total</v>
          </cell>
          <cell r="N45" t="str">
            <v xml:space="preserve">% </v>
          </cell>
        </row>
        <row r="46">
          <cell r="C46">
            <v>16100</v>
          </cell>
          <cell r="D46">
            <v>387</v>
          </cell>
          <cell r="E46">
            <v>16487</v>
          </cell>
          <cell r="G46">
            <v>11066</v>
          </cell>
          <cell r="H46">
            <v>172</v>
          </cell>
          <cell r="I46">
            <v>11238</v>
          </cell>
          <cell r="J46" t="str">
            <v>Rupees Per Unit</v>
          </cell>
          <cell r="K46">
            <v>5034</v>
          </cell>
          <cell r="L46">
            <v>215</v>
          </cell>
          <cell r="M46">
            <v>5249</v>
          </cell>
          <cell r="O46" t="str">
            <v>Sales Unit</v>
          </cell>
        </row>
        <row r="47">
          <cell r="B47">
            <v>914</v>
          </cell>
          <cell r="C47">
            <v>945</v>
          </cell>
          <cell r="D47">
            <v>976</v>
          </cell>
          <cell r="E47">
            <v>1007</v>
          </cell>
          <cell r="F47">
            <v>1038</v>
          </cell>
          <cell r="G47">
            <v>1069</v>
          </cell>
          <cell r="H47">
            <v>1100</v>
          </cell>
          <cell r="I47">
            <v>1131</v>
          </cell>
          <cell r="J47">
            <v>1162</v>
          </cell>
          <cell r="K47">
            <v>1193</v>
          </cell>
          <cell r="L47">
            <v>1224</v>
          </cell>
          <cell r="M47">
            <v>1255</v>
          </cell>
        </row>
        <row r="48">
          <cell r="B48">
            <v>200657</v>
          </cell>
          <cell r="C48">
            <v>11552113913.043478</v>
          </cell>
          <cell r="D48">
            <v>1101895217.3913043</v>
          </cell>
          <cell r="E48">
            <v>12654009130.434782</v>
          </cell>
          <cell r="F48">
            <v>1</v>
          </cell>
          <cell r="G48">
            <v>7455006909</v>
          </cell>
          <cell r="H48">
            <v>656280000</v>
          </cell>
          <cell r="I48">
            <v>8111286909</v>
          </cell>
          <cell r="J48">
            <v>1</v>
          </cell>
          <cell r="K48">
            <v>4097107004.043478</v>
          </cell>
          <cell r="L48">
            <v>445615217.39130425</v>
          </cell>
          <cell r="M48">
            <v>4542722221.434782</v>
          </cell>
          <cell r="N48">
            <v>0.5600495053866652</v>
          </cell>
          <cell r="O48" t="str">
            <v>Net Sales</v>
          </cell>
        </row>
        <row r="49">
          <cell r="B49">
            <v>0</v>
          </cell>
          <cell r="C49">
            <v>0</v>
          </cell>
          <cell r="D49">
            <v>0</v>
          </cell>
          <cell r="E49">
            <v>0</v>
          </cell>
          <cell r="F49">
            <v>0</v>
          </cell>
          <cell r="G49">
            <v>0</v>
          </cell>
          <cell r="H49">
            <v>0</v>
          </cell>
          <cell r="I49">
            <v>0</v>
          </cell>
          <cell r="J49">
            <v>0</v>
          </cell>
          <cell r="K49">
            <v>0</v>
          </cell>
          <cell r="L49">
            <v>0</v>
          </cell>
          <cell r="M49">
            <v>0</v>
          </cell>
          <cell r="O49" t="str">
            <v>Cost of Sales</v>
          </cell>
        </row>
        <row r="50">
          <cell r="B50">
            <v>208301</v>
          </cell>
          <cell r="C50">
            <v>10437121135.099457</v>
          </cell>
          <cell r="D50">
            <v>882929313.31255102</v>
          </cell>
          <cell r="E50">
            <v>11320050448.412008</v>
          </cell>
          <cell r="F50">
            <v>0.89458213059018554</v>
          </cell>
          <cell r="G50">
            <v>6510508767</v>
          </cell>
          <cell r="H50">
            <v>514853000</v>
          </cell>
          <cell r="I50">
            <v>7025361767</v>
          </cell>
          <cell r="J50">
            <v>0.86612171974892227</v>
          </cell>
          <cell r="K50">
            <v>-3926612368.0994568</v>
          </cell>
          <cell r="L50">
            <v>-368076313.31255102</v>
          </cell>
          <cell r="M50">
            <v>-4294688681.4120078</v>
          </cell>
          <cell r="N50">
            <v>-0.61131210375319134</v>
          </cell>
          <cell r="O50" t="str">
            <v>Variable Cost (CKD Vendor Parts &amp; Consumables)</v>
          </cell>
        </row>
        <row r="51">
          <cell r="B51">
            <v>230254</v>
          </cell>
          <cell r="C51">
            <v>230254</v>
          </cell>
          <cell r="D51">
            <v>230254</v>
          </cell>
          <cell r="E51">
            <v>230254</v>
          </cell>
          <cell r="F51">
            <v>230254</v>
          </cell>
          <cell r="G51">
            <v>230254</v>
          </cell>
          <cell r="H51">
            <v>229923</v>
          </cell>
          <cell r="I51">
            <v>229923</v>
          </cell>
          <cell r="J51">
            <v>229923</v>
          </cell>
          <cell r="K51">
            <v>229923</v>
          </cell>
          <cell r="L51">
            <v>229923</v>
          </cell>
          <cell r="M51">
            <v>229923</v>
          </cell>
          <cell r="O51" t="str">
            <v>Conversion Cost:</v>
          </cell>
        </row>
        <row r="52">
          <cell r="B52">
            <v>0</v>
          </cell>
          <cell r="C52">
            <v>74843761.999999985</v>
          </cell>
          <cell r="D52">
            <v>0</v>
          </cell>
          <cell r="E52">
            <v>74843761.999999985</v>
          </cell>
          <cell r="F52">
            <v>5.9146284176442993E-3</v>
          </cell>
          <cell r="G52">
            <v>73652142</v>
          </cell>
          <cell r="H52">
            <v>0</v>
          </cell>
          <cell r="I52">
            <v>73652142</v>
          </cell>
          <cell r="J52">
            <v>9.0802042667579869E-3</v>
          </cell>
          <cell r="K52">
            <v>-1191619.9999999851</v>
          </cell>
          <cell r="L52">
            <v>0</v>
          </cell>
          <cell r="M52">
            <v>-1191619.9999999851</v>
          </cell>
          <cell r="N52">
            <v>-1.6179027081113066E-2</v>
          </cell>
          <cell r="P52" t="str">
            <v>Salaries &amp; Wages</v>
          </cell>
        </row>
        <row r="53">
          <cell r="B53">
            <v>230311</v>
          </cell>
          <cell r="C53">
            <v>0</v>
          </cell>
          <cell r="D53">
            <v>0</v>
          </cell>
          <cell r="E53">
            <v>0</v>
          </cell>
          <cell r="F53">
            <v>0</v>
          </cell>
          <cell r="G53">
            <v>0</v>
          </cell>
          <cell r="H53">
            <v>0</v>
          </cell>
          <cell r="I53">
            <v>0</v>
          </cell>
          <cell r="J53">
            <v>0</v>
          </cell>
          <cell r="K53">
            <v>0</v>
          </cell>
          <cell r="L53">
            <v>0</v>
          </cell>
          <cell r="M53">
            <v>0</v>
          </cell>
          <cell r="N53" t="e">
            <v>#DIV/0!</v>
          </cell>
          <cell r="P53" t="str">
            <v>Utilities</v>
          </cell>
        </row>
        <row r="54">
          <cell r="B54">
            <v>0</v>
          </cell>
          <cell r="C54">
            <v>191295000</v>
          </cell>
          <cell r="D54">
            <v>0</v>
          </cell>
          <cell r="E54">
            <v>191295000</v>
          </cell>
          <cell r="F54">
            <v>1.5117343288452902E-2</v>
          </cell>
          <cell r="G54">
            <v>175871000</v>
          </cell>
          <cell r="H54">
            <v>0</v>
          </cell>
          <cell r="I54">
            <v>175871000</v>
          </cell>
          <cell r="J54">
            <v>2.1682256092416075E-2</v>
          </cell>
          <cell r="K54">
            <v>-15424000</v>
          </cell>
          <cell r="L54">
            <v>0</v>
          </cell>
          <cell r="M54">
            <v>-15424000</v>
          </cell>
          <cell r="N54">
            <v>-8.7700644222185584E-2</v>
          </cell>
          <cell r="P54" t="str">
            <v>Depreciation</v>
          </cell>
        </row>
        <row r="55">
          <cell r="B55">
            <v>202074</v>
          </cell>
          <cell r="C55">
            <v>46730558.999999963</v>
          </cell>
          <cell r="D55">
            <v>0</v>
          </cell>
          <cell r="E55">
            <v>46730558.999999963</v>
          </cell>
          <cell r="F55">
            <v>3.6929449408730068E-3</v>
          </cell>
          <cell r="G55">
            <v>41476000</v>
          </cell>
          <cell r="H55">
            <v>0</v>
          </cell>
          <cell r="I55">
            <v>41476000</v>
          </cell>
          <cell r="J55">
            <v>5.1133686263741557E-3</v>
          </cell>
          <cell r="K55">
            <v>-5254558.9999999627</v>
          </cell>
          <cell r="L55">
            <v>0</v>
          </cell>
          <cell r="M55">
            <v>-5254558.9999999627</v>
          </cell>
          <cell r="N55">
            <v>-0.12668914552994412</v>
          </cell>
          <cell r="P55" t="str">
            <v>Other Factory overhead</v>
          </cell>
        </row>
        <row r="56">
          <cell r="B56">
            <v>226394</v>
          </cell>
          <cell r="C56">
            <v>0</v>
          </cell>
          <cell r="D56">
            <v>0</v>
          </cell>
          <cell r="E56">
            <v>0</v>
          </cell>
          <cell r="F56">
            <v>0</v>
          </cell>
          <cell r="G56">
            <v>0</v>
          </cell>
          <cell r="H56">
            <v>0</v>
          </cell>
          <cell r="I56">
            <v>0</v>
          </cell>
          <cell r="J56">
            <v>0</v>
          </cell>
          <cell r="K56">
            <v>0</v>
          </cell>
          <cell r="L56">
            <v>0</v>
          </cell>
          <cell r="M56">
            <v>0</v>
          </cell>
          <cell r="N56" t="e">
            <v>#DIV/0!</v>
          </cell>
          <cell r="P56" t="str">
            <v>Running Royalty</v>
          </cell>
        </row>
        <row r="57">
          <cell r="B57">
            <v>0</v>
          </cell>
          <cell r="C57">
            <v>312869320.99999994</v>
          </cell>
          <cell r="D57">
            <v>0</v>
          </cell>
          <cell r="E57">
            <v>312869320.99999994</v>
          </cell>
          <cell r="F57">
            <v>2.4724916646970206E-2</v>
          </cell>
          <cell r="G57">
            <v>290999142</v>
          </cell>
          <cell r="H57">
            <v>0</v>
          </cell>
          <cell r="I57">
            <v>290999142</v>
          </cell>
          <cell r="J57">
            <v>3.5875828985548218E-2</v>
          </cell>
          <cell r="K57">
            <v>-21870178.999999948</v>
          </cell>
          <cell r="L57">
            <v>0</v>
          </cell>
          <cell r="M57">
            <v>-21870178.999999948</v>
          </cell>
          <cell r="N57">
            <v>-7.5155475887966533E-2</v>
          </cell>
          <cell r="O57" t="str">
            <v>Total Conversion Cost</v>
          </cell>
        </row>
        <row r="58">
          <cell r="B58">
            <v>0</v>
          </cell>
          <cell r="C58">
            <v>10749990456.099457</v>
          </cell>
          <cell r="D58">
            <v>882929313.31255102</v>
          </cell>
          <cell r="E58">
            <v>11632919769.412008</v>
          </cell>
          <cell r="F58">
            <v>0.91930704723715573</v>
          </cell>
          <cell r="G58">
            <v>6801507909</v>
          </cell>
          <cell r="H58">
            <v>514853000</v>
          </cell>
          <cell r="I58">
            <v>7316360909</v>
          </cell>
          <cell r="J58">
            <v>0.90199754873447047</v>
          </cell>
          <cell r="K58">
            <v>-3948482547.0994568</v>
          </cell>
          <cell r="L58">
            <v>-368076313.31255102</v>
          </cell>
          <cell r="M58">
            <v>-4316558860.4120083</v>
          </cell>
          <cell r="N58">
            <v>-0.58998714170895039</v>
          </cell>
          <cell r="O58" t="str">
            <v>Net Cost of Sales</v>
          </cell>
        </row>
        <row r="59">
          <cell r="B59">
            <v>139346</v>
          </cell>
          <cell r="C59">
            <v>802123456.94402122</v>
          </cell>
          <cell r="D59">
            <v>202965904.07875323</v>
          </cell>
          <cell r="E59">
            <v>1005089361.0227737</v>
          </cell>
          <cell r="F59">
            <v>7.9428531358127732E-2</v>
          </cell>
          <cell r="G59">
            <v>653499000</v>
          </cell>
          <cell r="H59">
            <v>141427000</v>
          </cell>
          <cell r="I59">
            <v>794926000</v>
          </cell>
          <cell r="J59">
            <v>9.8002451265529505E-2</v>
          </cell>
          <cell r="K59">
            <v>148624456.94402122</v>
          </cell>
          <cell r="L59">
            <v>77538904.078753233</v>
          </cell>
          <cell r="M59">
            <v>226163361.02277446</v>
          </cell>
          <cell r="N59">
            <v>0.28450869769358966</v>
          </cell>
          <cell r="O59" t="str">
            <v>Gross Profit</v>
          </cell>
        </row>
        <row r="60">
          <cell r="B60">
            <v>139346</v>
          </cell>
          <cell r="C60">
            <v>206300976.77992368</v>
          </cell>
          <cell r="D60">
            <v>139346</v>
          </cell>
          <cell r="E60">
            <v>139346</v>
          </cell>
          <cell r="F60">
            <v>139346</v>
          </cell>
          <cell r="G60">
            <v>653499000</v>
          </cell>
          <cell r="H60">
            <v>139346</v>
          </cell>
          <cell r="I60">
            <v>139346</v>
          </cell>
          <cell r="J60">
            <v>139346</v>
          </cell>
          <cell r="K60">
            <v>139346</v>
          </cell>
          <cell r="L60">
            <v>139346</v>
          </cell>
          <cell r="M60">
            <v>139346</v>
          </cell>
          <cell r="O60" t="str">
            <v>Administration &amp; selling expenses:</v>
          </cell>
        </row>
        <row r="61">
          <cell r="B61">
            <v>70231</v>
          </cell>
          <cell r="C61">
            <v>57137729.470650472</v>
          </cell>
          <cell r="D61">
            <v>6004474.5293495171</v>
          </cell>
          <cell r="E61">
            <v>63142203.999999985</v>
          </cell>
          <cell r="F61">
            <v>4.9898971424110605E-3</v>
          </cell>
          <cell r="G61">
            <v>53547801.007179476</v>
          </cell>
          <cell r="H61">
            <v>4713925.9928205237</v>
          </cell>
          <cell r="I61">
            <v>58261727</v>
          </cell>
          <cell r="J61">
            <v>7.18279696596046E-3</v>
          </cell>
          <cell r="K61">
            <v>-3589928.4634709954</v>
          </cell>
          <cell r="L61">
            <v>-1290548.5365289934</v>
          </cell>
          <cell r="M61">
            <v>-4880476.9999999888</v>
          </cell>
          <cell r="N61">
            <v>-8.3768148513688731E-2</v>
          </cell>
          <cell r="P61" t="str">
            <v>Selling Expenses</v>
          </cell>
        </row>
        <row r="62">
          <cell r="B62">
            <v>92231</v>
          </cell>
          <cell r="C62">
            <v>79639894.647539333</v>
          </cell>
          <cell r="D62">
            <v>5610105.3524606703</v>
          </cell>
          <cell r="E62">
            <v>85250000</v>
          </cell>
          <cell r="F62">
            <v>6.7369952970052008E-3</v>
          </cell>
          <cell r="G62">
            <v>40048171.865951262</v>
          </cell>
          <cell r="H62">
            <v>3525525.1340487376</v>
          </cell>
          <cell r="I62">
            <v>43573697</v>
          </cell>
          <cell r="J62">
            <v>5.3719831993184891E-3</v>
          </cell>
          <cell r="K62">
            <v>-39591722.78158807</v>
          </cell>
          <cell r="L62">
            <v>-2084580.2184119327</v>
          </cell>
          <cell r="M62">
            <v>-41676303</v>
          </cell>
          <cell r="N62">
            <v>-0.95645551948461016</v>
          </cell>
          <cell r="P62" t="str">
            <v>Advertisement Expenses</v>
          </cell>
        </row>
        <row r="63">
          <cell r="B63">
            <v>102048</v>
          </cell>
          <cell r="C63">
            <v>116421955.4831742</v>
          </cell>
          <cell r="D63">
            <v>12234519.516825749</v>
          </cell>
          <cell r="E63">
            <v>128656474.99999996</v>
          </cell>
          <cell r="F63">
            <v>1.0167250052835976E-2</v>
          </cell>
          <cell r="G63">
            <v>122750293.46951772</v>
          </cell>
          <cell r="H63">
            <v>10805967.530482277</v>
          </cell>
          <cell r="I63">
            <v>133556261</v>
          </cell>
          <cell r="J63">
            <v>1.6465483529106911E-2</v>
          </cell>
          <cell r="K63">
            <v>6328337.9863435179</v>
          </cell>
          <cell r="L63">
            <v>-1428551.9863434713</v>
          </cell>
          <cell r="M63">
            <v>4899786.0000000466</v>
          </cell>
          <cell r="N63">
            <v>3.6687055801899446E-2</v>
          </cell>
          <cell r="P63" t="str">
            <v>Administrative Expenses</v>
          </cell>
        </row>
        <row r="64">
          <cell r="B64">
            <v>124048</v>
          </cell>
          <cell r="C64">
            <v>32741291.826099008</v>
          </cell>
          <cell r="D64">
            <v>3440708.1739009968</v>
          </cell>
          <cell r="E64">
            <v>36182000.000000007</v>
          </cell>
          <cell r="F64">
            <v>2.8593309540908178E-3</v>
          </cell>
          <cell r="G64">
            <v>30720166.84474352</v>
          </cell>
          <cell r="H64">
            <v>2704361.15525648</v>
          </cell>
          <cell r="I64">
            <v>33424528</v>
          </cell>
          <cell r="J64">
            <v>4.1207429073817272E-3</v>
          </cell>
          <cell r="K64">
            <v>-2021124.9813554883</v>
          </cell>
          <cell r="L64">
            <v>-736347.01864451682</v>
          </cell>
          <cell r="M64">
            <v>-2757472.0000000051</v>
          </cell>
          <cell r="N64">
            <v>-8.2498457420251539E-2</v>
          </cell>
          <cell r="P64" t="str">
            <v>Depreciation    (Selling &amp; Admin.)</v>
          </cell>
        </row>
        <row r="65">
          <cell r="C65">
            <v>285940871.42746305</v>
          </cell>
          <cell r="D65">
            <v>27289807.572536934</v>
          </cell>
          <cell r="E65">
            <v>313230678.99999994</v>
          </cell>
          <cell r="F65">
            <v>2.4753473446343054E-2</v>
          </cell>
          <cell r="G65">
            <v>247066433.18739197</v>
          </cell>
          <cell r="H65">
            <v>21749779.812608019</v>
          </cell>
          <cell r="I65">
            <v>268816213</v>
          </cell>
          <cell r="J65">
            <v>3.3141006601767588E-2</v>
          </cell>
          <cell r="K65">
            <v>-38874438.240071036</v>
          </cell>
          <cell r="L65">
            <v>-5540027.7599289138</v>
          </cell>
          <cell r="M65">
            <v>-44414465.999999948</v>
          </cell>
          <cell r="N65">
            <v>-0.16522242280081503</v>
          </cell>
        </row>
        <row r="66">
          <cell r="C66">
            <v>516182585.51655817</v>
          </cell>
          <cell r="D66">
            <v>175676096.50621629</v>
          </cell>
          <cell r="E66">
            <v>691858682.02277374</v>
          </cell>
          <cell r="F66">
            <v>5.4675057911784675E-2</v>
          </cell>
          <cell r="G66">
            <v>406432566.812608</v>
          </cell>
          <cell r="H66">
            <v>119677220.18739198</v>
          </cell>
          <cell r="I66">
            <v>526109787</v>
          </cell>
          <cell r="J66">
            <v>6.4861444663761925E-2</v>
          </cell>
          <cell r="K66">
            <v>109750018.7039502</v>
          </cell>
          <cell r="L66">
            <v>71998876.318824321</v>
          </cell>
          <cell r="M66">
            <v>181748895.02277452</v>
          </cell>
          <cell r="N66">
            <v>0.3454581144729294</v>
          </cell>
          <cell r="O66" t="str">
            <v>Operating profit</v>
          </cell>
        </row>
        <row r="67">
          <cell r="B67">
            <v>914</v>
          </cell>
          <cell r="C67">
            <v>945</v>
          </cell>
          <cell r="D67">
            <v>976</v>
          </cell>
          <cell r="E67">
            <v>1007</v>
          </cell>
          <cell r="F67">
            <v>1038</v>
          </cell>
          <cell r="G67">
            <v>1069</v>
          </cell>
          <cell r="H67">
            <v>1100</v>
          </cell>
          <cell r="I67">
            <v>1131</v>
          </cell>
          <cell r="J67">
            <v>1162</v>
          </cell>
          <cell r="K67">
            <v>1193</v>
          </cell>
          <cell r="L67">
            <v>1224</v>
          </cell>
          <cell r="M67">
            <v>1255</v>
          </cell>
          <cell r="O67" t="str">
            <v>Other income:</v>
          </cell>
        </row>
        <row r="68">
          <cell r="B68">
            <v>136433.13680000001</v>
          </cell>
          <cell r="C68">
            <v>0</v>
          </cell>
          <cell r="D68">
            <v>35100288</v>
          </cell>
          <cell r="E68">
            <v>35100288</v>
          </cell>
          <cell r="F68">
            <v>2.7738472161821476E-3</v>
          </cell>
          <cell r="G68">
            <v>0</v>
          </cell>
          <cell r="H68">
            <v>16078422</v>
          </cell>
          <cell r="I68">
            <v>16078422</v>
          </cell>
          <cell r="J68">
            <v>1.9822282432347383E-3</v>
          </cell>
          <cell r="K68">
            <v>0</v>
          </cell>
          <cell r="L68">
            <v>19021866</v>
          </cell>
          <cell r="M68">
            <v>19021866</v>
          </cell>
          <cell r="N68">
            <v>1.1830679652518139</v>
          </cell>
          <cell r="P68" t="str">
            <v>H.D. Commission</v>
          </cell>
        </row>
        <row r="69">
          <cell r="B69">
            <v>0</v>
          </cell>
          <cell r="C69">
            <v>118000000</v>
          </cell>
          <cell r="D69">
            <v>0</v>
          </cell>
          <cell r="E69">
            <v>118000000</v>
          </cell>
          <cell r="F69">
            <v>9.3251078597843245E-3</v>
          </cell>
          <cell r="G69">
            <v>72726892</v>
          </cell>
          <cell r="H69">
            <v>0</v>
          </cell>
          <cell r="I69">
            <v>72726892</v>
          </cell>
          <cell r="J69">
            <v>8.9661348212581142E-3</v>
          </cell>
          <cell r="K69">
            <v>45273108</v>
          </cell>
          <cell r="L69">
            <v>0</v>
          </cell>
          <cell r="M69">
            <v>45273108</v>
          </cell>
          <cell r="N69">
            <v>0.62250849383196516</v>
          </cell>
          <cell r="P69" t="str">
            <v>Other Income</v>
          </cell>
        </row>
        <row r="70">
          <cell r="B70">
            <v>134303.26995000002</v>
          </cell>
          <cell r="C70">
            <v>118000000</v>
          </cell>
          <cell r="D70">
            <v>35100288</v>
          </cell>
          <cell r="E70">
            <v>153100288</v>
          </cell>
          <cell r="F70">
            <v>1.2098955075966472E-2</v>
          </cell>
          <cell r="G70">
            <v>72726892</v>
          </cell>
          <cell r="H70">
            <v>16078422</v>
          </cell>
          <cell r="I70">
            <v>88805314</v>
          </cell>
          <cell r="J70">
            <v>1.0948363064492853E-2</v>
          </cell>
          <cell r="K70">
            <v>45273108</v>
          </cell>
          <cell r="L70">
            <v>19021866</v>
          </cell>
          <cell r="M70">
            <v>64294974</v>
          </cell>
          <cell r="N70">
            <v>0.7239991741935623</v>
          </cell>
        </row>
        <row r="71">
          <cell r="B71">
            <v>167695.96620000002</v>
          </cell>
          <cell r="C71">
            <v>634182585.51655817</v>
          </cell>
          <cell r="D71">
            <v>210776384.50621629</v>
          </cell>
          <cell r="E71">
            <v>844958970.02277374</v>
          </cell>
          <cell r="F71">
            <v>6.6774012987751152E-2</v>
          </cell>
          <cell r="G71">
            <v>479159458.812608</v>
          </cell>
          <cell r="H71">
            <v>135755642.187392</v>
          </cell>
          <cell r="I71">
            <v>614915101</v>
          </cell>
          <cell r="J71">
            <v>7.5809807728254783E-2</v>
          </cell>
          <cell r="K71">
            <v>155023126.7039502</v>
          </cell>
          <cell r="L71">
            <v>91020742.318824321</v>
          </cell>
          <cell r="M71">
            <v>246043869.02277452</v>
          </cell>
          <cell r="N71">
            <v>0.4001265680785005</v>
          </cell>
        </row>
        <row r="72">
          <cell r="B72">
            <v>0</v>
          </cell>
          <cell r="C72">
            <v>0</v>
          </cell>
          <cell r="D72">
            <v>0</v>
          </cell>
          <cell r="E72">
            <v>0</v>
          </cell>
          <cell r="F72">
            <v>0</v>
          </cell>
          <cell r="G72">
            <v>0</v>
          </cell>
          <cell r="H72">
            <v>0</v>
          </cell>
          <cell r="I72">
            <v>0</v>
          </cell>
          <cell r="J72">
            <v>0</v>
          </cell>
          <cell r="K72">
            <v>0</v>
          </cell>
          <cell r="L72">
            <v>0</v>
          </cell>
          <cell r="M72">
            <v>0</v>
          </cell>
          <cell r="O72" t="str">
            <v>Financial charges :</v>
          </cell>
        </row>
        <row r="73">
          <cell r="B73">
            <v>169049.41589999999</v>
          </cell>
          <cell r="C73">
            <v>0</v>
          </cell>
          <cell r="D73">
            <v>0</v>
          </cell>
          <cell r="E73">
            <v>0</v>
          </cell>
          <cell r="F73">
            <v>0</v>
          </cell>
          <cell r="G73">
            <v>20398189</v>
          </cell>
          <cell r="H73">
            <v>0</v>
          </cell>
          <cell r="I73">
            <v>20398189</v>
          </cell>
          <cell r="J73">
            <v>2.5147907143275726E-3</v>
          </cell>
          <cell r="K73">
            <v>20398189</v>
          </cell>
          <cell r="L73">
            <v>0</v>
          </cell>
          <cell r="M73">
            <v>20398189</v>
          </cell>
          <cell r="N73">
            <v>1</v>
          </cell>
          <cell r="P73" t="str">
            <v>Financial Charges - Capital Exp.</v>
          </cell>
        </row>
        <row r="74">
          <cell r="B74">
            <v>0</v>
          </cell>
          <cell r="C74">
            <v>6567543.7731114728</v>
          </cell>
          <cell r="D74">
            <v>632456.22688852809</v>
          </cell>
          <cell r="E74">
            <v>7200000.0000000009</v>
          </cell>
          <cell r="F74">
            <v>5.689896321224335E-4</v>
          </cell>
          <cell r="G74">
            <v>22339942</v>
          </cell>
          <cell r="H74">
            <v>0</v>
          </cell>
          <cell r="I74">
            <v>22339942</v>
          </cell>
          <cell r="J74">
            <v>2.7541797313583353E-3</v>
          </cell>
          <cell r="K74">
            <v>15772398.226888526</v>
          </cell>
          <cell r="L74">
            <v>-632456.22688852809</v>
          </cell>
          <cell r="M74">
            <v>15139941.999999998</v>
          </cell>
          <cell r="N74">
            <v>0.67770731007269391</v>
          </cell>
          <cell r="P74" t="str">
            <v>Financial Charges - Working Capital</v>
          </cell>
        </row>
        <row r="75">
          <cell r="B75">
            <v>141809.7622</v>
          </cell>
          <cell r="C75">
            <v>141809.7622</v>
          </cell>
          <cell r="D75">
            <v>141809.7622</v>
          </cell>
          <cell r="E75">
            <v>141809.7622</v>
          </cell>
          <cell r="F75">
            <v>141809.7622</v>
          </cell>
          <cell r="G75">
            <v>141809.7622</v>
          </cell>
          <cell r="H75">
            <v>141809.7622</v>
          </cell>
          <cell r="I75">
            <v>141809.7622</v>
          </cell>
          <cell r="J75">
            <v>0</v>
          </cell>
          <cell r="K75">
            <v>141809.7622</v>
          </cell>
          <cell r="L75">
            <v>141809.7622</v>
          </cell>
          <cell r="M75">
            <v>141809.7622</v>
          </cell>
          <cell r="O75" t="str">
            <v>Other charges:</v>
          </cell>
        </row>
        <row r="76">
          <cell r="B76">
            <v>153026.83564999999</v>
          </cell>
          <cell r="C76">
            <v>0</v>
          </cell>
          <cell r="D76">
            <v>0</v>
          </cell>
          <cell r="E76">
            <v>0</v>
          </cell>
          <cell r="F76">
            <v>0</v>
          </cell>
          <cell r="G76">
            <v>1828512</v>
          </cell>
          <cell r="H76">
            <v>0</v>
          </cell>
          <cell r="I76">
            <v>1828512</v>
          </cell>
          <cell r="J76">
            <v>2.2542810043757016E-4</v>
          </cell>
          <cell r="K76">
            <v>1828512</v>
          </cell>
          <cell r="L76">
            <v>0</v>
          </cell>
          <cell r="M76">
            <v>1828512</v>
          </cell>
          <cell r="P76" t="str">
            <v>Auditor's remuneration</v>
          </cell>
        </row>
        <row r="77">
          <cell r="B77">
            <v>0</v>
          </cell>
          <cell r="C77">
            <v>4560794.2868829668</v>
          </cell>
          <cell r="D77">
            <v>439205.71311703336</v>
          </cell>
          <cell r="E77">
            <v>5000000</v>
          </cell>
          <cell r="F77">
            <v>3.9513168897391211E-4</v>
          </cell>
          <cell r="G77">
            <v>3067792.7282591714</v>
          </cell>
          <cell r="H77">
            <v>270064.27174082841</v>
          </cell>
          <cell r="I77">
            <v>3337857</v>
          </cell>
          <cell r="J77">
            <v>4.1150769753889863E-4</v>
          </cell>
          <cell r="K77">
            <v>-1493001.5586237954</v>
          </cell>
          <cell r="L77">
            <v>-169141.44137620495</v>
          </cell>
          <cell r="M77">
            <v>-1662143.0000000005</v>
          </cell>
          <cell r="N77">
            <v>-0.497967108836598</v>
          </cell>
          <cell r="P77" t="str">
            <v>Charity &amp; Donation</v>
          </cell>
        </row>
        <row r="78">
          <cell r="B78">
            <v>0</v>
          </cell>
          <cell r="C78">
            <v>0</v>
          </cell>
          <cell r="D78">
            <v>0</v>
          </cell>
          <cell r="E78">
            <v>0</v>
          </cell>
          <cell r="F78">
            <v>0</v>
          </cell>
          <cell r="G78">
            <v>1134666</v>
          </cell>
          <cell r="H78">
            <v>0</v>
          </cell>
          <cell r="I78">
            <v>1134666</v>
          </cell>
          <cell r="J78">
            <v>1.3988729689009204E-4</v>
          </cell>
          <cell r="K78">
            <v>-1134666</v>
          </cell>
          <cell r="L78">
            <v>0</v>
          </cell>
          <cell r="M78">
            <v>-1134666</v>
          </cell>
          <cell r="N78">
            <v>-1</v>
          </cell>
        </row>
        <row r="79">
          <cell r="C79">
            <v>38501476.909725003</v>
          </cell>
          <cell r="D79">
            <v>3936471.5914136693</v>
          </cell>
          <cell r="E79">
            <v>42437948.501138672</v>
          </cell>
          <cell r="F79">
            <v>3.3537156535685649E-3</v>
          </cell>
          <cell r="G79">
            <v>26005666.284113809</v>
          </cell>
          <cell r="H79">
            <v>2289333.7158861929</v>
          </cell>
          <cell r="I79">
            <v>28295000</v>
          </cell>
          <cell r="J79">
            <v>3.4883490520603898E-3</v>
          </cell>
          <cell r="K79">
            <v>-12495810.625611193</v>
          </cell>
          <cell r="L79">
            <v>-1647137.8755274764</v>
          </cell>
          <cell r="M79">
            <v>-14142948.50113867</v>
          </cell>
          <cell r="N79">
            <v>-0.49983914123126594</v>
          </cell>
          <cell r="P79" t="str">
            <v>W.P.P.F.  -  5%</v>
          </cell>
        </row>
        <row r="80">
          <cell r="C80">
            <v>16126420.430432698</v>
          </cell>
          <cell r="D80">
            <v>0</v>
          </cell>
          <cell r="E80">
            <v>16126420.430432698</v>
          </cell>
          <cell r="F80">
            <v>1.2744119483560547E-3</v>
          </cell>
          <cell r="G80">
            <v>8472176.4201081842</v>
          </cell>
          <cell r="H80">
            <v>745823.57989181567</v>
          </cell>
          <cell r="I80">
            <v>9218000</v>
          </cell>
          <cell r="J80">
            <v>1.1364411225266893E-3</v>
          </cell>
          <cell r="K80">
            <v>-7654244.0103245135</v>
          </cell>
          <cell r="L80">
            <v>745823.57989181567</v>
          </cell>
          <cell r="M80">
            <v>-6908420.4304326978</v>
          </cell>
          <cell r="N80">
            <v>-0.7494489510124428</v>
          </cell>
          <cell r="P80" t="str">
            <v>Workers Welfare Fund -  2%</v>
          </cell>
        </row>
        <row r="81">
          <cell r="C81">
            <v>65756235.400152139</v>
          </cell>
          <cell r="D81">
            <v>5008133.5314192306</v>
          </cell>
          <cell r="E81">
            <v>70764368.931571364</v>
          </cell>
          <cell r="F81">
            <v>5.5922489230209645E-3</v>
          </cell>
          <cell r="G81">
            <v>83246944.432481155</v>
          </cell>
          <cell r="H81">
            <v>3305221.5675188368</v>
          </cell>
          <cell r="I81">
            <v>86552166</v>
          </cell>
          <cell r="J81">
            <v>1.0670583715139547E-2</v>
          </cell>
          <cell r="K81">
            <v>15221377.032329017</v>
          </cell>
          <cell r="L81">
            <v>-1702911.9639003938</v>
          </cell>
          <cell r="M81">
            <v>13518465.06842863</v>
          </cell>
          <cell r="N81">
            <v>0.15618863967458227</v>
          </cell>
        </row>
        <row r="82">
          <cell r="C82">
            <v>568426350.11640608</v>
          </cell>
          <cell r="D82">
            <v>205768250.97479707</v>
          </cell>
          <cell r="E82">
            <v>774194601.09120238</v>
          </cell>
          <cell r="F82">
            <v>6.1181764064730186E-2</v>
          </cell>
          <cell r="G82">
            <v>395912514.38012683</v>
          </cell>
          <cell r="H82">
            <v>132450420.61987317</v>
          </cell>
          <cell r="I82">
            <v>528362935</v>
          </cell>
          <cell r="J82">
            <v>6.5139224013115227E-2</v>
          </cell>
          <cell r="K82">
            <v>170244503.73627922</v>
          </cell>
          <cell r="L82">
            <v>89317830.354923934</v>
          </cell>
          <cell r="M82">
            <v>259562334.09120315</v>
          </cell>
          <cell r="N82">
            <v>0.49125765056022175</v>
          </cell>
          <cell r="O82" t="str">
            <v>Profit Before Tax</v>
          </cell>
        </row>
        <row r="83">
          <cell r="O83" t="str">
            <v>Taxation</v>
          </cell>
        </row>
        <row r="84">
          <cell r="C84">
            <v>0</v>
          </cell>
          <cell r="D84">
            <v>51733092.861361779</v>
          </cell>
          <cell r="E84">
            <v>51733092.861361779</v>
          </cell>
          <cell r="F84">
            <v>4.0882768716308231E-3</v>
          </cell>
          <cell r="H84">
            <v>36015862</v>
          </cell>
          <cell r="I84">
            <v>36015862</v>
          </cell>
          <cell r="J84">
            <v>4.4402155174708543E-3</v>
          </cell>
          <cell r="K84">
            <v>0</v>
          </cell>
          <cell r="L84">
            <v>-15717230.861361779</v>
          </cell>
          <cell r="M84">
            <v>-15717230.861361779</v>
          </cell>
          <cell r="N84">
            <v>-0.43639746457718487</v>
          </cell>
          <cell r="P84" t="str">
            <v>Presumptive</v>
          </cell>
        </row>
        <row r="85">
          <cell r="C85">
            <v>211234323.34074187</v>
          </cell>
          <cell r="D85">
            <v>3076804.5</v>
          </cell>
          <cell r="E85">
            <v>214311127.84074187</v>
          </cell>
          <cell r="F85">
            <v>1.6936223581923267E-2</v>
          </cell>
          <cell r="G85">
            <v>139626138</v>
          </cell>
          <cell r="H85">
            <v>0</v>
          </cell>
          <cell r="I85">
            <v>139626138</v>
          </cell>
          <cell r="J85">
            <v>1.7213808310130876E-2</v>
          </cell>
          <cell r="K85">
            <v>-71608185.340741873</v>
          </cell>
          <cell r="L85">
            <v>-3076804.5</v>
          </cell>
          <cell r="M85">
            <v>-74684989.840741873</v>
          </cell>
          <cell r="N85">
            <v>-0.53489261330669957</v>
          </cell>
          <cell r="P85" t="str">
            <v>Normal</v>
          </cell>
        </row>
        <row r="86">
          <cell r="C86">
            <v>0</v>
          </cell>
          <cell r="D86">
            <v>0</v>
          </cell>
          <cell r="E86">
            <v>0</v>
          </cell>
          <cell r="F86">
            <v>0</v>
          </cell>
          <cell r="G86">
            <v>-7741000</v>
          </cell>
          <cell r="H86">
            <v>0</v>
          </cell>
          <cell r="I86">
            <v>-7741000</v>
          </cell>
          <cell r="J86">
            <v>-9.5434917872413776E-4</v>
          </cell>
          <cell r="K86">
            <v>-7741000</v>
          </cell>
          <cell r="L86">
            <v>0</v>
          </cell>
          <cell r="M86">
            <v>-7741000</v>
          </cell>
          <cell r="N86">
            <v>1</v>
          </cell>
        </row>
        <row r="87">
          <cell r="B87">
            <v>914</v>
          </cell>
          <cell r="C87">
            <v>0</v>
          </cell>
          <cell r="D87">
            <v>0</v>
          </cell>
          <cell r="E87">
            <v>0</v>
          </cell>
          <cell r="F87">
            <v>0</v>
          </cell>
          <cell r="G87">
            <v>0</v>
          </cell>
          <cell r="H87">
            <v>0</v>
          </cell>
          <cell r="I87">
            <v>0</v>
          </cell>
          <cell r="J87">
            <v>0</v>
          </cell>
          <cell r="K87">
            <v>0</v>
          </cell>
          <cell r="L87">
            <v>0</v>
          </cell>
          <cell r="M87">
            <v>0</v>
          </cell>
        </row>
        <row r="88">
          <cell r="B88">
            <v>11365</v>
          </cell>
          <cell r="C88">
            <v>211234323.34074187</v>
          </cell>
          <cell r="D88">
            <v>54809897.361361779</v>
          </cell>
          <cell r="E88">
            <v>266044220.70210364</v>
          </cell>
          <cell r="F88">
            <v>2.1024500453554088E-2</v>
          </cell>
          <cell r="G88">
            <v>131885138</v>
          </cell>
          <cell r="H88">
            <v>36015862</v>
          </cell>
          <cell r="I88">
            <v>167901000</v>
          </cell>
          <cell r="J88">
            <v>2.0699674648877595E-2</v>
          </cell>
          <cell r="K88">
            <v>-79349185.340741873</v>
          </cell>
          <cell r="L88">
            <v>-18794035.361361779</v>
          </cell>
          <cell r="M88">
            <v>-98143220.702103645</v>
          </cell>
          <cell r="N88">
            <v>-0.58453029286367353</v>
          </cell>
        </row>
        <row r="89">
          <cell r="B89">
            <v>0</v>
          </cell>
          <cell r="C89">
            <v>0</v>
          </cell>
          <cell r="D89">
            <v>0</v>
          </cell>
          <cell r="E89">
            <v>0</v>
          </cell>
          <cell r="F89">
            <v>0</v>
          </cell>
          <cell r="G89">
            <v>0</v>
          </cell>
          <cell r="H89">
            <v>0</v>
          </cell>
          <cell r="I89">
            <v>0</v>
          </cell>
          <cell r="J89">
            <v>0</v>
          </cell>
          <cell r="K89">
            <v>0</v>
          </cell>
          <cell r="L89">
            <v>0</v>
          </cell>
          <cell r="M89">
            <v>0</v>
          </cell>
          <cell r="N89">
            <v>0</v>
          </cell>
        </row>
        <row r="90">
          <cell r="B90">
            <v>14743</v>
          </cell>
          <cell r="C90">
            <v>357192026.77566421</v>
          </cell>
          <cell r="D90">
            <v>150958353.6134353</v>
          </cell>
          <cell r="E90">
            <v>508150380.38909876</v>
          </cell>
          <cell r="F90">
            <v>4.0157263611176094E-2</v>
          </cell>
          <cell r="G90">
            <v>264027376.38012683</v>
          </cell>
          <cell r="H90">
            <v>96434558.619873166</v>
          </cell>
          <cell r="I90">
            <v>360461935</v>
          </cell>
          <cell r="J90">
            <v>4.4439549364237635E-2</v>
          </cell>
          <cell r="K90">
            <v>90895318.395537347</v>
          </cell>
          <cell r="L90">
            <v>70523794.993562162</v>
          </cell>
          <cell r="M90">
            <v>161419113.38909951</v>
          </cell>
          <cell r="N90">
            <v>0.44781181510635654</v>
          </cell>
        </row>
        <row r="91">
          <cell r="B91">
            <v>14450</v>
          </cell>
          <cell r="C91">
            <v>14450</v>
          </cell>
          <cell r="D91">
            <v>14450</v>
          </cell>
          <cell r="E91">
            <v>14450</v>
          </cell>
          <cell r="F91">
            <v>14450</v>
          </cell>
          <cell r="G91">
            <v>14450</v>
          </cell>
          <cell r="H91">
            <v>14450</v>
          </cell>
          <cell r="I91">
            <v>14450</v>
          </cell>
          <cell r="J91">
            <v>14450</v>
          </cell>
          <cell r="K91">
            <v>14450</v>
          </cell>
          <cell r="L91">
            <v>14450</v>
          </cell>
          <cell r="M91">
            <v>14450</v>
          </cell>
          <cell r="N91">
            <v>0</v>
          </cell>
        </row>
        <row r="92">
          <cell r="B92">
            <v>0</v>
          </cell>
          <cell r="C92">
            <v>0</v>
          </cell>
          <cell r="D92">
            <v>0</v>
          </cell>
          <cell r="E92">
            <v>0</v>
          </cell>
          <cell r="F92" t="str">
            <v>Revenue Expenditure</v>
          </cell>
          <cell r="G92">
            <v>0</v>
          </cell>
          <cell r="H92">
            <v>0</v>
          </cell>
          <cell r="I92">
            <v>0</v>
          </cell>
          <cell r="J92">
            <v>0</v>
          </cell>
          <cell r="K92">
            <v>0</v>
          </cell>
          <cell r="L92" t="str">
            <v>Capital Expenditure</v>
          </cell>
          <cell r="M92">
            <v>0</v>
          </cell>
        </row>
        <row r="93">
          <cell r="B93">
            <v>14623</v>
          </cell>
          <cell r="C93">
            <v>14623</v>
          </cell>
          <cell r="D93">
            <v>14623</v>
          </cell>
          <cell r="E93">
            <v>14623</v>
          </cell>
          <cell r="F93">
            <v>14623</v>
          </cell>
          <cell r="G93">
            <v>14623</v>
          </cell>
          <cell r="H93">
            <v>14623</v>
          </cell>
          <cell r="I93">
            <v>14623</v>
          </cell>
          <cell r="J93">
            <v>14623</v>
          </cell>
          <cell r="K93">
            <v>14623</v>
          </cell>
          <cell r="L93">
            <v>14623</v>
          </cell>
          <cell r="M93">
            <v>14623</v>
          </cell>
          <cell r="N93">
            <v>0</v>
          </cell>
        </row>
        <row r="94">
          <cell r="B94" t="str">
            <v>Budget 2002 ~ 2003</v>
          </cell>
          <cell r="C94" t="str">
            <v>Actual 2001 ~ 2002</v>
          </cell>
          <cell r="D94" t="str">
            <v>Variance</v>
          </cell>
          <cell r="E94">
            <v>0</v>
          </cell>
          <cell r="F94" t="str">
            <v>Division / Department</v>
          </cell>
          <cell r="G94">
            <v>0</v>
          </cell>
          <cell r="H94" t="str">
            <v>Budget    2002 ~ 2003</v>
          </cell>
          <cell r="I94" t="str">
            <v>Actual                    2001~ 2002</v>
          </cell>
          <cell r="J94" t="str">
            <v>Variance</v>
          </cell>
          <cell r="K94">
            <v>0</v>
          </cell>
          <cell r="L94" t="str">
            <v>Description</v>
          </cell>
          <cell r="M94">
            <v>0</v>
          </cell>
          <cell r="N94" t="str">
            <v>Budget  2002 ~ 2003</v>
          </cell>
          <cell r="P94">
            <v>0</v>
          </cell>
        </row>
        <row r="95">
          <cell r="B95">
            <v>11355</v>
          </cell>
          <cell r="C95">
            <v>11355</v>
          </cell>
          <cell r="D95">
            <v>11355</v>
          </cell>
          <cell r="E95">
            <v>11355</v>
          </cell>
          <cell r="F95" t="str">
            <v>Technical</v>
          </cell>
          <cell r="G95">
            <v>11355</v>
          </cell>
          <cell r="H95">
            <v>121574320.99999994</v>
          </cell>
          <cell r="I95">
            <v>115128142</v>
          </cell>
          <cell r="J95">
            <v>6446178.9999999404</v>
          </cell>
          <cell r="K95">
            <v>11355</v>
          </cell>
          <cell r="L95" t="str">
            <v>Furniture &amp; Fixture</v>
          </cell>
          <cell r="M95">
            <v>11355</v>
          </cell>
          <cell r="N95">
            <v>466000</v>
          </cell>
        </row>
        <row r="96">
          <cell r="B96">
            <v>451053043.47826093</v>
          </cell>
          <cell r="C96">
            <v>355186250.62</v>
          </cell>
          <cell r="D96">
            <v>95866792.85826093</v>
          </cell>
          <cell r="E96">
            <v>14625</v>
          </cell>
          <cell r="F96">
            <v>14625</v>
          </cell>
          <cell r="G96">
            <v>14625</v>
          </cell>
          <cell r="H96">
            <v>14625</v>
          </cell>
          <cell r="I96">
            <v>14625</v>
          </cell>
          <cell r="J96">
            <v>14625</v>
          </cell>
          <cell r="K96">
            <v>14625</v>
          </cell>
          <cell r="L96" t="str">
            <v>Building</v>
          </cell>
          <cell r="M96">
            <v>14625</v>
          </cell>
          <cell r="N96">
            <v>6700000</v>
          </cell>
          <cell r="P96" t="e">
            <v>#REF!</v>
          </cell>
        </row>
        <row r="97">
          <cell r="B97">
            <v>34782608.695652179</v>
          </cell>
          <cell r="C97">
            <v>22768749.379999999</v>
          </cell>
          <cell r="D97">
            <v>12013859.31565218</v>
          </cell>
          <cell r="E97">
            <v>0</v>
          </cell>
          <cell r="F97" t="str">
            <v>Advertisement</v>
          </cell>
          <cell r="G97">
            <v>0</v>
          </cell>
          <cell r="H97">
            <v>85250000</v>
          </cell>
          <cell r="I97">
            <v>80561384.189999998</v>
          </cell>
          <cell r="J97">
            <v>4688615.8100000024</v>
          </cell>
          <cell r="K97">
            <v>0</v>
          </cell>
          <cell r="L97" t="str">
            <v>Office Equipment</v>
          </cell>
          <cell r="M97">
            <v>0</v>
          </cell>
          <cell r="N97">
            <v>1770000</v>
          </cell>
        </row>
        <row r="98">
          <cell r="B98">
            <v>485835652.17391312</v>
          </cell>
          <cell r="C98">
            <v>377955000</v>
          </cell>
          <cell r="D98">
            <v>107880652.17391311</v>
          </cell>
          <cell r="E98">
            <v>0</v>
          </cell>
          <cell r="F98">
            <v>0</v>
          </cell>
          <cell r="G98">
            <v>0</v>
          </cell>
          <cell r="H98">
            <v>0</v>
          </cell>
          <cell r="I98">
            <v>0</v>
          </cell>
          <cell r="J98">
            <v>0</v>
          </cell>
          <cell r="K98">
            <v>0</v>
          </cell>
          <cell r="L98" t="str">
            <v>EDP Equipment / Software</v>
          </cell>
          <cell r="M98">
            <v>0</v>
          </cell>
          <cell r="N98">
            <v>645000</v>
          </cell>
        </row>
        <row r="99">
          <cell r="B99">
            <v>11677</v>
          </cell>
          <cell r="C99">
            <v>11677</v>
          </cell>
          <cell r="D99">
            <v>11677</v>
          </cell>
          <cell r="E99">
            <v>11677</v>
          </cell>
          <cell r="F99" t="str">
            <v>Selling &amp; Administrative Expenses</v>
          </cell>
          <cell r="G99">
            <v>11677</v>
          </cell>
          <cell r="H99">
            <v>191798678.99999994</v>
          </cell>
          <cell r="I99">
            <v>191817988</v>
          </cell>
          <cell r="J99">
            <v>-19309.000000059605</v>
          </cell>
          <cell r="K99">
            <v>11677</v>
          </cell>
          <cell r="L99" t="str">
            <v>Vehicles</v>
          </cell>
          <cell r="M99">
            <v>11677</v>
          </cell>
          <cell r="N99">
            <v>399000</v>
          </cell>
          <cell r="P99" t="e">
            <v>#REF!</v>
          </cell>
        </row>
        <row r="100">
          <cell r="B100">
            <v>386134609.9015587</v>
          </cell>
          <cell r="C100">
            <v>291361624.54000002</v>
          </cell>
          <cell r="D100">
            <v>-94772985.361558676</v>
          </cell>
          <cell r="E100">
            <v>11677</v>
          </cell>
          <cell r="F100" t="str">
            <v>TOTAL</v>
          </cell>
          <cell r="G100">
            <v>11677</v>
          </cell>
          <cell r="H100">
            <v>398622999.99999988</v>
          </cell>
          <cell r="I100">
            <v>387507514.19</v>
          </cell>
          <cell r="J100">
            <v>11115485.809999883</v>
          </cell>
          <cell r="K100">
            <v>11677</v>
          </cell>
          <cell r="L100" t="str">
            <v>Loose Tools &amp; Equipment</v>
          </cell>
          <cell r="M100">
            <v>11677</v>
          </cell>
          <cell r="N100">
            <v>2075500</v>
          </cell>
          <cell r="P100" t="e">
            <v>#REF!</v>
          </cell>
        </row>
        <row r="101">
          <cell r="B101">
            <v>27908121.410992622</v>
          </cell>
          <cell r="C101">
            <v>18940375.460000001</v>
          </cell>
          <cell r="D101">
            <v>-8967745.9509926215</v>
          </cell>
          <cell r="E101">
            <v>3341</v>
          </cell>
          <cell r="F101" t="str">
            <v>Add: Utilities</v>
          </cell>
          <cell r="G101">
            <v>3341</v>
          </cell>
          <cell r="H101">
            <v>60859999.999999993</v>
          </cell>
          <cell r="I101">
            <v>45549326</v>
          </cell>
          <cell r="J101">
            <v>15310673.999999993</v>
          </cell>
          <cell r="K101">
            <v>3341</v>
          </cell>
          <cell r="L101" t="str">
            <v>Total capex without project cost</v>
          </cell>
          <cell r="M101">
            <v>3341</v>
          </cell>
          <cell r="N101">
            <v>12055500</v>
          </cell>
          <cell r="P101" t="e">
            <v>#REF!</v>
          </cell>
        </row>
        <row r="102">
          <cell r="B102">
            <v>414042731.31255132</v>
          </cell>
          <cell r="C102">
            <v>310302000</v>
          </cell>
          <cell r="D102">
            <v>-103740731.31255129</v>
          </cell>
          <cell r="E102">
            <v>3341</v>
          </cell>
          <cell r="F102" t="str">
            <v xml:space="preserve">         Depreciation</v>
          </cell>
          <cell r="G102">
            <v>3341</v>
          </cell>
          <cell r="H102">
            <v>227477000</v>
          </cell>
          <cell r="I102">
            <v>209295528</v>
          </cell>
          <cell r="J102">
            <v>18181472</v>
          </cell>
          <cell r="K102">
            <v>3341</v>
          </cell>
          <cell r="L102" t="str">
            <v>PROJECTS</v>
          </cell>
          <cell r="M102">
            <v>3341</v>
          </cell>
          <cell r="P102" t="e">
            <v>#REF!</v>
          </cell>
        </row>
        <row r="103">
          <cell r="B103">
            <v>6816</v>
          </cell>
          <cell r="C103">
            <v>6816</v>
          </cell>
          <cell r="D103">
            <v>6816</v>
          </cell>
          <cell r="E103">
            <v>6816</v>
          </cell>
          <cell r="F103" t="str">
            <v>Less: Advertising subsidy</v>
          </cell>
          <cell r="G103">
            <v>6816</v>
          </cell>
          <cell r="H103">
            <v>-22000000</v>
          </cell>
          <cell r="I103">
            <v>-36987687.189999998</v>
          </cell>
          <cell r="J103">
            <v>14987687.189999998</v>
          </cell>
          <cell r="K103">
            <v>6816</v>
          </cell>
          <cell r="L103" t="str">
            <v>Kaizen</v>
          </cell>
          <cell r="M103">
            <v>6816</v>
          </cell>
          <cell r="N103">
            <v>1720000</v>
          </cell>
          <cell r="P103" t="e">
            <v>#REF!</v>
          </cell>
        </row>
        <row r="104">
          <cell r="B104">
            <v>64918433.576702222</v>
          </cell>
          <cell r="C104">
            <v>63824626.079999983</v>
          </cell>
          <cell r="D104">
            <v>1093807.4967022389</v>
          </cell>
          <cell r="E104">
            <v>6816</v>
          </cell>
          <cell r="F104" t="str">
            <v>Total of IMC without subsidy</v>
          </cell>
          <cell r="G104">
            <v>6816</v>
          </cell>
          <cell r="H104">
            <v>664959999.99999988</v>
          </cell>
          <cell r="I104">
            <v>605364681</v>
          </cell>
          <cell r="J104">
            <v>59595318.999999881</v>
          </cell>
          <cell r="K104">
            <v>6816</v>
          </cell>
          <cell r="L104" t="str">
            <v>Hilux exclusive line</v>
          </cell>
          <cell r="M104">
            <v>6816</v>
          </cell>
          <cell r="N104">
            <v>3500000</v>
          </cell>
          <cell r="P104" t="e">
            <v>#REF!</v>
          </cell>
        </row>
        <row r="105">
          <cell r="B105">
            <v>6874487.284659557</v>
          </cell>
          <cell r="C105">
            <v>3828373.9199999981</v>
          </cell>
          <cell r="D105">
            <v>3046113.364659559</v>
          </cell>
          <cell r="F105" t="str">
            <v>Add: Chariy &amp; Donation</v>
          </cell>
          <cell r="H105">
            <v>5000000</v>
          </cell>
          <cell r="I105">
            <v>3337857</v>
          </cell>
          <cell r="J105">
            <v>1662143</v>
          </cell>
          <cell r="L105" t="str">
            <v>Cuore CNG</v>
          </cell>
          <cell r="N105">
            <v>2660000</v>
          </cell>
        </row>
        <row r="106">
          <cell r="F106" t="str">
            <v>Total of IMC including charity</v>
          </cell>
          <cell r="H106">
            <v>669959999.99999988</v>
          </cell>
          <cell r="I106">
            <v>608702538</v>
          </cell>
          <cell r="J106">
            <v>61257461.999999881</v>
          </cell>
          <cell r="L106" t="str">
            <v>Cuore Special edition</v>
          </cell>
          <cell r="N106">
            <v>500000</v>
          </cell>
        </row>
        <row r="107">
          <cell r="B107">
            <v>71792920.861361772</v>
          </cell>
          <cell r="C107">
            <v>67652999.999999985</v>
          </cell>
          <cell r="D107">
            <v>4139920.8613617979</v>
          </cell>
          <cell r="E107">
            <v>1007</v>
          </cell>
          <cell r="F107">
            <v>1038</v>
          </cell>
          <cell r="G107">
            <v>1069</v>
          </cell>
          <cell r="H107">
            <v>1100</v>
          </cell>
          <cell r="I107">
            <v>1131</v>
          </cell>
          <cell r="J107">
            <v>1162</v>
          </cell>
          <cell r="K107">
            <v>1193</v>
          </cell>
          <cell r="L107" t="str">
            <v>Bumper and Booth extension</v>
          </cell>
          <cell r="M107">
            <v>1255</v>
          </cell>
          <cell r="N107">
            <v>8000000</v>
          </cell>
        </row>
        <row r="108">
          <cell r="B108">
            <v>5237</v>
          </cell>
          <cell r="C108">
            <v>5237</v>
          </cell>
          <cell r="D108">
            <v>5237</v>
          </cell>
          <cell r="E108">
            <v>5237</v>
          </cell>
          <cell r="F108">
            <v>5237</v>
          </cell>
          <cell r="G108">
            <v>5237</v>
          </cell>
          <cell r="H108">
            <v>5237</v>
          </cell>
          <cell r="I108">
            <v>5237</v>
          </cell>
          <cell r="J108">
            <v>5237</v>
          </cell>
          <cell r="K108">
            <v>5237</v>
          </cell>
          <cell r="L108" t="str">
            <v>Total project cost</v>
          </cell>
          <cell r="M108">
            <v>5237</v>
          </cell>
          <cell r="N108">
            <v>16380000</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t="e">
            <v>#REF!</v>
          </cell>
          <cell r="P109" t="e">
            <v>#REF!</v>
          </cell>
        </row>
        <row r="110">
          <cell r="B110">
            <v>5349</v>
          </cell>
          <cell r="C110">
            <v>5349</v>
          </cell>
          <cell r="D110">
            <v>5349</v>
          </cell>
          <cell r="E110">
            <v>5349</v>
          </cell>
          <cell r="F110">
            <v>5349</v>
          </cell>
          <cell r="G110">
            <v>5349</v>
          </cell>
          <cell r="H110">
            <v>5349</v>
          </cell>
          <cell r="I110">
            <v>5349</v>
          </cell>
          <cell r="J110">
            <v>5349</v>
          </cell>
          <cell r="K110">
            <v>5349</v>
          </cell>
          <cell r="L110" t="str">
            <v>Total Capital expenditure</v>
          </cell>
          <cell r="M110">
            <v>5349</v>
          </cell>
          <cell r="N110">
            <v>28435500</v>
          </cell>
          <cell r="O110" t="e">
            <v>#REF!</v>
          </cell>
          <cell r="P110" t="e">
            <v>#REF!</v>
          </cell>
        </row>
        <row r="111">
          <cell r="B111">
            <v>5342</v>
          </cell>
          <cell r="C111">
            <v>5342</v>
          </cell>
          <cell r="D111">
            <v>5342</v>
          </cell>
          <cell r="E111">
            <v>5342</v>
          </cell>
          <cell r="F111">
            <v>5342</v>
          </cell>
          <cell r="G111">
            <v>5342</v>
          </cell>
          <cell r="H111">
            <v>5342</v>
          </cell>
          <cell r="I111">
            <v>5342</v>
          </cell>
          <cell r="J111">
            <v>5342</v>
          </cell>
          <cell r="K111">
            <v>5342</v>
          </cell>
          <cell r="L111">
            <v>5342</v>
          </cell>
          <cell r="M111">
            <v>5342</v>
          </cell>
          <cell r="N111">
            <v>0</v>
          </cell>
          <cell r="O111" t="e">
            <v>#REF!</v>
          </cell>
          <cell r="P111" t="e">
            <v>#REF!</v>
          </cell>
        </row>
        <row r="112">
          <cell r="B112">
            <v>0</v>
          </cell>
          <cell r="C112">
            <v>0</v>
          </cell>
          <cell r="D112">
            <v>0</v>
          </cell>
          <cell r="E112">
            <v>0</v>
          </cell>
          <cell r="F112">
            <v>0</v>
          </cell>
          <cell r="G112">
            <v>0</v>
          </cell>
          <cell r="H112">
            <v>0</v>
          </cell>
          <cell r="I112">
            <v>0</v>
          </cell>
          <cell r="J112">
            <v>0</v>
          </cell>
          <cell r="K112">
            <v>0</v>
          </cell>
          <cell r="L112">
            <v>0</v>
          </cell>
          <cell r="M112">
            <v>0</v>
          </cell>
          <cell r="O112" t="e">
            <v>#REF!</v>
          </cell>
          <cell r="P112" t="e">
            <v>#REF!</v>
          </cell>
        </row>
        <row r="113">
          <cell r="B113">
            <v>5347</v>
          </cell>
          <cell r="C113">
            <v>5347</v>
          </cell>
          <cell r="D113">
            <v>5347</v>
          </cell>
          <cell r="E113">
            <v>5347</v>
          </cell>
          <cell r="F113">
            <v>5347</v>
          </cell>
          <cell r="G113">
            <v>5347</v>
          </cell>
          <cell r="H113">
            <v>5347</v>
          </cell>
          <cell r="I113">
            <v>5347</v>
          </cell>
          <cell r="J113">
            <v>5347</v>
          </cell>
          <cell r="K113">
            <v>5347</v>
          </cell>
          <cell r="L113">
            <v>5347</v>
          </cell>
          <cell r="M113">
            <v>5347</v>
          </cell>
          <cell r="N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5236</v>
          </cell>
          <cell r="C115">
            <v>5236</v>
          </cell>
          <cell r="D115">
            <v>5236</v>
          </cell>
          <cell r="E115">
            <v>5236</v>
          </cell>
          <cell r="F115">
            <v>5236</v>
          </cell>
          <cell r="G115">
            <v>5236</v>
          </cell>
          <cell r="H115">
            <v>5236</v>
          </cell>
          <cell r="I115">
            <v>5236</v>
          </cell>
          <cell r="J115">
            <v>5236</v>
          </cell>
          <cell r="K115">
            <v>5236</v>
          </cell>
          <cell r="L115">
            <v>5236</v>
          </cell>
          <cell r="M115">
            <v>5236</v>
          </cell>
          <cell r="N115">
            <v>0</v>
          </cell>
        </row>
        <row r="116">
          <cell r="B116">
            <v>5346</v>
          </cell>
          <cell r="C116">
            <v>5346</v>
          </cell>
          <cell r="D116">
            <v>5346</v>
          </cell>
          <cell r="E116">
            <v>5346</v>
          </cell>
          <cell r="F116">
            <v>5346</v>
          </cell>
          <cell r="G116">
            <v>5346</v>
          </cell>
          <cell r="H116">
            <v>5346</v>
          </cell>
          <cell r="I116">
            <v>5346</v>
          </cell>
          <cell r="J116">
            <v>5346</v>
          </cell>
          <cell r="K116">
            <v>135505000</v>
          </cell>
          <cell r="L116">
            <v>5346</v>
          </cell>
          <cell r="M116">
            <v>5346</v>
          </cell>
          <cell r="N116">
            <v>0</v>
          </cell>
        </row>
        <row r="117">
          <cell r="B117">
            <v>0</v>
          </cell>
          <cell r="C117">
            <v>0</v>
          </cell>
          <cell r="D117">
            <v>0</v>
          </cell>
          <cell r="E117">
            <v>0</v>
          </cell>
          <cell r="F117">
            <v>0</v>
          </cell>
          <cell r="G117">
            <v>0</v>
          </cell>
          <cell r="H117">
            <v>0</v>
          </cell>
          <cell r="I117">
            <v>0</v>
          </cell>
          <cell r="J117">
            <v>0</v>
          </cell>
          <cell r="K117">
            <v>801054207.19000006</v>
          </cell>
          <cell r="L117">
            <v>0</v>
          </cell>
          <cell r="M117">
            <v>0</v>
          </cell>
          <cell r="N117">
            <v>0</v>
          </cell>
        </row>
        <row r="118">
          <cell r="B118">
            <v>0</v>
          </cell>
          <cell r="C118">
            <v>0</v>
          </cell>
          <cell r="D118">
            <v>0</v>
          </cell>
          <cell r="E118">
            <v>0</v>
          </cell>
          <cell r="F118">
            <v>0</v>
          </cell>
          <cell r="G118">
            <v>0</v>
          </cell>
          <cell r="H118">
            <v>0</v>
          </cell>
          <cell r="I118">
            <v>0</v>
          </cell>
          <cell r="J118">
            <v>0</v>
          </cell>
          <cell r="K118">
            <v>339152000</v>
          </cell>
          <cell r="L118">
            <v>0</v>
          </cell>
          <cell r="M118">
            <v>0</v>
          </cell>
        </row>
        <row r="119">
          <cell r="B119">
            <v>3227</v>
          </cell>
          <cell r="C119">
            <v>3227</v>
          </cell>
          <cell r="D119">
            <v>3227</v>
          </cell>
          <cell r="E119">
            <v>3227</v>
          </cell>
          <cell r="F119">
            <v>3227</v>
          </cell>
          <cell r="G119">
            <v>3227</v>
          </cell>
          <cell r="H119">
            <v>3227</v>
          </cell>
          <cell r="I119">
            <v>3227</v>
          </cell>
          <cell r="J119">
            <v>3227</v>
          </cell>
          <cell r="K119">
            <v>461902207.19000006</v>
          </cell>
          <cell r="L119">
            <v>3227</v>
          </cell>
          <cell r="M119">
            <v>3227</v>
          </cell>
          <cell r="N119">
            <v>0</v>
          </cell>
        </row>
        <row r="120">
          <cell r="B120">
            <v>3227</v>
          </cell>
          <cell r="C120">
            <v>3227</v>
          </cell>
          <cell r="D120">
            <v>3227</v>
          </cell>
          <cell r="E120">
            <v>3227</v>
          </cell>
          <cell r="F120">
            <v>3227</v>
          </cell>
          <cell r="G120">
            <v>3227</v>
          </cell>
          <cell r="H120">
            <v>3227</v>
          </cell>
          <cell r="I120">
            <v>3227</v>
          </cell>
          <cell r="J120">
            <v>3227</v>
          </cell>
          <cell r="K120">
            <v>3227</v>
          </cell>
          <cell r="L120">
            <v>3227</v>
          </cell>
          <cell r="M120">
            <v>3227</v>
          </cell>
          <cell r="N120">
            <v>0</v>
          </cell>
        </row>
        <row r="121">
          <cell r="B121">
            <v>3304</v>
          </cell>
          <cell r="C121">
            <v>3304</v>
          </cell>
          <cell r="D121">
            <v>3304</v>
          </cell>
          <cell r="E121">
            <v>3304</v>
          </cell>
          <cell r="F121">
            <v>3304</v>
          </cell>
          <cell r="G121">
            <v>3304</v>
          </cell>
          <cell r="H121">
            <v>3304</v>
          </cell>
          <cell r="I121">
            <v>3304</v>
          </cell>
          <cell r="J121">
            <v>3304</v>
          </cell>
          <cell r="K121">
            <v>3304</v>
          </cell>
          <cell r="L121">
            <v>3304</v>
          </cell>
          <cell r="M121">
            <v>3304</v>
          </cell>
        </row>
        <row r="122">
          <cell r="B122">
            <v>3304</v>
          </cell>
          <cell r="C122">
            <v>3304</v>
          </cell>
          <cell r="D122">
            <v>3304</v>
          </cell>
          <cell r="E122">
            <v>3304</v>
          </cell>
          <cell r="F122">
            <v>3304</v>
          </cell>
          <cell r="G122">
            <v>3304</v>
          </cell>
          <cell r="H122">
            <v>3304</v>
          </cell>
          <cell r="I122">
            <v>3304</v>
          </cell>
          <cell r="J122">
            <v>3304</v>
          </cell>
          <cell r="K122">
            <v>3304</v>
          </cell>
          <cell r="L122">
            <v>3304</v>
          </cell>
          <cell r="M122">
            <v>3304</v>
          </cell>
        </row>
        <row r="123">
          <cell r="B123">
            <v>3362</v>
          </cell>
          <cell r="C123">
            <v>3362</v>
          </cell>
          <cell r="D123">
            <v>3362</v>
          </cell>
          <cell r="E123">
            <v>3362</v>
          </cell>
          <cell r="F123">
            <v>3362</v>
          </cell>
          <cell r="G123">
            <v>3362</v>
          </cell>
          <cell r="H123">
            <v>3362</v>
          </cell>
          <cell r="I123">
            <v>3362</v>
          </cell>
          <cell r="J123">
            <v>3362</v>
          </cell>
          <cell r="K123">
            <v>3362</v>
          </cell>
          <cell r="L123">
            <v>3362</v>
          </cell>
          <cell r="M123">
            <v>3362</v>
          </cell>
        </row>
        <row r="124">
          <cell r="B124">
            <v>3362</v>
          </cell>
          <cell r="C124">
            <v>3362</v>
          </cell>
          <cell r="D124">
            <v>3362</v>
          </cell>
          <cell r="E124">
            <v>3362</v>
          </cell>
          <cell r="F124">
            <v>3362</v>
          </cell>
          <cell r="G124">
            <v>3362</v>
          </cell>
          <cell r="H124">
            <v>3362</v>
          </cell>
          <cell r="I124">
            <v>3362</v>
          </cell>
          <cell r="J124">
            <v>3362</v>
          </cell>
          <cell r="K124">
            <v>3362</v>
          </cell>
          <cell r="L124">
            <v>3362</v>
          </cell>
          <cell r="M124">
            <v>3362</v>
          </cell>
        </row>
        <row r="126">
          <cell r="J126" t="str">
            <v>Rupees Per Unit</v>
          </cell>
        </row>
        <row r="127">
          <cell r="B127">
            <v>914</v>
          </cell>
          <cell r="C127">
            <v>945</v>
          </cell>
          <cell r="D127">
            <v>976</v>
          </cell>
          <cell r="E127">
            <v>1007</v>
          </cell>
          <cell r="F127">
            <v>1038</v>
          </cell>
          <cell r="G127">
            <v>1069</v>
          </cell>
          <cell r="H127">
            <v>1100</v>
          </cell>
          <cell r="I127">
            <v>1131</v>
          </cell>
          <cell r="J127">
            <v>1162</v>
          </cell>
          <cell r="K127">
            <v>1193</v>
          </cell>
          <cell r="L127">
            <v>1224</v>
          </cell>
          <cell r="M127">
            <v>1255</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cell r="N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row>
        <row r="136">
          <cell r="B136">
            <v>0</v>
          </cell>
          <cell r="C136">
            <v>0</v>
          </cell>
          <cell r="D136">
            <v>0</v>
          </cell>
          <cell r="E136">
            <v>0</v>
          </cell>
          <cell r="F136">
            <v>0</v>
          </cell>
          <cell r="G136">
            <v>0</v>
          </cell>
          <cell r="H136">
            <v>0</v>
          </cell>
          <cell r="I136">
            <v>0</v>
          </cell>
          <cell r="J136">
            <v>0</v>
          </cell>
          <cell r="K136">
            <v>0</v>
          </cell>
          <cell r="L136">
            <v>0</v>
          </cell>
          <cell r="M136">
            <v>0</v>
          </cell>
          <cell r="N136">
            <v>0</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row>
        <row r="140">
          <cell r="B140">
            <v>0</v>
          </cell>
          <cell r="C140">
            <v>0</v>
          </cell>
          <cell r="D140">
            <v>0</v>
          </cell>
          <cell r="E140">
            <v>0</v>
          </cell>
          <cell r="F140">
            <v>0</v>
          </cell>
          <cell r="G140">
            <v>0</v>
          </cell>
          <cell r="H140">
            <v>0</v>
          </cell>
          <cell r="I140">
            <v>0</v>
          </cell>
          <cell r="J140">
            <v>0</v>
          </cell>
          <cell r="K140">
            <v>0</v>
          </cell>
          <cell r="L140">
            <v>0</v>
          </cell>
          <cell r="M140">
            <v>0</v>
          </cell>
          <cell r="N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7">
          <cell r="J147" t="str">
            <v>Rupees Per Unit</v>
          </cell>
        </row>
        <row r="148">
          <cell r="B148">
            <v>914</v>
          </cell>
          <cell r="C148">
            <v>945</v>
          </cell>
          <cell r="D148">
            <v>976</v>
          </cell>
          <cell r="E148">
            <v>1007</v>
          </cell>
          <cell r="F148">
            <v>1038</v>
          </cell>
          <cell r="G148">
            <v>1069</v>
          </cell>
          <cell r="H148">
            <v>1100</v>
          </cell>
          <cell r="I148">
            <v>1131</v>
          </cell>
          <cell r="J148">
            <v>1162</v>
          </cell>
          <cell r="K148">
            <v>1193</v>
          </cell>
          <cell r="L148">
            <v>1224</v>
          </cell>
          <cell r="M148">
            <v>1255</v>
          </cell>
        </row>
        <row r="149">
          <cell r="B149">
            <v>934</v>
          </cell>
          <cell r="C149">
            <v>934</v>
          </cell>
          <cell r="D149">
            <v>934</v>
          </cell>
          <cell r="E149">
            <v>934</v>
          </cell>
          <cell r="F149">
            <v>934</v>
          </cell>
          <cell r="G149">
            <v>934</v>
          </cell>
          <cell r="H149">
            <v>934</v>
          </cell>
          <cell r="I149">
            <v>934</v>
          </cell>
          <cell r="J149">
            <v>934</v>
          </cell>
          <cell r="K149">
            <v>934</v>
          </cell>
          <cell r="L149">
            <v>934</v>
          </cell>
          <cell r="M149">
            <v>934</v>
          </cell>
          <cell r="N149">
            <v>0</v>
          </cell>
        </row>
        <row r="150">
          <cell r="B150">
            <v>0</v>
          </cell>
          <cell r="C150">
            <v>0</v>
          </cell>
          <cell r="D150">
            <v>0</v>
          </cell>
          <cell r="E150">
            <v>0</v>
          </cell>
          <cell r="F150">
            <v>0</v>
          </cell>
          <cell r="G150">
            <v>0</v>
          </cell>
          <cell r="H150">
            <v>0</v>
          </cell>
          <cell r="I150">
            <v>0</v>
          </cell>
          <cell r="J150">
            <v>0</v>
          </cell>
          <cell r="K150">
            <v>0</v>
          </cell>
          <cell r="L150">
            <v>0</v>
          </cell>
          <cell r="M150">
            <v>0</v>
          </cell>
          <cell r="N150">
            <v>0</v>
          </cell>
        </row>
        <row r="151">
          <cell r="B151">
            <v>1002</v>
          </cell>
          <cell r="C151">
            <v>1002</v>
          </cell>
          <cell r="D151">
            <v>1002</v>
          </cell>
          <cell r="E151">
            <v>1002</v>
          </cell>
          <cell r="F151">
            <v>1002</v>
          </cell>
          <cell r="G151">
            <v>1002</v>
          </cell>
          <cell r="H151">
            <v>1002</v>
          </cell>
          <cell r="I151">
            <v>1002</v>
          </cell>
          <cell r="J151">
            <v>1002</v>
          </cell>
          <cell r="K151">
            <v>1002</v>
          </cell>
          <cell r="L151">
            <v>1002</v>
          </cell>
          <cell r="M151">
            <v>1002</v>
          </cell>
          <cell r="N151">
            <v>0</v>
          </cell>
        </row>
        <row r="152">
          <cell r="B152">
            <v>789</v>
          </cell>
          <cell r="C152">
            <v>789</v>
          </cell>
          <cell r="D152">
            <v>789</v>
          </cell>
          <cell r="E152">
            <v>789</v>
          </cell>
          <cell r="F152">
            <v>789</v>
          </cell>
          <cell r="G152">
            <v>789</v>
          </cell>
          <cell r="H152">
            <v>789</v>
          </cell>
          <cell r="I152">
            <v>789</v>
          </cell>
          <cell r="J152">
            <v>789</v>
          </cell>
          <cell r="K152">
            <v>789</v>
          </cell>
          <cell r="L152">
            <v>789</v>
          </cell>
          <cell r="M152">
            <v>789</v>
          </cell>
          <cell r="N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779</v>
          </cell>
          <cell r="C154">
            <v>779</v>
          </cell>
          <cell r="D154">
            <v>779</v>
          </cell>
          <cell r="E154">
            <v>779</v>
          </cell>
          <cell r="F154">
            <v>779</v>
          </cell>
          <cell r="G154">
            <v>779</v>
          </cell>
          <cell r="H154">
            <v>779</v>
          </cell>
          <cell r="I154">
            <v>779</v>
          </cell>
          <cell r="J154">
            <v>779</v>
          </cell>
          <cell r="K154">
            <v>779</v>
          </cell>
          <cell r="L154">
            <v>779</v>
          </cell>
          <cell r="M154">
            <v>779</v>
          </cell>
          <cell r="N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900</v>
          </cell>
          <cell r="C156">
            <v>900</v>
          </cell>
          <cell r="D156">
            <v>900</v>
          </cell>
          <cell r="E156">
            <v>900</v>
          </cell>
          <cell r="F156">
            <v>900</v>
          </cell>
          <cell r="G156">
            <v>900</v>
          </cell>
          <cell r="H156">
            <v>900</v>
          </cell>
          <cell r="I156">
            <v>900</v>
          </cell>
          <cell r="J156">
            <v>900</v>
          </cell>
          <cell r="K156">
            <v>900</v>
          </cell>
          <cell r="L156">
            <v>900</v>
          </cell>
          <cell r="M156">
            <v>900</v>
          </cell>
          <cell r="N156">
            <v>0</v>
          </cell>
        </row>
        <row r="157">
          <cell r="B157">
            <v>789</v>
          </cell>
          <cell r="C157">
            <v>789</v>
          </cell>
          <cell r="D157">
            <v>789</v>
          </cell>
          <cell r="E157">
            <v>789</v>
          </cell>
          <cell r="F157">
            <v>789</v>
          </cell>
          <cell r="G157">
            <v>789</v>
          </cell>
          <cell r="H157">
            <v>789</v>
          </cell>
          <cell r="I157">
            <v>789</v>
          </cell>
          <cell r="J157">
            <v>789</v>
          </cell>
          <cell r="K157">
            <v>789</v>
          </cell>
          <cell r="L157">
            <v>789</v>
          </cell>
          <cell r="M157">
            <v>789</v>
          </cell>
          <cell r="N157">
            <v>0</v>
          </cell>
        </row>
        <row r="158">
          <cell r="B158">
            <v>0</v>
          </cell>
          <cell r="C158">
            <v>0</v>
          </cell>
          <cell r="D158">
            <v>0</v>
          </cell>
          <cell r="E158">
            <v>0</v>
          </cell>
          <cell r="F158">
            <v>0</v>
          </cell>
          <cell r="G158">
            <v>0</v>
          </cell>
          <cell r="H158">
            <v>0</v>
          </cell>
          <cell r="I158">
            <v>0</v>
          </cell>
          <cell r="J158">
            <v>0</v>
          </cell>
          <cell r="K158">
            <v>0</v>
          </cell>
          <cell r="L158">
            <v>0</v>
          </cell>
          <cell r="M158">
            <v>0</v>
          </cell>
          <cell r="N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41</v>
          </cell>
          <cell r="C160">
            <v>41</v>
          </cell>
          <cell r="D160">
            <v>41</v>
          </cell>
          <cell r="E160">
            <v>41</v>
          </cell>
          <cell r="F160">
            <v>41</v>
          </cell>
          <cell r="G160">
            <v>41</v>
          </cell>
          <cell r="H160">
            <v>41</v>
          </cell>
          <cell r="I160">
            <v>41</v>
          </cell>
          <cell r="J160">
            <v>41</v>
          </cell>
          <cell r="K160">
            <v>41</v>
          </cell>
          <cell r="L160">
            <v>41</v>
          </cell>
          <cell r="M160">
            <v>41</v>
          </cell>
          <cell r="N160">
            <v>0</v>
          </cell>
        </row>
        <row r="161">
          <cell r="B161">
            <v>41</v>
          </cell>
          <cell r="C161">
            <v>41</v>
          </cell>
          <cell r="D161">
            <v>41</v>
          </cell>
          <cell r="E161">
            <v>41</v>
          </cell>
          <cell r="F161">
            <v>41</v>
          </cell>
          <cell r="G161">
            <v>41</v>
          </cell>
          <cell r="H161">
            <v>41</v>
          </cell>
          <cell r="I161">
            <v>41</v>
          </cell>
          <cell r="J161">
            <v>41</v>
          </cell>
          <cell r="K161">
            <v>41</v>
          </cell>
          <cell r="L161">
            <v>41</v>
          </cell>
          <cell r="M161">
            <v>41</v>
          </cell>
          <cell r="N161">
            <v>0</v>
          </cell>
        </row>
        <row r="162">
          <cell r="B162">
            <v>44</v>
          </cell>
          <cell r="C162">
            <v>44</v>
          </cell>
          <cell r="D162">
            <v>44</v>
          </cell>
          <cell r="E162">
            <v>44</v>
          </cell>
          <cell r="F162">
            <v>44</v>
          </cell>
          <cell r="G162">
            <v>44</v>
          </cell>
          <cell r="H162">
            <v>44</v>
          </cell>
          <cell r="I162">
            <v>44</v>
          </cell>
          <cell r="J162">
            <v>44</v>
          </cell>
          <cell r="K162">
            <v>44</v>
          </cell>
          <cell r="L162">
            <v>44</v>
          </cell>
          <cell r="M162">
            <v>44</v>
          </cell>
        </row>
        <row r="163">
          <cell r="B163">
            <v>44</v>
          </cell>
          <cell r="C163">
            <v>44</v>
          </cell>
          <cell r="D163">
            <v>44</v>
          </cell>
          <cell r="E163">
            <v>44</v>
          </cell>
          <cell r="F163">
            <v>44</v>
          </cell>
          <cell r="G163">
            <v>44</v>
          </cell>
          <cell r="H163">
            <v>44</v>
          </cell>
          <cell r="I163">
            <v>44</v>
          </cell>
          <cell r="J163">
            <v>44</v>
          </cell>
          <cell r="K163">
            <v>44</v>
          </cell>
          <cell r="L163">
            <v>44</v>
          </cell>
          <cell r="M163">
            <v>44</v>
          </cell>
        </row>
        <row r="164">
          <cell r="B164">
            <v>39</v>
          </cell>
          <cell r="C164">
            <v>39</v>
          </cell>
          <cell r="D164">
            <v>39</v>
          </cell>
          <cell r="E164">
            <v>39</v>
          </cell>
          <cell r="F164">
            <v>39</v>
          </cell>
          <cell r="G164">
            <v>39</v>
          </cell>
          <cell r="H164">
            <v>39</v>
          </cell>
          <cell r="I164">
            <v>39</v>
          </cell>
          <cell r="J164">
            <v>39</v>
          </cell>
          <cell r="K164">
            <v>39</v>
          </cell>
          <cell r="L164">
            <v>39</v>
          </cell>
          <cell r="M164">
            <v>39</v>
          </cell>
        </row>
        <row r="165">
          <cell r="B165">
            <v>39</v>
          </cell>
          <cell r="C165">
            <v>39</v>
          </cell>
          <cell r="D165">
            <v>39</v>
          </cell>
          <cell r="E165">
            <v>39</v>
          </cell>
          <cell r="F165">
            <v>39</v>
          </cell>
          <cell r="G165">
            <v>39</v>
          </cell>
          <cell r="H165">
            <v>39</v>
          </cell>
          <cell r="I165">
            <v>39</v>
          </cell>
          <cell r="J165">
            <v>39</v>
          </cell>
          <cell r="K165">
            <v>39</v>
          </cell>
          <cell r="L165">
            <v>39</v>
          </cell>
          <cell r="M165">
            <v>39</v>
          </cell>
        </row>
        <row r="167">
          <cell r="J167" t="str">
            <v>Rupees Per Unit</v>
          </cell>
        </row>
        <row r="168">
          <cell r="B168">
            <v>914</v>
          </cell>
          <cell r="C168">
            <v>945</v>
          </cell>
          <cell r="D168">
            <v>976</v>
          </cell>
          <cell r="E168">
            <v>1007</v>
          </cell>
          <cell r="F168">
            <v>1038</v>
          </cell>
          <cell r="G168">
            <v>1069</v>
          </cell>
          <cell r="H168">
            <v>1100</v>
          </cell>
          <cell r="I168">
            <v>1131</v>
          </cell>
          <cell r="J168">
            <v>1162</v>
          </cell>
          <cell r="K168">
            <v>1193</v>
          </cell>
          <cell r="L168">
            <v>1224</v>
          </cell>
          <cell r="M168">
            <v>1255</v>
          </cell>
        </row>
        <row r="169">
          <cell r="B169">
            <v>17536</v>
          </cell>
          <cell r="C169">
            <v>17536</v>
          </cell>
          <cell r="D169">
            <v>17536</v>
          </cell>
          <cell r="E169">
            <v>17536</v>
          </cell>
          <cell r="F169">
            <v>17536</v>
          </cell>
          <cell r="G169" t="str">
            <v>INDUS MOTOR COMPANY LIMITED</v>
          </cell>
          <cell r="H169">
            <v>17536</v>
          </cell>
          <cell r="I169">
            <v>17536</v>
          </cell>
          <cell r="J169">
            <v>17536</v>
          </cell>
          <cell r="K169">
            <v>17536</v>
          </cell>
          <cell r="L169">
            <v>17536</v>
          </cell>
          <cell r="M169">
            <v>17536</v>
          </cell>
          <cell r="N169">
            <v>0</v>
          </cell>
        </row>
        <row r="170">
          <cell r="B170">
            <v>0</v>
          </cell>
          <cell r="C170">
            <v>0</v>
          </cell>
          <cell r="D170">
            <v>0</v>
          </cell>
          <cell r="E170">
            <v>0</v>
          </cell>
          <cell r="F170">
            <v>0</v>
          </cell>
          <cell r="G170" t="str">
            <v>Parts &amp; Oil Operations - Toyota &amp; Daihatsu</v>
          </cell>
          <cell r="H170">
            <v>0</v>
          </cell>
          <cell r="I170">
            <v>0</v>
          </cell>
          <cell r="J170">
            <v>0</v>
          </cell>
          <cell r="K170">
            <v>0</v>
          </cell>
          <cell r="L170">
            <v>0</v>
          </cell>
          <cell r="M170">
            <v>0</v>
          </cell>
          <cell r="N170">
            <v>0</v>
          </cell>
        </row>
        <row r="171">
          <cell r="B171">
            <v>21094</v>
          </cell>
          <cell r="C171">
            <v>21094</v>
          </cell>
          <cell r="D171">
            <v>21094</v>
          </cell>
          <cell r="E171">
            <v>21094</v>
          </cell>
          <cell r="F171">
            <v>21094</v>
          </cell>
          <cell r="G171">
            <v>21094</v>
          </cell>
          <cell r="H171">
            <v>21094</v>
          </cell>
          <cell r="I171">
            <v>21094</v>
          </cell>
          <cell r="J171">
            <v>21094</v>
          </cell>
          <cell r="K171">
            <v>21094</v>
          </cell>
          <cell r="L171">
            <v>21094</v>
          </cell>
          <cell r="M171">
            <v>21094</v>
          </cell>
          <cell r="N171">
            <v>0</v>
          </cell>
        </row>
        <row r="172">
          <cell r="B172">
            <v>20581</v>
          </cell>
          <cell r="C172">
            <v>20581</v>
          </cell>
          <cell r="D172">
            <v>20581</v>
          </cell>
          <cell r="E172">
            <v>20581</v>
          </cell>
          <cell r="F172">
            <v>20581</v>
          </cell>
          <cell r="G172">
            <v>20581</v>
          </cell>
          <cell r="H172">
            <v>20581</v>
          </cell>
          <cell r="I172">
            <v>20581</v>
          </cell>
          <cell r="J172">
            <v>20581</v>
          </cell>
          <cell r="K172">
            <v>20581</v>
          </cell>
          <cell r="L172" t="str">
            <v>Budget                  2000 ~ 2001</v>
          </cell>
          <cell r="M172" t="str">
            <v>Actual                    1999 ~ 2000</v>
          </cell>
          <cell r="N172" t="str">
            <v>Variance</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20749</v>
          </cell>
          <cell r="C174">
            <v>20749</v>
          </cell>
          <cell r="D174">
            <v>20749</v>
          </cell>
          <cell r="E174">
            <v>20749</v>
          </cell>
          <cell r="F174">
            <v>20749</v>
          </cell>
          <cell r="G174">
            <v>20749</v>
          </cell>
          <cell r="H174">
            <v>20749</v>
          </cell>
          <cell r="I174">
            <v>20749</v>
          </cell>
          <cell r="J174">
            <v>20749</v>
          </cell>
          <cell r="K174">
            <v>20749</v>
          </cell>
          <cell r="L174">
            <v>20749</v>
          </cell>
          <cell r="M174">
            <v>20749</v>
          </cell>
          <cell r="N174">
            <v>0</v>
          </cell>
        </row>
        <row r="175">
          <cell r="B175" t="str">
            <v>JULY '00</v>
          </cell>
          <cell r="C175" t="str">
            <v>AUGUST '00</v>
          </cell>
          <cell r="D175" t="str">
            <v>JAN '01</v>
          </cell>
          <cell r="E175">
            <v>0</v>
          </cell>
          <cell r="F175">
            <v>0</v>
          </cell>
          <cell r="G175" t="str">
            <v>Net Sales - Toyota Parts &amp; Oil</v>
          </cell>
          <cell r="H175">
            <v>0</v>
          </cell>
          <cell r="I175">
            <v>0</v>
          </cell>
          <cell r="J175">
            <v>0</v>
          </cell>
          <cell r="K175">
            <v>0</v>
          </cell>
          <cell r="L175">
            <v>451053043.47826093</v>
          </cell>
          <cell r="M175">
            <v>163505000</v>
          </cell>
          <cell r="N175">
            <v>287548043.47826093</v>
          </cell>
        </row>
        <row r="176">
          <cell r="B176">
            <v>349000</v>
          </cell>
          <cell r="C176">
            <v>0</v>
          </cell>
          <cell r="D176">
            <v>349000</v>
          </cell>
          <cell r="E176">
            <v>17491</v>
          </cell>
          <cell r="F176">
            <v>17491</v>
          </cell>
          <cell r="G176" t="str">
            <v>Net Sales - Daihatsu Parts</v>
          </cell>
          <cell r="H176">
            <v>17491</v>
          </cell>
          <cell r="I176">
            <v>17491</v>
          </cell>
          <cell r="J176">
            <v>17491</v>
          </cell>
          <cell r="K176">
            <v>17491</v>
          </cell>
          <cell r="L176">
            <v>34782608.695652179</v>
          </cell>
          <cell r="M176">
            <v>0</v>
          </cell>
          <cell r="N176">
            <v>34782608.695652179</v>
          </cell>
        </row>
        <row r="177">
          <cell r="B177">
            <v>379000</v>
          </cell>
          <cell r="C177">
            <v>379000</v>
          </cell>
          <cell r="D177">
            <v>379000</v>
          </cell>
          <cell r="E177">
            <v>20760</v>
          </cell>
          <cell r="F177">
            <v>20760</v>
          </cell>
          <cell r="G177">
            <v>20760</v>
          </cell>
          <cell r="H177">
            <v>20760</v>
          </cell>
          <cell r="I177">
            <v>20760</v>
          </cell>
          <cell r="J177">
            <v>20760</v>
          </cell>
          <cell r="K177">
            <v>20760</v>
          </cell>
          <cell r="L177">
            <v>485835652.17391312</v>
          </cell>
          <cell r="M177">
            <v>163505000</v>
          </cell>
          <cell r="N177">
            <v>322330652.17391312</v>
          </cell>
        </row>
        <row r="178">
          <cell r="B178">
            <v>399000</v>
          </cell>
          <cell r="C178">
            <v>0</v>
          </cell>
          <cell r="D178">
            <v>399000</v>
          </cell>
          <cell r="E178">
            <v>0</v>
          </cell>
          <cell r="F178">
            <v>0</v>
          </cell>
          <cell r="G178">
            <v>0</v>
          </cell>
          <cell r="H178">
            <v>0</v>
          </cell>
          <cell r="I178">
            <v>0</v>
          </cell>
          <cell r="J178">
            <v>0</v>
          </cell>
          <cell r="K178">
            <v>0</v>
          </cell>
          <cell r="L178">
            <v>0</v>
          </cell>
          <cell r="M178">
            <v>0</v>
          </cell>
          <cell r="N178">
            <v>0</v>
          </cell>
        </row>
        <row r="179">
          <cell r="B179">
            <v>0</v>
          </cell>
          <cell r="C179">
            <v>0</v>
          </cell>
          <cell r="D179">
            <v>0</v>
          </cell>
          <cell r="E179">
            <v>0</v>
          </cell>
          <cell r="F179">
            <v>0</v>
          </cell>
          <cell r="G179" t="str">
            <v>Cost of Sales - Toyota Parts &amp; Oil</v>
          </cell>
          <cell r="H179">
            <v>0</v>
          </cell>
          <cell r="I179">
            <v>0</v>
          </cell>
          <cell r="J179">
            <v>0</v>
          </cell>
          <cell r="K179">
            <v>0</v>
          </cell>
          <cell r="L179">
            <v>386134609.9015587</v>
          </cell>
          <cell r="M179">
            <v>134438000</v>
          </cell>
          <cell r="N179">
            <v>-251696609.9015587</v>
          </cell>
        </row>
        <row r="180">
          <cell r="B180">
            <v>14945</v>
          </cell>
          <cell r="C180">
            <v>14945</v>
          </cell>
          <cell r="D180">
            <v>14945</v>
          </cell>
          <cell r="E180">
            <v>14945</v>
          </cell>
          <cell r="F180">
            <v>14945</v>
          </cell>
          <cell r="G180" t="str">
            <v>Cost of Sales - Daihatsu Parts</v>
          </cell>
          <cell r="H180">
            <v>14945</v>
          </cell>
          <cell r="I180">
            <v>14945</v>
          </cell>
          <cell r="J180">
            <v>14945</v>
          </cell>
          <cell r="K180">
            <v>14945</v>
          </cell>
          <cell r="L180">
            <v>27908121.410992622</v>
          </cell>
          <cell r="M180">
            <v>0</v>
          </cell>
          <cell r="N180">
            <v>-27908121.410992622</v>
          </cell>
        </row>
        <row r="181">
          <cell r="B181">
            <v>14945</v>
          </cell>
          <cell r="C181">
            <v>14945</v>
          </cell>
          <cell r="D181">
            <v>14945</v>
          </cell>
          <cell r="E181">
            <v>14945</v>
          </cell>
          <cell r="F181">
            <v>14945</v>
          </cell>
          <cell r="G181">
            <v>14945</v>
          </cell>
          <cell r="H181">
            <v>14945</v>
          </cell>
          <cell r="I181">
            <v>14945</v>
          </cell>
          <cell r="J181">
            <v>14945</v>
          </cell>
          <cell r="K181">
            <v>14945</v>
          </cell>
          <cell r="L181">
            <v>414042731.31255132</v>
          </cell>
          <cell r="M181">
            <v>134438000</v>
          </cell>
          <cell r="N181">
            <v>-279604731.31255132</v>
          </cell>
        </row>
        <row r="182">
          <cell r="B182">
            <v>6689</v>
          </cell>
          <cell r="C182">
            <v>6689</v>
          </cell>
          <cell r="D182">
            <v>6689</v>
          </cell>
          <cell r="E182">
            <v>6689</v>
          </cell>
          <cell r="F182">
            <v>6689</v>
          </cell>
          <cell r="G182">
            <v>6689</v>
          </cell>
          <cell r="H182">
            <v>6689</v>
          </cell>
          <cell r="I182">
            <v>6689</v>
          </cell>
          <cell r="J182">
            <v>6689</v>
          </cell>
          <cell r="K182">
            <v>6689</v>
          </cell>
          <cell r="L182">
            <v>6689</v>
          </cell>
          <cell r="M182">
            <v>6689</v>
          </cell>
        </row>
        <row r="183">
          <cell r="B183">
            <v>6689</v>
          </cell>
          <cell r="C183">
            <v>6689</v>
          </cell>
          <cell r="D183">
            <v>6689</v>
          </cell>
          <cell r="E183">
            <v>6689</v>
          </cell>
          <cell r="F183">
            <v>6689</v>
          </cell>
          <cell r="G183" t="str">
            <v>Gross Profit - Parts &amp; Oil</v>
          </cell>
          <cell r="H183">
            <v>6689</v>
          </cell>
          <cell r="I183">
            <v>6689</v>
          </cell>
          <cell r="J183">
            <v>6689</v>
          </cell>
          <cell r="K183">
            <v>6689</v>
          </cell>
          <cell r="L183">
            <v>64918433.576702222</v>
          </cell>
          <cell r="M183">
            <v>29067000</v>
          </cell>
          <cell r="N183">
            <v>35851433.576702222</v>
          </cell>
        </row>
        <row r="184">
          <cell r="B184">
            <v>10217</v>
          </cell>
          <cell r="C184">
            <v>10217</v>
          </cell>
          <cell r="D184">
            <v>10217</v>
          </cell>
          <cell r="E184">
            <v>10217</v>
          </cell>
          <cell r="F184">
            <v>10217</v>
          </cell>
          <cell r="G184" t="str">
            <v>Gross Profit - Daihatsu Parts</v>
          </cell>
          <cell r="H184">
            <v>10217</v>
          </cell>
          <cell r="I184">
            <v>10217</v>
          </cell>
          <cell r="J184">
            <v>10217</v>
          </cell>
          <cell r="K184">
            <v>10217</v>
          </cell>
          <cell r="L184">
            <v>6874487.284659557</v>
          </cell>
          <cell r="M184">
            <v>0</v>
          </cell>
          <cell r="N184">
            <v>6874487.284659557</v>
          </cell>
        </row>
        <row r="185">
          <cell r="B185">
            <v>10217</v>
          </cell>
          <cell r="C185">
            <v>10217</v>
          </cell>
          <cell r="D185">
            <v>10217</v>
          </cell>
          <cell r="E185">
            <v>10217</v>
          </cell>
          <cell r="F185">
            <v>10217</v>
          </cell>
          <cell r="G185">
            <v>10217</v>
          </cell>
          <cell r="H185">
            <v>10217</v>
          </cell>
          <cell r="I185">
            <v>10217</v>
          </cell>
          <cell r="J185">
            <v>10217</v>
          </cell>
          <cell r="K185">
            <v>10217</v>
          </cell>
          <cell r="L185">
            <v>10217</v>
          </cell>
          <cell r="M185">
            <v>10217</v>
          </cell>
        </row>
        <row r="186">
          <cell r="G186" t="str">
            <v>Total Gross Profit Parts &amp; Oil</v>
          </cell>
          <cell r="L186">
            <v>71792920.861361772</v>
          </cell>
          <cell r="M186">
            <v>29067000</v>
          </cell>
          <cell r="N186">
            <v>42725920.861361779</v>
          </cell>
        </row>
        <row r="187">
          <cell r="B187">
            <v>914</v>
          </cell>
          <cell r="C187">
            <v>945</v>
          </cell>
          <cell r="D187">
            <v>976</v>
          </cell>
          <cell r="E187">
            <v>1007</v>
          </cell>
          <cell r="F187">
            <v>1038</v>
          </cell>
          <cell r="G187">
            <v>1069</v>
          </cell>
          <cell r="H187">
            <v>1100</v>
          </cell>
          <cell r="I187">
            <v>1131</v>
          </cell>
          <cell r="J187">
            <v>1162</v>
          </cell>
          <cell r="K187">
            <v>1193</v>
          </cell>
          <cell r="L187">
            <v>1224</v>
          </cell>
          <cell r="M187">
            <v>1255</v>
          </cell>
        </row>
        <row r="190">
          <cell r="B190">
            <v>0.52</v>
          </cell>
          <cell r="C190">
            <v>0.52</v>
          </cell>
          <cell r="D190">
            <v>0.52</v>
          </cell>
          <cell r="E190">
            <v>0.52</v>
          </cell>
          <cell r="F190">
            <v>0.52</v>
          </cell>
          <cell r="G190">
            <v>0.52</v>
          </cell>
          <cell r="H190">
            <v>0.52</v>
          </cell>
          <cell r="I190">
            <v>0.52</v>
          </cell>
          <cell r="J190">
            <v>0.52</v>
          </cell>
          <cell r="K190">
            <v>0.52</v>
          </cell>
          <cell r="L190">
            <v>0.52</v>
          </cell>
          <cell r="M190">
            <v>0.52</v>
          </cell>
        </row>
        <row r="191">
          <cell r="B191">
            <v>0.52</v>
          </cell>
          <cell r="C191">
            <v>0.52</v>
          </cell>
          <cell r="D191">
            <v>0.52</v>
          </cell>
          <cell r="E191">
            <v>0.52</v>
          </cell>
          <cell r="F191">
            <v>0.52</v>
          </cell>
          <cell r="G191">
            <v>0.52</v>
          </cell>
          <cell r="H191">
            <v>0.52</v>
          </cell>
          <cell r="I191">
            <v>0.52</v>
          </cell>
          <cell r="J191">
            <v>0.52</v>
          </cell>
          <cell r="K191">
            <v>0.52</v>
          </cell>
          <cell r="L191">
            <v>0.52</v>
          </cell>
          <cell r="M191">
            <v>0.52</v>
          </cell>
        </row>
        <row r="194">
          <cell r="B194">
            <v>0.52</v>
          </cell>
          <cell r="C194">
            <v>0.52</v>
          </cell>
          <cell r="D194">
            <v>0.52</v>
          </cell>
          <cell r="E194">
            <v>0.52</v>
          </cell>
          <cell r="F194">
            <v>0.52</v>
          </cell>
          <cell r="G194">
            <v>0.52</v>
          </cell>
          <cell r="H194">
            <v>0.52</v>
          </cell>
          <cell r="I194">
            <v>0.52</v>
          </cell>
          <cell r="J194">
            <v>0.52</v>
          </cell>
          <cell r="K194">
            <v>0.52</v>
          </cell>
          <cell r="L194">
            <v>0.52</v>
          </cell>
          <cell r="M194">
            <v>0.52</v>
          </cell>
        </row>
        <row r="195">
          <cell r="B195">
            <v>0.52</v>
          </cell>
          <cell r="C195">
            <v>0.52</v>
          </cell>
          <cell r="D195">
            <v>0.52</v>
          </cell>
          <cell r="E195">
            <v>0.52</v>
          </cell>
          <cell r="F195">
            <v>0.52</v>
          </cell>
          <cell r="G195">
            <v>0.52</v>
          </cell>
          <cell r="H195">
            <v>0.52</v>
          </cell>
          <cell r="I195">
            <v>0.52</v>
          </cell>
          <cell r="J195">
            <v>0.52</v>
          </cell>
          <cell r="K195">
            <v>0.52</v>
          </cell>
          <cell r="L195">
            <v>0.52</v>
          </cell>
          <cell r="M195">
            <v>0.52</v>
          </cell>
        </row>
        <row r="198">
          <cell r="B198">
            <v>0.52</v>
          </cell>
          <cell r="C198">
            <v>0.52</v>
          </cell>
          <cell r="D198">
            <v>0.52</v>
          </cell>
          <cell r="E198">
            <v>0.52</v>
          </cell>
          <cell r="F198">
            <v>0.52</v>
          </cell>
          <cell r="G198">
            <v>0.52</v>
          </cell>
          <cell r="H198">
            <v>0.52</v>
          </cell>
          <cell r="I198">
            <v>0.52</v>
          </cell>
          <cell r="J198">
            <v>0.52</v>
          </cell>
          <cell r="K198">
            <v>0.52</v>
          </cell>
          <cell r="L198">
            <v>0.52</v>
          </cell>
          <cell r="M198">
            <v>0.52</v>
          </cell>
        </row>
        <row r="199">
          <cell r="B199">
            <v>0.52</v>
          </cell>
          <cell r="C199">
            <v>0.52</v>
          </cell>
          <cell r="D199">
            <v>0.52</v>
          </cell>
          <cell r="E199">
            <v>0.52</v>
          </cell>
          <cell r="F199">
            <v>0.52</v>
          </cell>
          <cell r="G199">
            <v>0.52</v>
          </cell>
          <cell r="H199">
            <v>0.52</v>
          </cell>
          <cell r="I199">
            <v>0.52</v>
          </cell>
          <cell r="J199">
            <v>0.52</v>
          </cell>
          <cell r="K199">
            <v>0.52</v>
          </cell>
          <cell r="L199">
            <v>0.52</v>
          </cell>
          <cell r="M199">
            <v>0.52</v>
          </cell>
        </row>
        <row r="201">
          <cell r="D201">
            <v>0</v>
          </cell>
        </row>
        <row r="202">
          <cell r="B202">
            <v>914</v>
          </cell>
          <cell r="C202">
            <v>945</v>
          </cell>
          <cell r="D202">
            <v>976</v>
          </cell>
          <cell r="E202">
            <v>1007</v>
          </cell>
          <cell r="F202">
            <v>1038</v>
          </cell>
          <cell r="G202">
            <v>1069</v>
          </cell>
          <cell r="H202">
            <v>1100</v>
          </cell>
          <cell r="I202">
            <v>1131</v>
          </cell>
          <cell r="J202">
            <v>1162</v>
          </cell>
          <cell r="K202">
            <v>1193</v>
          </cell>
          <cell r="L202">
            <v>1224</v>
          </cell>
          <cell r="M202">
            <v>1255</v>
          </cell>
        </row>
        <row r="203">
          <cell r="B203">
            <v>361160</v>
          </cell>
          <cell r="C203">
            <v>361160</v>
          </cell>
          <cell r="D203">
            <v>361160</v>
          </cell>
          <cell r="E203">
            <v>355561</v>
          </cell>
          <cell r="F203">
            <v>355561</v>
          </cell>
          <cell r="G203">
            <v>355561</v>
          </cell>
          <cell r="H203">
            <v>355561</v>
          </cell>
          <cell r="I203">
            <v>355561</v>
          </cell>
          <cell r="J203">
            <v>355561</v>
          </cell>
          <cell r="K203">
            <v>355561</v>
          </cell>
          <cell r="L203">
            <v>355561</v>
          </cell>
          <cell r="M203">
            <v>355561</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435394</v>
          </cell>
          <cell r="C205">
            <v>435394</v>
          </cell>
          <cell r="D205">
            <v>435394</v>
          </cell>
          <cell r="E205">
            <v>428667</v>
          </cell>
          <cell r="F205">
            <v>428667</v>
          </cell>
          <cell r="G205">
            <v>428667</v>
          </cell>
          <cell r="H205">
            <v>428667</v>
          </cell>
          <cell r="I205">
            <v>428667</v>
          </cell>
          <cell r="J205">
            <v>428667</v>
          </cell>
          <cell r="K205">
            <v>428667</v>
          </cell>
          <cell r="L205">
            <v>428667</v>
          </cell>
          <cell r="M205">
            <v>428667</v>
          </cell>
        </row>
        <row r="206">
          <cell r="B206">
            <v>526273</v>
          </cell>
          <cell r="C206">
            <v>526273</v>
          </cell>
          <cell r="D206">
            <v>526273</v>
          </cell>
          <cell r="E206">
            <v>518119</v>
          </cell>
          <cell r="F206">
            <v>518119</v>
          </cell>
          <cell r="G206">
            <v>518119</v>
          </cell>
          <cell r="H206">
            <v>518119</v>
          </cell>
          <cell r="I206">
            <v>518119</v>
          </cell>
          <cell r="J206">
            <v>518119</v>
          </cell>
          <cell r="K206">
            <v>518119</v>
          </cell>
          <cell r="L206">
            <v>518119</v>
          </cell>
          <cell r="M206">
            <v>518119</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611345</v>
          </cell>
          <cell r="C208">
            <v>611345</v>
          </cell>
          <cell r="D208">
            <v>611345</v>
          </cell>
          <cell r="E208">
            <v>601897</v>
          </cell>
          <cell r="F208">
            <v>601897</v>
          </cell>
          <cell r="G208">
            <v>601897</v>
          </cell>
          <cell r="H208">
            <v>601897</v>
          </cell>
          <cell r="I208">
            <v>601897</v>
          </cell>
          <cell r="J208">
            <v>601897</v>
          </cell>
          <cell r="K208">
            <v>601897</v>
          </cell>
          <cell r="L208">
            <v>601897</v>
          </cell>
          <cell r="M208">
            <v>601897</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525074</v>
          </cell>
          <cell r="C210">
            <v>525074</v>
          </cell>
          <cell r="D210">
            <v>525074</v>
          </cell>
          <cell r="E210">
            <v>516949</v>
          </cell>
          <cell r="F210">
            <v>516949</v>
          </cell>
          <cell r="G210">
            <v>516949</v>
          </cell>
          <cell r="H210">
            <v>516949</v>
          </cell>
          <cell r="I210">
            <v>516949</v>
          </cell>
          <cell r="J210">
            <v>516949</v>
          </cell>
          <cell r="K210">
            <v>516949</v>
          </cell>
          <cell r="L210">
            <v>516949</v>
          </cell>
          <cell r="M210">
            <v>516949</v>
          </cell>
        </row>
        <row r="211">
          <cell r="B211">
            <v>712402</v>
          </cell>
          <cell r="C211">
            <v>712402</v>
          </cell>
          <cell r="D211">
            <v>712402</v>
          </cell>
          <cell r="E211">
            <v>701383</v>
          </cell>
          <cell r="F211">
            <v>701383</v>
          </cell>
          <cell r="G211">
            <v>701383</v>
          </cell>
          <cell r="H211">
            <v>701383</v>
          </cell>
          <cell r="I211">
            <v>701383</v>
          </cell>
          <cell r="J211">
            <v>701383</v>
          </cell>
          <cell r="K211">
            <v>701383</v>
          </cell>
          <cell r="L211">
            <v>701383</v>
          </cell>
          <cell r="M211">
            <v>701383</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710824</v>
          </cell>
          <cell r="C214">
            <v>710824</v>
          </cell>
          <cell r="D214">
            <v>710824</v>
          </cell>
          <cell r="E214">
            <v>710824</v>
          </cell>
          <cell r="F214">
            <v>710824</v>
          </cell>
          <cell r="G214">
            <v>710824</v>
          </cell>
          <cell r="H214">
            <v>710824</v>
          </cell>
          <cell r="I214">
            <v>710824</v>
          </cell>
          <cell r="J214">
            <v>710824</v>
          </cell>
          <cell r="K214">
            <v>710824</v>
          </cell>
          <cell r="L214">
            <v>710824</v>
          </cell>
          <cell r="M214">
            <v>710824</v>
          </cell>
        </row>
        <row r="215">
          <cell r="B215">
            <v>710824</v>
          </cell>
          <cell r="C215">
            <v>710824</v>
          </cell>
          <cell r="D215">
            <v>710824</v>
          </cell>
          <cell r="E215">
            <v>710824</v>
          </cell>
          <cell r="F215">
            <v>710824</v>
          </cell>
          <cell r="G215">
            <v>710824</v>
          </cell>
          <cell r="H215">
            <v>710824</v>
          </cell>
          <cell r="I215">
            <v>710824</v>
          </cell>
          <cell r="J215">
            <v>710824</v>
          </cell>
          <cell r="K215">
            <v>710824</v>
          </cell>
          <cell r="L215">
            <v>710824</v>
          </cell>
          <cell r="M215">
            <v>710824</v>
          </cell>
        </row>
        <row r="216">
          <cell r="B216">
            <v>256211</v>
          </cell>
          <cell r="C216">
            <v>256211</v>
          </cell>
          <cell r="D216">
            <v>256211</v>
          </cell>
          <cell r="E216">
            <v>256211</v>
          </cell>
          <cell r="F216">
            <v>256211</v>
          </cell>
          <cell r="G216">
            <v>256211</v>
          </cell>
          <cell r="H216">
            <v>256211</v>
          </cell>
          <cell r="I216">
            <v>256211</v>
          </cell>
          <cell r="J216">
            <v>256211</v>
          </cell>
          <cell r="K216">
            <v>256211</v>
          </cell>
          <cell r="L216">
            <v>256211</v>
          </cell>
          <cell r="M216">
            <v>256211</v>
          </cell>
        </row>
        <row r="217">
          <cell r="B217">
            <v>256211</v>
          </cell>
          <cell r="C217">
            <v>256211</v>
          </cell>
          <cell r="D217">
            <v>256211</v>
          </cell>
          <cell r="E217">
            <v>256211</v>
          </cell>
          <cell r="F217">
            <v>256211</v>
          </cell>
          <cell r="G217">
            <v>256211</v>
          </cell>
          <cell r="H217">
            <v>256211</v>
          </cell>
          <cell r="I217">
            <v>256211</v>
          </cell>
          <cell r="J217">
            <v>256211</v>
          </cell>
          <cell r="K217">
            <v>256211</v>
          </cell>
          <cell r="L217">
            <v>256211</v>
          </cell>
          <cell r="M217">
            <v>256211</v>
          </cell>
        </row>
        <row r="218">
          <cell r="B218">
            <v>256211</v>
          </cell>
          <cell r="C218">
            <v>256211</v>
          </cell>
          <cell r="D218">
            <v>256211</v>
          </cell>
          <cell r="E218">
            <v>256211</v>
          </cell>
          <cell r="F218">
            <v>256211</v>
          </cell>
          <cell r="G218">
            <v>256211</v>
          </cell>
          <cell r="H218">
            <v>256211</v>
          </cell>
          <cell r="I218">
            <v>256211</v>
          </cell>
          <cell r="J218">
            <v>256211</v>
          </cell>
          <cell r="K218">
            <v>256211</v>
          </cell>
          <cell r="L218">
            <v>256211</v>
          </cell>
          <cell r="M218">
            <v>256211</v>
          </cell>
        </row>
        <row r="219">
          <cell r="B219">
            <v>256211</v>
          </cell>
          <cell r="C219">
            <v>256211</v>
          </cell>
          <cell r="D219">
            <v>256211</v>
          </cell>
          <cell r="E219">
            <v>256211</v>
          </cell>
          <cell r="F219">
            <v>256211</v>
          </cell>
          <cell r="G219">
            <v>256211</v>
          </cell>
          <cell r="H219">
            <v>256211</v>
          </cell>
          <cell r="I219">
            <v>256211</v>
          </cell>
          <cell r="J219">
            <v>256211</v>
          </cell>
          <cell r="K219">
            <v>256211</v>
          </cell>
          <cell r="L219">
            <v>256211</v>
          </cell>
          <cell r="M219">
            <v>256211</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45">
          <cell r="E245">
            <v>0</v>
          </cell>
        </row>
        <row r="246">
          <cell r="B246">
            <v>914</v>
          </cell>
          <cell r="C246">
            <v>945</v>
          </cell>
          <cell r="D246">
            <v>976</v>
          </cell>
          <cell r="E246">
            <v>1007</v>
          </cell>
          <cell r="F246">
            <v>1038</v>
          </cell>
          <cell r="G246">
            <v>1069</v>
          </cell>
          <cell r="H246">
            <v>1100</v>
          </cell>
          <cell r="I246">
            <v>1131</v>
          </cell>
          <cell r="J246">
            <v>1162</v>
          </cell>
          <cell r="K246">
            <v>1193</v>
          </cell>
          <cell r="L246">
            <v>1224</v>
          </cell>
          <cell r="M246">
            <v>1255</v>
          </cell>
        </row>
        <row r="247">
          <cell r="B247">
            <v>849000</v>
          </cell>
          <cell r="C247">
            <v>849000</v>
          </cell>
          <cell r="D247">
            <v>849000</v>
          </cell>
          <cell r="E247">
            <v>849000</v>
          </cell>
          <cell r="F247">
            <v>849000</v>
          </cell>
          <cell r="G247">
            <v>849000</v>
          </cell>
          <cell r="H247">
            <v>849000</v>
          </cell>
          <cell r="I247">
            <v>849000</v>
          </cell>
          <cell r="J247">
            <v>849000</v>
          </cell>
          <cell r="K247">
            <v>849000</v>
          </cell>
          <cell r="L247">
            <v>849000</v>
          </cell>
          <cell r="M247">
            <v>849000</v>
          </cell>
        </row>
        <row r="248">
          <cell r="C248">
            <v>0</v>
          </cell>
          <cell r="D248">
            <v>0</v>
          </cell>
          <cell r="E248">
            <v>0</v>
          </cell>
          <cell r="F248">
            <v>0</v>
          </cell>
          <cell r="G248">
            <v>0</v>
          </cell>
          <cell r="H248">
            <v>0</v>
          </cell>
          <cell r="I248">
            <v>0</v>
          </cell>
          <cell r="J248">
            <v>0</v>
          </cell>
          <cell r="K248">
            <v>0</v>
          </cell>
          <cell r="L248">
            <v>0</v>
          </cell>
          <cell r="M248">
            <v>0</v>
          </cell>
        </row>
        <row r="249">
          <cell r="B249">
            <v>939000</v>
          </cell>
          <cell r="C249">
            <v>939000</v>
          </cell>
          <cell r="D249">
            <v>939000</v>
          </cell>
          <cell r="E249">
            <v>939000</v>
          </cell>
          <cell r="F249">
            <v>939000</v>
          </cell>
          <cell r="G249">
            <v>939000</v>
          </cell>
          <cell r="H249">
            <v>939000</v>
          </cell>
          <cell r="I249">
            <v>939000</v>
          </cell>
          <cell r="J249">
            <v>939000</v>
          </cell>
          <cell r="K249">
            <v>939000</v>
          </cell>
          <cell r="L249">
            <v>939000</v>
          </cell>
          <cell r="M249">
            <v>939000</v>
          </cell>
        </row>
        <row r="250">
          <cell r="B250">
            <v>1079000</v>
          </cell>
          <cell r="C250">
            <v>1079000</v>
          </cell>
          <cell r="D250">
            <v>1079000</v>
          </cell>
          <cell r="E250">
            <v>1079000</v>
          </cell>
          <cell r="F250">
            <v>1079000</v>
          </cell>
          <cell r="G250">
            <v>1079000</v>
          </cell>
          <cell r="H250">
            <v>1079000</v>
          </cell>
          <cell r="I250">
            <v>1079000</v>
          </cell>
          <cell r="J250">
            <v>1079000</v>
          </cell>
          <cell r="K250">
            <v>1079000</v>
          </cell>
          <cell r="L250">
            <v>1079000</v>
          </cell>
          <cell r="M250">
            <v>1079000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1169000</v>
          </cell>
          <cell r="C252">
            <v>1169000</v>
          </cell>
          <cell r="D252">
            <v>1169000</v>
          </cell>
          <cell r="E252">
            <v>1169000</v>
          </cell>
          <cell r="F252">
            <v>1169000</v>
          </cell>
          <cell r="G252">
            <v>1169000</v>
          </cell>
          <cell r="H252">
            <v>1169000</v>
          </cell>
          <cell r="I252">
            <v>1169000</v>
          </cell>
          <cell r="J252">
            <v>1169000</v>
          </cell>
          <cell r="K252">
            <v>1169000</v>
          </cell>
          <cell r="L252">
            <v>1169000</v>
          </cell>
          <cell r="M252">
            <v>1169000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999000</v>
          </cell>
          <cell r="C254">
            <v>999000</v>
          </cell>
          <cell r="D254">
            <v>999000</v>
          </cell>
          <cell r="E254">
            <v>999000</v>
          </cell>
          <cell r="F254">
            <v>999000</v>
          </cell>
          <cell r="G254">
            <v>999000</v>
          </cell>
          <cell r="H254">
            <v>999000</v>
          </cell>
          <cell r="I254">
            <v>999000</v>
          </cell>
          <cell r="J254">
            <v>999000</v>
          </cell>
          <cell r="K254">
            <v>999000</v>
          </cell>
          <cell r="L254">
            <v>999000</v>
          </cell>
          <cell r="M254">
            <v>999000</v>
          </cell>
        </row>
        <row r="255">
          <cell r="B255">
            <v>1189000</v>
          </cell>
          <cell r="C255">
            <v>1189000</v>
          </cell>
          <cell r="D255">
            <v>1189000</v>
          </cell>
          <cell r="E255">
            <v>1189000</v>
          </cell>
          <cell r="F255">
            <v>1189000</v>
          </cell>
          <cell r="G255">
            <v>1189000</v>
          </cell>
          <cell r="H255">
            <v>1189000</v>
          </cell>
          <cell r="I255">
            <v>1189000</v>
          </cell>
          <cell r="J255">
            <v>1189000</v>
          </cell>
          <cell r="K255">
            <v>1189000</v>
          </cell>
          <cell r="L255">
            <v>1189000</v>
          </cell>
          <cell r="M255">
            <v>1189000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799000</v>
          </cell>
          <cell r="C258">
            <v>799000</v>
          </cell>
          <cell r="D258">
            <v>799000</v>
          </cell>
          <cell r="E258">
            <v>799000</v>
          </cell>
          <cell r="F258">
            <v>799000</v>
          </cell>
          <cell r="G258">
            <v>799000</v>
          </cell>
          <cell r="H258">
            <v>799000</v>
          </cell>
          <cell r="I258">
            <v>799000</v>
          </cell>
          <cell r="J258">
            <v>799000</v>
          </cell>
          <cell r="K258">
            <v>799000</v>
          </cell>
          <cell r="L258">
            <v>799000</v>
          </cell>
          <cell r="M258">
            <v>799000</v>
          </cell>
          <cell r="N258">
            <v>834000</v>
          </cell>
          <cell r="O258">
            <v>-35000</v>
          </cell>
        </row>
        <row r="259">
          <cell r="B259">
            <v>765000</v>
          </cell>
          <cell r="C259">
            <v>765000</v>
          </cell>
          <cell r="D259">
            <v>765000</v>
          </cell>
          <cell r="E259">
            <v>765000</v>
          </cell>
          <cell r="F259">
            <v>765000</v>
          </cell>
          <cell r="G259">
            <v>765000</v>
          </cell>
          <cell r="H259">
            <v>765000</v>
          </cell>
          <cell r="I259">
            <v>765000</v>
          </cell>
          <cell r="J259">
            <v>765000</v>
          </cell>
          <cell r="K259">
            <v>765000</v>
          </cell>
          <cell r="L259">
            <v>765000</v>
          </cell>
          <cell r="M259">
            <v>765000</v>
          </cell>
          <cell r="N259">
            <v>779000</v>
          </cell>
          <cell r="O259">
            <v>-14000</v>
          </cell>
        </row>
        <row r="260">
          <cell r="B260">
            <v>349000</v>
          </cell>
          <cell r="C260">
            <v>349000</v>
          </cell>
          <cell r="D260">
            <v>349000</v>
          </cell>
          <cell r="E260">
            <v>349000</v>
          </cell>
          <cell r="F260">
            <v>349000</v>
          </cell>
          <cell r="G260">
            <v>349000</v>
          </cell>
          <cell r="H260">
            <v>349000</v>
          </cell>
          <cell r="I260">
            <v>349000</v>
          </cell>
          <cell r="J260">
            <v>349000</v>
          </cell>
          <cell r="K260">
            <v>349000</v>
          </cell>
          <cell r="L260">
            <v>349000</v>
          </cell>
          <cell r="M260">
            <v>349000</v>
          </cell>
        </row>
        <row r="261">
          <cell r="B261">
            <v>379000</v>
          </cell>
          <cell r="C261">
            <v>379000</v>
          </cell>
          <cell r="D261">
            <v>379000</v>
          </cell>
          <cell r="E261">
            <v>379000</v>
          </cell>
          <cell r="F261">
            <v>379000</v>
          </cell>
          <cell r="G261">
            <v>379000</v>
          </cell>
          <cell r="H261">
            <v>379000</v>
          </cell>
          <cell r="I261">
            <v>379000</v>
          </cell>
          <cell r="J261">
            <v>379000</v>
          </cell>
          <cell r="K261">
            <v>379000</v>
          </cell>
          <cell r="L261">
            <v>379000</v>
          </cell>
          <cell r="M261">
            <v>379000</v>
          </cell>
        </row>
        <row r="262">
          <cell r="B262">
            <v>399000</v>
          </cell>
          <cell r="C262">
            <v>399000</v>
          </cell>
          <cell r="D262">
            <v>399000</v>
          </cell>
          <cell r="E262">
            <v>399000</v>
          </cell>
          <cell r="F262">
            <v>399000</v>
          </cell>
          <cell r="G262">
            <v>399000</v>
          </cell>
          <cell r="H262">
            <v>399000</v>
          </cell>
          <cell r="I262">
            <v>399000</v>
          </cell>
          <cell r="J262">
            <v>399000</v>
          </cell>
          <cell r="K262">
            <v>399000</v>
          </cell>
          <cell r="L262">
            <v>399000</v>
          </cell>
          <cell r="M262">
            <v>399000</v>
          </cell>
        </row>
        <row r="263">
          <cell r="B263">
            <v>429000</v>
          </cell>
          <cell r="C263">
            <v>429000</v>
          </cell>
          <cell r="D263">
            <v>429000</v>
          </cell>
          <cell r="E263">
            <v>429000</v>
          </cell>
          <cell r="F263">
            <v>429000</v>
          </cell>
          <cell r="G263">
            <v>429000</v>
          </cell>
          <cell r="H263">
            <v>429000</v>
          </cell>
          <cell r="I263">
            <v>429000</v>
          </cell>
          <cell r="J263">
            <v>429000</v>
          </cell>
          <cell r="K263">
            <v>429000</v>
          </cell>
          <cell r="L263">
            <v>429000</v>
          </cell>
          <cell r="M263">
            <v>429000</v>
          </cell>
        </row>
        <row r="266">
          <cell r="B266">
            <v>914</v>
          </cell>
          <cell r="C266">
            <v>945</v>
          </cell>
          <cell r="D266">
            <v>976</v>
          </cell>
          <cell r="E266">
            <v>1007</v>
          </cell>
          <cell r="F266">
            <v>1038</v>
          </cell>
          <cell r="G266">
            <v>1069</v>
          </cell>
          <cell r="H266">
            <v>1100</v>
          </cell>
          <cell r="I266">
            <v>1131</v>
          </cell>
          <cell r="J266">
            <v>1162</v>
          </cell>
          <cell r="K266">
            <v>1193</v>
          </cell>
          <cell r="L266">
            <v>1224</v>
          </cell>
          <cell r="M266">
            <v>1255</v>
          </cell>
        </row>
        <row r="267">
          <cell r="B267">
            <v>20000</v>
          </cell>
          <cell r="C267">
            <v>20000</v>
          </cell>
          <cell r="D267">
            <v>20000</v>
          </cell>
          <cell r="E267">
            <v>20000</v>
          </cell>
          <cell r="F267">
            <v>20000</v>
          </cell>
          <cell r="G267">
            <v>20000</v>
          </cell>
          <cell r="H267">
            <v>20000</v>
          </cell>
          <cell r="I267">
            <v>20000</v>
          </cell>
          <cell r="J267">
            <v>20000</v>
          </cell>
          <cell r="K267">
            <v>20000</v>
          </cell>
          <cell r="L267">
            <v>20000</v>
          </cell>
          <cell r="M267">
            <v>20000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20000</v>
          </cell>
          <cell r="C269">
            <v>20000</v>
          </cell>
          <cell r="D269">
            <v>20000</v>
          </cell>
          <cell r="E269">
            <v>20000</v>
          </cell>
          <cell r="F269">
            <v>20000</v>
          </cell>
          <cell r="G269">
            <v>20000</v>
          </cell>
          <cell r="H269">
            <v>20000</v>
          </cell>
          <cell r="I269">
            <v>20000</v>
          </cell>
          <cell r="J269">
            <v>20000</v>
          </cell>
          <cell r="K269">
            <v>20000</v>
          </cell>
          <cell r="L269">
            <v>20000</v>
          </cell>
          <cell r="M269">
            <v>20000</v>
          </cell>
        </row>
        <row r="270">
          <cell r="B270">
            <v>35000</v>
          </cell>
          <cell r="C270">
            <v>35000</v>
          </cell>
          <cell r="D270">
            <v>35000</v>
          </cell>
          <cell r="E270">
            <v>35000</v>
          </cell>
          <cell r="F270">
            <v>35000</v>
          </cell>
          <cell r="G270">
            <v>35000</v>
          </cell>
          <cell r="H270">
            <v>35000</v>
          </cell>
          <cell r="I270">
            <v>35000</v>
          </cell>
          <cell r="J270">
            <v>35000</v>
          </cell>
          <cell r="K270">
            <v>35000</v>
          </cell>
          <cell r="L270">
            <v>35000</v>
          </cell>
          <cell r="M270">
            <v>35000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35000</v>
          </cell>
          <cell r="C272">
            <v>35000</v>
          </cell>
          <cell r="D272">
            <v>35000</v>
          </cell>
          <cell r="E272">
            <v>35000</v>
          </cell>
          <cell r="F272">
            <v>35000</v>
          </cell>
          <cell r="G272">
            <v>35000</v>
          </cell>
          <cell r="H272">
            <v>35000</v>
          </cell>
          <cell r="I272">
            <v>35000</v>
          </cell>
          <cell r="J272">
            <v>35000</v>
          </cell>
          <cell r="K272">
            <v>35000</v>
          </cell>
          <cell r="L272">
            <v>35000</v>
          </cell>
          <cell r="M272">
            <v>35000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20000</v>
          </cell>
          <cell r="C274">
            <v>20000</v>
          </cell>
          <cell r="D274">
            <v>20000</v>
          </cell>
          <cell r="E274">
            <v>20000</v>
          </cell>
          <cell r="F274">
            <v>20000</v>
          </cell>
          <cell r="G274">
            <v>20000</v>
          </cell>
          <cell r="H274">
            <v>20000</v>
          </cell>
          <cell r="I274">
            <v>20000</v>
          </cell>
          <cell r="J274">
            <v>20000</v>
          </cell>
          <cell r="K274">
            <v>20000</v>
          </cell>
          <cell r="L274">
            <v>20000</v>
          </cell>
          <cell r="M274">
            <v>20000</v>
          </cell>
        </row>
        <row r="275">
          <cell r="B275">
            <v>35000</v>
          </cell>
          <cell r="C275">
            <v>35000</v>
          </cell>
          <cell r="D275">
            <v>35000</v>
          </cell>
          <cell r="E275">
            <v>35000</v>
          </cell>
          <cell r="F275">
            <v>35000</v>
          </cell>
          <cell r="G275">
            <v>35000</v>
          </cell>
          <cell r="H275">
            <v>35000</v>
          </cell>
          <cell r="I275">
            <v>35000</v>
          </cell>
          <cell r="J275">
            <v>35000</v>
          </cell>
          <cell r="K275">
            <v>35000</v>
          </cell>
          <cell r="L275">
            <v>35000</v>
          </cell>
          <cell r="M275">
            <v>35000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20000</v>
          </cell>
          <cell r="C278">
            <v>20000</v>
          </cell>
          <cell r="D278">
            <v>20000</v>
          </cell>
          <cell r="E278">
            <v>20000</v>
          </cell>
          <cell r="F278">
            <v>20000</v>
          </cell>
          <cell r="G278">
            <v>20000</v>
          </cell>
          <cell r="H278">
            <v>20000</v>
          </cell>
          <cell r="I278">
            <v>20000</v>
          </cell>
          <cell r="J278">
            <v>20000</v>
          </cell>
          <cell r="K278">
            <v>20000</v>
          </cell>
          <cell r="L278">
            <v>20000</v>
          </cell>
          <cell r="M278">
            <v>20000</v>
          </cell>
        </row>
        <row r="279">
          <cell r="B279">
            <v>20000</v>
          </cell>
          <cell r="C279">
            <v>20000</v>
          </cell>
          <cell r="D279">
            <v>20000</v>
          </cell>
          <cell r="E279">
            <v>20000</v>
          </cell>
          <cell r="F279">
            <v>20000</v>
          </cell>
          <cell r="G279">
            <v>20000</v>
          </cell>
          <cell r="H279">
            <v>20000</v>
          </cell>
          <cell r="I279">
            <v>20000</v>
          </cell>
          <cell r="J279">
            <v>20000</v>
          </cell>
          <cell r="K279">
            <v>20000</v>
          </cell>
          <cell r="L279">
            <v>20000</v>
          </cell>
          <cell r="M279">
            <v>20000</v>
          </cell>
        </row>
        <row r="280">
          <cell r="B280">
            <v>6000</v>
          </cell>
          <cell r="C280">
            <v>6000</v>
          </cell>
          <cell r="D280">
            <v>6000</v>
          </cell>
          <cell r="E280">
            <v>6000</v>
          </cell>
          <cell r="F280">
            <v>6000</v>
          </cell>
          <cell r="G280">
            <v>6000</v>
          </cell>
          <cell r="H280">
            <v>6000</v>
          </cell>
          <cell r="I280">
            <v>6000</v>
          </cell>
          <cell r="J280">
            <v>6000</v>
          </cell>
          <cell r="K280">
            <v>6000</v>
          </cell>
          <cell r="L280">
            <v>6000</v>
          </cell>
          <cell r="M280">
            <v>6000</v>
          </cell>
        </row>
        <row r="281">
          <cell r="B281">
            <v>6000</v>
          </cell>
          <cell r="C281">
            <v>6000</v>
          </cell>
          <cell r="D281">
            <v>6000</v>
          </cell>
          <cell r="E281">
            <v>6000</v>
          </cell>
          <cell r="F281">
            <v>6000</v>
          </cell>
          <cell r="G281">
            <v>6000</v>
          </cell>
          <cell r="H281">
            <v>6000</v>
          </cell>
          <cell r="I281">
            <v>6000</v>
          </cell>
          <cell r="J281">
            <v>6000</v>
          </cell>
          <cell r="K281">
            <v>6000</v>
          </cell>
          <cell r="L281">
            <v>6000</v>
          </cell>
          <cell r="M281">
            <v>6000</v>
          </cell>
        </row>
        <row r="282">
          <cell r="B282">
            <v>10000</v>
          </cell>
          <cell r="C282">
            <v>10000</v>
          </cell>
          <cell r="D282">
            <v>10000</v>
          </cell>
          <cell r="E282">
            <v>10000</v>
          </cell>
          <cell r="F282">
            <v>10000</v>
          </cell>
          <cell r="G282">
            <v>10000</v>
          </cell>
          <cell r="H282">
            <v>10000</v>
          </cell>
          <cell r="I282">
            <v>10000</v>
          </cell>
          <cell r="J282">
            <v>10000</v>
          </cell>
          <cell r="K282">
            <v>10000</v>
          </cell>
          <cell r="L282">
            <v>10000</v>
          </cell>
          <cell r="M282">
            <v>10000</v>
          </cell>
        </row>
        <row r="283">
          <cell r="B283">
            <v>10000</v>
          </cell>
          <cell r="C283">
            <v>10000</v>
          </cell>
          <cell r="D283">
            <v>10000</v>
          </cell>
          <cell r="E283">
            <v>10000</v>
          </cell>
          <cell r="F283">
            <v>10000</v>
          </cell>
          <cell r="G283">
            <v>10000</v>
          </cell>
          <cell r="H283">
            <v>10000</v>
          </cell>
          <cell r="I283">
            <v>10000</v>
          </cell>
          <cell r="J283">
            <v>10000</v>
          </cell>
          <cell r="K283">
            <v>10000</v>
          </cell>
          <cell r="L283">
            <v>10000</v>
          </cell>
          <cell r="M283">
            <v>10000</v>
          </cell>
        </row>
        <row r="286">
          <cell r="B286">
            <v>914</v>
          </cell>
          <cell r="C286">
            <v>945</v>
          </cell>
          <cell r="D286">
            <v>976</v>
          </cell>
          <cell r="E286">
            <v>1007</v>
          </cell>
          <cell r="F286">
            <v>1038</v>
          </cell>
          <cell r="G286">
            <v>1069</v>
          </cell>
          <cell r="H286">
            <v>1100</v>
          </cell>
          <cell r="I286">
            <v>1131</v>
          </cell>
          <cell r="J286">
            <v>1162</v>
          </cell>
          <cell r="K286">
            <v>1193</v>
          </cell>
          <cell r="L286">
            <v>1224</v>
          </cell>
          <cell r="M286">
            <v>1255</v>
          </cell>
          <cell r="N286" t="str">
            <v>Units</v>
          </cell>
        </row>
        <row r="287">
          <cell r="B287">
            <v>6674</v>
          </cell>
          <cell r="C287">
            <v>6674</v>
          </cell>
          <cell r="D287">
            <v>6674</v>
          </cell>
          <cell r="E287">
            <v>6674</v>
          </cell>
          <cell r="F287">
            <v>6674</v>
          </cell>
          <cell r="G287">
            <v>6674</v>
          </cell>
          <cell r="H287">
            <v>6674</v>
          </cell>
          <cell r="I287">
            <v>6674</v>
          </cell>
          <cell r="J287">
            <v>6674</v>
          </cell>
          <cell r="K287">
            <v>6674</v>
          </cell>
          <cell r="L287">
            <v>6674</v>
          </cell>
          <cell r="M287">
            <v>6674</v>
          </cell>
          <cell r="N287">
            <v>1460</v>
          </cell>
          <cell r="O287">
            <v>9744040</v>
          </cell>
        </row>
        <row r="288">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row>
        <row r="289">
          <cell r="B289">
            <v>6987</v>
          </cell>
          <cell r="C289">
            <v>6987</v>
          </cell>
          <cell r="D289">
            <v>6987</v>
          </cell>
          <cell r="E289">
            <v>6987</v>
          </cell>
          <cell r="F289">
            <v>6987</v>
          </cell>
          <cell r="G289">
            <v>6987</v>
          </cell>
          <cell r="H289">
            <v>6987</v>
          </cell>
          <cell r="I289">
            <v>6987</v>
          </cell>
          <cell r="J289">
            <v>6987</v>
          </cell>
          <cell r="K289">
            <v>6987</v>
          </cell>
          <cell r="L289">
            <v>6987</v>
          </cell>
          <cell r="M289">
            <v>6987</v>
          </cell>
          <cell r="N289">
            <v>960</v>
          </cell>
          <cell r="O289">
            <v>6707520</v>
          </cell>
        </row>
        <row r="290">
          <cell r="B290">
            <v>7155</v>
          </cell>
          <cell r="C290">
            <v>7155</v>
          </cell>
          <cell r="D290">
            <v>7155</v>
          </cell>
          <cell r="E290">
            <v>7155</v>
          </cell>
          <cell r="F290">
            <v>7155</v>
          </cell>
          <cell r="G290">
            <v>7155</v>
          </cell>
          <cell r="H290">
            <v>7155</v>
          </cell>
          <cell r="I290">
            <v>7155</v>
          </cell>
          <cell r="J290">
            <v>7155</v>
          </cell>
          <cell r="K290">
            <v>7155</v>
          </cell>
          <cell r="L290">
            <v>7155</v>
          </cell>
          <cell r="M290">
            <v>7155</v>
          </cell>
          <cell r="N290">
            <v>1300</v>
          </cell>
          <cell r="O290">
            <v>9301500</v>
          </cell>
        </row>
        <row r="291">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B292">
            <v>7715</v>
          </cell>
          <cell r="C292">
            <v>7715</v>
          </cell>
          <cell r="D292">
            <v>7715</v>
          </cell>
          <cell r="E292">
            <v>7715</v>
          </cell>
          <cell r="F292">
            <v>7715</v>
          </cell>
          <cell r="G292">
            <v>7715</v>
          </cell>
          <cell r="H292">
            <v>7715</v>
          </cell>
          <cell r="I292">
            <v>7715</v>
          </cell>
          <cell r="J292">
            <v>7715</v>
          </cell>
          <cell r="K292">
            <v>7715</v>
          </cell>
          <cell r="L292">
            <v>7715</v>
          </cell>
          <cell r="M292">
            <v>7715</v>
          </cell>
          <cell r="N292">
            <v>1100</v>
          </cell>
          <cell r="O292">
            <v>8486500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6550</v>
          </cell>
          <cell r="C294">
            <v>6550</v>
          </cell>
          <cell r="D294">
            <v>6550</v>
          </cell>
          <cell r="E294">
            <v>6550</v>
          </cell>
          <cell r="F294">
            <v>6550</v>
          </cell>
          <cell r="G294">
            <v>6550</v>
          </cell>
          <cell r="H294">
            <v>6550</v>
          </cell>
          <cell r="I294">
            <v>6550</v>
          </cell>
          <cell r="J294">
            <v>6550</v>
          </cell>
          <cell r="K294">
            <v>6550</v>
          </cell>
          <cell r="L294">
            <v>6550</v>
          </cell>
          <cell r="M294">
            <v>6550</v>
          </cell>
          <cell r="N294">
            <v>1840</v>
          </cell>
          <cell r="O294">
            <v>12052000</v>
          </cell>
        </row>
        <row r="295">
          <cell r="B295">
            <v>7106</v>
          </cell>
          <cell r="C295">
            <v>7106</v>
          </cell>
          <cell r="D295">
            <v>7106</v>
          </cell>
          <cell r="E295">
            <v>7106</v>
          </cell>
          <cell r="F295">
            <v>7106</v>
          </cell>
          <cell r="G295">
            <v>7106</v>
          </cell>
          <cell r="H295">
            <v>7106</v>
          </cell>
          <cell r="I295">
            <v>7106</v>
          </cell>
          <cell r="J295">
            <v>7106</v>
          </cell>
          <cell r="K295">
            <v>7106</v>
          </cell>
          <cell r="L295">
            <v>7106</v>
          </cell>
          <cell r="M295">
            <v>7106</v>
          </cell>
          <cell r="N295">
            <v>2940</v>
          </cell>
          <cell r="O295">
            <v>20891640</v>
          </cell>
        </row>
        <row r="296">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row>
        <row r="297">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B298">
            <v>3399.76</v>
          </cell>
          <cell r="C298">
            <v>3399.76</v>
          </cell>
          <cell r="D298">
            <v>3399.76</v>
          </cell>
          <cell r="E298">
            <v>3399.76</v>
          </cell>
          <cell r="F298">
            <v>3399.76</v>
          </cell>
          <cell r="G298">
            <v>3399.76</v>
          </cell>
          <cell r="H298">
            <v>3399.76</v>
          </cell>
          <cell r="I298">
            <v>3399.76</v>
          </cell>
          <cell r="J298">
            <v>3399.76</v>
          </cell>
          <cell r="K298">
            <v>3399.76</v>
          </cell>
          <cell r="L298">
            <v>3399.76</v>
          </cell>
          <cell r="M298">
            <v>3399.76</v>
          </cell>
          <cell r="N298">
            <v>1121</v>
          </cell>
        </row>
        <row r="299">
          <cell r="B299">
            <v>3399.76</v>
          </cell>
          <cell r="C299">
            <v>3399.76</v>
          </cell>
          <cell r="D299">
            <v>3399.76</v>
          </cell>
          <cell r="E299">
            <v>3399.76</v>
          </cell>
          <cell r="F299">
            <v>3399.76</v>
          </cell>
          <cell r="G299">
            <v>3399.76</v>
          </cell>
          <cell r="H299">
            <v>3399.76</v>
          </cell>
          <cell r="I299">
            <v>3399.76</v>
          </cell>
          <cell r="J299">
            <v>3399.76</v>
          </cell>
          <cell r="K299">
            <v>3399.76</v>
          </cell>
          <cell r="L299">
            <v>3399.76</v>
          </cell>
          <cell r="M299">
            <v>3399.76</v>
          </cell>
          <cell r="N299">
            <v>1479</v>
          </cell>
        </row>
        <row r="300">
          <cell r="B300">
            <v>1894</v>
          </cell>
          <cell r="C300">
            <v>1894</v>
          </cell>
          <cell r="D300">
            <v>1894</v>
          </cell>
          <cell r="E300">
            <v>1894</v>
          </cell>
          <cell r="F300">
            <v>1894</v>
          </cell>
          <cell r="G300">
            <v>1894</v>
          </cell>
          <cell r="H300">
            <v>1894</v>
          </cell>
          <cell r="I300">
            <v>1894</v>
          </cell>
          <cell r="J300">
            <v>1894</v>
          </cell>
          <cell r="K300">
            <v>1894</v>
          </cell>
          <cell r="L300">
            <v>1894</v>
          </cell>
          <cell r="M300">
            <v>1894</v>
          </cell>
          <cell r="O300">
            <v>67183200</v>
          </cell>
        </row>
        <row r="301">
          <cell r="B301">
            <v>1894</v>
          </cell>
          <cell r="C301">
            <v>1894</v>
          </cell>
          <cell r="D301">
            <v>1894</v>
          </cell>
          <cell r="E301">
            <v>1894</v>
          </cell>
          <cell r="F301">
            <v>1894</v>
          </cell>
          <cell r="G301">
            <v>1894</v>
          </cell>
          <cell r="H301">
            <v>1894</v>
          </cell>
          <cell r="I301">
            <v>1894</v>
          </cell>
          <cell r="J301">
            <v>1894</v>
          </cell>
          <cell r="K301">
            <v>1894</v>
          </cell>
          <cell r="L301">
            <v>1894</v>
          </cell>
          <cell r="M301">
            <v>1894</v>
          </cell>
        </row>
        <row r="302">
          <cell r="B302">
            <v>2105</v>
          </cell>
          <cell r="C302">
            <v>2105</v>
          </cell>
          <cell r="D302">
            <v>2105</v>
          </cell>
          <cell r="E302">
            <v>2105</v>
          </cell>
          <cell r="F302">
            <v>2105</v>
          </cell>
          <cell r="G302">
            <v>2105</v>
          </cell>
          <cell r="H302">
            <v>2105</v>
          </cell>
          <cell r="I302">
            <v>2105</v>
          </cell>
          <cell r="J302">
            <v>2105</v>
          </cell>
          <cell r="K302">
            <v>2105</v>
          </cell>
          <cell r="L302">
            <v>2105</v>
          </cell>
          <cell r="M302">
            <v>2105</v>
          </cell>
        </row>
        <row r="303">
          <cell r="B303">
            <v>2105</v>
          </cell>
          <cell r="C303">
            <v>2105</v>
          </cell>
          <cell r="D303">
            <v>2105</v>
          </cell>
          <cell r="E303">
            <v>2105</v>
          </cell>
          <cell r="F303">
            <v>2105</v>
          </cell>
          <cell r="G303">
            <v>2105</v>
          </cell>
          <cell r="H303">
            <v>2105</v>
          </cell>
          <cell r="I303">
            <v>2105</v>
          </cell>
          <cell r="J303">
            <v>2105</v>
          </cell>
          <cell r="K303">
            <v>2105</v>
          </cell>
          <cell r="L303">
            <v>2105</v>
          </cell>
          <cell r="M303">
            <v>2105</v>
          </cell>
        </row>
        <row r="306">
          <cell r="B306">
            <v>914</v>
          </cell>
          <cell r="C306">
            <v>945</v>
          </cell>
          <cell r="D306">
            <v>976</v>
          </cell>
          <cell r="E306">
            <v>1007</v>
          </cell>
          <cell r="F306">
            <v>1038</v>
          </cell>
          <cell r="G306">
            <v>1069</v>
          </cell>
          <cell r="H306">
            <v>1100</v>
          </cell>
          <cell r="I306">
            <v>1131</v>
          </cell>
          <cell r="J306">
            <v>1162</v>
          </cell>
          <cell r="K306">
            <v>1193</v>
          </cell>
          <cell r="L306">
            <v>1224</v>
          </cell>
          <cell r="M306">
            <v>1255</v>
          </cell>
          <cell r="N306" t="str">
            <v>Total</v>
          </cell>
        </row>
        <row r="307">
          <cell r="B307">
            <v>934360</v>
          </cell>
          <cell r="C307">
            <v>934360</v>
          </cell>
          <cell r="D307">
            <v>934360</v>
          </cell>
          <cell r="E307">
            <v>1067840</v>
          </cell>
          <cell r="F307">
            <v>734140</v>
          </cell>
          <cell r="G307">
            <v>734140</v>
          </cell>
          <cell r="H307">
            <v>1001100</v>
          </cell>
          <cell r="I307">
            <v>800880</v>
          </cell>
          <cell r="J307">
            <v>667400</v>
          </cell>
          <cell r="K307">
            <v>600660</v>
          </cell>
          <cell r="L307">
            <v>667400</v>
          </cell>
          <cell r="M307">
            <v>667400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628830</v>
          </cell>
          <cell r="C309">
            <v>628830</v>
          </cell>
          <cell r="D309">
            <v>628830</v>
          </cell>
          <cell r="E309">
            <v>698700</v>
          </cell>
          <cell r="F309">
            <v>489090</v>
          </cell>
          <cell r="G309">
            <v>489090</v>
          </cell>
          <cell r="H309">
            <v>698700</v>
          </cell>
          <cell r="I309">
            <v>558960</v>
          </cell>
          <cell r="J309">
            <v>419220</v>
          </cell>
          <cell r="K309">
            <v>489090</v>
          </cell>
          <cell r="L309">
            <v>489090</v>
          </cell>
          <cell r="M309">
            <v>489090</v>
          </cell>
        </row>
        <row r="310">
          <cell r="B310">
            <v>643950</v>
          </cell>
          <cell r="C310">
            <v>715500</v>
          </cell>
          <cell r="D310">
            <v>715500</v>
          </cell>
          <cell r="E310">
            <v>787050</v>
          </cell>
          <cell r="F310">
            <v>643950</v>
          </cell>
          <cell r="G310">
            <v>572400</v>
          </cell>
          <cell r="H310">
            <v>930150</v>
          </cell>
          <cell r="I310">
            <v>715500</v>
          </cell>
          <cell r="J310">
            <v>787050</v>
          </cell>
          <cell r="K310">
            <v>930150</v>
          </cell>
          <cell r="L310">
            <v>930150</v>
          </cell>
          <cell r="M310">
            <v>930150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617200</v>
          </cell>
          <cell r="C312">
            <v>694350</v>
          </cell>
          <cell r="D312">
            <v>694350</v>
          </cell>
          <cell r="E312">
            <v>694350</v>
          </cell>
          <cell r="F312">
            <v>462900</v>
          </cell>
          <cell r="G312">
            <v>540050</v>
          </cell>
          <cell r="H312">
            <v>848650</v>
          </cell>
          <cell r="I312">
            <v>694350</v>
          </cell>
          <cell r="J312">
            <v>694350</v>
          </cell>
          <cell r="K312">
            <v>848650</v>
          </cell>
          <cell r="L312">
            <v>848650</v>
          </cell>
          <cell r="M312">
            <v>848650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982500</v>
          </cell>
          <cell r="C314">
            <v>1113500</v>
          </cell>
          <cell r="D314">
            <v>1113500</v>
          </cell>
          <cell r="E314">
            <v>1179000</v>
          </cell>
          <cell r="F314">
            <v>851500</v>
          </cell>
          <cell r="G314">
            <v>851500</v>
          </cell>
          <cell r="H314">
            <v>1113500</v>
          </cell>
          <cell r="I314">
            <v>786000</v>
          </cell>
          <cell r="J314">
            <v>982500</v>
          </cell>
          <cell r="K314">
            <v>1048000</v>
          </cell>
          <cell r="L314">
            <v>982500</v>
          </cell>
          <cell r="M314">
            <v>1048000</v>
          </cell>
        </row>
        <row r="315">
          <cell r="B315">
            <v>1705440</v>
          </cell>
          <cell r="C315">
            <v>1847560</v>
          </cell>
          <cell r="D315">
            <v>1847560</v>
          </cell>
          <cell r="E315">
            <v>2060740</v>
          </cell>
          <cell r="F315">
            <v>1421200</v>
          </cell>
          <cell r="G315">
            <v>1492260</v>
          </cell>
          <cell r="H315">
            <v>1918620</v>
          </cell>
          <cell r="I315">
            <v>1421200</v>
          </cell>
          <cell r="J315">
            <v>1705440</v>
          </cell>
          <cell r="K315">
            <v>1847560</v>
          </cell>
          <cell r="L315">
            <v>1776500</v>
          </cell>
          <cell r="M315">
            <v>1847560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173387.76</v>
          </cell>
          <cell r="C318">
            <v>169988</v>
          </cell>
          <cell r="D318">
            <v>149589.44</v>
          </cell>
          <cell r="E318">
            <v>186986.80000000002</v>
          </cell>
          <cell r="F318">
            <v>333176.48000000004</v>
          </cell>
          <cell r="G318">
            <v>78194.48000000001</v>
          </cell>
          <cell r="H318">
            <v>339976</v>
          </cell>
          <cell r="I318">
            <v>176787.52000000002</v>
          </cell>
          <cell r="J318">
            <v>951932.8</v>
          </cell>
          <cell r="K318">
            <v>407971.2</v>
          </cell>
          <cell r="L318">
            <v>407971.2</v>
          </cell>
          <cell r="M318">
            <v>435169.28000000003</v>
          </cell>
        </row>
        <row r="319">
          <cell r="B319">
            <v>234583.44</v>
          </cell>
          <cell r="C319">
            <v>645954.4</v>
          </cell>
          <cell r="D319">
            <v>771745.52</v>
          </cell>
          <cell r="E319">
            <v>900936.4</v>
          </cell>
          <cell r="F319">
            <v>380773.12</v>
          </cell>
          <cell r="G319">
            <v>707150.08000000007</v>
          </cell>
          <cell r="H319">
            <v>747947.20000000007</v>
          </cell>
          <cell r="I319">
            <v>639154.88</v>
          </cell>
          <cell r="J319">
            <v>0</v>
          </cell>
          <cell r="K319">
            <v>0</v>
          </cell>
          <cell r="L319">
            <v>0</v>
          </cell>
          <cell r="M319">
            <v>0</v>
          </cell>
        </row>
        <row r="320">
          <cell r="B320">
            <v>170460</v>
          </cell>
          <cell r="C320">
            <v>170460</v>
          </cell>
          <cell r="D320">
            <v>170460</v>
          </cell>
          <cell r="E320">
            <v>170460</v>
          </cell>
          <cell r="F320">
            <v>170460</v>
          </cell>
          <cell r="G320">
            <v>170460</v>
          </cell>
          <cell r="H320">
            <v>170460</v>
          </cell>
          <cell r="I320">
            <v>170460</v>
          </cell>
          <cell r="J320">
            <v>170460</v>
          </cell>
          <cell r="K320">
            <v>170460</v>
          </cell>
          <cell r="L320">
            <v>170460</v>
          </cell>
          <cell r="M320">
            <v>170460</v>
          </cell>
        </row>
        <row r="321">
          <cell r="B321">
            <v>0</v>
          </cell>
          <cell r="C321">
            <v>0</v>
          </cell>
          <cell r="D321">
            <v>0</v>
          </cell>
          <cell r="E321">
            <v>0</v>
          </cell>
          <cell r="F321">
            <v>0</v>
          </cell>
          <cell r="G321">
            <v>0</v>
          </cell>
          <cell r="H321">
            <v>28410</v>
          </cell>
          <cell r="I321">
            <v>28410</v>
          </cell>
          <cell r="J321">
            <v>28410</v>
          </cell>
          <cell r="K321">
            <v>28410</v>
          </cell>
          <cell r="L321">
            <v>28410</v>
          </cell>
          <cell r="M321">
            <v>28410</v>
          </cell>
        </row>
        <row r="322">
          <cell r="B322">
            <v>442050</v>
          </cell>
          <cell r="C322">
            <v>442050</v>
          </cell>
          <cell r="D322">
            <v>442050</v>
          </cell>
          <cell r="E322">
            <v>442050</v>
          </cell>
          <cell r="F322">
            <v>442050</v>
          </cell>
          <cell r="G322">
            <v>442050</v>
          </cell>
          <cell r="H322">
            <v>442050</v>
          </cell>
          <cell r="I322">
            <v>442050</v>
          </cell>
          <cell r="J322">
            <v>442050</v>
          </cell>
          <cell r="K322">
            <v>442050</v>
          </cell>
          <cell r="L322">
            <v>442050</v>
          </cell>
          <cell r="M322">
            <v>442050</v>
          </cell>
        </row>
        <row r="324">
          <cell r="B324">
            <v>6532761.2000000002</v>
          </cell>
          <cell r="C324">
            <v>7362552.4000000004</v>
          </cell>
          <cell r="D324">
            <v>7467944.9600000009</v>
          </cell>
          <cell r="E324">
            <v>8188113.2000000002</v>
          </cell>
          <cell r="F324">
            <v>5929239.6000000006</v>
          </cell>
          <cell r="G324">
            <v>6077294.5600000005</v>
          </cell>
          <cell r="H324">
            <v>8239563.2000000002</v>
          </cell>
          <cell r="I324">
            <v>6433752.3999999994</v>
          </cell>
          <cell r="J324">
            <v>6848812.7999999998</v>
          </cell>
          <cell r="K324">
            <v>6813001.2000000002</v>
          </cell>
          <cell r="L324">
            <v>6743181.2000000002</v>
          </cell>
          <cell r="M324">
            <v>6906939.2800000003</v>
          </cell>
          <cell r="N324">
            <v>83543156</v>
          </cell>
        </row>
        <row r="328">
          <cell r="C328" t="str">
            <v>Exchange rate</v>
          </cell>
          <cell r="E328">
            <v>0.52</v>
          </cell>
        </row>
        <row r="329">
          <cell r="C329" t="str">
            <v>XE</v>
          </cell>
          <cell r="D329" t="str">
            <v>GL</v>
          </cell>
          <cell r="E329" t="str">
            <v>GLi</v>
          </cell>
          <cell r="F329" t="str">
            <v>GLi - A/T</v>
          </cell>
          <cell r="G329" t="str">
            <v>2.0D</v>
          </cell>
        </row>
        <row r="330">
          <cell r="B330" t="str">
            <v>A</v>
          </cell>
          <cell r="C330">
            <v>0</v>
          </cell>
          <cell r="D330">
            <v>435394</v>
          </cell>
          <cell r="E330">
            <v>526273</v>
          </cell>
          <cell r="F330">
            <v>0</v>
          </cell>
          <cell r="G330">
            <v>611345</v>
          </cell>
        </row>
        <row r="331">
          <cell r="B331" t="str">
            <v>B</v>
          </cell>
          <cell r="C331">
            <v>0</v>
          </cell>
          <cell r="D331">
            <v>771949.03505927371</v>
          </cell>
          <cell r="E331">
            <v>902161.30401995801</v>
          </cell>
          <cell r="F331">
            <v>0</v>
          </cell>
          <cell r="G331">
            <v>968590.2322021377</v>
          </cell>
        </row>
        <row r="332">
          <cell r="B332" t="str">
            <v>C</v>
          </cell>
          <cell r="C332">
            <v>7365</v>
          </cell>
          <cell r="D332">
            <v>8891</v>
          </cell>
          <cell r="E332">
            <v>8884</v>
          </cell>
          <cell r="F332">
            <v>10550</v>
          </cell>
          <cell r="G332">
            <v>7779</v>
          </cell>
        </row>
        <row r="334">
          <cell r="B334" t="str">
            <v>D</v>
          </cell>
          <cell r="C334">
            <v>42.603589999999997</v>
          </cell>
          <cell r="D334">
            <v>43.598089999999999</v>
          </cell>
          <cell r="E334">
            <v>41.665309999999998</v>
          </cell>
          <cell r="F334">
            <v>41.550800000000002</v>
          </cell>
          <cell r="G334">
            <v>36.883009999999999</v>
          </cell>
        </row>
        <row r="335">
          <cell r="C335">
            <v>11.360099999999999</v>
          </cell>
          <cell r="D335">
            <v>10.187799999999999</v>
          </cell>
          <cell r="E335">
            <v>10.3911</v>
          </cell>
          <cell r="F335">
            <v>10.3911</v>
          </cell>
          <cell r="G335">
            <v>10.083</v>
          </cell>
        </row>
        <row r="336">
          <cell r="C336">
            <v>1.5323</v>
          </cell>
          <cell r="D336">
            <v>1.7496</v>
          </cell>
          <cell r="E336">
            <v>1.8768</v>
          </cell>
          <cell r="F336">
            <v>1.8768</v>
          </cell>
          <cell r="G336">
            <v>1.4814000000000001</v>
          </cell>
        </row>
        <row r="337">
          <cell r="C337">
            <v>0.18559999999999999</v>
          </cell>
          <cell r="D337">
            <v>0.16639999999999999</v>
          </cell>
          <cell r="E337">
            <v>0.1421</v>
          </cell>
          <cell r="F337">
            <v>0.1421</v>
          </cell>
          <cell r="G337">
            <v>0.34200000000000003</v>
          </cell>
        </row>
        <row r="338">
          <cell r="B338" t="str">
            <v>E</v>
          </cell>
          <cell r="C338">
            <v>13.077999999999999</v>
          </cell>
          <cell r="D338">
            <v>12.1038</v>
          </cell>
          <cell r="E338">
            <v>12.409999999999998</v>
          </cell>
          <cell r="F338">
            <v>12.409999999999998</v>
          </cell>
          <cell r="G338">
            <v>11.906400000000001</v>
          </cell>
        </row>
        <row r="339">
          <cell r="B339" t="str">
            <v>F</v>
          </cell>
          <cell r="C339">
            <v>29.525589999999998</v>
          </cell>
          <cell r="D339">
            <v>31.494289999999999</v>
          </cell>
          <cell r="E339">
            <v>29.255310000000001</v>
          </cell>
          <cell r="F339">
            <v>29.140800000000006</v>
          </cell>
          <cell r="G339">
            <v>24.976609999999997</v>
          </cell>
        </row>
        <row r="340">
          <cell r="C340">
            <v>7365</v>
          </cell>
          <cell r="D340">
            <v>8891</v>
          </cell>
          <cell r="E340">
            <v>8884</v>
          </cell>
          <cell r="F340">
            <v>10550</v>
          </cell>
          <cell r="G340">
            <v>7779</v>
          </cell>
        </row>
        <row r="341">
          <cell r="C341">
            <v>3829.8</v>
          </cell>
          <cell r="D341">
            <v>4623.32</v>
          </cell>
          <cell r="E341">
            <v>4619.68</v>
          </cell>
          <cell r="F341">
            <v>5486</v>
          </cell>
          <cell r="G341">
            <v>4045.08</v>
          </cell>
        </row>
        <row r="345">
          <cell r="B345">
            <v>914</v>
          </cell>
          <cell r="C345">
            <v>945</v>
          </cell>
          <cell r="D345">
            <v>976</v>
          </cell>
          <cell r="E345">
            <v>1007</v>
          </cell>
          <cell r="F345">
            <v>1038</v>
          </cell>
          <cell r="G345">
            <v>1069</v>
          </cell>
          <cell r="H345">
            <v>1100</v>
          </cell>
          <cell r="I345">
            <v>1131</v>
          </cell>
          <cell r="J345">
            <v>1162</v>
          </cell>
          <cell r="K345">
            <v>1193</v>
          </cell>
          <cell r="L345">
            <v>1224</v>
          </cell>
          <cell r="M345">
            <v>1255</v>
          </cell>
        </row>
        <row r="346">
          <cell r="B346">
            <v>4866</v>
          </cell>
          <cell r="C346">
            <v>4866</v>
          </cell>
          <cell r="D346">
            <v>4866</v>
          </cell>
          <cell r="E346">
            <v>4866</v>
          </cell>
          <cell r="F346">
            <v>4866</v>
          </cell>
          <cell r="G346">
            <v>4866</v>
          </cell>
          <cell r="H346">
            <v>4866</v>
          </cell>
          <cell r="I346">
            <v>4866</v>
          </cell>
          <cell r="J346">
            <v>4866</v>
          </cell>
          <cell r="K346">
            <v>4866</v>
          </cell>
          <cell r="L346">
            <v>4866</v>
          </cell>
          <cell r="M346">
            <v>4866</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4030</v>
          </cell>
          <cell r="C348">
            <v>4030</v>
          </cell>
          <cell r="D348">
            <v>4030</v>
          </cell>
          <cell r="E348">
            <v>4030</v>
          </cell>
          <cell r="F348">
            <v>4030</v>
          </cell>
          <cell r="G348">
            <v>4030</v>
          </cell>
          <cell r="H348">
            <v>4030</v>
          </cell>
          <cell r="I348">
            <v>4030</v>
          </cell>
          <cell r="J348">
            <v>4030</v>
          </cell>
          <cell r="K348">
            <v>4030</v>
          </cell>
          <cell r="L348">
            <v>4030</v>
          </cell>
          <cell r="M348">
            <v>4030</v>
          </cell>
        </row>
        <row r="349">
          <cell r="B349">
            <v>4841</v>
          </cell>
          <cell r="C349">
            <v>4841</v>
          </cell>
          <cell r="D349">
            <v>4841</v>
          </cell>
          <cell r="E349">
            <v>4841</v>
          </cell>
          <cell r="F349">
            <v>4841</v>
          </cell>
          <cell r="G349">
            <v>4841</v>
          </cell>
          <cell r="H349">
            <v>4841</v>
          </cell>
          <cell r="I349">
            <v>4841</v>
          </cell>
          <cell r="J349">
            <v>4841</v>
          </cell>
          <cell r="K349">
            <v>4841</v>
          </cell>
          <cell r="L349">
            <v>4841</v>
          </cell>
          <cell r="M349">
            <v>4841</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4789</v>
          </cell>
          <cell r="C351">
            <v>4789</v>
          </cell>
          <cell r="D351">
            <v>4789</v>
          </cell>
          <cell r="E351">
            <v>4789</v>
          </cell>
          <cell r="F351">
            <v>4789</v>
          </cell>
          <cell r="G351">
            <v>4789</v>
          </cell>
          <cell r="H351">
            <v>4789</v>
          </cell>
          <cell r="I351">
            <v>4789</v>
          </cell>
          <cell r="J351">
            <v>4789</v>
          </cell>
          <cell r="K351">
            <v>4789</v>
          </cell>
          <cell r="L351">
            <v>4789</v>
          </cell>
          <cell r="M351">
            <v>4789</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3878</v>
          </cell>
          <cell r="C353">
            <v>3878</v>
          </cell>
          <cell r="D353">
            <v>3878</v>
          </cell>
          <cell r="E353">
            <v>3878</v>
          </cell>
          <cell r="F353">
            <v>3878</v>
          </cell>
          <cell r="G353">
            <v>3878</v>
          </cell>
          <cell r="H353">
            <v>3878</v>
          </cell>
          <cell r="I353">
            <v>3878</v>
          </cell>
          <cell r="J353">
            <v>3878</v>
          </cell>
          <cell r="K353">
            <v>3878</v>
          </cell>
          <cell r="L353">
            <v>3878</v>
          </cell>
          <cell r="M353">
            <v>3878</v>
          </cell>
        </row>
        <row r="354">
          <cell r="B354">
            <v>5093</v>
          </cell>
          <cell r="C354">
            <v>5093</v>
          </cell>
          <cell r="D354">
            <v>5093</v>
          </cell>
          <cell r="E354">
            <v>5093</v>
          </cell>
          <cell r="F354">
            <v>5093</v>
          </cell>
          <cell r="G354">
            <v>5093</v>
          </cell>
          <cell r="H354">
            <v>5093</v>
          </cell>
          <cell r="I354">
            <v>5093</v>
          </cell>
          <cell r="J354">
            <v>5093</v>
          </cell>
          <cell r="K354">
            <v>5093</v>
          </cell>
          <cell r="L354">
            <v>5093</v>
          </cell>
          <cell r="M354">
            <v>5093</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4297</v>
          </cell>
          <cell r="C357">
            <v>4297</v>
          </cell>
          <cell r="D357">
            <v>4297</v>
          </cell>
          <cell r="E357">
            <v>4297</v>
          </cell>
          <cell r="F357">
            <v>4297</v>
          </cell>
          <cell r="G357">
            <v>4297</v>
          </cell>
          <cell r="H357">
            <v>4297</v>
          </cell>
          <cell r="I357">
            <v>4297</v>
          </cell>
          <cell r="J357">
            <v>4297</v>
          </cell>
          <cell r="K357">
            <v>4297</v>
          </cell>
          <cell r="L357">
            <v>4297</v>
          </cell>
          <cell r="M357">
            <v>4297</v>
          </cell>
        </row>
        <row r="358">
          <cell r="B358">
            <v>4297</v>
          </cell>
          <cell r="C358">
            <v>4297</v>
          </cell>
          <cell r="D358">
            <v>4297</v>
          </cell>
          <cell r="E358">
            <v>4297</v>
          </cell>
          <cell r="F358">
            <v>4297</v>
          </cell>
          <cell r="G358">
            <v>4297</v>
          </cell>
          <cell r="H358">
            <v>4297</v>
          </cell>
          <cell r="I358">
            <v>4297</v>
          </cell>
          <cell r="J358">
            <v>4297</v>
          </cell>
          <cell r="K358">
            <v>4297</v>
          </cell>
          <cell r="L358">
            <v>4297</v>
          </cell>
          <cell r="M358">
            <v>4297</v>
          </cell>
        </row>
        <row r="359">
          <cell r="B359">
            <v>3875</v>
          </cell>
          <cell r="C359">
            <v>3875</v>
          </cell>
          <cell r="D359">
            <v>3875</v>
          </cell>
          <cell r="E359">
            <v>3875</v>
          </cell>
          <cell r="F359">
            <v>3875</v>
          </cell>
          <cell r="G359">
            <v>3875</v>
          </cell>
          <cell r="H359">
            <v>3875</v>
          </cell>
          <cell r="I359">
            <v>3875</v>
          </cell>
          <cell r="J359">
            <v>3875</v>
          </cell>
          <cell r="K359">
            <v>3875</v>
          </cell>
          <cell r="L359">
            <v>3875</v>
          </cell>
          <cell r="M359">
            <v>3875</v>
          </cell>
        </row>
        <row r="360">
          <cell r="B360">
            <v>3875</v>
          </cell>
          <cell r="C360">
            <v>3875</v>
          </cell>
          <cell r="D360">
            <v>3875</v>
          </cell>
          <cell r="E360">
            <v>3875</v>
          </cell>
          <cell r="F360">
            <v>3875</v>
          </cell>
          <cell r="G360">
            <v>3875</v>
          </cell>
          <cell r="H360">
            <v>3875</v>
          </cell>
          <cell r="I360">
            <v>3875</v>
          </cell>
          <cell r="J360">
            <v>3875</v>
          </cell>
          <cell r="K360">
            <v>3875</v>
          </cell>
          <cell r="L360">
            <v>3875</v>
          </cell>
          <cell r="M360">
            <v>3875</v>
          </cell>
        </row>
        <row r="361">
          <cell r="B361">
            <v>4396</v>
          </cell>
          <cell r="C361">
            <v>4396</v>
          </cell>
          <cell r="D361">
            <v>4396</v>
          </cell>
          <cell r="E361">
            <v>4396</v>
          </cell>
          <cell r="F361">
            <v>4396</v>
          </cell>
          <cell r="G361">
            <v>4396</v>
          </cell>
          <cell r="H361">
            <v>4396</v>
          </cell>
          <cell r="I361">
            <v>4396</v>
          </cell>
          <cell r="J361">
            <v>4396</v>
          </cell>
          <cell r="K361">
            <v>4396</v>
          </cell>
          <cell r="L361">
            <v>4396</v>
          </cell>
          <cell r="M361">
            <v>4396</v>
          </cell>
        </row>
        <row r="362">
          <cell r="B362">
            <v>4396</v>
          </cell>
          <cell r="C362">
            <v>4396</v>
          </cell>
          <cell r="D362">
            <v>4396</v>
          </cell>
          <cell r="E362">
            <v>4396</v>
          </cell>
          <cell r="F362">
            <v>4396</v>
          </cell>
          <cell r="G362">
            <v>4396</v>
          </cell>
          <cell r="H362">
            <v>4396</v>
          </cell>
          <cell r="I362">
            <v>4396</v>
          </cell>
          <cell r="J362">
            <v>4396</v>
          </cell>
          <cell r="K362">
            <v>4396</v>
          </cell>
          <cell r="L362">
            <v>4396</v>
          </cell>
          <cell r="M362">
            <v>4396</v>
          </cell>
        </row>
        <row r="366">
          <cell r="B366">
            <v>914</v>
          </cell>
          <cell r="C366">
            <v>945</v>
          </cell>
          <cell r="D366">
            <v>976</v>
          </cell>
          <cell r="E366">
            <v>1007</v>
          </cell>
          <cell r="F366">
            <v>1038</v>
          </cell>
          <cell r="G366">
            <v>1069</v>
          </cell>
          <cell r="H366">
            <v>1100</v>
          </cell>
          <cell r="I366">
            <v>1131</v>
          </cell>
          <cell r="J366">
            <v>1162</v>
          </cell>
          <cell r="K366">
            <v>1193</v>
          </cell>
          <cell r="L366">
            <v>1224</v>
          </cell>
          <cell r="M366">
            <v>1255</v>
          </cell>
          <cell r="N366" t="str">
            <v>Total</v>
          </cell>
        </row>
        <row r="368">
          <cell r="B368">
            <v>6236980.166666666</v>
          </cell>
          <cell r="C368">
            <v>6236980.166666666</v>
          </cell>
          <cell r="D368">
            <v>6236980.166666666</v>
          </cell>
          <cell r="E368">
            <v>6236980.166666666</v>
          </cell>
          <cell r="F368">
            <v>6236980.166666666</v>
          </cell>
          <cell r="G368">
            <v>6236980.166666666</v>
          </cell>
          <cell r="H368">
            <v>6236980.166666666</v>
          </cell>
          <cell r="I368">
            <v>6236980.166666666</v>
          </cell>
          <cell r="J368">
            <v>6236980.166666666</v>
          </cell>
          <cell r="K368">
            <v>6236980.166666666</v>
          </cell>
          <cell r="L368">
            <v>6236980.166666666</v>
          </cell>
          <cell r="M368">
            <v>6236980.166666666</v>
          </cell>
          <cell r="N368">
            <v>74843761.999999985</v>
          </cell>
          <cell r="O368" t="str">
            <v>Salaries &amp; Allowances</v>
          </cell>
          <cell r="P368">
            <v>68132779</v>
          </cell>
          <cell r="Q368">
            <v>6710982.9999999851</v>
          </cell>
        </row>
        <row r="369">
          <cell r="B369">
            <v>0</v>
          </cell>
          <cell r="C369">
            <v>0</v>
          </cell>
          <cell r="D369">
            <v>0</v>
          </cell>
          <cell r="E369">
            <v>0</v>
          </cell>
          <cell r="F369">
            <v>0</v>
          </cell>
          <cell r="G369">
            <v>0</v>
          </cell>
          <cell r="H369">
            <v>0</v>
          </cell>
          <cell r="I369">
            <v>0</v>
          </cell>
          <cell r="J369">
            <v>0</v>
          </cell>
          <cell r="K369">
            <v>0</v>
          </cell>
          <cell r="L369">
            <v>0</v>
          </cell>
          <cell r="M369">
            <v>0</v>
          </cell>
          <cell r="N369">
            <v>0</v>
          </cell>
          <cell r="O369" t="str">
            <v xml:space="preserve">Utilities </v>
          </cell>
          <cell r="Q369">
            <v>0</v>
          </cell>
        </row>
        <row r="370">
          <cell r="B370">
            <v>0</v>
          </cell>
          <cell r="C370">
            <v>0</v>
          </cell>
          <cell r="D370">
            <v>0</v>
          </cell>
          <cell r="E370">
            <v>0</v>
          </cell>
          <cell r="F370">
            <v>0</v>
          </cell>
          <cell r="G370">
            <v>0</v>
          </cell>
          <cell r="H370">
            <v>0</v>
          </cell>
          <cell r="I370">
            <v>0</v>
          </cell>
          <cell r="J370">
            <v>0</v>
          </cell>
          <cell r="K370">
            <v>0</v>
          </cell>
          <cell r="L370">
            <v>0</v>
          </cell>
          <cell r="M370">
            <v>0</v>
          </cell>
          <cell r="N370">
            <v>0</v>
          </cell>
          <cell r="O370" t="str">
            <v>Depreciation  -  See below</v>
          </cell>
          <cell r="Q370">
            <v>0</v>
          </cell>
        </row>
        <row r="371">
          <cell r="B371">
            <v>3894213.2499999963</v>
          </cell>
          <cell r="C371">
            <v>3894213.2499999963</v>
          </cell>
          <cell r="D371">
            <v>3894213.2499999963</v>
          </cell>
          <cell r="E371">
            <v>3894213.2499999963</v>
          </cell>
          <cell r="F371">
            <v>3894213.2499999963</v>
          </cell>
          <cell r="G371">
            <v>3894213.2499999963</v>
          </cell>
          <cell r="H371">
            <v>3894213.2499999963</v>
          </cell>
          <cell r="I371">
            <v>3894213.2499999963</v>
          </cell>
          <cell r="J371">
            <v>3894213.2499999963</v>
          </cell>
          <cell r="K371">
            <v>3894213.2499999963</v>
          </cell>
          <cell r="L371">
            <v>3894213.2499999963</v>
          </cell>
          <cell r="M371">
            <v>3894213.2499999963</v>
          </cell>
          <cell r="N371">
            <v>46730558.99999997</v>
          </cell>
          <cell r="O371" t="str">
            <v>Other Factory Overhead</v>
          </cell>
          <cell r="P371">
            <v>28741611</v>
          </cell>
          <cell r="Q371">
            <v>17988947.99999997</v>
          </cell>
        </row>
        <row r="372">
          <cell r="Q372">
            <v>0</v>
          </cell>
        </row>
        <row r="373">
          <cell r="B373">
            <v>10131193.416666662</v>
          </cell>
          <cell r="C373">
            <v>10131193.416666662</v>
          </cell>
          <cell r="D373">
            <v>10131193.416666662</v>
          </cell>
          <cell r="E373">
            <v>10131193.416666662</v>
          </cell>
          <cell r="F373">
            <v>10131193.416666662</v>
          </cell>
          <cell r="G373">
            <v>10131193.416666662</v>
          </cell>
          <cell r="H373">
            <v>10131193.416666662</v>
          </cell>
          <cell r="I373">
            <v>10131193.416666662</v>
          </cell>
          <cell r="J373">
            <v>10131193.416666662</v>
          </cell>
          <cell r="K373">
            <v>10131193.416666662</v>
          </cell>
          <cell r="L373">
            <v>10131193.416666662</v>
          </cell>
          <cell r="M373">
            <v>10131193.416666662</v>
          </cell>
          <cell r="N373">
            <v>121574320.99999996</v>
          </cell>
          <cell r="P373">
            <v>96874390</v>
          </cell>
          <cell r="Q373">
            <v>24699930.999999955</v>
          </cell>
        </row>
        <row r="374">
          <cell r="Q374">
            <v>0</v>
          </cell>
        </row>
        <row r="375">
          <cell r="B375">
            <v>5261850.333333333</v>
          </cell>
          <cell r="C375">
            <v>5261850.333333333</v>
          </cell>
          <cell r="D375">
            <v>5261850.333333333</v>
          </cell>
          <cell r="E375">
            <v>5261850.333333333</v>
          </cell>
          <cell r="F375">
            <v>5261850.333333333</v>
          </cell>
          <cell r="G375">
            <v>5261850.333333333</v>
          </cell>
          <cell r="H375">
            <v>5261850.333333333</v>
          </cell>
          <cell r="I375">
            <v>5261850.333333333</v>
          </cell>
          <cell r="J375">
            <v>5261850.333333333</v>
          </cell>
          <cell r="K375">
            <v>5261850.333333333</v>
          </cell>
          <cell r="L375">
            <v>5261850.333333333</v>
          </cell>
          <cell r="M375">
            <v>5261850.333333333</v>
          </cell>
          <cell r="N375">
            <v>63142204.000000007</v>
          </cell>
          <cell r="O375" t="str">
            <v>Selling Expenses</v>
          </cell>
          <cell r="P375">
            <v>61809213</v>
          </cell>
          <cell r="Q375">
            <v>1332991.0000000075</v>
          </cell>
        </row>
        <row r="376">
          <cell r="B376">
            <v>0</v>
          </cell>
          <cell r="C376">
            <v>0</v>
          </cell>
          <cell r="D376">
            <v>0</v>
          </cell>
          <cell r="E376">
            <v>0</v>
          </cell>
          <cell r="F376">
            <v>0</v>
          </cell>
          <cell r="G376">
            <v>0</v>
          </cell>
          <cell r="H376">
            <v>0</v>
          </cell>
          <cell r="I376">
            <v>0</v>
          </cell>
          <cell r="J376">
            <v>0</v>
          </cell>
          <cell r="K376">
            <v>0</v>
          </cell>
          <cell r="L376">
            <v>0</v>
          </cell>
          <cell r="M376">
            <v>0</v>
          </cell>
          <cell r="N376">
            <v>0</v>
          </cell>
          <cell r="O376" t="str">
            <v>Advertisement expenses</v>
          </cell>
          <cell r="Q376">
            <v>0</v>
          </cell>
        </row>
        <row r="377">
          <cell r="B377">
            <v>10721372.916666664</v>
          </cell>
          <cell r="C377">
            <v>10721372.916666664</v>
          </cell>
          <cell r="D377">
            <v>10721372.916666664</v>
          </cell>
          <cell r="E377">
            <v>10721372.916666664</v>
          </cell>
          <cell r="F377">
            <v>10721372.916666664</v>
          </cell>
          <cell r="G377">
            <v>10721372.916666664</v>
          </cell>
          <cell r="H377">
            <v>10721372.916666664</v>
          </cell>
          <cell r="I377">
            <v>10721372.916666664</v>
          </cell>
          <cell r="J377">
            <v>10721372.916666664</v>
          </cell>
          <cell r="K377">
            <v>10721372.916666664</v>
          </cell>
          <cell r="L377">
            <v>10721372.916666664</v>
          </cell>
          <cell r="M377">
            <v>10721372.916666664</v>
          </cell>
          <cell r="N377">
            <v>128656474.99999994</v>
          </cell>
          <cell r="O377" t="str">
            <v>Admin Expenses</v>
          </cell>
          <cell r="P377">
            <v>118396009</v>
          </cell>
          <cell r="Q377">
            <v>10260465.99999994</v>
          </cell>
        </row>
        <row r="378">
          <cell r="B378">
            <v>0</v>
          </cell>
          <cell r="C378">
            <v>0</v>
          </cell>
          <cell r="D378">
            <v>0</v>
          </cell>
          <cell r="E378">
            <v>0</v>
          </cell>
          <cell r="F378">
            <v>0</v>
          </cell>
          <cell r="G378">
            <v>0</v>
          </cell>
          <cell r="H378">
            <v>0</v>
          </cell>
          <cell r="I378">
            <v>0</v>
          </cell>
          <cell r="J378">
            <v>0</v>
          </cell>
          <cell r="K378">
            <v>0</v>
          </cell>
          <cell r="L378">
            <v>0</v>
          </cell>
          <cell r="M378">
            <v>0</v>
          </cell>
          <cell r="N378">
            <v>0</v>
          </cell>
          <cell r="O378" t="str">
            <v>Depreciation</v>
          </cell>
          <cell r="Q378">
            <v>0</v>
          </cell>
        </row>
        <row r="379">
          <cell r="B379">
            <v>600000</v>
          </cell>
          <cell r="C379">
            <v>600000</v>
          </cell>
          <cell r="D379">
            <v>600000</v>
          </cell>
          <cell r="E379">
            <v>600000</v>
          </cell>
          <cell r="F379">
            <v>600000</v>
          </cell>
          <cell r="G379">
            <v>600000</v>
          </cell>
          <cell r="H379">
            <v>600000</v>
          </cell>
          <cell r="I379">
            <v>600000</v>
          </cell>
          <cell r="J379">
            <v>600000</v>
          </cell>
          <cell r="K379">
            <v>600000</v>
          </cell>
          <cell r="L379">
            <v>600000</v>
          </cell>
          <cell r="M379">
            <v>600000</v>
          </cell>
          <cell r="N379">
            <v>7200000</v>
          </cell>
          <cell r="O379" t="str">
            <v>Financial Charges - Working Capital</v>
          </cell>
          <cell r="P379">
            <v>1200000</v>
          </cell>
          <cell r="Q379">
            <v>6000000</v>
          </cell>
        </row>
        <row r="380">
          <cell r="B380">
            <v>0</v>
          </cell>
          <cell r="C380">
            <v>0</v>
          </cell>
          <cell r="D380">
            <v>0</v>
          </cell>
          <cell r="E380">
            <v>0</v>
          </cell>
          <cell r="F380">
            <v>0</v>
          </cell>
          <cell r="G380">
            <v>0</v>
          </cell>
          <cell r="H380">
            <v>0</v>
          </cell>
          <cell r="I380">
            <v>0</v>
          </cell>
          <cell r="J380">
            <v>0</v>
          </cell>
          <cell r="K380">
            <v>0</v>
          </cell>
          <cell r="L380">
            <v>0</v>
          </cell>
          <cell r="M380">
            <v>0</v>
          </cell>
          <cell r="N380">
            <v>0</v>
          </cell>
          <cell r="O380" t="str">
            <v>F/C- W.Cap - On the basis of Cash flow</v>
          </cell>
          <cell r="P380">
            <v>0</v>
          </cell>
          <cell r="Q380">
            <v>0</v>
          </cell>
        </row>
        <row r="381">
          <cell r="B381">
            <v>0</v>
          </cell>
          <cell r="C381">
            <v>0</v>
          </cell>
          <cell r="D381">
            <v>0</v>
          </cell>
          <cell r="E381">
            <v>0</v>
          </cell>
          <cell r="F381">
            <v>0</v>
          </cell>
          <cell r="G381">
            <v>0</v>
          </cell>
          <cell r="H381">
            <v>0</v>
          </cell>
          <cell r="I381">
            <v>0</v>
          </cell>
          <cell r="J381">
            <v>0</v>
          </cell>
          <cell r="K381">
            <v>0</v>
          </cell>
          <cell r="L381">
            <v>0</v>
          </cell>
          <cell r="M381">
            <v>0</v>
          </cell>
          <cell r="N381">
            <v>0</v>
          </cell>
          <cell r="O381" t="str">
            <v>F/C- W.Cap - On the basis of Cash flow</v>
          </cell>
          <cell r="P381">
            <v>0</v>
          </cell>
          <cell r="Q381">
            <v>0</v>
          </cell>
        </row>
        <row r="382">
          <cell r="B382">
            <v>0</v>
          </cell>
          <cell r="C382">
            <v>0</v>
          </cell>
          <cell r="D382">
            <v>0</v>
          </cell>
          <cell r="E382">
            <v>0</v>
          </cell>
          <cell r="F382">
            <v>0</v>
          </cell>
          <cell r="G382">
            <v>0</v>
          </cell>
          <cell r="H382">
            <v>0</v>
          </cell>
          <cell r="I382">
            <v>0</v>
          </cell>
          <cell r="J382">
            <v>0</v>
          </cell>
          <cell r="K382">
            <v>0</v>
          </cell>
          <cell r="L382">
            <v>0</v>
          </cell>
          <cell r="M382">
            <v>0</v>
          </cell>
          <cell r="N382">
            <v>0</v>
          </cell>
          <cell r="O382" t="str">
            <v>Financial Charges - Capital Exp</v>
          </cell>
          <cell r="Q382">
            <v>0</v>
          </cell>
        </row>
        <row r="383">
          <cell r="B383">
            <v>416666.66666666669</v>
          </cell>
          <cell r="C383">
            <v>416666.66666666669</v>
          </cell>
          <cell r="D383">
            <v>416666.66666666669</v>
          </cell>
          <cell r="E383">
            <v>416666.66666666669</v>
          </cell>
          <cell r="F383">
            <v>416666.66666666669</v>
          </cell>
          <cell r="G383">
            <v>416666.66666666669</v>
          </cell>
          <cell r="H383">
            <v>416666.66666666669</v>
          </cell>
          <cell r="I383">
            <v>416666.66666666669</v>
          </cell>
          <cell r="J383">
            <v>416666.66666666669</v>
          </cell>
          <cell r="K383">
            <v>416666.66666666669</v>
          </cell>
          <cell r="L383">
            <v>416666.66666666669</v>
          </cell>
          <cell r="M383">
            <v>416666.66666666669</v>
          </cell>
          <cell r="N383">
            <v>5000000</v>
          </cell>
          <cell r="O383" t="str">
            <v>Charity &amp; Donation</v>
          </cell>
          <cell r="P383">
            <v>3643925</v>
          </cell>
          <cell r="Q383">
            <v>1356075</v>
          </cell>
        </row>
        <row r="384">
          <cell r="B384">
            <v>0</v>
          </cell>
          <cell r="C384">
            <v>0</v>
          </cell>
          <cell r="D384">
            <v>0</v>
          </cell>
          <cell r="E384">
            <v>0</v>
          </cell>
          <cell r="F384">
            <v>0</v>
          </cell>
          <cell r="G384">
            <v>0</v>
          </cell>
          <cell r="H384">
            <v>0</v>
          </cell>
          <cell r="I384">
            <v>0</v>
          </cell>
          <cell r="J384">
            <v>0</v>
          </cell>
          <cell r="K384">
            <v>0</v>
          </cell>
          <cell r="L384">
            <v>0</v>
          </cell>
          <cell r="M384">
            <v>0</v>
          </cell>
          <cell r="N384">
            <v>0</v>
          </cell>
          <cell r="O384" t="str">
            <v>Deferred taxation</v>
          </cell>
          <cell r="Q384">
            <v>0</v>
          </cell>
        </row>
        <row r="385">
          <cell r="B385">
            <v>0</v>
          </cell>
          <cell r="C385">
            <v>0</v>
          </cell>
          <cell r="D385">
            <v>0</v>
          </cell>
          <cell r="E385">
            <v>0</v>
          </cell>
          <cell r="F385">
            <v>0</v>
          </cell>
          <cell r="G385">
            <v>0</v>
          </cell>
          <cell r="H385">
            <v>0</v>
          </cell>
          <cell r="I385">
            <v>0</v>
          </cell>
          <cell r="J385">
            <v>0</v>
          </cell>
          <cell r="K385">
            <v>0</v>
          </cell>
          <cell r="L385">
            <v>0</v>
          </cell>
          <cell r="M385">
            <v>0</v>
          </cell>
          <cell r="N385">
            <v>0</v>
          </cell>
          <cell r="O385" t="str">
            <v>W.P.P.F  &lt;Specifically&gt;</v>
          </cell>
          <cell r="Q385">
            <v>0</v>
          </cell>
        </row>
        <row r="386">
          <cell r="B386">
            <v>0</v>
          </cell>
          <cell r="C386">
            <v>0</v>
          </cell>
          <cell r="D386">
            <v>0</v>
          </cell>
          <cell r="E386">
            <v>0</v>
          </cell>
          <cell r="F386">
            <v>0</v>
          </cell>
          <cell r="G386">
            <v>0</v>
          </cell>
          <cell r="H386">
            <v>0</v>
          </cell>
          <cell r="I386">
            <v>0</v>
          </cell>
          <cell r="J386">
            <v>0</v>
          </cell>
          <cell r="K386">
            <v>0</v>
          </cell>
          <cell r="L386">
            <v>0</v>
          </cell>
          <cell r="M386">
            <v>0</v>
          </cell>
          <cell r="N386">
            <v>0</v>
          </cell>
          <cell r="O386" t="str">
            <v>W.W.F  &lt;Specifically&gt;</v>
          </cell>
          <cell r="Q386">
            <v>0</v>
          </cell>
        </row>
        <row r="387">
          <cell r="B387">
            <v>16999889.916666664</v>
          </cell>
          <cell r="C387">
            <v>16999889.916666664</v>
          </cell>
          <cell r="D387">
            <v>16999889.916666664</v>
          </cell>
          <cell r="E387">
            <v>16999889.916666664</v>
          </cell>
          <cell r="F387">
            <v>16999889.916666664</v>
          </cell>
          <cell r="G387">
            <v>16999889.916666664</v>
          </cell>
          <cell r="H387">
            <v>16999889.916666664</v>
          </cell>
          <cell r="I387">
            <v>16999889.916666664</v>
          </cell>
          <cell r="J387">
            <v>16999889.916666664</v>
          </cell>
          <cell r="K387">
            <v>16999889.916666664</v>
          </cell>
          <cell r="L387">
            <v>16999889.916666664</v>
          </cell>
          <cell r="M387">
            <v>16999889.916666664</v>
          </cell>
          <cell r="N387">
            <v>203998678.99999994</v>
          </cell>
          <cell r="P387">
            <v>185049147</v>
          </cell>
          <cell r="Q387">
            <v>18949531.99999994</v>
          </cell>
        </row>
        <row r="388">
          <cell r="B388">
            <v>508150380.38909876</v>
          </cell>
          <cell r="Q388">
            <v>0</v>
          </cell>
        </row>
        <row r="389">
          <cell r="B389">
            <v>0</v>
          </cell>
          <cell r="N389">
            <v>0</v>
          </cell>
          <cell r="Q389">
            <v>0</v>
          </cell>
        </row>
        <row r="390">
          <cell r="B390">
            <v>15000000</v>
          </cell>
          <cell r="C390">
            <v>15000000</v>
          </cell>
          <cell r="D390">
            <v>15000000</v>
          </cell>
          <cell r="E390">
            <v>5000000</v>
          </cell>
          <cell r="F390">
            <v>5000000</v>
          </cell>
          <cell r="G390">
            <v>5000000</v>
          </cell>
          <cell r="H390">
            <v>5000000</v>
          </cell>
          <cell r="I390">
            <v>5000000</v>
          </cell>
          <cell r="J390">
            <v>5000000</v>
          </cell>
          <cell r="K390">
            <v>5000000</v>
          </cell>
          <cell r="L390">
            <v>5000000</v>
          </cell>
          <cell r="M390">
            <v>5000000</v>
          </cell>
          <cell r="N390">
            <v>90000000</v>
          </cell>
          <cell r="P390">
            <v>90000000</v>
          </cell>
          <cell r="Q390">
            <v>0</v>
          </cell>
        </row>
        <row r="391">
          <cell r="Q391">
            <v>0</v>
          </cell>
        </row>
        <row r="392">
          <cell r="Q392">
            <v>0</v>
          </cell>
        </row>
        <row r="393">
          <cell r="B393">
            <v>27131083.333333328</v>
          </cell>
          <cell r="C393">
            <v>27131083.333333328</v>
          </cell>
          <cell r="D393">
            <v>27131083.333333328</v>
          </cell>
          <cell r="E393">
            <v>27131083.333333328</v>
          </cell>
          <cell r="F393">
            <v>27131083.333333328</v>
          </cell>
          <cell r="G393">
            <v>27131083.333333328</v>
          </cell>
          <cell r="H393">
            <v>27131083.333333328</v>
          </cell>
          <cell r="I393">
            <v>27131083.333333328</v>
          </cell>
          <cell r="J393">
            <v>27131083.333333328</v>
          </cell>
          <cell r="K393">
            <v>27131083.333333328</v>
          </cell>
          <cell r="L393">
            <v>27131083.333333328</v>
          </cell>
          <cell r="M393">
            <v>27131083.333333328</v>
          </cell>
          <cell r="N393">
            <v>325572999.99999988</v>
          </cell>
          <cell r="P393">
            <v>281923537</v>
          </cell>
          <cell r="Q393">
            <v>43649462.999999881</v>
          </cell>
        </row>
        <row r="395">
          <cell r="B395" t="str">
            <v>M/H Per Unit</v>
          </cell>
          <cell r="C395" t="str">
            <v>Units</v>
          </cell>
          <cell r="D395" t="str">
            <v>Total M/Hs</v>
          </cell>
        </row>
        <row r="396">
          <cell r="B396">
            <v>36.365714285714283</v>
          </cell>
          <cell r="C396">
            <v>12200</v>
          </cell>
          <cell r="D396">
            <v>443661.71428571426</v>
          </cell>
          <cell r="E396">
            <v>0.77780980772597419</v>
          </cell>
        </row>
        <row r="397">
          <cell r="B397">
            <v>32.496666666666663</v>
          </cell>
          <cell r="C397">
            <v>3900</v>
          </cell>
          <cell r="D397">
            <v>126736.99999999999</v>
          </cell>
          <cell r="E397">
            <v>0.22219019227402587</v>
          </cell>
        </row>
        <row r="398">
          <cell r="B398">
            <v>68.862380952380946</v>
          </cell>
          <cell r="C398">
            <v>16100</v>
          </cell>
          <cell r="D398">
            <v>570398.7142857142</v>
          </cell>
        </row>
        <row r="400">
          <cell r="B400">
            <v>914</v>
          </cell>
          <cell r="C400">
            <v>945</v>
          </cell>
          <cell r="D400">
            <v>976</v>
          </cell>
          <cell r="E400">
            <v>1007</v>
          </cell>
          <cell r="F400">
            <v>1038</v>
          </cell>
          <cell r="G400">
            <v>1069</v>
          </cell>
          <cell r="H400">
            <v>1100</v>
          </cell>
          <cell r="I400">
            <v>1131</v>
          </cell>
          <cell r="J400">
            <v>1162</v>
          </cell>
          <cell r="K400">
            <v>1193</v>
          </cell>
          <cell r="L400">
            <v>1224</v>
          </cell>
          <cell r="M400">
            <v>1255</v>
          </cell>
          <cell r="N400" t="str">
            <v>Total</v>
          </cell>
        </row>
        <row r="401">
          <cell r="B401">
            <v>10146583.333333334</v>
          </cell>
          <cell r="C401">
            <v>10146583.333333334</v>
          </cell>
          <cell r="D401">
            <v>10146583.333333334</v>
          </cell>
          <cell r="E401">
            <v>10146583.333333334</v>
          </cell>
          <cell r="F401">
            <v>10146583.333333334</v>
          </cell>
          <cell r="G401">
            <v>10146583.333333334</v>
          </cell>
          <cell r="H401">
            <v>10146583.333333334</v>
          </cell>
          <cell r="I401">
            <v>10146583.333333334</v>
          </cell>
          <cell r="J401">
            <v>10146583.333333334</v>
          </cell>
          <cell r="K401">
            <v>10146583.333333334</v>
          </cell>
          <cell r="L401">
            <v>10146583.333333334</v>
          </cell>
          <cell r="M401">
            <v>10146583.333333334</v>
          </cell>
          <cell r="N401">
            <v>121758999.99999999</v>
          </cell>
        </row>
        <row r="402">
          <cell r="B402">
            <v>0</v>
          </cell>
          <cell r="C402">
            <v>0</v>
          </cell>
          <cell r="D402">
            <v>0</v>
          </cell>
          <cell r="E402">
            <v>0</v>
          </cell>
          <cell r="F402">
            <v>0</v>
          </cell>
          <cell r="G402">
            <v>0</v>
          </cell>
          <cell r="H402">
            <v>0</v>
          </cell>
          <cell r="I402">
            <v>0</v>
          </cell>
          <cell r="J402">
            <v>0</v>
          </cell>
          <cell r="K402">
            <v>0</v>
          </cell>
          <cell r="L402">
            <v>0</v>
          </cell>
          <cell r="M402">
            <v>0</v>
          </cell>
          <cell r="O402">
            <v>-422</v>
          </cell>
        </row>
        <row r="403">
          <cell r="B403">
            <v>10146583.333333334</v>
          </cell>
          <cell r="C403">
            <v>10146583.333333334</v>
          </cell>
          <cell r="D403">
            <v>10146583.333333334</v>
          </cell>
          <cell r="E403">
            <v>10146583.333333334</v>
          </cell>
          <cell r="F403">
            <v>10146583.333333334</v>
          </cell>
          <cell r="G403">
            <v>10146583.333333334</v>
          </cell>
          <cell r="H403">
            <v>10146583.333333334</v>
          </cell>
          <cell r="I403">
            <v>10146583.333333334</v>
          </cell>
          <cell r="J403">
            <v>10146583.333333334</v>
          </cell>
          <cell r="K403">
            <v>10146583.333333334</v>
          </cell>
          <cell r="L403">
            <v>10146583.333333334</v>
          </cell>
          <cell r="M403">
            <v>10146583.333333334</v>
          </cell>
          <cell r="N403">
            <v>121758999.99999999</v>
          </cell>
        </row>
        <row r="404">
          <cell r="B404">
            <v>3015166.6666666665</v>
          </cell>
          <cell r="C404">
            <v>3015166.6666666665</v>
          </cell>
          <cell r="D404">
            <v>3015166.6666666665</v>
          </cell>
          <cell r="E404">
            <v>3015166.6666666665</v>
          </cell>
          <cell r="F404">
            <v>3015166.6666666665</v>
          </cell>
          <cell r="G404">
            <v>3015166.6666666665</v>
          </cell>
          <cell r="H404">
            <v>3015166.6666666665</v>
          </cell>
          <cell r="I404">
            <v>3015166.6666666665</v>
          </cell>
          <cell r="J404">
            <v>3015166.6666666665</v>
          </cell>
          <cell r="K404">
            <v>3015166.6666666665</v>
          </cell>
          <cell r="L404">
            <v>3015166.6666666665</v>
          </cell>
          <cell r="M404">
            <v>3015166.6666666665</v>
          </cell>
          <cell r="N404">
            <v>36182000.000000007</v>
          </cell>
        </row>
        <row r="405">
          <cell r="B405">
            <v>0</v>
          </cell>
          <cell r="C405">
            <v>0</v>
          </cell>
          <cell r="D405">
            <v>0</v>
          </cell>
          <cell r="E405">
            <v>0</v>
          </cell>
          <cell r="F405">
            <v>0</v>
          </cell>
          <cell r="G405">
            <v>0</v>
          </cell>
          <cell r="H405">
            <v>0</v>
          </cell>
          <cell r="I405">
            <v>0</v>
          </cell>
          <cell r="J405">
            <v>0</v>
          </cell>
          <cell r="K405">
            <v>0</v>
          </cell>
          <cell r="L405">
            <v>0</v>
          </cell>
          <cell r="M405">
            <v>0</v>
          </cell>
          <cell r="N405">
            <v>0</v>
          </cell>
          <cell r="O405">
            <v>1</v>
          </cell>
        </row>
        <row r="406">
          <cell r="B406">
            <v>3015166.6666666665</v>
          </cell>
          <cell r="C406">
            <v>3015166.6666666665</v>
          </cell>
          <cell r="D406">
            <v>3015166.6666666665</v>
          </cell>
          <cell r="E406">
            <v>3015166.6666666665</v>
          </cell>
          <cell r="F406">
            <v>3015166.6666666665</v>
          </cell>
          <cell r="G406">
            <v>3015166.6666666665</v>
          </cell>
          <cell r="H406">
            <v>3015166.6666666665</v>
          </cell>
          <cell r="I406">
            <v>3015166.6666666665</v>
          </cell>
          <cell r="J406">
            <v>3015166.6666666665</v>
          </cell>
          <cell r="K406">
            <v>3015166.6666666665</v>
          </cell>
          <cell r="L406">
            <v>3015166.6666666665</v>
          </cell>
          <cell r="M406">
            <v>3015166.6666666665</v>
          </cell>
          <cell r="N406">
            <v>36182000.000000007</v>
          </cell>
        </row>
        <row r="408">
          <cell r="B408">
            <v>13161750</v>
          </cell>
          <cell r="C408">
            <v>13161750</v>
          </cell>
          <cell r="D408">
            <v>13161750</v>
          </cell>
          <cell r="E408">
            <v>13161750</v>
          </cell>
          <cell r="F408">
            <v>13161750</v>
          </cell>
          <cell r="G408">
            <v>13161750</v>
          </cell>
          <cell r="H408">
            <v>13161750</v>
          </cell>
          <cell r="I408">
            <v>13161750</v>
          </cell>
          <cell r="J408">
            <v>13161750</v>
          </cell>
          <cell r="K408">
            <v>13161750</v>
          </cell>
          <cell r="L408">
            <v>13161750</v>
          </cell>
          <cell r="M408">
            <v>13161750</v>
          </cell>
          <cell r="N408">
            <v>315882000</v>
          </cell>
        </row>
        <row r="409">
          <cell r="N409">
            <v>157941000</v>
          </cell>
        </row>
        <row r="411">
          <cell r="B411">
            <v>914</v>
          </cell>
          <cell r="C411">
            <v>945</v>
          </cell>
          <cell r="D411">
            <v>976</v>
          </cell>
          <cell r="E411">
            <v>1007</v>
          </cell>
          <cell r="F411">
            <v>1038</v>
          </cell>
          <cell r="G411">
            <v>1069</v>
          </cell>
          <cell r="H411">
            <v>1100</v>
          </cell>
          <cell r="I411">
            <v>1131</v>
          </cell>
          <cell r="J411">
            <v>1162</v>
          </cell>
          <cell r="K411">
            <v>1193</v>
          </cell>
          <cell r="L411">
            <v>1224</v>
          </cell>
          <cell r="M411">
            <v>1255</v>
          </cell>
          <cell r="N411" t="str">
            <v>Total</v>
          </cell>
        </row>
        <row r="413">
          <cell r="B413">
            <v>4851184.344225714</v>
          </cell>
          <cell r="C413">
            <v>4851184.344225714</v>
          </cell>
          <cell r="D413">
            <v>4851184.344225714</v>
          </cell>
          <cell r="E413">
            <v>4851184.344225714</v>
          </cell>
          <cell r="F413">
            <v>4851184.344225714</v>
          </cell>
          <cell r="G413">
            <v>4851184.344225714</v>
          </cell>
          <cell r="H413">
            <v>4851184.344225714</v>
          </cell>
          <cell r="I413">
            <v>4851184.344225714</v>
          </cell>
          <cell r="J413">
            <v>4851184.344225714</v>
          </cell>
          <cell r="K413">
            <v>4851184.344225714</v>
          </cell>
          <cell r="L413">
            <v>4851184.344225714</v>
          </cell>
          <cell r="M413">
            <v>4851184.344225714</v>
          </cell>
          <cell r="N413">
            <v>58214212.130708553</v>
          </cell>
        </row>
        <row r="414">
          <cell r="B414">
            <v>0</v>
          </cell>
          <cell r="C414">
            <v>0</v>
          </cell>
          <cell r="D414">
            <v>0</v>
          </cell>
          <cell r="E414">
            <v>0</v>
          </cell>
          <cell r="F414">
            <v>0</v>
          </cell>
          <cell r="G414">
            <v>0</v>
          </cell>
          <cell r="H414">
            <v>0</v>
          </cell>
          <cell r="I414">
            <v>0</v>
          </cell>
          <cell r="J414">
            <v>0</v>
          </cell>
          <cell r="K414">
            <v>0</v>
          </cell>
          <cell r="L414">
            <v>0</v>
          </cell>
          <cell r="M414">
            <v>0</v>
          </cell>
          <cell r="N414">
            <v>0</v>
          </cell>
          <cell r="O414" t="str">
            <v>Salaries &amp; Allowances</v>
          </cell>
          <cell r="P414">
            <v>74843761.999999985</v>
          </cell>
          <cell r="Q414">
            <v>0</v>
          </cell>
        </row>
        <row r="415">
          <cell r="B415">
            <v>10146583.333333334</v>
          </cell>
          <cell r="C415">
            <v>10146583.333333334</v>
          </cell>
          <cell r="D415">
            <v>10146583.333333334</v>
          </cell>
          <cell r="E415">
            <v>10146583.333333334</v>
          </cell>
          <cell r="F415">
            <v>10146583.333333334</v>
          </cell>
          <cell r="G415">
            <v>10146583.333333334</v>
          </cell>
          <cell r="H415">
            <v>10146583.333333334</v>
          </cell>
          <cell r="I415">
            <v>10146583.333333334</v>
          </cell>
          <cell r="J415">
            <v>10146583.333333334</v>
          </cell>
          <cell r="K415">
            <v>10146583.333333334</v>
          </cell>
          <cell r="L415">
            <v>10146583.333333334</v>
          </cell>
          <cell r="M415">
            <v>10146583.333333334</v>
          </cell>
          <cell r="N415">
            <v>121758999.99999999</v>
          </cell>
          <cell r="O415" t="str">
            <v xml:space="preserve">Utilities </v>
          </cell>
        </row>
        <row r="416">
          <cell r="B416">
            <v>3028957.2592264381</v>
          </cell>
          <cell r="C416">
            <v>3028957.2592264381</v>
          </cell>
          <cell r="D416">
            <v>3028957.2592264381</v>
          </cell>
          <cell r="E416">
            <v>3028957.2592264381</v>
          </cell>
          <cell r="F416">
            <v>3028957.2592264381</v>
          </cell>
          <cell r="G416">
            <v>3028957.2592264381</v>
          </cell>
          <cell r="H416">
            <v>3028957.2592264381</v>
          </cell>
          <cell r="I416">
            <v>3028957.2592264381</v>
          </cell>
          <cell r="J416">
            <v>3028957.2592264381</v>
          </cell>
          <cell r="K416">
            <v>3028957.2592264381</v>
          </cell>
          <cell r="L416">
            <v>3028957.2592264381</v>
          </cell>
          <cell r="M416">
            <v>3028957.2592264381</v>
          </cell>
          <cell r="N416">
            <v>36347487.110717259</v>
          </cell>
          <cell r="O416" t="str">
            <v>Depreciation  -  See below</v>
          </cell>
          <cell r="P416">
            <v>191294999.99999997</v>
          </cell>
          <cell r="Q416">
            <v>0</v>
          </cell>
        </row>
        <row r="417">
          <cell r="O417" t="str">
            <v>Other Factory Overhead</v>
          </cell>
          <cell r="P417">
            <v>46730558.999999963</v>
          </cell>
          <cell r="Q417">
            <v>0</v>
          </cell>
        </row>
        <row r="418">
          <cell r="B418">
            <v>18026724.936785486</v>
          </cell>
          <cell r="C418">
            <v>18026724.936785486</v>
          </cell>
          <cell r="D418">
            <v>18026724.936785486</v>
          </cell>
          <cell r="E418">
            <v>18026724.936785486</v>
          </cell>
          <cell r="F418">
            <v>18026724.936785486</v>
          </cell>
          <cell r="G418">
            <v>18026724.936785486</v>
          </cell>
          <cell r="H418">
            <v>18026724.936785486</v>
          </cell>
          <cell r="I418">
            <v>18026724.936785486</v>
          </cell>
          <cell r="J418">
            <v>18026724.936785486</v>
          </cell>
          <cell r="K418">
            <v>18026724.936785486</v>
          </cell>
          <cell r="L418">
            <v>18026724.936785486</v>
          </cell>
          <cell r="M418">
            <v>18026724.936785486</v>
          </cell>
          <cell r="N418">
            <v>216320699.24142581</v>
          </cell>
        </row>
        <row r="419">
          <cell r="B419">
            <v>812500</v>
          </cell>
          <cell r="O419">
            <v>46730558.999999963</v>
          </cell>
        </row>
        <row r="420">
          <cell r="B420">
            <v>5261850.333333333</v>
          </cell>
          <cell r="C420">
            <v>5261850.333333333</v>
          </cell>
          <cell r="D420">
            <v>5261850.333333333</v>
          </cell>
          <cell r="E420">
            <v>5261850.333333333</v>
          </cell>
          <cell r="F420">
            <v>5261850.333333333</v>
          </cell>
          <cell r="G420">
            <v>5261850.333333333</v>
          </cell>
          <cell r="H420">
            <v>5261850.333333333</v>
          </cell>
          <cell r="I420">
            <v>5261850.333333333</v>
          </cell>
          <cell r="J420">
            <v>5261850.333333333</v>
          </cell>
          <cell r="K420">
            <v>5261850.333333333</v>
          </cell>
          <cell r="L420">
            <v>5261850.333333333</v>
          </cell>
          <cell r="M420">
            <v>5261850.333333333</v>
          </cell>
          <cell r="N420">
            <v>63142204.000000007</v>
          </cell>
        </row>
        <row r="421">
          <cell r="B421">
            <v>812500</v>
          </cell>
          <cell r="C421">
            <v>1152500</v>
          </cell>
          <cell r="D421">
            <v>8972500</v>
          </cell>
          <cell r="E421">
            <v>9362500</v>
          </cell>
          <cell r="F421">
            <v>7487500</v>
          </cell>
          <cell r="G421">
            <v>812500</v>
          </cell>
          <cell r="H421">
            <v>1012500</v>
          </cell>
          <cell r="I421">
            <v>4962500</v>
          </cell>
          <cell r="J421">
            <v>6112500</v>
          </cell>
          <cell r="K421">
            <v>812500</v>
          </cell>
          <cell r="L421">
            <v>9062500</v>
          </cell>
          <cell r="M421">
            <v>1187500</v>
          </cell>
          <cell r="N421">
            <v>51750000</v>
          </cell>
          <cell r="O421" t="str">
            <v>Selling Expenses</v>
          </cell>
          <cell r="P421">
            <v>63142204.000000007</v>
          </cell>
          <cell r="Q421">
            <v>0</v>
          </cell>
        </row>
        <row r="422">
          <cell r="B422">
            <v>10721372.916666664</v>
          </cell>
          <cell r="C422">
            <v>10721372.916666664</v>
          </cell>
          <cell r="D422">
            <v>10721372.916666664</v>
          </cell>
          <cell r="E422">
            <v>10721372.916666664</v>
          </cell>
          <cell r="F422">
            <v>10721372.916666664</v>
          </cell>
          <cell r="G422">
            <v>10721372.916666664</v>
          </cell>
          <cell r="H422">
            <v>10721372.916666664</v>
          </cell>
          <cell r="I422">
            <v>10721372.916666664</v>
          </cell>
          <cell r="J422">
            <v>10721372.916666664</v>
          </cell>
          <cell r="K422">
            <v>10721372.916666664</v>
          </cell>
          <cell r="L422">
            <v>10721372.916666664</v>
          </cell>
          <cell r="M422">
            <v>10721372.916666664</v>
          </cell>
          <cell r="N422">
            <v>128656474.99999994</v>
          </cell>
          <cell r="O422" t="str">
            <v>Advertisement expenses</v>
          </cell>
          <cell r="P422">
            <v>85250000</v>
          </cell>
          <cell r="Q422">
            <v>0</v>
          </cell>
          <cell r="R422">
            <v>-53370000</v>
          </cell>
          <cell r="S422">
            <v>28600000</v>
          </cell>
          <cell r="T422">
            <v>23150000</v>
          </cell>
        </row>
        <row r="423">
          <cell r="B423">
            <v>3015166.6666666665</v>
          </cell>
          <cell r="C423">
            <v>3015166.6666666665</v>
          </cell>
          <cell r="D423">
            <v>3015166.6666666665</v>
          </cell>
          <cell r="E423">
            <v>3015166.6666666665</v>
          </cell>
          <cell r="F423">
            <v>3015166.6666666665</v>
          </cell>
          <cell r="G423">
            <v>3015166.6666666665</v>
          </cell>
          <cell r="H423">
            <v>3015166.6666666665</v>
          </cell>
          <cell r="I423">
            <v>3015166.6666666665</v>
          </cell>
          <cell r="J423">
            <v>3015166.6666666665</v>
          </cell>
          <cell r="K423">
            <v>3015166.6666666665</v>
          </cell>
          <cell r="L423">
            <v>3015166.6666666665</v>
          </cell>
          <cell r="M423">
            <v>3015166.6666666665</v>
          </cell>
          <cell r="N423">
            <v>36182000.000000007</v>
          </cell>
          <cell r="O423" t="str">
            <v>Admin Expenses</v>
          </cell>
          <cell r="P423">
            <v>128656474.99999994</v>
          </cell>
          <cell r="Q423">
            <v>0</v>
          </cell>
        </row>
        <row r="424">
          <cell r="B424">
            <v>538178.35778849502</v>
          </cell>
          <cell r="C424">
            <v>545279.40365888865</v>
          </cell>
          <cell r="D424">
            <v>546159.11057164613</v>
          </cell>
          <cell r="E424">
            <v>550766.9760380591</v>
          </cell>
          <cell r="F424">
            <v>533902.17678276927</v>
          </cell>
          <cell r="G424">
            <v>536128.40429160511</v>
          </cell>
          <cell r="H424">
            <v>543219.37853817036</v>
          </cell>
          <cell r="I424">
            <v>528543.1866506486</v>
          </cell>
          <cell r="J424">
            <v>533418.02417513914</v>
          </cell>
          <cell r="K424">
            <v>530651.1719569487</v>
          </cell>
          <cell r="L424">
            <v>530141.54451475514</v>
          </cell>
          <cell r="M424">
            <v>532607.77613354754</v>
          </cell>
          <cell r="N424">
            <v>6448995.5111006722</v>
          </cell>
          <cell r="O424" t="str">
            <v>Depreciation</v>
          </cell>
          <cell r="P424">
            <v>36182000.000000007</v>
          </cell>
          <cell r="Q424">
            <v>0</v>
          </cell>
        </row>
        <row r="425">
          <cell r="B425">
            <v>0</v>
          </cell>
          <cell r="C425">
            <v>0</v>
          </cell>
          <cell r="D425">
            <v>0</v>
          </cell>
          <cell r="E425">
            <v>0</v>
          </cell>
          <cell r="F425">
            <v>0</v>
          </cell>
          <cell r="G425">
            <v>0</v>
          </cell>
          <cell r="H425">
            <v>0</v>
          </cell>
          <cell r="I425">
            <v>0</v>
          </cell>
          <cell r="J425">
            <v>0</v>
          </cell>
          <cell r="K425">
            <v>0</v>
          </cell>
          <cell r="L425">
            <v>0</v>
          </cell>
          <cell r="M425">
            <v>0</v>
          </cell>
          <cell r="N425">
            <v>0</v>
          </cell>
          <cell r="O425" t="str">
            <v>Financial Charges - Working Capital</v>
          </cell>
          <cell r="P425">
            <v>7199999.9999999991</v>
          </cell>
          <cell r="Q425">
            <v>0</v>
          </cell>
        </row>
        <row r="426">
          <cell r="B426">
            <v>0</v>
          </cell>
          <cell r="C426">
            <v>0</v>
          </cell>
          <cell r="D426">
            <v>0</v>
          </cell>
          <cell r="E426">
            <v>0</v>
          </cell>
          <cell r="F426">
            <v>0</v>
          </cell>
          <cell r="G426">
            <v>0</v>
          </cell>
          <cell r="H426">
            <v>0</v>
          </cell>
          <cell r="I426">
            <v>0</v>
          </cell>
          <cell r="J426">
            <v>0</v>
          </cell>
          <cell r="K426">
            <v>0</v>
          </cell>
          <cell r="L426">
            <v>0</v>
          </cell>
          <cell r="M426">
            <v>0</v>
          </cell>
          <cell r="N426">
            <v>0</v>
          </cell>
          <cell r="O426" t="str">
            <v>F/C- W.Cap - On the basis of Cash flow</v>
          </cell>
        </row>
        <row r="427">
          <cell r="B427">
            <v>0</v>
          </cell>
          <cell r="C427">
            <v>0</v>
          </cell>
          <cell r="D427">
            <v>0</v>
          </cell>
          <cell r="E427">
            <v>0</v>
          </cell>
          <cell r="F427">
            <v>0</v>
          </cell>
          <cell r="G427">
            <v>0</v>
          </cell>
          <cell r="H427">
            <v>0</v>
          </cell>
          <cell r="I427">
            <v>0</v>
          </cell>
          <cell r="J427">
            <v>0</v>
          </cell>
          <cell r="K427">
            <v>0</v>
          </cell>
          <cell r="L427">
            <v>0</v>
          </cell>
          <cell r="M427">
            <v>0</v>
          </cell>
          <cell r="N427">
            <v>0</v>
          </cell>
          <cell r="O427" t="str">
            <v>F/C- W.Cap - On the basis of Cash flow</v>
          </cell>
        </row>
        <row r="428">
          <cell r="B428">
            <v>373734.97068645485</v>
          </cell>
          <cell r="C428">
            <v>378666.25254089496</v>
          </cell>
          <cell r="D428">
            <v>379277.16011919873</v>
          </cell>
          <cell r="E428">
            <v>382477.06669309665</v>
          </cell>
          <cell r="F428">
            <v>370765.40054358984</v>
          </cell>
          <cell r="G428">
            <v>372311.39186917018</v>
          </cell>
          <cell r="H428">
            <v>377235.67954039614</v>
          </cell>
          <cell r="I428">
            <v>367043.87961850601</v>
          </cell>
          <cell r="J428">
            <v>370429.18345495773</v>
          </cell>
          <cell r="K428">
            <v>368507.75830343668</v>
          </cell>
          <cell r="L428">
            <v>368153.85035746882</v>
          </cell>
          <cell r="M428">
            <v>369866.51120385248</v>
          </cell>
          <cell r="N428">
            <v>4478469.104931023</v>
          </cell>
          <cell r="O428" t="str">
            <v>Financial Charges - Capital Exp</v>
          </cell>
          <cell r="P428">
            <v>0</v>
          </cell>
          <cell r="Q428">
            <v>0</v>
          </cell>
        </row>
        <row r="429">
          <cell r="B429">
            <v>0</v>
          </cell>
          <cell r="C429">
            <v>0</v>
          </cell>
          <cell r="D429">
            <v>0</v>
          </cell>
          <cell r="E429">
            <v>0</v>
          </cell>
          <cell r="F429">
            <v>0</v>
          </cell>
          <cell r="G429">
            <v>0</v>
          </cell>
          <cell r="H429">
            <v>0</v>
          </cell>
          <cell r="I429">
            <v>0</v>
          </cell>
          <cell r="J429">
            <v>0</v>
          </cell>
          <cell r="K429">
            <v>0</v>
          </cell>
          <cell r="L429">
            <v>0</v>
          </cell>
          <cell r="M429">
            <v>0</v>
          </cell>
          <cell r="N429">
            <v>0</v>
          </cell>
          <cell r="O429" t="str">
            <v>Charity &amp; Donation</v>
          </cell>
          <cell r="P429">
            <v>5000000</v>
          </cell>
          <cell r="Q429">
            <v>0</v>
          </cell>
        </row>
        <row r="430">
          <cell r="B430">
            <v>3589774.5550159286</v>
          </cell>
          <cell r="C430">
            <v>3922511.6023490066</v>
          </cell>
          <cell r="D430">
            <v>3549138.8696840252</v>
          </cell>
          <cell r="E430">
            <v>4070928.0358714508</v>
          </cell>
          <cell r="F430">
            <v>2866161.5121403583</v>
          </cell>
          <cell r="G430">
            <v>3244173.7403808953</v>
          </cell>
          <cell r="H430">
            <v>4444926.430905452</v>
          </cell>
          <cell r="I430">
            <v>2828698.7636283087</v>
          </cell>
          <cell r="J430">
            <v>3271629.4725080747</v>
          </cell>
          <cell r="K430">
            <v>3403642.5566826407</v>
          </cell>
          <cell r="L430">
            <v>2989231.6872532275</v>
          </cell>
          <cell r="M430">
            <v>3664069.5858620517</v>
          </cell>
          <cell r="N430">
            <v>41844886.812281415</v>
          </cell>
        </row>
        <row r="431">
          <cell r="B431">
            <v>1364114.3309060526</v>
          </cell>
          <cell r="C431">
            <v>1490554.4088926227</v>
          </cell>
          <cell r="D431">
            <v>1348672.7704799294</v>
          </cell>
          <cell r="E431">
            <v>1546952.6536311514</v>
          </cell>
          <cell r="F431">
            <v>1089141.3746133363</v>
          </cell>
          <cell r="G431">
            <v>1232786.0213447402</v>
          </cell>
          <cell r="H431">
            <v>1689072.0437440719</v>
          </cell>
          <cell r="I431">
            <v>1074905.5301787574</v>
          </cell>
          <cell r="J431">
            <v>1243219.1995530683</v>
          </cell>
          <cell r="K431">
            <v>1293384.1715394033</v>
          </cell>
          <cell r="L431">
            <v>1135908.0411562263</v>
          </cell>
          <cell r="M431">
            <v>1392346.4426275797</v>
          </cell>
          <cell r="N431">
            <v>15901056.98866694</v>
          </cell>
          <cell r="P431">
            <v>42437948.501138672</v>
          </cell>
          <cell r="Q431">
            <v>0</v>
          </cell>
        </row>
        <row r="432">
          <cell r="B432">
            <v>25676692.131063595</v>
          </cell>
          <cell r="C432">
            <v>26487901.584108077</v>
          </cell>
          <cell r="D432">
            <v>33794137.827521466</v>
          </cell>
          <cell r="E432">
            <v>34912014.648900419</v>
          </cell>
          <cell r="F432">
            <v>31345860.380746718</v>
          </cell>
          <cell r="G432">
            <v>25196289.474553071</v>
          </cell>
          <cell r="H432">
            <v>27065343.449394755</v>
          </cell>
          <cell r="I432">
            <v>28760081.276742883</v>
          </cell>
          <cell r="J432">
            <v>30529585.796357904</v>
          </cell>
          <cell r="K432">
            <v>25407075.575149097</v>
          </cell>
          <cell r="L432">
            <v>33084325.039948344</v>
          </cell>
          <cell r="M432">
            <v>26144780.232493695</v>
          </cell>
          <cell r="N432">
            <v>348404087.41697997</v>
          </cell>
          <cell r="P432">
            <v>16126420.430432698</v>
          </cell>
          <cell r="Q432">
            <v>0</v>
          </cell>
        </row>
        <row r="434">
          <cell r="B434">
            <v>508150380.38909876</v>
          </cell>
        </row>
        <row r="435">
          <cell r="B435">
            <v>15000000</v>
          </cell>
          <cell r="C435">
            <v>15000000</v>
          </cell>
          <cell r="D435">
            <v>15000000</v>
          </cell>
          <cell r="E435">
            <v>5000000</v>
          </cell>
          <cell r="F435">
            <v>5000000</v>
          </cell>
          <cell r="G435">
            <v>5000000</v>
          </cell>
          <cell r="H435">
            <v>5000000</v>
          </cell>
          <cell r="I435">
            <v>5000000</v>
          </cell>
          <cell r="J435">
            <v>5000000</v>
          </cell>
          <cell r="K435">
            <v>5000000</v>
          </cell>
          <cell r="L435">
            <v>5000000</v>
          </cell>
          <cell r="M435">
            <v>5000000</v>
          </cell>
          <cell r="N435">
            <v>90000000</v>
          </cell>
        </row>
        <row r="436">
          <cell r="B436">
            <v>1400000</v>
          </cell>
          <cell r="C436">
            <v>1400000</v>
          </cell>
          <cell r="D436">
            <v>1400000</v>
          </cell>
          <cell r="E436">
            <v>1400000</v>
          </cell>
          <cell r="F436">
            <v>1400000</v>
          </cell>
          <cell r="G436">
            <v>1400000</v>
          </cell>
          <cell r="H436">
            <v>1400000</v>
          </cell>
          <cell r="I436">
            <v>1400000</v>
          </cell>
          <cell r="J436">
            <v>1400000</v>
          </cell>
          <cell r="K436">
            <v>1400000</v>
          </cell>
          <cell r="L436">
            <v>1400000</v>
          </cell>
          <cell r="M436">
            <v>1400000</v>
          </cell>
          <cell r="N436">
            <v>16800000</v>
          </cell>
          <cell r="S436" t="str">
            <v>T</v>
          </cell>
          <cell r="T436" t="str">
            <v>D</v>
          </cell>
        </row>
        <row r="437">
          <cell r="B437">
            <v>537328</v>
          </cell>
          <cell r="C437">
            <v>427928</v>
          </cell>
          <cell r="D437">
            <v>507960</v>
          </cell>
          <cell r="E437">
            <v>9525448</v>
          </cell>
          <cell r="F437">
            <v>9587968</v>
          </cell>
          <cell r="G437">
            <v>9511316</v>
          </cell>
          <cell r="H437">
            <v>2546760</v>
          </cell>
          <cell r="I437">
            <v>474808</v>
          </cell>
          <cell r="J437">
            <v>570076</v>
          </cell>
          <cell r="K437">
            <v>427928</v>
          </cell>
          <cell r="L437">
            <v>474808</v>
          </cell>
          <cell r="M437">
            <v>507960</v>
          </cell>
          <cell r="N437">
            <v>35100288</v>
          </cell>
          <cell r="O437">
            <v>12000000</v>
          </cell>
          <cell r="P437">
            <v>28000000</v>
          </cell>
          <cell r="Q437">
            <v>-90000000</v>
          </cell>
          <cell r="S437">
            <v>12000000</v>
          </cell>
          <cell r="T437">
            <v>10000000</v>
          </cell>
        </row>
        <row r="438">
          <cell r="P438">
            <v>35100288</v>
          </cell>
          <cell r="Q438">
            <v>0</v>
          </cell>
          <cell r="S438">
            <v>0</v>
          </cell>
          <cell r="T438">
            <v>0</v>
          </cell>
        </row>
        <row r="439">
          <cell r="B439">
            <v>43703417.067849085</v>
          </cell>
          <cell r="C439">
            <v>44514626.520893559</v>
          </cell>
          <cell r="D439">
            <v>51820862.764306948</v>
          </cell>
          <cell r="E439">
            <v>52938739.585685909</v>
          </cell>
          <cell r="F439">
            <v>49372585.317532204</v>
          </cell>
          <cell r="G439">
            <v>43223014.411338553</v>
          </cell>
          <cell r="H439">
            <v>45092068.386180237</v>
          </cell>
          <cell r="I439">
            <v>46786806.213528365</v>
          </cell>
          <cell r="J439">
            <v>48556310.733143389</v>
          </cell>
          <cell r="K439">
            <v>43433800.511934578</v>
          </cell>
          <cell r="L439">
            <v>51111049.976733834</v>
          </cell>
          <cell r="M439">
            <v>44171505.16927918</v>
          </cell>
          <cell r="N439">
            <v>564724786.65840578</v>
          </cell>
        </row>
        <row r="440">
          <cell r="B440">
            <v>5300000</v>
          </cell>
          <cell r="P440">
            <v>759964656.93157113</v>
          </cell>
          <cell r="Q440">
            <v>-90000000.000000119</v>
          </cell>
          <cell r="S440">
            <v>12000000</v>
          </cell>
          <cell r="T440">
            <v>10000000</v>
          </cell>
          <cell r="U440">
            <v>22000000</v>
          </cell>
        </row>
        <row r="442">
          <cell r="B442">
            <v>914</v>
          </cell>
          <cell r="C442">
            <v>945</v>
          </cell>
          <cell r="D442">
            <v>976</v>
          </cell>
          <cell r="E442">
            <v>1007</v>
          </cell>
          <cell r="F442">
            <v>1038</v>
          </cell>
          <cell r="G442">
            <v>1069</v>
          </cell>
          <cell r="H442">
            <v>1100</v>
          </cell>
          <cell r="I442">
            <v>1131</v>
          </cell>
          <cell r="J442">
            <v>1162</v>
          </cell>
          <cell r="K442">
            <v>1193</v>
          </cell>
          <cell r="L442">
            <v>1224</v>
          </cell>
          <cell r="M442">
            <v>1255</v>
          </cell>
          <cell r="N442" t="str">
            <v>Total</v>
          </cell>
        </row>
        <row r="443">
          <cell r="B443">
            <v>5794666.666666667</v>
          </cell>
          <cell r="C443">
            <v>5794666.666666667</v>
          </cell>
          <cell r="D443">
            <v>5794666.666666667</v>
          </cell>
          <cell r="E443">
            <v>5794666.666666667</v>
          </cell>
          <cell r="F443">
            <v>5794666.666666667</v>
          </cell>
          <cell r="G443">
            <v>5794666.666666667</v>
          </cell>
          <cell r="H443">
            <v>5794666.666666667</v>
          </cell>
          <cell r="I443">
            <v>5794666.666666667</v>
          </cell>
          <cell r="J443">
            <v>5794666.666666667</v>
          </cell>
          <cell r="K443">
            <v>5794666.666666667</v>
          </cell>
          <cell r="L443">
            <v>5794666.666666667</v>
          </cell>
          <cell r="M443">
            <v>5794666.666666667</v>
          </cell>
          <cell r="N443">
            <v>69535999.999999985</v>
          </cell>
        </row>
        <row r="444">
          <cell r="B444">
            <v>0</v>
          </cell>
          <cell r="C444">
            <v>0</v>
          </cell>
          <cell r="D444">
            <v>0</v>
          </cell>
          <cell r="E444">
            <v>0</v>
          </cell>
          <cell r="F444">
            <v>0</v>
          </cell>
          <cell r="G444">
            <v>0</v>
          </cell>
          <cell r="H444">
            <v>0</v>
          </cell>
          <cell r="I444">
            <v>0</v>
          </cell>
          <cell r="J444">
            <v>0</v>
          </cell>
          <cell r="K444">
            <v>0</v>
          </cell>
          <cell r="L444">
            <v>0</v>
          </cell>
          <cell r="M444">
            <v>0</v>
          </cell>
          <cell r="N444">
            <v>0</v>
          </cell>
          <cell r="O444">
            <v>-422</v>
          </cell>
        </row>
        <row r="445">
          <cell r="B445">
            <v>5794666.666666667</v>
          </cell>
          <cell r="C445">
            <v>5794666.666666667</v>
          </cell>
          <cell r="D445">
            <v>5794666.666666667</v>
          </cell>
          <cell r="E445">
            <v>5794666.666666667</v>
          </cell>
          <cell r="F445">
            <v>5794666.666666667</v>
          </cell>
          <cell r="G445">
            <v>5794666.666666667</v>
          </cell>
          <cell r="H445">
            <v>5794666.666666667</v>
          </cell>
          <cell r="I445">
            <v>5794666.666666667</v>
          </cell>
          <cell r="J445">
            <v>5794666.666666667</v>
          </cell>
          <cell r="K445">
            <v>5794666.666666667</v>
          </cell>
          <cell r="L445">
            <v>5794666.666666667</v>
          </cell>
          <cell r="M445">
            <v>5794666.666666667</v>
          </cell>
          <cell r="N445">
            <v>69535999.999999985</v>
          </cell>
        </row>
        <row r="447">
          <cell r="B447">
            <v>0</v>
          </cell>
          <cell r="C447">
            <v>0</v>
          </cell>
          <cell r="D447">
            <v>0</v>
          </cell>
          <cell r="E447">
            <v>0</v>
          </cell>
          <cell r="F447">
            <v>0</v>
          </cell>
          <cell r="G447">
            <v>0</v>
          </cell>
          <cell r="H447">
            <v>0</v>
          </cell>
          <cell r="I447">
            <v>0</v>
          </cell>
          <cell r="J447">
            <v>0</v>
          </cell>
          <cell r="K447">
            <v>0</v>
          </cell>
          <cell r="L447">
            <v>0</v>
          </cell>
          <cell r="M447">
            <v>0</v>
          </cell>
          <cell r="N447">
            <v>0</v>
          </cell>
        </row>
        <row r="448">
          <cell r="B448">
            <v>0</v>
          </cell>
          <cell r="C448">
            <v>0</v>
          </cell>
          <cell r="D448">
            <v>0</v>
          </cell>
          <cell r="E448">
            <v>0</v>
          </cell>
          <cell r="F448">
            <v>0</v>
          </cell>
          <cell r="G448">
            <v>0</v>
          </cell>
          <cell r="H448">
            <v>0</v>
          </cell>
          <cell r="I448">
            <v>0</v>
          </cell>
          <cell r="J448">
            <v>0</v>
          </cell>
          <cell r="K448">
            <v>0</v>
          </cell>
          <cell r="L448">
            <v>0</v>
          </cell>
          <cell r="M448">
            <v>0</v>
          </cell>
          <cell r="N448">
            <v>0</v>
          </cell>
          <cell r="O448">
            <v>1</v>
          </cell>
        </row>
        <row r="449">
          <cell r="B449">
            <v>0</v>
          </cell>
          <cell r="C449">
            <v>0</v>
          </cell>
          <cell r="D449">
            <v>0</v>
          </cell>
          <cell r="E449">
            <v>0</v>
          </cell>
          <cell r="F449">
            <v>0</v>
          </cell>
          <cell r="G449">
            <v>0</v>
          </cell>
          <cell r="H449">
            <v>0</v>
          </cell>
          <cell r="I449">
            <v>0</v>
          </cell>
          <cell r="J449">
            <v>0</v>
          </cell>
          <cell r="K449">
            <v>0</v>
          </cell>
          <cell r="L449">
            <v>0</v>
          </cell>
          <cell r="M449">
            <v>0</v>
          </cell>
          <cell r="N449">
            <v>0</v>
          </cell>
        </row>
        <row r="451">
          <cell r="B451">
            <v>5794666.666666667</v>
          </cell>
          <cell r="C451">
            <v>5794666.666666667</v>
          </cell>
          <cell r="D451">
            <v>5794666.666666667</v>
          </cell>
          <cell r="E451">
            <v>5794666.666666667</v>
          </cell>
          <cell r="F451">
            <v>5794666.666666667</v>
          </cell>
          <cell r="G451">
            <v>5794666.666666667</v>
          </cell>
          <cell r="H451">
            <v>5794666.666666667</v>
          </cell>
          <cell r="I451">
            <v>5794666.666666667</v>
          </cell>
          <cell r="J451">
            <v>5794666.666666667</v>
          </cell>
          <cell r="K451">
            <v>5794666.666666667</v>
          </cell>
          <cell r="L451">
            <v>5794666.666666667</v>
          </cell>
          <cell r="M451">
            <v>5794666.666666667</v>
          </cell>
          <cell r="N451">
            <v>69535999.999999985</v>
          </cell>
        </row>
        <row r="452">
          <cell r="N452">
            <v>0</v>
          </cell>
        </row>
        <row r="454">
          <cell r="B454">
            <v>914</v>
          </cell>
          <cell r="C454">
            <v>945</v>
          </cell>
          <cell r="D454">
            <v>976</v>
          </cell>
          <cell r="E454">
            <v>1007</v>
          </cell>
          <cell r="F454">
            <v>1038</v>
          </cell>
          <cell r="G454">
            <v>1069</v>
          </cell>
          <cell r="H454">
            <v>1100</v>
          </cell>
          <cell r="I454">
            <v>1131</v>
          </cell>
          <cell r="J454">
            <v>1162</v>
          </cell>
          <cell r="K454">
            <v>1193</v>
          </cell>
          <cell r="L454">
            <v>1224</v>
          </cell>
          <cell r="M454">
            <v>1255</v>
          </cell>
          <cell r="N454" t="str">
            <v>Total</v>
          </cell>
        </row>
        <row r="456">
          <cell r="B456">
            <v>1385795.8224409525</v>
          </cell>
          <cell r="C456">
            <v>1385795.8224409525</v>
          </cell>
          <cell r="D456">
            <v>1385795.8224409525</v>
          </cell>
          <cell r="E456">
            <v>1385795.8224409525</v>
          </cell>
          <cell r="F456">
            <v>1385795.8224409525</v>
          </cell>
          <cell r="G456">
            <v>1385795.8224409525</v>
          </cell>
          <cell r="H456">
            <v>1385795.8224409525</v>
          </cell>
          <cell r="I456">
            <v>1385795.8224409525</v>
          </cell>
          <cell r="J456">
            <v>1385795.8224409525</v>
          </cell>
          <cell r="K456">
            <v>1385795.8224409525</v>
          </cell>
          <cell r="L456">
            <v>1385795.8224409525</v>
          </cell>
          <cell r="M456">
            <v>1385795.8224409525</v>
          </cell>
          <cell r="N456">
            <v>16629549.869291427</v>
          </cell>
        </row>
        <row r="457">
          <cell r="N457">
            <v>0</v>
          </cell>
          <cell r="O457" t="str">
            <v>Salaries &amp; Allowances</v>
          </cell>
        </row>
        <row r="458">
          <cell r="B458">
            <v>5794666.666666667</v>
          </cell>
          <cell r="C458">
            <v>5794666.666666667</v>
          </cell>
          <cell r="D458">
            <v>5794666.666666667</v>
          </cell>
          <cell r="E458">
            <v>5794666.666666667</v>
          </cell>
          <cell r="F458">
            <v>5794666.666666667</v>
          </cell>
          <cell r="G458">
            <v>5794666.666666667</v>
          </cell>
          <cell r="H458">
            <v>5794666.666666667</v>
          </cell>
          <cell r="I458">
            <v>5794666.666666667</v>
          </cell>
          <cell r="J458">
            <v>5794666.666666667</v>
          </cell>
          <cell r="K458">
            <v>5794666.666666667</v>
          </cell>
          <cell r="L458">
            <v>5794666.666666667</v>
          </cell>
          <cell r="M458">
            <v>5794666.666666667</v>
          </cell>
          <cell r="N458">
            <v>69535999.999999985</v>
          </cell>
          <cell r="O458" t="str">
            <v xml:space="preserve">Utilities </v>
          </cell>
        </row>
        <row r="459">
          <cell r="B459">
            <v>865255.99077355838</v>
          </cell>
          <cell r="C459">
            <v>865255.99077355838</v>
          </cell>
          <cell r="D459">
            <v>865255.99077355838</v>
          </cell>
          <cell r="E459">
            <v>865255.99077355838</v>
          </cell>
          <cell r="F459">
            <v>865255.99077355838</v>
          </cell>
          <cell r="G459">
            <v>865255.99077355838</v>
          </cell>
          <cell r="H459">
            <v>865255.99077355838</v>
          </cell>
          <cell r="I459">
            <v>865255.99077355838</v>
          </cell>
          <cell r="J459">
            <v>865255.99077355838</v>
          </cell>
          <cell r="K459">
            <v>865255.99077355838</v>
          </cell>
          <cell r="L459">
            <v>865255.99077355838</v>
          </cell>
          <cell r="M459">
            <v>865255.99077355838</v>
          </cell>
          <cell r="N459">
            <v>10383071.889282702</v>
          </cell>
          <cell r="O459" t="str">
            <v>Depreciation  -  See below</v>
          </cell>
        </row>
        <row r="460">
          <cell r="N460">
            <v>0</v>
          </cell>
          <cell r="O460" t="str">
            <v>Other Factory Overhead</v>
          </cell>
        </row>
        <row r="461">
          <cell r="B461">
            <v>8045718.4798811786</v>
          </cell>
          <cell r="C461">
            <v>8045718.4798811786</v>
          </cell>
          <cell r="D461">
            <v>8045718.4798811786</v>
          </cell>
          <cell r="E461">
            <v>8045718.4798811786</v>
          </cell>
          <cell r="F461">
            <v>8045718.4798811786</v>
          </cell>
          <cell r="G461">
            <v>8045718.4798811786</v>
          </cell>
          <cell r="H461">
            <v>8045718.4798811786</v>
          </cell>
          <cell r="I461">
            <v>8045718.4798811786</v>
          </cell>
          <cell r="J461">
            <v>8045718.4798811786</v>
          </cell>
          <cell r="K461">
            <v>8045718.4798811786</v>
          </cell>
          <cell r="L461">
            <v>8045718.4798811786</v>
          </cell>
          <cell r="M461">
            <v>8045718.4798811786</v>
          </cell>
          <cell r="N461">
            <v>96548621.758574113</v>
          </cell>
        </row>
        <row r="463">
          <cell r="B463">
            <v>0</v>
          </cell>
          <cell r="C463">
            <v>0</v>
          </cell>
          <cell r="D463">
            <v>0</v>
          </cell>
          <cell r="E463">
            <v>0</v>
          </cell>
          <cell r="F463">
            <v>0</v>
          </cell>
          <cell r="G463">
            <v>0</v>
          </cell>
          <cell r="H463">
            <v>0</v>
          </cell>
          <cell r="I463">
            <v>0</v>
          </cell>
          <cell r="J463">
            <v>0</v>
          </cell>
          <cell r="K463">
            <v>0</v>
          </cell>
          <cell r="L463">
            <v>0</v>
          </cell>
          <cell r="M463">
            <v>0</v>
          </cell>
          <cell r="N463">
            <v>0</v>
          </cell>
        </row>
        <row r="464">
          <cell r="B464">
            <v>3340000</v>
          </cell>
          <cell r="C464">
            <v>5850000</v>
          </cell>
          <cell r="D464">
            <v>180000</v>
          </cell>
          <cell r="E464">
            <v>748750</v>
          </cell>
          <cell r="F464">
            <v>3322500</v>
          </cell>
          <cell r="G464">
            <v>3553750</v>
          </cell>
          <cell r="H464">
            <v>6980000</v>
          </cell>
          <cell r="I464">
            <v>50000</v>
          </cell>
          <cell r="J464">
            <v>50000</v>
          </cell>
          <cell r="K464">
            <v>5625000</v>
          </cell>
          <cell r="L464">
            <v>3250000</v>
          </cell>
          <cell r="M464">
            <v>550000</v>
          </cell>
          <cell r="N464">
            <v>33500000</v>
          </cell>
          <cell r="O464" t="str">
            <v>Selling Expenses</v>
          </cell>
        </row>
        <row r="465">
          <cell r="B465">
            <v>0</v>
          </cell>
          <cell r="C465">
            <v>0</v>
          </cell>
          <cell r="D465">
            <v>0</v>
          </cell>
          <cell r="E465">
            <v>0</v>
          </cell>
          <cell r="F465">
            <v>0</v>
          </cell>
          <cell r="G465">
            <v>0</v>
          </cell>
          <cell r="H465">
            <v>0</v>
          </cell>
          <cell r="I465">
            <v>0</v>
          </cell>
          <cell r="J465">
            <v>0</v>
          </cell>
          <cell r="K465">
            <v>0</v>
          </cell>
          <cell r="L465">
            <v>0</v>
          </cell>
          <cell r="M465">
            <v>0</v>
          </cell>
          <cell r="N465">
            <v>0</v>
          </cell>
          <cell r="O465" t="str">
            <v>Advertisement expenses</v>
          </cell>
        </row>
        <row r="466">
          <cell r="B466">
            <v>0</v>
          </cell>
          <cell r="C466">
            <v>0</v>
          </cell>
          <cell r="D466">
            <v>0</v>
          </cell>
          <cell r="E466">
            <v>0</v>
          </cell>
          <cell r="F466">
            <v>0</v>
          </cell>
          <cell r="G466">
            <v>0</v>
          </cell>
          <cell r="H466">
            <v>0</v>
          </cell>
          <cell r="I466">
            <v>0</v>
          </cell>
          <cell r="J466">
            <v>0</v>
          </cell>
          <cell r="K466">
            <v>0</v>
          </cell>
          <cell r="L466">
            <v>0</v>
          </cell>
          <cell r="M466">
            <v>0</v>
          </cell>
          <cell r="N466">
            <v>0</v>
          </cell>
          <cell r="O466" t="str">
            <v>Admin Expenses</v>
          </cell>
        </row>
        <row r="467">
          <cell r="B467">
            <v>61821.642211505015</v>
          </cell>
          <cell r="C467">
            <v>54720.596341111312</v>
          </cell>
          <cell r="D467">
            <v>53840.889428353745</v>
          </cell>
          <cell r="E467">
            <v>49233.023961940838</v>
          </cell>
          <cell r="F467">
            <v>66097.823217230602</v>
          </cell>
          <cell r="G467">
            <v>63871.595708394918</v>
          </cell>
          <cell r="H467">
            <v>56780.621461829563</v>
          </cell>
          <cell r="I467">
            <v>71456.813349351432</v>
          </cell>
          <cell r="J467">
            <v>66581.975824860856</v>
          </cell>
          <cell r="K467">
            <v>69348.82804305121</v>
          </cell>
          <cell r="L467">
            <v>69858.455485244849</v>
          </cell>
          <cell r="M467">
            <v>67392.223866452434</v>
          </cell>
          <cell r="N467">
            <v>751004.48889932688</v>
          </cell>
          <cell r="O467" t="str">
            <v>Depreciation</v>
          </cell>
        </row>
        <row r="468">
          <cell r="B468">
            <v>0</v>
          </cell>
          <cell r="C468">
            <v>0</v>
          </cell>
          <cell r="D468">
            <v>0</v>
          </cell>
          <cell r="E468">
            <v>0</v>
          </cell>
          <cell r="F468">
            <v>0</v>
          </cell>
          <cell r="G468">
            <v>0</v>
          </cell>
          <cell r="H468">
            <v>0</v>
          </cell>
          <cell r="I468">
            <v>0</v>
          </cell>
          <cell r="J468">
            <v>0</v>
          </cell>
          <cell r="K468">
            <v>0</v>
          </cell>
          <cell r="L468">
            <v>0</v>
          </cell>
          <cell r="M468">
            <v>0</v>
          </cell>
          <cell r="N468">
            <v>0</v>
          </cell>
          <cell r="O468" t="str">
            <v>Financial Charges - Working Capital</v>
          </cell>
        </row>
        <row r="469">
          <cell r="B469">
            <v>0</v>
          </cell>
          <cell r="C469">
            <v>0</v>
          </cell>
          <cell r="D469">
            <v>0</v>
          </cell>
          <cell r="E469">
            <v>0</v>
          </cell>
          <cell r="F469">
            <v>0</v>
          </cell>
          <cell r="G469">
            <v>0</v>
          </cell>
          <cell r="H469">
            <v>0</v>
          </cell>
          <cell r="I469">
            <v>0</v>
          </cell>
          <cell r="J469">
            <v>0</v>
          </cell>
          <cell r="K469">
            <v>0</v>
          </cell>
          <cell r="L469">
            <v>0</v>
          </cell>
          <cell r="M469">
            <v>0</v>
          </cell>
          <cell r="N469">
            <v>0</v>
          </cell>
          <cell r="O469" t="str">
            <v>F/C- W.Cap - On the basis of Cash flow</v>
          </cell>
        </row>
        <row r="470">
          <cell r="B470">
            <v>0</v>
          </cell>
          <cell r="C470">
            <v>0</v>
          </cell>
          <cell r="D470">
            <v>0</v>
          </cell>
          <cell r="E470">
            <v>0</v>
          </cell>
          <cell r="F470">
            <v>0</v>
          </cell>
          <cell r="G470">
            <v>0</v>
          </cell>
          <cell r="H470">
            <v>0</v>
          </cell>
          <cell r="I470">
            <v>0</v>
          </cell>
          <cell r="J470">
            <v>0</v>
          </cell>
          <cell r="K470">
            <v>0</v>
          </cell>
          <cell r="L470">
            <v>0</v>
          </cell>
          <cell r="M470">
            <v>0</v>
          </cell>
          <cell r="N470">
            <v>0</v>
          </cell>
          <cell r="O470" t="str">
            <v>F/C- W.Cap - On the basis of Cash flow</v>
          </cell>
        </row>
        <row r="471">
          <cell r="B471">
            <v>42931.695980211822</v>
          </cell>
          <cell r="C471">
            <v>38000.414125771742</v>
          </cell>
          <cell r="D471">
            <v>37389.506547467885</v>
          </cell>
          <cell r="E471">
            <v>34189.599973570032</v>
          </cell>
          <cell r="F471">
            <v>45901.266123076806</v>
          </cell>
          <cell r="G471">
            <v>44355.274797496466</v>
          </cell>
          <cell r="H471">
            <v>39430.987126270535</v>
          </cell>
          <cell r="I471">
            <v>49622.787048160717</v>
          </cell>
          <cell r="J471">
            <v>46237.483211708925</v>
          </cell>
          <cell r="K471">
            <v>48158.90836323001</v>
          </cell>
          <cell r="L471">
            <v>48512.816309197813</v>
          </cell>
          <cell r="M471">
            <v>46800.155462814197</v>
          </cell>
          <cell r="N471">
            <v>521530.89506897703</v>
          </cell>
          <cell r="O471" t="str">
            <v>Financial Charges - Capital Exp</v>
          </cell>
        </row>
        <row r="472">
          <cell r="B472">
            <v>0</v>
          </cell>
          <cell r="C472">
            <v>0</v>
          </cell>
          <cell r="D472">
            <v>0</v>
          </cell>
          <cell r="E472">
            <v>0</v>
          </cell>
          <cell r="F472">
            <v>0</v>
          </cell>
          <cell r="G472">
            <v>0</v>
          </cell>
          <cell r="H472">
            <v>0</v>
          </cell>
          <cell r="I472">
            <v>0</v>
          </cell>
          <cell r="J472">
            <v>0</v>
          </cell>
          <cell r="K472">
            <v>0</v>
          </cell>
          <cell r="L472">
            <v>0</v>
          </cell>
          <cell r="M472">
            <v>0</v>
          </cell>
          <cell r="N472">
            <v>0</v>
          </cell>
          <cell r="O472" t="str">
            <v>Charity &amp; Donation</v>
          </cell>
        </row>
        <row r="473">
          <cell r="B473">
            <v>-29905.625785854187</v>
          </cell>
          <cell r="C473">
            <v>-154804.00939961255</v>
          </cell>
          <cell r="D473">
            <v>128770.52132494061</v>
          </cell>
          <cell r="E473">
            <v>100723.40992695613</v>
          </cell>
          <cell r="F473">
            <v>-25096.35879037097</v>
          </cell>
          <cell r="G473">
            <v>-36470.247848650171</v>
          </cell>
          <cell r="H473">
            <v>-108960.06339482868</v>
          </cell>
          <cell r="I473">
            <v>236296.53701470076</v>
          </cell>
          <cell r="J473">
            <v>236709.54408274789</v>
          </cell>
          <cell r="K473">
            <v>-42274.869785737734</v>
          </cell>
          <cell r="L473">
            <v>76431.95344485424</v>
          </cell>
          <cell r="M473">
            <v>211640.89806811302</v>
          </cell>
          <cell r="N473">
            <v>593061.68885725841</v>
          </cell>
        </row>
        <row r="474">
          <cell r="B474">
            <v>-11364.137798624592</v>
          </cell>
          <cell r="C474">
            <v>-58825.523571852769</v>
          </cell>
          <cell r="D474">
            <v>48932.798103477435</v>
          </cell>
          <cell r="E474">
            <v>38274.895772243326</v>
          </cell>
          <cell r="F474">
            <v>-9536.6163403409646</v>
          </cell>
          <cell r="G474">
            <v>-13858.694182487068</v>
          </cell>
          <cell r="H474">
            <v>-41404.824090034897</v>
          </cell>
          <cell r="I474">
            <v>89792.684065586291</v>
          </cell>
          <cell r="J474">
            <v>89949.626751444186</v>
          </cell>
          <cell r="K474">
            <v>-16064.450518580328</v>
          </cell>
          <cell r="L474">
            <v>29044.142309044608</v>
          </cell>
          <cell r="M474">
            <v>80423.541265882959</v>
          </cell>
          <cell r="N474">
            <v>225363.44176575818</v>
          </cell>
        </row>
        <row r="475">
          <cell r="B475">
            <v>3403483.5746072382</v>
          </cell>
          <cell r="C475">
            <v>5729091.4774954189</v>
          </cell>
          <cell r="D475">
            <v>448933.71540423972</v>
          </cell>
          <cell r="E475">
            <v>971170.92963471031</v>
          </cell>
          <cell r="F475">
            <v>3399866.1142095951</v>
          </cell>
          <cell r="G475">
            <v>3611647.9284747541</v>
          </cell>
          <cell r="H475">
            <v>6925846.7211032361</v>
          </cell>
          <cell r="I475">
            <v>497168.82147779921</v>
          </cell>
          <cell r="J475">
            <v>489478.62987076188</v>
          </cell>
          <cell r="K475">
            <v>5684168.4161019623</v>
          </cell>
          <cell r="L475">
            <v>3473847.3675483414</v>
          </cell>
          <cell r="M475">
            <v>956256.81866326253</v>
          </cell>
          <cell r="N475">
            <v>35590960.514591321</v>
          </cell>
        </row>
        <row r="478">
          <cell r="B478">
            <v>0</v>
          </cell>
          <cell r="C478">
            <v>0</v>
          </cell>
          <cell r="D478">
            <v>0</v>
          </cell>
          <cell r="E478">
            <v>0</v>
          </cell>
          <cell r="F478">
            <v>0</v>
          </cell>
          <cell r="G478">
            <v>0</v>
          </cell>
          <cell r="H478">
            <v>0</v>
          </cell>
          <cell r="I478">
            <v>0</v>
          </cell>
          <cell r="J478">
            <v>0</v>
          </cell>
          <cell r="K478">
            <v>0</v>
          </cell>
          <cell r="L478">
            <v>0</v>
          </cell>
          <cell r="M478">
            <v>0</v>
          </cell>
          <cell r="N478">
            <v>0</v>
          </cell>
        </row>
        <row r="479">
          <cell r="B479">
            <v>933333.33333333337</v>
          </cell>
          <cell r="C479">
            <v>933333.33333333337</v>
          </cell>
          <cell r="D479">
            <v>933333.33333333337</v>
          </cell>
          <cell r="E479">
            <v>933333.33333333337</v>
          </cell>
          <cell r="F479">
            <v>933333.33333333337</v>
          </cell>
          <cell r="G479">
            <v>933333.33333333337</v>
          </cell>
          <cell r="H479">
            <v>933333.33333333337</v>
          </cell>
          <cell r="I479">
            <v>933333.33333333337</v>
          </cell>
          <cell r="J479">
            <v>933333.33333333337</v>
          </cell>
          <cell r="K479">
            <v>933333.33333333337</v>
          </cell>
          <cell r="L479">
            <v>933333.33333333337</v>
          </cell>
          <cell r="M479">
            <v>933333.33333333337</v>
          </cell>
          <cell r="N479">
            <v>11200000.000000002</v>
          </cell>
          <cell r="O479">
            <v>19408750</v>
          </cell>
        </row>
        <row r="480">
          <cell r="B480">
            <v>0</v>
          </cell>
          <cell r="C480">
            <v>0</v>
          </cell>
          <cell r="D480">
            <v>0</v>
          </cell>
          <cell r="E480">
            <v>0</v>
          </cell>
          <cell r="F480">
            <v>0</v>
          </cell>
          <cell r="G480">
            <v>0</v>
          </cell>
          <cell r="H480">
            <v>0</v>
          </cell>
          <cell r="I480">
            <v>0</v>
          </cell>
          <cell r="J480">
            <v>0</v>
          </cell>
          <cell r="K480">
            <v>0</v>
          </cell>
          <cell r="L480">
            <v>0</v>
          </cell>
          <cell r="M480">
            <v>0</v>
          </cell>
          <cell r="N480">
            <v>0</v>
          </cell>
          <cell r="O480">
            <v>10000000.000000002</v>
          </cell>
        </row>
        <row r="481">
          <cell r="O481">
            <v>29408750</v>
          </cell>
        </row>
        <row r="483">
          <cell r="B483">
            <v>11449202.054488417</v>
          </cell>
          <cell r="C483">
            <v>13774809.957376597</v>
          </cell>
          <cell r="D483">
            <v>8494652.195285419</v>
          </cell>
          <cell r="E483">
            <v>9016889.4095158894</v>
          </cell>
          <cell r="F483">
            <v>11445584.594090775</v>
          </cell>
          <cell r="G483">
            <v>11657366.408355933</v>
          </cell>
          <cell r="H483">
            <v>14971565.200984415</v>
          </cell>
          <cell r="I483">
            <v>8542887.3013589773</v>
          </cell>
          <cell r="J483">
            <v>8535197.1097519398</v>
          </cell>
          <cell r="K483">
            <v>13729886.895983141</v>
          </cell>
          <cell r="L483">
            <v>11519565.84742952</v>
          </cell>
          <cell r="M483">
            <v>9001975.2985444404</v>
          </cell>
          <cell r="N483">
            <v>132139582.27316543</v>
          </cell>
        </row>
        <row r="488">
          <cell r="B488">
            <v>914</v>
          </cell>
          <cell r="C488">
            <v>945</v>
          </cell>
          <cell r="D488">
            <v>976</v>
          </cell>
          <cell r="E488">
            <v>1007</v>
          </cell>
          <cell r="F488">
            <v>1038</v>
          </cell>
          <cell r="G488">
            <v>1069</v>
          </cell>
          <cell r="H488">
            <v>1100</v>
          </cell>
          <cell r="I488">
            <v>1131</v>
          </cell>
          <cell r="J488">
            <v>1162</v>
          </cell>
          <cell r="K488">
            <v>1193</v>
          </cell>
          <cell r="L488">
            <v>1224</v>
          </cell>
          <cell r="M488">
            <v>1255</v>
          </cell>
          <cell r="N488" t="str">
            <v>Total</v>
          </cell>
          <cell r="O488" t="str">
            <v>Jul ~ Dec</v>
          </cell>
          <cell r="P488" t="str">
            <v>Jan ~ Jun</v>
          </cell>
        </row>
        <row r="489">
          <cell r="Q489" t="str">
            <v>Selling Expenses</v>
          </cell>
        </row>
        <row r="490">
          <cell r="B490">
            <v>4716537.5094517833</v>
          </cell>
          <cell r="C490">
            <v>4825810.0553567894</v>
          </cell>
          <cell r="D490">
            <v>4843714.4884970682</v>
          </cell>
          <cell r="E490">
            <v>4872148.2111430261</v>
          </cell>
          <cell r="F490">
            <v>4706057.5212955838</v>
          </cell>
          <cell r="G490">
            <v>4667035.8775320202</v>
          </cell>
          <cell r="H490">
            <v>4806417.0365934977</v>
          </cell>
          <cell r="I490">
            <v>4719198.6145617524</v>
          </cell>
          <cell r="J490">
            <v>4781941.4535826249</v>
          </cell>
          <cell r="K490">
            <v>4768724.3505052468</v>
          </cell>
          <cell r="L490">
            <v>4742345.8814959452</v>
          </cell>
          <cell r="M490">
            <v>4687798.4706351412</v>
          </cell>
          <cell r="N490">
            <v>57137729.470650472</v>
          </cell>
          <cell r="O490">
            <v>28631303.66327627</v>
          </cell>
          <cell r="P490">
            <v>28506425.807374209</v>
          </cell>
          <cell r="Q490" t="str">
            <v>CKD - Toyota</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t="str">
            <v>CKD - Daihatsu</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t="str">
            <v>Parts - Daihaitsu</v>
          </cell>
        </row>
        <row r="493">
          <cell r="B493">
            <v>545312.82388154941</v>
          </cell>
          <cell r="C493">
            <v>436040.27797654417</v>
          </cell>
          <cell r="D493">
            <v>418135.84483626514</v>
          </cell>
          <cell r="E493">
            <v>389702.12219030695</v>
          </cell>
          <cell r="F493">
            <v>555792.8120377498</v>
          </cell>
          <cell r="G493">
            <v>594814.45580131351</v>
          </cell>
          <cell r="H493">
            <v>455433.29673983448</v>
          </cell>
          <cell r="I493">
            <v>542651.71877158002</v>
          </cell>
          <cell r="J493">
            <v>479908.87975070754</v>
          </cell>
          <cell r="K493">
            <v>493125.98282808578</v>
          </cell>
          <cell r="L493">
            <v>519504.45183738845</v>
          </cell>
          <cell r="M493">
            <v>574051.86269819131</v>
          </cell>
          <cell r="N493">
            <v>6004474.5293495171</v>
          </cell>
          <cell r="O493">
            <v>2939798.336723729</v>
          </cell>
          <cell r="P493">
            <v>3064676.1926257876</v>
          </cell>
          <cell r="Q493" t="str">
            <v>Toyota CBU</v>
          </cell>
        </row>
        <row r="494">
          <cell r="B494">
            <v>5261850.333333333</v>
          </cell>
          <cell r="C494">
            <v>5261850.333333334</v>
          </cell>
          <cell r="D494">
            <v>5261850.333333333</v>
          </cell>
          <cell r="E494">
            <v>5261850.333333333</v>
          </cell>
          <cell r="F494">
            <v>5261850.333333334</v>
          </cell>
          <cell r="G494">
            <v>5261850.333333334</v>
          </cell>
          <cell r="H494">
            <v>5261850.3333333321</v>
          </cell>
          <cell r="I494">
            <v>5261850.3333333321</v>
          </cell>
          <cell r="J494">
            <v>5261850.3333333321</v>
          </cell>
          <cell r="K494">
            <v>5261850.3333333321</v>
          </cell>
          <cell r="L494">
            <v>5261850.333333334</v>
          </cell>
          <cell r="M494">
            <v>5261850.3333333321</v>
          </cell>
          <cell r="N494">
            <v>63142203.999999985</v>
          </cell>
          <cell r="O494">
            <v>31571102</v>
          </cell>
          <cell r="P494">
            <v>31571101.999999996</v>
          </cell>
        </row>
        <row r="495">
          <cell r="Q495" t="str">
            <v>Adveritisement Expenses</v>
          </cell>
        </row>
        <row r="496">
          <cell r="B496">
            <v>728296.41355494794</v>
          </cell>
          <cell r="C496">
            <v>1056994.3530255042</v>
          </cell>
          <cell r="D496">
            <v>8259495.3286153795</v>
          </cell>
          <cell r="E496">
            <v>8669096.3705023527</v>
          </cell>
          <cell r="F496">
            <v>6696618.7668775115</v>
          </cell>
          <cell r="G496">
            <v>720652.70014865487</v>
          </cell>
          <cell r="H496">
            <v>924864.2476054685</v>
          </cell>
          <cell r="I496">
            <v>4450720.1157747423</v>
          </cell>
          <cell r="J496">
            <v>5555007.3231571959</v>
          </cell>
          <cell r="K496">
            <v>736354.75913109025</v>
          </cell>
          <cell r="L496">
            <v>8167755.9847718347</v>
          </cell>
          <cell r="M496">
            <v>1057947.3628533899</v>
          </cell>
          <cell r="N496">
            <v>47023803.726018071</v>
          </cell>
          <cell r="O496">
            <v>26131153.932724345</v>
          </cell>
          <cell r="P496">
            <v>20892649.793293722</v>
          </cell>
          <cell r="Q496" t="str">
            <v>CKD - Toyota</v>
          </cell>
        </row>
        <row r="497">
          <cell r="B497">
            <v>3267178.539035792</v>
          </cell>
          <cell r="C497">
            <v>5722453.4291495159</v>
          </cell>
          <cell r="D497">
            <v>176075.49012767742</v>
          </cell>
          <cell r="E497">
            <v>732425.1290727692</v>
          </cell>
          <cell r="F497">
            <v>3235949.5154735856</v>
          </cell>
          <cell r="G497">
            <v>3461175.4975513183</v>
          </cell>
          <cell r="H497">
            <v>6775244.8701212984</v>
          </cell>
          <cell r="I497">
            <v>48533.272708605291</v>
          </cell>
          <cell r="J497">
            <v>48533.272708605291</v>
          </cell>
          <cell r="K497">
            <v>5459993.1797180949</v>
          </cell>
          <cell r="L497">
            <v>3154662.7260593437</v>
          </cell>
          <cell r="M497">
            <v>533865.99979465816</v>
          </cell>
          <cell r="N497">
            <v>32616090.921521265</v>
          </cell>
          <cell r="O497">
            <v>16595257.600410657</v>
          </cell>
          <cell r="P497">
            <v>16020833.321110606</v>
          </cell>
          <cell r="Q497" t="str">
            <v>CKD - Daihatsu</v>
          </cell>
        </row>
        <row r="498">
          <cell r="B498">
            <v>72821.460964208469</v>
          </cell>
          <cell r="C498">
            <v>127546.57085048489</v>
          </cell>
          <cell r="D498">
            <v>3924.509872322612</v>
          </cell>
          <cell r="E498">
            <v>16324.870927230866</v>
          </cell>
          <cell r="F498">
            <v>86550.484526414497</v>
          </cell>
          <cell r="G498">
            <v>92574.502448681873</v>
          </cell>
          <cell r="H498">
            <v>204755.12987870167</v>
          </cell>
          <cell r="I498">
            <v>1466.7272913947111</v>
          </cell>
          <cell r="J498">
            <v>1466.7272913947111</v>
          </cell>
          <cell r="K498">
            <v>165006.82028190501</v>
          </cell>
          <cell r="L498">
            <v>95337.273940656218</v>
          </cell>
          <cell r="M498">
            <v>16134.000205341823</v>
          </cell>
          <cell r="N498">
            <v>883909.07847873739</v>
          </cell>
          <cell r="O498">
            <v>399742.39958934317</v>
          </cell>
          <cell r="P498">
            <v>484166.67888939416</v>
          </cell>
          <cell r="Q498" t="str">
            <v>Parts - Daihaitsu</v>
          </cell>
        </row>
        <row r="499">
          <cell r="B499">
            <v>84203.586445051988</v>
          </cell>
          <cell r="C499">
            <v>95505.646974495947</v>
          </cell>
          <cell r="D499">
            <v>713004.67138462048</v>
          </cell>
          <cell r="E499">
            <v>693403.62949764938</v>
          </cell>
          <cell r="F499">
            <v>790881.23312249</v>
          </cell>
          <cell r="G499">
            <v>91847.299851345189</v>
          </cell>
          <cell r="H499">
            <v>87635.752394531388</v>
          </cell>
          <cell r="I499">
            <v>511779.8842252575</v>
          </cell>
          <cell r="J499">
            <v>557492.67684280383</v>
          </cell>
          <cell r="K499">
            <v>76145.24086890975</v>
          </cell>
          <cell r="L499">
            <v>894744.01522816648</v>
          </cell>
          <cell r="M499">
            <v>129552.63714661001</v>
          </cell>
          <cell r="N499">
            <v>4726196.2739819326</v>
          </cell>
          <cell r="O499">
            <v>2468846.0672756531</v>
          </cell>
          <cell r="P499">
            <v>2257350.206706279</v>
          </cell>
          <cell r="Q499" t="str">
            <v>CBU</v>
          </cell>
        </row>
        <row r="500">
          <cell r="B500">
            <v>4152500.0000000005</v>
          </cell>
          <cell r="C500">
            <v>7002500.0000000009</v>
          </cell>
          <cell r="D500">
            <v>9152500</v>
          </cell>
          <cell r="E500">
            <v>10111250.000000002</v>
          </cell>
          <cell r="F500">
            <v>10810000.000000002</v>
          </cell>
          <cell r="G500">
            <v>4366250</v>
          </cell>
          <cell r="H500">
            <v>7992500</v>
          </cell>
          <cell r="I500">
            <v>5012500</v>
          </cell>
          <cell r="J500">
            <v>6162500</v>
          </cell>
          <cell r="K500">
            <v>6437500</v>
          </cell>
          <cell r="L500">
            <v>12312500.000000002</v>
          </cell>
          <cell r="M500">
            <v>1737499.9999999998</v>
          </cell>
          <cell r="N500">
            <v>85250000</v>
          </cell>
          <cell r="O500">
            <v>45595000</v>
          </cell>
          <cell r="P500">
            <v>39655000</v>
          </cell>
        </row>
        <row r="501">
          <cell r="Q501" t="str">
            <v>Admin Expenses</v>
          </cell>
        </row>
        <row r="502">
          <cell r="B502">
            <v>9610261.4690381344</v>
          </cell>
          <cell r="C502">
            <v>9832911.6091950051</v>
          </cell>
          <cell r="D502">
            <v>9869393.092399193</v>
          </cell>
          <cell r="E502">
            <v>9927328.7090709955</v>
          </cell>
          <cell r="F502">
            <v>9588907.7903762609</v>
          </cell>
          <cell r="G502">
            <v>9509398.5743956808</v>
          </cell>
          <cell r="H502">
            <v>9793397.0329585802</v>
          </cell>
          <cell r="I502">
            <v>9615683.6491548289</v>
          </cell>
          <cell r="J502">
            <v>9743526.3912282288</v>
          </cell>
          <cell r="K502">
            <v>9716595.6573620625</v>
          </cell>
          <cell r="L502">
            <v>9662847.7578013577</v>
          </cell>
          <cell r="M502">
            <v>9551703.7501938995</v>
          </cell>
          <cell r="N502">
            <v>116421955.4831742</v>
          </cell>
          <cell r="O502">
            <v>58338201.244475268</v>
          </cell>
          <cell r="P502">
            <v>58083754.238698952</v>
          </cell>
          <cell r="Q502" t="str">
            <v>CKD - Toyota</v>
          </cell>
        </row>
        <row r="503">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t="str">
            <v>CKD - Daihatsu</v>
          </cell>
        </row>
        <row r="504">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t="str">
            <v>Parts - Daihaitsu</v>
          </cell>
        </row>
        <row r="505">
          <cell r="B505">
            <v>1111111.44762853</v>
          </cell>
          <cell r="C505">
            <v>888461.3074716602</v>
          </cell>
          <cell r="D505">
            <v>851979.82426747109</v>
          </cell>
          <cell r="E505">
            <v>794044.20759567025</v>
          </cell>
          <cell r="F505">
            <v>1132465.1262904038</v>
          </cell>
          <cell r="G505">
            <v>1211974.3422709841</v>
          </cell>
          <cell r="H505">
            <v>927975.88370808354</v>
          </cell>
          <cell r="I505">
            <v>1105689.2675118342</v>
          </cell>
          <cell r="J505">
            <v>977846.52543843572</v>
          </cell>
          <cell r="K505">
            <v>1004777.2593046015</v>
          </cell>
          <cell r="L505">
            <v>1058525.1588653075</v>
          </cell>
          <cell r="M505">
            <v>1169669.1664727647</v>
          </cell>
          <cell r="N505">
            <v>12234519.516825749</v>
          </cell>
          <cell r="O505">
            <v>5990036.2555247201</v>
          </cell>
          <cell r="P505">
            <v>6244483.2613010267</v>
          </cell>
          <cell r="Q505" t="str">
            <v>Toyota CBU</v>
          </cell>
        </row>
        <row r="506">
          <cell r="B506">
            <v>10721372.916666664</v>
          </cell>
          <cell r="C506">
            <v>10721372.916666666</v>
          </cell>
          <cell r="D506">
            <v>10721372.916666664</v>
          </cell>
          <cell r="E506">
            <v>10721372.916666666</v>
          </cell>
          <cell r="F506">
            <v>10721372.916666664</v>
          </cell>
          <cell r="G506">
            <v>10721372.916666664</v>
          </cell>
          <cell r="H506">
            <v>10721372.916666664</v>
          </cell>
          <cell r="I506">
            <v>10721372.916666662</v>
          </cell>
          <cell r="J506">
            <v>10721372.916666664</v>
          </cell>
          <cell r="K506">
            <v>10721372.916666664</v>
          </cell>
          <cell r="L506">
            <v>10721372.916666664</v>
          </cell>
          <cell r="M506">
            <v>10721372.916666664</v>
          </cell>
          <cell r="N506">
            <v>128656474.99999996</v>
          </cell>
          <cell r="O506">
            <v>64328237.499999985</v>
          </cell>
          <cell r="P506">
            <v>64328237.499999978</v>
          </cell>
        </row>
        <row r="507">
          <cell r="Q507" t="str">
            <v>Depreciaiton Expenses</v>
          </cell>
        </row>
        <row r="508">
          <cell r="B508">
            <v>2702689.3164353976</v>
          </cell>
          <cell r="C508">
            <v>2765305.1107135783</v>
          </cell>
          <cell r="D508">
            <v>2775564.7810900123</v>
          </cell>
          <cell r="E508">
            <v>2791857.9873388163</v>
          </cell>
          <cell r="F508">
            <v>2696684.0314208358</v>
          </cell>
          <cell r="G508">
            <v>2674323.6919772951</v>
          </cell>
          <cell r="H508">
            <v>2754192.4450091408</v>
          </cell>
          <cell r="I508">
            <v>2704214.1936013722</v>
          </cell>
          <cell r="J508">
            <v>2740167.3478728514</v>
          </cell>
          <cell r="K508">
            <v>2732593.630244216</v>
          </cell>
          <cell r="L508">
            <v>2717478.1337104784</v>
          </cell>
          <cell r="M508">
            <v>2686221.1566850073</v>
          </cell>
          <cell r="N508">
            <v>32741291.826099001</v>
          </cell>
          <cell r="O508">
            <v>16406424.918975934</v>
          </cell>
          <cell r="P508">
            <v>16334866.907123065</v>
          </cell>
          <cell r="Q508" t="str">
            <v>CKD - Toyota</v>
          </cell>
        </row>
        <row r="509">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t="str">
            <v>CKD - Daihatsu</v>
          </cell>
        </row>
        <row r="510">
          <cell r="N510">
            <v>0</v>
          </cell>
          <cell r="O510">
            <v>0</v>
          </cell>
          <cell r="P510">
            <v>0</v>
          </cell>
          <cell r="Q510" t="str">
            <v>Parts - Daihaitsu</v>
          </cell>
        </row>
        <row r="511">
          <cell r="B511">
            <v>312477.35023126879</v>
          </cell>
          <cell r="C511">
            <v>249861.55595308839</v>
          </cell>
          <cell r="D511">
            <v>239601.88557665399</v>
          </cell>
          <cell r="E511">
            <v>223308.67932785</v>
          </cell>
          <cell r="F511">
            <v>318482.63524583122</v>
          </cell>
          <cell r="G511">
            <v>340842.97468937142</v>
          </cell>
          <cell r="H511">
            <v>260974.22165752549</v>
          </cell>
          <cell r="I511">
            <v>310952.47306529415</v>
          </cell>
          <cell r="J511">
            <v>274999.31879381498</v>
          </cell>
          <cell r="K511">
            <v>282573.0364224505</v>
          </cell>
          <cell r="L511">
            <v>297688.53295618866</v>
          </cell>
          <cell r="M511">
            <v>328945.50998165912</v>
          </cell>
          <cell r="N511">
            <v>3440708.1739009968</v>
          </cell>
          <cell r="O511">
            <v>1684575.0810240638</v>
          </cell>
          <cell r="P511">
            <v>1756133.092876933</v>
          </cell>
          <cell r="Q511" t="str">
            <v>Toyota CBU</v>
          </cell>
        </row>
        <row r="512">
          <cell r="B512">
            <v>3015166.6666666665</v>
          </cell>
          <cell r="C512">
            <v>3015166.6666666665</v>
          </cell>
          <cell r="D512">
            <v>3015166.666666666</v>
          </cell>
          <cell r="E512">
            <v>3015166.666666666</v>
          </cell>
          <cell r="F512">
            <v>3015166.666666667</v>
          </cell>
          <cell r="G512">
            <v>3015166.6666666665</v>
          </cell>
          <cell r="H512">
            <v>3015166.666666666</v>
          </cell>
          <cell r="I512">
            <v>3015166.6666666665</v>
          </cell>
          <cell r="J512">
            <v>3015166.6666666665</v>
          </cell>
          <cell r="K512">
            <v>3015166.6666666665</v>
          </cell>
          <cell r="L512">
            <v>3015166.666666667</v>
          </cell>
          <cell r="M512">
            <v>3015166.6666666665</v>
          </cell>
          <cell r="N512">
            <v>36182000</v>
          </cell>
          <cell r="O512">
            <v>18091000</v>
          </cell>
          <cell r="P512">
            <v>18090999.999999996</v>
          </cell>
        </row>
        <row r="513">
          <cell r="Q513" t="str">
            <v>Financial  Charges -Capital Exp</v>
          </cell>
        </row>
        <row r="514">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t="str">
            <v>CKD - Toyota</v>
          </cell>
        </row>
        <row r="515">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t="str">
            <v>CKD - Daihatsu</v>
          </cell>
        </row>
        <row r="516">
          <cell r="O516">
            <v>0</v>
          </cell>
          <cell r="P516">
            <v>0</v>
          </cell>
          <cell r="Q516" t="str">
            <v>Parts - Daihaitsu</v>
          </cell>
        </row>
        <row r="517">
          <cell r="O517">
            <v>0</v>
          </cell>
          <cell r="P517">
            <v>0</v>
          </cell>
          <cell r="Q517" t="str">
            <v>Toyota CBU</v>
          </cell>
        </row>
        <row r="518">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Q519" t="str">
            <v>Financial. Charges - Working Capital</v>
          </cell>
        </row>
        <row r="520">
          <cell r="B520">
            <v>482404.14502184925</v>
          </cell>
          <cell r="C520">
            <v>500093.05899224273</v>
          </cell>
          <cell r="D520">
            <v>502758.27500108577</v>
          </cell>
          <cell r="E520">
            <v>509976.18082393525</v>
          </cell>
          <cell r="F520">
            <v>477507.75782574253</v>
          </cell>
          <cell r="G520">
            <v>475522.93191278144</v>
          </cell>
          <cell r="H520">
            <v>496201.66105324955</v>
          </cell>
          <cell r="I520">
            <v>474034.81972427724</v>
          </cell>
          <cell r="J520">
            <v>484767.44876841555</v>
          </cell>
          <cell r="K520">
            <v>480920.01958029502</v>
          </cell>
          <cell r="L520">
            <v>477800.47150196694</v>
          </cell>
          <cell r="M520">
            <v>474501.88816479599</v>
          </cell>
          <cell r="N520">
            <v>5836488.6583706383</v>
          </cell>
          <cell r="O520">
            <v>2948262.3495776374</v>
          </cell>
          <cell r="P520">
            <v>2888226.3087929999</v>
          </cell>
          <cell r="Q520" t="str">
            <v>CKD - Toyota</v>
          </cell>
        </row>
        <row r="521">
          <cell r="B521">
            <v>60473.755293825867</v>
          </cell>
          <cell r="C521">
            <v>53527.532337999808</v>
          </cell>
          <cell r="D521">
            <v>52667.005527819281</v>
          </cell>
          <cell r="E521">
            <v>48159.604580924555</v>
          </cell>
          <cell r="F521">
            <v>64375.987664004839</v>
          </cell>
          <cell r="G521">
            <v>62207.752952627627</v>
          </cell>
          <cell r="H521">
            <v>55114.987719421209</v>
          </cell>
          <cell r="I521">
            <v>69360.660183439599</v>
          </cell>
          <cell r="J521">
            <v>64628.823803714731</v>
          </cell>
          <cell r="K521">
            <v>67314.511668711566</v>
          </cell>
          <cell r="L521">
            <v>67809.189421347022</v>
          </cell>
          <cell r="M521">
            <v>65415.303586998278</v>
          </cell>
          <cell r="N521">
            <v>731055.11474083434</v>
          </cell>
          <cell r="O521">
            <v>341411.63835720194</v>
          </cell>
          <cell r="P521">
            <v>389643.4763836324</v>
          </cell>
          <cell r="Q521" t="str">
            <v>CKD - Daihatsu</v>
          </cell>
        </row>
        <row r="522">
          <cell r="B522">
            <v>1347.8869176791541</v>
          </cell>
          <cell r="C522">
            <v>1193.0640031115108</v>
          </cell>
          <cell r="D522">
            <v>1173.8839005344691</v>
          </cell>
          <cell r="E522">
            <v>1073.4193810162919</v>
          </cell>
          <cell r="F522">
            <v>1721.8355532257633</v>
          </cell>
          <cell r="G522">
            <v>1663.8427557672949</v>
          </cell>
          <cell r="H522">
            <v>1665.6337424083536</v>
          </cell>
          <cell r="I522">
            <v>2096.1531659118332</v>
          </cell>
          <cell r="J522">
            <v>1953.1520211461259</v>
          </cell>
          <cell r="K522">
            <v>2034.3163743396417</v>
          </cell>
          <cell r="L522">
            <v>2049.2660638978236</v>
          </cell>
          <cell r="M522">
            <v>1976.9202794541557</v>
          </cell>
          <cell r="N522">
            <v>19949.374158492421</v>
          </cell>
          <cell r="O522">
            <v>8173.9325113344839</v>
          </cell>
          <cell r="P522">
            <v>11775.441647157933</v>
          </cell>
          <cell r="Q522" t="str">
            <v>Parts - Daihaitsu</v>
          </cell>
        </row>
        <row r="523">
          <cell r="B523">
            <v>55774.212766645731</v>
          </cell>
          <cell r="C523">
            <v>45186.344666645986</v>
          </cell>
          <cell r="D523">
            <v>43400.83557056039</v>
          </cell>
          <cell r="E523">
            <v>40790.7952141239</v>
          </cell>
          <cell r="F523">
            <v>56394.418957026806</v>
          </cell>
          <cell r="G523">
            <v>60605.472378823724</v>
          </cell>
          <cell r="H523">
            <v>47017.71748492081</v>
          </cell>
          <cell r="I523">
            <v>54508.366926371309</v>
          </cell>
          <cell r="J523">
            <v>48650.575406723568</v>
          </cell>
          <cell r="K523">
            <v>49731.15237665367</v>
          </cell>
          <cell r="L523">
            <v>52341.073012788278</v>
          </cell>
          <cell r="M523">
            <v>58105.887968751478</v>
          </cell>
          <cell r="N523">
            <v>612506.85273003567</v>
          </cell>
          <cell r="O523">
            <v>302152.07955382654</v>
          </cell>
          <cell r="P523">
            <v>310354.77317620913</v>
          </cell>
          <cell r="Q523" t="str">
            <v>Toyota CBU</v>
          </cell>
        </row>
        <row r="524">
          <cell r="B524">
            <v>599999.99999999988</v>
          </cell>
          <cell r="C524">
            <v>600000.00000000012</v>
          </cell>
          <cell r="D524">
            <v>600000</v>
          </cell>
          <cell r="E524">
            <v>600000</v>
          </cell>
          <cell r="F524">
            <v>599999.99999999988</v>
          </cell>
          <cell r="G524">
            <v>600000</v>
          </cell>
          <cell r="H524">
            <v>600000</v>
          </cell>
          <cell r="I524">
            <v>600000</v>
          </cell>
          <cell r="J524">
            <v>600000</v>
          </cell>
          <cell r="K524">
            <v>599999.99999999988</v>
          </cell>
          <cell r="L524">
            <v>600000.00000000012</v>
          </cell>
          <cell r="M524">
            <v>600000</v>
          </cell>
          <cell r="N524">
            <v>7200000.0000000009</v>
          </cell>
          <cell r="O524">
            <v>3600000.0000000005</v>
          </cell>
          <cell r="P524">
            <v>3599999.9999999995</v>
          </cell>
        </row>
        <row r="525">
          <cell r="Q525" t="str">
            <v>Charity &amp; Donation</v>
          </cell>
        </row>
        <row r="526">
          <cell r="B526">
            <v>335002.8784873953</v>
          </cell>
          <cell r="C526">
            <v>347286.84652239084</v>
          </cell>
          <cell r="D526">
            <v>349137.69097297621</v>
          </cell>
          <cell r="E526">
            <v>354150.12557217729</v>
          </cell>
          <cell r="F526">
            <v>331602.60960121016</v>
          </cell>
          <cell r="G526">
            <v>330224.25827276486</v>
          </cell>
          <cell r="H526">
            <v>344584.48684253445</v>
          </cell>
          <cell r="I526">
            <v>329190.84703074809</v>
          </cell>
          <cell r="J526">
            <v>336644.06164473307</v>
          </cell>
          <cell r="K526">
            <v>333972.23581964942</v>
          </cell>
          <cell r="L526">
            <v>331805.882987477</v>
          </cell>
          <cell r="M526">
            <v>329515.20011444169</v>
          </cell>
          <cell r="N526">
            <v>4053117.123868498</v>
          </cell>
          <cell r="O526">
            <v>2047404.4094289145</v>
          </cell>
          <cell r="P526">
            <v>2005712.7144395835</v>
          </cell>
          <cell r="Q526" t="str">
            <v>CKD - Toyota</v>
          </cell>
        </row>
        <row r="527">
          <cell r="B527">
            <v>41995.663398490193</v>
          </cell>
          <cell r="C527">
            <v>37171.897456944309</v>
          </cell>
          <cell r="D527">
            <v>36574.309394318952</v>
          </cell>
          <cell r="E527">
            <v>33444.169847864279</v>
          </cell>
          <cell r="F527">
            <v>44705.546988892253</v>
          </cell>
          <cell r="G527">
            <v>43199.828439324738</v>
          </cell>
          <cell r="H527">
            <v>38274.297027375847</v>
          </cell>
          <cell r="I527">
            <v>48167.125127388616</v>
          </cell>
          <cell r="J527">
            <v>44881.127641468564</v>
          </cell>
          <cell r="K527">
            <v>46746.188658827479</v>
          </cell>
          <cell r="L527">
            <v>47089.714875935439</v>
          </cell>
          <cell r="M527">
            <v>45427.294157637698</v>
          </cell>
          <cell r="N527">
            <v>507677.16301446845</v>
          </cell>
          <cell r="O527">
            <v>237091.41552583475</v>
          </cell>
          <cell r="P527">
            <v>270585.74748863367</v>
          </cell>
          <cell r="Q527" t="str">
            <v>CKD - Daihatsu</v>
          </cell>
        </row>
        <row r="528">
          <cell r="B528">
            <v>936.03258172163498</v>
          </cell>
          <cell r="C528">
            <v>828.51666882743802</v>
          </cell>
          <cell r="D528">
            <v>815.19715314893699</v>
          </cell>
          <cell r="E528">
            <v>745.43012570575831</v>
          </cell>
          <cell r="F528">
            <v>1195.7191341845578</v>
          </cell>
          <cell r="G528">
            <v>1155.4463581717325</v>
          </cell>
          <cell r="H528">
            <v>1156.69009889469</v>
          </cell>
          <cell r="I528">
            <v>1455.6619207721064</v>
          </cell>
          <cell r="J528">
            <v>1356.3555702403651</v>
          </cell>
          <cell r="K528">
            <v>1412.719704402529</v>
          </cell>
          <cell r="L528">
            <v>1423.1014332623774</v>
          </cell>
          <cell r="M528">
            <v>1372.8613051764971</v>
          </cell>
          <cell r="N528">
            <v>13853.732054508624</v>
          </cell>
          <cell r="O528">
            <v>5676.3420217600587</v>
          </cell>
          <cell r="P528">
            <v>8177.3900327485644</v>
          </cell>
          <cell r="Q528" t="str">
            <v>Parts - Daihaitsu</v>
          </cell>
        </row>
        <row r="529">
          <cell r="B529">
            <v>38732.092199059531</v>
          </cell>
          <cell r="C529">
            <v>31379.40601850416</v>
          </cell>
          <cell r="D529">
            <v>30139.469146222498</v>
          </cell>
          <cell r="E529">
            <v>28326.941120919382</v>
          </cell>
          <cell r="F529">
            <v>39162.790942379739</v>
          </cell>
          <cell r="G529">
            <v>42087.133596405358</v>
          </cell>
          <cell r="H529">
            <v>32651.192697861676</v>
          </cell>
          <cell r="I529">
            <v>37853.032587757858</v>
          </cell>
          <cell r="J529">
            <v>33785.121810224693</v>
          </cell>
          <cell r="K529">
            <v>34535.522483787281</v>
          </cell>
          <cell r="L529">
            <v>36347.967369991857</v>
          </cell>
          <cell r="M529">
            <v>40351.311089410745</v>
          </cell>
          <cell r="N529">
            <v>425351.98106252484</v>
          </cell>
          <cell r="O529">
            <v>209827.83302349068</v>
          </cell>
          <cell r="P529">
            <v>215524.14803903407</v>
          </cell>
          <cell r="Q529" t="str">
            <v>Toyota CBU</v>
          </cell>
        </row>
        <row r="530">
          <cell r="B530">
            <v>416666.66666666663</v>
          </cell>
          <cell r="C530">
            <v>416666.6666666668</v>
          </cell>
          <cell r="D530">
            <v>416666.66666666663</v>
          </cell>
          <cell r="E530">
            <v>416666.66666666669</v>
          </cell>
          <cell r="F530">
            <v>416666.66666666669</v>
          </cell>
          <cell r="G530">
            <v>416666.66666666674</v>
          </cell>
          <cell r="H530">
            <v>416666.66666666669</v>
          </cell>
          <cell r="I530">
            <v>416666.66666666669</v>
          </cell>
          <cell r="J530">
            <v>416666.66666666663</v>
          </cell>
          <cell r="K530">
            <v>416666.66666666669</v>
          </cell>
          <cell r="L530">
            <v>416666.66666666674</v>
          </cell>
          <cell r="M530">
            <v>416666.66666666663</v>
          </cell>
          <cell r="N530">
            <v>5000000</v>
          </cell>
          <cell r="O530">
            <v>2500000</v>
          </cell>
          <cell r="P530">
            <v>2500000.0000000005</v>
          </cell>
        </row>
        <row r="531">
          <cell r="Q531" t="str">
            <v>Other income</v>
          </cell>
        </row>
        <row r="532">
          <cell r="B532">
            <v>16400000</v>
          </cell>
          <cell r="C532">
            <v>16400000</v>
          </cell>
          <cell r="D532">
            <v>16400000</v>
          </cell>
          <cell r="E532">
            <v>6400000</v>
          </cell>
          <cell r="F532">
            <v>6400000</v>
          </cell>
          <cell r="G532">
            <v>6400000</v>
          </cell>
          <cell r="H532">
            <v>6400000</v>
          </cell>
          <cell r="I532">
            <v>6400000</v>
          </cell>
          <cell r="J532">
            <v>6400000</v>
          </cell>
          <cell r="K532">
            <v>6400000</v>
          </cell>
          <cell r="L532">
            <v>6400000</v>
          </cell>
          <cell r="M532">
            <v>6400000</v>
          </cell>
          <cell r="N532">
            <v>106800000</v>
          </cell>
          <cell r="O532">
            <v>68400000</v>
          </cell>
          <cell r="P532">
            <v>38400000</v>
          </cell>
          <cell r="Q532" t="str">
            <v>CKD - Toyota</v>
          </cell>
        </row>
        <row r="533">
          <cell r="B533">
            <v>933333.33333333337</v>
          </cell>
          <cell r="C533">
            <v>933333.33333333337</v>
          </cell>
          <cell r="D533">
            <v>933333.33333333337</v>
          </cell>
          <cell r="E533">
            <v>933333.33333333337</v>
          </cell>
          <cell r="F533">
            <v>933333.33333333337</v>
          </cell>
          <cell r="G533">
            <v>933333.33333333337</v>
          </cell>
          <cell r="H533">
            <v>933333.33333333337</v>
          </cell>
          <cell r="I533">
            <v>933333.33333333337</v>
          </cell>
          <cell r="J533">
            <v>933333.33333333337</v>
          </cell>
          <cell r="K533">
            <v>933333.33333333337</v>
          </cell>
          <cell r="L533">
            <v>933333.33333333337</v>
          </cell>
          <cell r="M533">
            <v>933333.33333333337</v>
          </cell>
          <cell r="N533">
            <v>11200000.000000002</v>
          </cell>
          <cell r="O533">
            <v>5600000</v>
          </cell>
          <cell r="P533">
            <v>5600000</v>
          </cell>
          <cell r="Q533" t="str">
            <v>CKD - Daihatsu</v>
          </cell>
        </row>
        <row r="534">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t="str">
            <v>Parts - Daihaitsu</v>
          </cell>
        </row>
        <row r="535">
          <cell r="B535">
            <v>537328</v>
          </cell>
          <cell r="C535">
            <v>427928</v>
          </cell>
          <cell r="D535">
            <v>507960</v>
          </cell>
          <cell r="E535">
            <v>9525448</v>
          </cell>
          <cell r="F535">
            <v>9587968</v>
          </cell>
          <cell r="G535">
            <v>9511316</v>
          </cell>
          <cell r="H535">
            <v>2546760</v>
          </cell>
          <cell r="I535">
            <v>474808</v>
          </cell>
          <cell r="J535">
            <v>570076</v>
          </cell>
          <cell r="K535">
            <v>427928</v>
          </cell>
          <cell r="L535">
            <v>474808</v>
          </cell>
          <cell r="M535">
            <v>507960</v>
          </cell>
          <cell r="N535">
            <v>35100288</v>
          </cell>
          <cell r="O535">
            <v>30097948</v>
          </cell>
          <cell r="P535">
            <v>5002340</v>
          </cell>
          <cell r="Q535" t="str">
            <v>Toyota CBU</v>
          </cell>
        </row>
        <row r="536">
          <cell r="B536">
            <v>17870661.333333332</v>
          </cell>
          <cell r="C536">
            <v>17761261.333333332</v>
          </cell>
          <cell r="D536">
            <v>17841293.333333332</v>
          </cell>
          <cell r="E536">
            <v>16858781.333333332</v>
          </cell>
          <cell r="F536">
            <v>16921301.333333332</v>
          </cell>
          <cell r="G536">
            <v>16844649.333333332</v>
          </cell>
          <cell r="H536">
            <v>9880093.3333333321</v>
          </cell>
          <cell r="I536">
            <v>7808141.333333333</v>
          </cell>
          <cell r="J536">
            <v>7903409.333333333</v>
          </cell>
          <cell r="K536">
            <v>7761261.333333333</v>
          </cell>
          <cell r="L536">
            <v>7808141.333333333</v>
          </cell>
          <cell r="M536">
            <v>7841293.333333333</v>
          </cell>
          <cell r="N536">
            <v>153100288</v>
          </cell>
          <cell r="O536">
            <v>104097948</v>
          </cell>
          <cell r="P536">
            <v>49002340</v>
          </cell>
        </row>
        <row r="539">
          <cell r="B539">
            <v>914</v>
          </cell>
          <cell r="C539">
            <v>945</v>
          </cell>
          <cell r="D539">
            <v>976</v>
          </cell>
          <cell r="E539">
            <v>1007</v>
          </cell>
          <cell r="F539">
            <v>1038</v>
          </cell>
          <cell r="G539">
            <v>1069</v>
          </cell>
          <cell r="H539">
            <v>1100</v>
          </cell>
          <cell r="I539">
            <v>1131</v>
          </cell>
          <cell r="J539">
            <v>1162</v>
          </cell>
          <cell r="K539">
            <v>1193</v>
          </cell>
          <cell r="L539">
            <v>1224</v>
          </cell>
          <cell r="M539">
            <v>1255</v>
          </cell>
        </row>
        <row r="541">
          <cell r="B541">
            <v>5330.971806841444</v>
          </cell>
          <cell r="C541">
            <v>4450.6278387391867</v>
          </cell>
          <cell r="D541">
            <v>4327.5507084975143</v>
          </cell>
          <cell r="E541">
            <v>3880.9474753805712</v>
          </cell>
          <cell r="F541">
            <v>5576.0739588801307</v>
          </cell>
          <cell r="G541">
            <v>5384.2223576312035</v>
          </cell>
          <cell r="H541">
            <v>3880.9474753805712</v>
          </cell>
          <cell r="I541">
            <v>5106.5098360270676</v>
          </cell>
          <cell r="J541">
            <v>4709.8877128404993</v>
          </cell>
          <cell r="K541">
            <v>5160.8344087507594</v>
          </cell>
          <cell r="L541">
            <v>5216.3272518556068</v>
          </cell>
          <cell r="M541">
            <v>5063.8667476260061</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11150.091575091576</v>
          </cell>
          <cell r="C543">
            <v>9308.7920489296648</v>
          </cell>
          <cell r="D543">
            <v>9051.3678263455258</v>
          </cell>
          <cell r="E543">
            <v>8117.2666666666673</v>
          </cell>
          <cell r="F543">
            <v>11662.739463601532</v>
          </cell>
          <cell r="G543">
            <v>11261.468738438773</v>
          </cell>
          <cell r="H543">
            <v>8117.2666666666673</v>
          </cell>
          <cell r="I543">
            <v>10680.614035087719</v>
          </cell>
          <cell r="J543">
            <v>9851.0517799352765</v>
          </cell>
          <cell r="K543">
            <v>10794.237588652482</v>
          </cell>
          <cell r="L543">
            <v>10910.304659498208</v>
          </cell>
          <cell r="M543">
            <v>10591.423103688239</v>
          </cell>
        </row>
        <row r="544">
          <cell r="B544">
            <v>3328.5244606883934</v>
          </cell>
          <cell r="C544">
            <v>2778.859870849943</v>
          </cell>
          <cell r="D544">
            <v>2702.0136121556093</v>
          </cell>
          <cell r="E544">
            <v>2423.1658073811504</v>
          </cell>
          <cell r="F544">
            <v>3481.5600680763655</v>
          </cell>
          <cell r="G544">
            <v>3361.7727627374452</v>
          </cell>
          <cell r="H544">
            <v>2423.1658073811504</v>
          </cell>
          <cell r="I544">
            <v>3188.3760623436192</v>
          </cell>
          <cell r="J544">
            <v>2940.735203132464</v>
          </cell>
          <cell r="K544">
            <v>3222.2949566238703</v>
          </cell>
          <cell r="L544">
            <v>3256.9432894907936</v>
          </cell>
          <cell r="M544">
            <v>3161.7507925119394</v>
          </cell>
        </row>
        <row r="545">
          <cell r="B545">
            <v>19809.587842621411</v>
          </cell>
          <cell r="C545">
            <v>16538.279758518795</v>
          </cell>
          <cell r="D545">
            <v>16080.93214699865</v>
          </cell>
          <cell r="E545">
            <v>14421.379949428388</v>
          </cell>
          <cell r="F545">
            <v>20720.373490558028</v>
          </cell>
          <cell r="G545">
            <v>20007.463858807419</v>
          </cell>
          <cell r="H545">
            <v>14421.379949428388</v>
          </cell>
          <cell r="I545">
            <v>18975.499933458406</v>
          </cell>
          <cell r="J545">
            <v>17501.674695908237</v>
          </cell>
          <cell r="K545">
            <v>19177.366954027111</v>
          </cell>
          <cell r="L545">
            <v>19383.575200844611</v>
          </cell>
          <cell r="M545">
            <v>18817.040643826185</v>
          </cell>
        </row>
        <row r="547">
          <cell r="B547">
            <v>4619.3194081365082</v>
          </cell>
          <cell r="C547">
            <v>4619.3194081365082</v>
          </cell>
          <cell r="D547">
            <v>4619.3194081365082</v>
          </cell>
          <cell r="E547">
            <v>4619.3194081365082</v>
          </cell>
          <cell r="F547">
            <v>4619.3194081365082</v>
          </cell>
          <cell r="G547">
            <v>4619.3194081365082</v>
          </cell>
          <cell r="H547">
            <v>3959.4166355455786</v>
          </cell>
          <cell r="I547">
            <v>3959.4166355455786</v>
          </cell>
          <cell r="J547">
            <v>3959.4166355455786</v>
          </cell>
          <cell r="K547">
            <v>3959.4166355455786</v>
          </cell>
          <cell r="L547">
            <v>3959.4166355455786</v>
          </cell>
          <cell r="M547">
            <v>3959.4166355455786</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19315.555555555558</v>
          </cell>
          <cell r="C549">
            <v>19315.555555555558</v>
          </cell>
          <cell r="D549">
            <v>19315.555555555558</v>
          </cell>
          <cell r="E549">
            <v>19315.555555555558</v>
          </cell>
          <cell r="F549">
            <v>19315.555555555558</v>
          </cell>
          <cell r="G549">
            <v>19315.555555555558</v>
          </cell>
          <cell r="H549">
            <v>16556.190476190477</v>
          </cell>
          <cell r="I549">
            <v>16556.190476190477</v>
          </cell>
          <cell r="J549">
            <v>16556.190476190477</v>
          </cell>
          <cell r="K549">
            <v>16556.190476190477</v>
          </cell>
          <cell r="L549">
            <v>16556.190476190477</v>
          </cell>
          <cell r="M549">
            <v>16556.190476190477</v>
          </cell>
        </row>
        <row r="550">
          <cell r="B550">
            <v>2884.1866359118612</v>
          </cell>
          <cell r="C550">
            <v>2884.1866359118612</v>
          </cell>
          <cell r="D550">
            <v>2884.1866359118612</v>
          </cell>
          <cell r="E550">
            <v>2884.1866359118612</v>
          </cell>
          <cell r="F550">
            <v>2884.1866359118612</v>
          </cell>
          <cell r="G550">
            <v>2884.1866359118612</v>
          </cell>
          <cell r="H550">
            <v>2472.1599736387384</v>
          </cell>
          <cell r="I550">
            <v>2472.1599736387384</v>
          </cell>
          <cell r="J550">
            <v>2472.1599736387384</v>
          </cell>
          <cell r="K550">
            <v>2472.1599736387384</v>
          </cell>
          <cell r="L550">
            <v>2472.1599736387384</v>
          </cell>
          <cell r="M550">
            <v>2472.1599736387384</v>
          </cell>
        </row>
        <row r="551">
          <cell r="B551">
            <v>26819.061599603927</v>
          </cell>
          <cell r="C551">
            <v>26819.061599603927</v>
          </cell>
          <cell r="D551">
            <v>26819.061599603927</v>
          </cell>
          <cell r="E551">
            <v>26819.061599603927</v>
          </cell>
          <cell r="F551">
            <v>26819.061599603927</v>
          </cell>
          <cell r="G551">
            <v>26819.061599603927</v>
          </cell>
          <cell r="H551">
            <v>22987.767085374795</v>
          </cell>
          <cell r="I551">
            <v>22987.767085374795</v>
          </cell>
          <cell r="J551">
            <v>22987.767085374795</v>
          </cell>
          <cell r="K551">
            <v>22987.767085374795</v>
          </cell>
          <cell r="L551">
            <v>22987.767085374795</v>
          </cell>
          <cell r="M551">
            <v>22987.767085374795</v>
          </cell>
        </row>
        <row r="554">
          <cell r="B554">
            <v>5183.0082521448167</v>
          </cell>
          <cell r="C554">
            <v>4427.3486746392564</v>
          </cell>
          <cell r="D554">
            <v>4320.887144065181</v>
          </cell>
          <cell r="E554">
            <v>3897.7185689144208</v>
          </cell>
          <cell r="F554">
            <v>5409.2615187305564</v>
          </cell>
          <cell r="G554">
            <v>5179.8400416559607</v>
          </cell>
          <cell r="H554">
            <v>3845.1336292747983</v>
          </cell>
          <cell r="I554">
            <v>4967.5774890123712</v>
          </cell>
          <cell r="J554">
            <v>4642.661605420024</v>
          </cell>
          <cell r="K554">
            <v>5073.1110111757944</v>
          </cell>
          <cell r="L554">
            <v>5099.2966467698334</v>
          </cell>
          <cell r="M554">
            <v>4893.3178190345943</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15580.366396615698</v>
          </cell>
          <cell r="C556">
            <v>14065.815418598198</v>
          </cell>
          <cell r="D556">
            <v>13937.86149454217</v>
          </cell>
          <cell r="E556">
            <v>12990.070739676898</v>
          </cell>
          <cell r="F556">
            <v>17928.80038831451</v>
          </cell>
          <cell r="G556">
            <v>16522.62377225871</v>
          </cell>
          <cell r="H556">
            <v>13012.379906852413</v>
          </cell>
          <cell r="I556">
            <v>16957.866211611876</v>
          </cell>
          <cell r="J556">
            <v>15996.962658356917</v>
          </cell>
          <cell r="K556">
            <v>17004.344235451234</v>
          </cell>
          <cell r="L556">
            <v>16758.208123786724</v>
          </cell>
          <cell r="M556">
            <v>15514.915208059225</v>
          </cell>
        </row>
        <row r="557">
          <cell r="B557">
            <v>20763.374648760517</v>
          </cell>
          <cell r="C557">
            <v>18493.164093237454</v>
          </cell>
          <cell r="D557">
            <v>18258.748638607351</v>
          </cell>
          <cell r="E557">
            <v>16887.789308591317</v>
          </cell>
          <cell r="F557">
            <v>23338.061907045067</v>
          </cell>
          <cell r="G557">
            <v>21702.46381391467</v>
          </cell>
          <cell r="H557">
            <v>16857.513536127211</v>
          </cell>
          <cell r="I557">
            <v>21925.443700624248</v>
          </cell>
          <cell r="J557">
            <v>20639.624263776939</v>
          </cell>
          <cell r="K557">
            <v>22077.455246627029</v>
          </cell>
          <cell r="L557">
            <v>21857.504770556559</v>
          </cell>
          <cell r="M557">
            <v>20408.233027093818</v>
          </cell>
        </row>
        <row r="559">
          <cell r="B559">
            <v>800.32572918126152</v>
          </cell>
          <cell r="C559">
            <v>969.71958993165515</v>
          </cell>
          <cell r="D559">
            <v>7367.9708551430685</v>
          </cell>
          <cell r="E559">
            <v>6935.2770964018819</v>
          </cell>
          <cell r="F559">
            <v>7697.2629504339211</v>
          </cell>
          <cell r="G559">
            <v>799.8365151483406</v>
          </cell>
          <cell r="H559">
            <v>739.89139808437483</v>
          </cell>
          <cell r="I559">
            <v>4684.9685429207811</v>
          </cell>
          <cell r="J559">
            <v>5393.2109933565007</v>
          </cell>
          <cell r="K559">
            <v>783.35612673520234</v>
          </cell>
          <cell r="L559">
            <v>8782.5333169589612</v>
          </cell>
          <cell r="M559">
            <v>1104.3291887822443</v>
          </cell>
        </row>
        <row r="560">
          <cell r="B560">
            <v>10890.595130119307</v>
          </cell>
          <cell r="C560">
            <v>19074.844763831719</v>
          </cell>
          <cell r="D560">
            <v>586.91830042559138</v>
          </cell>
          <cell r="E560">
            <v>2441.4170969092306</v>
          </cell>
          <cell r="F560">
            <v>10786.498384911953</v>
          </cell>
          <cell r="G560">
            <v>11537.251658504394</v>
          </cell>
          <cell r="H560">
            <v>19357.842486060854</v>
          </cell>
          <cell r="I560">
            <v>138.66649345315798</v>
          </cell>
          <cell r="J560">
            <v>138.66649345315798</v>
          </cell>
          <cell r="K560">
            <v>15599.980513480272</v>
          </cell>
          <cell r="L560">
            <v>9013.3220744552673</v>
          </cell>
          <cell r="M560">
            <v>1525.3314279847375</v>
          </cell>
        </row>
        <row r="561">
          <cell r="B561">
            <v>2405.8167555729137</v>
          </cell>
          <cell r="C561">
            <v>3080.827321757934</v>
          </cell>
          <cell r="D561">
            <v>23766.822379487348</v>
          </cell>
          <cell r="E561">
            <v>23113.454316588311</v>
          </cell>
          <cell r="F561">
            <v>25512.297842660966</v>
          </cell>
          <cell r="G561">
            <v>2551.3138847595887</v>
          </cell>
          <cell r="H561">
            <v>2503.8786398437537</v>
          </cell>
          <cell r="I561">
            <v>15993.121382039297</v>
          </cell>
          <cell r="J561">
            <v>18583.08922809346</v>
          </cell>
          <cell r="K561">
            <v>2625.697960996888</v>
          </cell>
          <cell r="L561">
            <v>28862.71016865053</v>
          </cell>
          <cell r="M561">
            <v>3501.4226255840545</v>
          </cell>
        </row>
        <row r="562">
          <cell r="B562">
            <v>14096.737614873482</v>
          </cell>
          <cell r="C562">
            <v>23125.391675521307</v>
          </cell>
          <cell r="D562">
            <v>31721.711535056009</v>
          </cell>
          <cell r="E562">
            <v>32490.148509899424</v>
          </cell>
          <cell r="F562">
            <v>43996.059178006835</v>
          </cell>
          <cell r="G562">
            <v>14888.402058412325</v>
          </cell>
          <cell r="H562">
            <v>22601.612523988984</v>
          </cell>
          <cell r="I562">
            <v>20816.756418413235</v>
          </cell>
          <cell r="J562">
            <v>24114.966714903119</v>
          </cell>
          <cell r="K562">
            <v>19009.034601212363</v>
          </cell>
          <cell r="L562">
            <v>46658.565560064759</v>
          </cell>
          <cell r="M562">
            <v>6131.0832423510365</v>
          </cell>
        </row>
        <row r="564">
          <cell r="B564">
            <v>10560.726889052896</v>
          </cell>
          <cell r="C564">
            <v>9021.0198249495461</v>
          </cell>
          <cell r="D564">
            <v>8804.0973170376383</v>
          </cell>
          <cell r="E564">
            <v>7941.8629672567968</v>
          </cell>
          <cell r="F564">
            <v>11021.733092386507</v>
          </cell>
          <cell r="G564">
            <v>10554.271447719957</v>
          </cell>
          <cell r="H564">
            <v>7834.7176263668644</v>
          </cell>
          <cell r="I564">
            <v>10121.772262268241</v>
          </cell>
          <cell r="J564">
            <v>9459.7343604157559</v>
          </cell>
          <cell r="K564">
            <v>10336.803890810705</v>
          </cell>
          <cell r="L564">
            <v>10390.158879356299</v>
          </cell>
          <cell r="M564">
            <v>9970.4632047953019</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31746.041360815143</v>
          </cell>
          <cell r="C566">
            <v>28660.042176505169</v>
          </cell>
          <cell r="D566">
            <v>28399.32747558237</v>
          </cell>
          <cell r="E566">
            <v>26468.140253189009</v>
          </cell>
          <cell r="F566">
            <v>36531.133106142057</v>
          </cell>
          <cell r="G566">
            <v>33665.95395197178</v>
          </cell>
          <cell r="H566">
            <v>26513.596677373815</v>
          </cell>
          <cell r="I566">
            <v>34552.789609744817</v>
          </cell>
          <cell r="J566">
            <v>32594.884181281192</v>
          </cell>
          <cell r="K566">
            <v>34647.491700158673</v>
          </cell>
          <cell r="L566">
            <v>34145.972866622818</v>
          </cell>
          <cell r="M566">
            <v>31612.680174939585</v>
          </cell>
        </row>
        <row r="567">
          <cell r="B567">
            <v>42306.768249868037</v>
          </cell>
          <cell r="C567">
            <v>37681.062001454717</v>
          </cell>
          <cell r="D567">
            <v>37203.424792620004</v>
          </cell>
          <cell r="E567">
            <v>34410.003220445804</v>
          </cell>
          <cell r="F567">
            <v>47552.866198528565</v>
          </cell>
          <cell r="G567">
            <v>44220.225399691735</v>
          </cell>
          <cell r="H567">
            <v>34348.314303740677</v>
          </cell>
          <cell r="I567">
            <v>44674.561872013059</v>
          </cell>
          <cell r="J567">
            <v>42054.618541696946</v>
          </cell>
          <cell r="K567">
            <v>44984.295590969377</v>
          </cell>
          <cell r="L567">
            <v>44536.131745979117</v>
          </cell>
          <cell r="M567">
            <v>41583.143379734887</v>
          </cell>
        </row>
        <row r="569">
          <cell r="B569">
            <v>2969.9882598191184</v>
          </cell>
          <cell r="C569">
            <v>2536.9771657922738</v>
          </cell>
          <cell r="D569">
            <v>2475.9721508385478</v>
          </cell>
          <cell r="E569">
            <v>2233.4863898710532</v>
          </cell>
          <cell r="F569">
            <v>3099.6368177250984</v>
          </cell>
          <cell r="G569">
            <v>2968.1727990868981</v>
          </cell>
          <cell r="H569">
            <v>2203.3539560073127</v>
          </cell>
          <cell r="I569">
            <v>2846.5412564224971</v>
          </cell>
          <cell r="J569">
            <v>2660.3566484202443</v>
          </cell>
          <cell r="K569">
            <v>2907.0145002598042</v>
          </cell>
          <cell r="L569">
            <v>2922.0194986134175</v>
          </cell>
          <cell r="M569">
            <v>2803.9886812995901</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8927.9242923219663</v>
          </cell>
          <cell r="C571">
            <v>8060.0501920351098</v>
          </cell>
          <cell r="D571">
            <v>7986.7295192217998</v>
          </cell>
          <cell r="E571">
            <v>7443.6226442616662</v>
          </cell>
          <cell r="F571">
            <v>10273.633395026813</v>
          </cell>
          <cell r="G571">
            <v>9467.8604080380956</v>
          </cell>
          <cell r="H571">
            <v>7456.4063330721565</v>
          </cell>
          <cell r="I571">
            <v>9717.2647832904422</v>
          </cell>
          <cell r="J571">
            <v>9166.6439597938333</v>
          </cell>
          <cell r="K571">
            <v>9743.8978076707062</v>
          </cell>
          <cell r="L571">
            <v>9602.8559018125379</v>
          </cell>
          <cell r="M571">
            <v>8890.4191886934896</v>
          </cell>
        </row>
        <row r="572">
          <cell r="B572">
            <v>11897.912552141084</v>
          </cell>
          <cell r="C572">
            <v>10597.027357827385</v>
          </cell>
          <cell r="D572">
            <v>10462.701670060347</v>
          </cell>
          <cell r="E572">
            <v>9677.1090341327199</v>
          </cell>
          <cell r="F572">
            <v>13373.270212751911</v>
          </cell>
          <cell r="G572">
            <v>12436.033207124994</v>
          </cell>
          <cell r="H572">
            <v>9659.7602890794697</v>
          </cell>
          <cell r="I572">
            <v>12563.806039712939</v>
          </cell>
          <cell r="J572">
            <v>11827.000608214077</v>
          </cell>
          <cell r="K572">
            <v>12650.91230793051</v>
          </cell>
          <cell r="L572">
            <v>12524.875400425955</v>
          </cell>
          <cell r="M572">
            <v>11694.40786999308</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9">
          <cell r="B579">
            <v>530.11444507895521</v>
          </cell>
          <cell r="C579">
            <v>458.80097155251627</v>
          </cell>
          <cell r="D579">
            <v>448.49087868071882</v>
          </cell>
          <cell r="E579">
            <v>407.98094465914818</v>
          </cell>
          <cell r="F579">
            <v>548.85949175372707</v>
          </cell>
          <cell r="G579">
            <v>527.77239945924691</v>
          </cell>
          <cell r="H579">
            <v>396.96132884259964</v>
          </cell>
          <cell r="I579">
            <v>498.98402076239711</v>
          </cell>
          <cell r="J579">
            <v>470.64800851302482</v>
          </cell>
          <cell r="K579">
            <v>511.61704210669683</v>
          </cell>
          <cell r="L579">
            <v>513.76394785157731</v>
          </cell>
          <cell r="M579">
            <v>495.30468493193735</v>
          </cell>
        </row>
        <row r="580">
          <cell r="B580">
            <v>201.57918431275289</v>
          </cell>
          <cell r="C580">
            <v>178.4251077933327</v>
          </cell>
          <cell r="D580">
            <v>175.55668509273093</v>
          </cell>
          <cell r="E580">
            <v>160.53201526974851</v>
          </cell>
          <cell r="F580">
            <v>214.5866255466828</v>
          </cell>
          <cell r="G580">
            <v>207.35917650875876</v>
          </cell>
          <cell r="H580">
            <v>157.4713934840606</v>
          </cell>
          <cell r="I580">
            <v>198.17331480982742</v>
          </cell>
          <cell r="J580">
            <v>184.65378229632779</v>
          </cell>
          <cell r="K580">
            <v>192.32717619631876</v>
          </cell>
          <cell r="L580">
            <v>193.74054120384864</v>
          </cell>
          <cell r="M580">
            <v>186.90086739142365</v>
          </cell>
        </row>
        <row r="581">
          <cell r="B581">
            <v>1593.5489361898781</v>
          </cell>
          <cell r="C581">
            <v>1457.6240215047092</v>
          </cell>
          <cell r="D581">
            <v>1446.6945190186796</v>
          </cell>
          <cell r="E581">
            <v>1359.6931738041301</v>
          </cell>
          <cell r="F581">
            <v>1819.174805065381</v>
          </cell>
          <cell r="G581">
            <v>1683.4853438562145</v>
          </cell>
          <cell r="H581">
            <v>1343.3633567120232</v>
          </cell>
          <cell r="I581">
            <v>1703.3864664491034</v>
          </cell>
          <cell r="J581">
            <v>1621.6858468907856</v>
          </cell>
          <cell r="K581">
            <v>1714.8673233328852</v>
          </cell>
          <cell r="L581">
            <v>1688.4217100899446</v>
          </cell>
          <cell r="M581">
            <v>1570.4294045608508</v>
          </cell>
        </row>
        <row r="582">
          <cell r="B582">
            <v>2325.2425655815859</v>
          </cell>
          <cell r="C582">
            <v>2094.8501008505582</v>
          </cell>
          <cell r="D582">
            <v>2070.7420827921292</v>
          </cell>
          <cell r="E582">
            <v>1928.2061337330267</v>
          </cell>
          <cell r="F582">
            <v>2582.6209223657906</v>
          </cell>
          <cell r="G582">
            <v>2418.6169198242201</v>
          </cell>
          <cell r="H582">
            <v>1897.7960790386835</v>
          </cell>
          <cell r="I582">
            <v>2400.5438020213278</v>
          </cell>
          <cell r="J582">
            <v>2276.9876377001383</v>
          </cell>
          <cell r="K582">
            <v>2418.8115416359005</v>
          </cell>
          <cell r="L582">
            <v>2395.9261991453704</v>
          </cell>
          <cell r="M582">
            <v>2252.6349568842115</v>
          </cell>
        </row>
        <row r="584">
          <cell r="B584">
            <v>368.13503130483002</v>
          </cell>
          <cell r="C584">
            <v>318.61178580035858</v>
          </cell>
          <cell r="D584">
            <v>311.4519990838325</v>
          </cell>
          <cell r="E584">
            <v>283.32010045774183</v>
          </cell>
          <cell r="F584">
            <v>381.15242482897719</v>
          </cell>
          <cell r="G584">
            <v>366.50861073558809</v>
          </cell>
          <cell r="H584">
            <v>275.66758947402758</v>
          </cell>
          <cell r="I584">
            <v>346.51668108499797</v>
          </cell>
          <cell r="J584">
            <v>326.83889480071173</v>
          </cell>
          <cell r="K584">
            <v>355.28961257409514</v>
          </cell>
          <cell r="L584">
            <v>356.78051934137312</v>
          </cell>
          <cell r="M584">
            <v>343.96158675828985</v>
          </cell>
        </row>
        <row r="585">
          <cell r="B585">
            <v>139.98554466163398</v>
          </cell>
          <cell r="C585">
            <v>123.90632485648104</v>
          </cell>
          <cell r="D585">
            <v>121.91436464772984</v>
          </cell>
          <cell r="E585">
            <v>111.48056615954759</v>
          </cell>
          <cell r="F585">
            <v>149.01848996297417</v>
          </cell>
          <cell r="G585">
            <v>143.99942813108245</v>
          </cell>
          <cell r="H585">
            <v>109.35513436393099</v>
          </cell>
          <cell r="I585">
            <v>137.6203575068246</v>
          </cell>
          <cell r="J585">
            <v>128.23179326133877</v>
          </cell>
          <cell r="K585">
            <v>133.56053902522137</v>
          </cell>
          <cell r="L585">
            <v>134.54204250267267</v>
          </cell>
          <cell r="M585">
            <v>129.79226902182199</v>
          </cell>
        </row>
        <row r="586">
          <cell r="B586">
            <v>1106.6312056874151</v>
          </cell>
          <cell r="C586">
            <v>1012.2389038227149</v>
          </cell>
          <cell r="D586">
            <v>1004.6489715407499</v>
          </cell>
          <cell r="E586">
            <v>944.23137069731274</v>
          </cell>
          <cell r="F586">
            <v>1263.3158368509594</v>
          </cell>
          <cell r="G586">
            <v>1169.0870443445933</v>
          </cell>
          <cell r="H586">
            <v>932.89121993890501</v>
          </cell>
          <cell r="I586">
            <v>1182.9072683674331</v>
          </cell>
          <cell r="J586">
            <v>1126.1707270074899</v>
          </cell>
          <cell r="K586">
            <v>1190.8800856478372</v>
          </cell>
          <cell r="L586">
            <v>1172.5150764513503</v>
          </cell>
          <cell r="M586">
            <v>1090.5759753894795</v>
          </cell>
        </row>
        <row r="587">
          <cell r="B587">
            <v>1614.7517816538791</v>
          </cell>
          <cell r="C587">
            <v>1454.7570144795545</v>
          </cell>
          <cell r="D587">
            <v>1438.0153352723123</v>
          </cell>
          <cell r="E587">
            <v>1339.0320373146021</v>
          </cell>
          <cell r="F587">
            <v>1793.4867516429108</v>
          </cell>
          <cell r="G587">
            <v>1679.595083211264</v>
          </cell>
          <cell r="H587">
            <v>1317.9139437768636</v>
          </cell>
          <cell r="I587">
            <v>1667.0443069592557</v>
          </cell>
          <cell r="J587">
            <v>1581.2414150695404</v>
          </cell>
          <cell r="K587">
            <v>1679.7302372471536</v>
          </cell>
          <cell r="L587">
            <v>1663.8376382953961</v>
          </cell>
          <cell r="M587">
            <v>1564.3298311695912</v>
          </cell>
          <cell r="N587">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15352.228571428572</v>
          </cell>
          <cell r="C591">
            <v>13804.129032258064</v>
          </cell>
          <cell r="D591">
            <v>16932</v>
          </cell>
          <cell r="E591">
            <v>317514.93333333335</v>
          </cell>
          <cell r="F591">
            <v>309289.29032258067</v>
          </cell>
          <cell r="G591">
            <v>264203.22222222225</v>
          </cell>
          <cell r="H591">
            <v>72764.571428571435</v>
          </cell>
          <cell r="I591">
            <v>14837.75</v>
          </cell>
          <cell r="J591">
            <v>19002.533333333333</v>
          </cell>
          <cell r="K591">
            <v>14756.137931034482</v>
          </cell>
          <cell r="L591">
            <v>15316.387096774193</v>
          </cell>
          <cell r="M591">
            <v>13728.648648648648</v>
          </cell>
        </row>
        <row r="592">
          <cell r="B592">
            <v>15352.228571428572</v>
          </cell>
          <cell r="C592">
            <v>13804.129032258064</v>
          </cell>
          <cell r="D592">
            <v>16932</v>
          </cell>
          <cell r="E592">
            <v>317514.93333333335</v>
          </cell>
          <cell r="F592">
            <v>309289.29032258067</v>
          </cell>
          <cell r="G592">
            <v>264203.22222222225</v>
          </cell>
          <cell r="H592">
            <v>72764.571428571435</v>
          </cell>
          <cell r="I592">
            <v>14837.75</v>
          </cell>
          <cell r="J592">
            <v>19002.533333333333</v>
          </cell>
          <cell r="K592">
            <v>14756.137931034482</v>
          </cell>
          <cell r="L592">
            <v>15316.387096774193</v>
          </cell>
          <cell r="M592">
            <v>13728.648648648648</v>
          </cell>
        </row>
        <row r="594">
          <cell r="B594">
            <v>18021.978021978022</v>
          </cell>
          <cell r="C594">
            <v>15045.871559633028</v>
          </cell>
          <cell r="D594">
            <v>14629.794826048172</v>
          </cell>
          <cell r="E594">
            <v>5120</v>
          </cell>
          <cell r="F594">
            <v>7356.3218390804595</v>
          </cell>
          <cell r="G594">
            <v>7103.2186459489458</v>
          </cell>
          <cell r="H594">
            <v>5120</v>
          </cell>
          <cell r="I594">
            <v>6736.8421052631575</v>
          </cell>
          <cell r="J594">
            <v>6213.5922330097092</v>
          </cell>
          <cell r="K594">
            <v>6808.510638297872</v>
          </cell>
          <cell r="L594">
            <v>6881.7204301075271</v>
          </cell>
          <cell r="M594">
            <v>6680.5845511482257</v>
          </cell>
        </row>
        <row r="595">
          <cell r="B595">
            <v>3111.1111111111113</v>
          </cell>
          <cell r="C595">
            <v>3111.1111111111113</v>
          </cell>
          <cell r="D595">
            <v>3111.1111111111113</v>
          </cell>
          <cell r="E595">
            <v>3111.1111111111113</v>
          </cell>
          <cell r="F595">
            <v>3111.1111111111113</v>
          </cell>
          <cell r="G595">
            <v>3111.1111111111113</v>
          </cell>
          <cell r="H595">
            <v>2666.666666666667</v>
          </cell>
          <cell r="I595">
            <v>2666.666666666667</v>
          </cell>
          <cell r="J595">
            <v>2666.666666666667</v>
          </cell>
          <cell r="K595">
            <v>2666.666666666667</v>
          </cell>
          <cell r="L595">
            <v>2666.666666666667</v>
          </cell>
          <cell r="M595">
            <v>2666.666666666667</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21133.089133089132</v>
          </cell>
          <cell r="C597">
            <v>18156.982670744139</v>
          </cell>
          <cell r="D597">
            <v>17740.905937159281</v>
          </cell>
          <cell r="E597">
            <v>8231.1111111111113</v>
          </cell>
          <cell r="F597">
            <v>10467.432950191571</v>
          </cell>
          <cell r="G597">
            <v>10214.329757060057</v>
          </cell>
          <cell r="H597">
            <v>7786.666666666667</v>
          </cell>
          <cell r="I597">
            <v>9403.5087719298244</v>
          </cell>
          <cell r="J597">
            <v>8880.258899676377</v>
          </cell>
          <cell r="K597">
            <v>9475.1773049645381</v>
          </cell>
          <cell r="L597">
            <v>9548.3870967741932</v>
          </cell>
          <cell r="M597">
            <v>9347.2512178148936</v>
          </cell>
        </row>
        <row r="599">
          <cell r="B599">
            <v>0</v>
          </cell>
          <cell r="C599">
            <v>0</v>
          </cell>
          <cell r="D599">
            <v>0</v>
          </cell>
          <cell r="E599">
            <v>0</v>
          </cell>
          <cell r="F599">
            <v>0</v>
          </cell>
          <cell r="G599">
            <v>0</v>
          </cell>
          <cell r="H599">
            <v>0</v>
          </cell>
          <cell r="I599">
            <v>0</v>
          </cell>
          <cell r="J599">
            <v>0</v>
          </cell>
          <cell r="K599">
            <v>0</v>
          </cell>
          <cell r="L599">
            <v>0</v>
          </cell>
          <cell r="M599">
            <v>0</v>
          </cell>
        </row>
        <row r="603">
          <cell r="B603">
            <v>3573.7075858361454</v>
          </cell>
          <cell r="C603">
            <v>3260.1003648049996</v>
          </cell>
          <cell r="D603">
            <v>2868.2077932472907</v>
          </cell>
          <cell r="E603">
            <v>2950.3710885468208</v>
          </cell>
          <cell r="F603">
            <v>2984.5209973853607</v>
          </cell>
          <cell r="G603">
            <v>3261.9142882485439</v>
          </cell>
          <cell r="H603">
            <v>3221.4233012482478</v>
          </cell>
          <cell r="I603">
            <v>2697.4681580678207</v>
          </cell>
          <cell r="J603">
            <v>2877.5317129664104</v>
          </cell>
          <cell r="K603">
            <v>3280.2679674234987</v>
          </cell>
          <cell r="L603">
            <v>2911.8557735997142</v>
          </cell>
          <cell r="M603">
            <v>3464.9058265788067</v>
          </cell>
        </row>
        <row r="604">
          <cell r="B604">
            <v>-99.685419286180618</v>
          </cell>
          <cell r="C604">
            <v>-516.01336466537521</v>
          </cell>
          <cell r="D604">
            <v>429.23507108313538</v>
          </cell>
          <cell r="E604">
            <v>335.74469975652045</v>
          </cell>
          <cell r="F604">
            <v>-83.654529301236565</v>
          </cell>
          <cell r="G604">
            <v>-121.56749282883391</v>
          </cell>
          <cell r="H604">
            <v>-311.31446684236766</v>
          </cell>
          <cell r="I604">
            <v>675.13296289914501</v>
          </cell>
          <cell r="J604">
            <v>676.31298309356544</v>
          </cell>
          <cell r="K604">
            <v>-120.78534224496495</v>
          </cell>
          <cell r="L604">
            <v>218.37700984244069</v>
          </cell>
          <cell r="M604">
            <v>604.68828019460864</v>
          </cell>
        </row>
        <row r="605">
          <cell r="B605">
            <v>9648.5900544295782</v>
          </cell>
          <cell r="C605">
            <v>11903.296926179239</v>
          </cell>
          <cell r="D605">
            <v>11129.264448460395</v>
          </cell>
          <cell r="E605">
            <v>12765.472506264148</v>
          </cell>
          <cell r="F605">
            <v>8697.6853037127148</v>
          </cell>
          <cell r="G605">
            <v>8477.4712963599068</v>
          </cell>
          <cell r="H605">
            <v>11947.065838432633</v>
          </cell>
          <cell r="I605">
            <v>8315.7504207462025</v>
          </cell>
          <cell r="J605">
            <v>10259.06027175571</v>
          </cell>
          <cell r="K605">
            <v>11041.057493260387</v>
          </cell>
          <cell r="L605">
            <v>9071.1554130804143</v>
          </cell>
          <cell r="M605">
            <v>9315.9406486366006</v>
          </cell>
        </row>
        <row r="606">
          <cell r="B606">
            <v>13122.612220979543</v>
          </cell>
          <cell r="C606">
            <v>14647.383926318864</v>
          </cell>
          <cell r="D606">
            <v>14426.707312790822</v>
          </cell>
          <cell r="E606">
            <v>16051.588294567489</v>
          </cell>
          <cell r="F606">
            <v>11598.55177179684</v>
          </cell>
          <cell r="G606">
            <v>11617.818091779616</v>
          </cell>
          <cell r="H606">
            <v>14857.174672838511</v>
          </cell>
          <cell r="I606">
            <v>11688.351541713168</v>
          </cell>
          <cell r="J606">
            <v>13812.904967815686</v>
          </cell>
          <cell r="K606">
            <v>14200.540118438921</v>
          </cell>
          <cell r="L606">
            <v>12201.38819652257</v>
          </cell>
          <cell r="M606">
            <v>13385.534755410015</v>
          </cell>
        </row>
        <row r="608">
          <cell r="B608">
            <v>1499.0267372593985</v>
          </cell>
          <cell r="C608">
            <v>1367.4811090758005</v>
          </cell>
          <cell r="D608">
            <v>1203.0979219267881</v>
          </cell>
          <cell r="E608">
            <v>1237.5621229049211</v>
          </cell>
          <cell r="F608">
            <v>1251.8866374865934</v>
          </cell>
          <cell r="G608">
            <v>1368.2419770751833</v>
          </cell>
          <cell r="H608">
            <v>1351.2576349952574</v>
          </cell>
          <cell r="I608">
            <v>1131.4795054513236</v>
          </cell>
          <cell r="J608">
            <v>1207.0089316049207</v>
          </cell>
          <cell r="K608">
            <v>1375.9406080206418</v>
          </cell>
          <cell r="L608">
            <v>1221.4064958669101</v>
          </cell>
          <cell r="M608">
            <v>1453.3887710099996</v>
          </cell>
        </row>
        <row r="609">
          <cell r="B609">
            <v>-37.880459328748636</v>
          </cell>
          <cell r="C609">
            <v>-196.08507857284258</v>
          </cell>
          <cell r="D609">
            <v>163.10932701159146</v>
          </cell>
          <cell r="E609">
            <v>127.58298590747775</v>
          </cell>
          <cell r="F609">
            <v>-31.788721134469881</v>
          </cell>
          <cell r="G609">
            <v>-46.195647274956897</v>
          </cell>
          <cell r="H609">
            <v>-118.29949740009971</v>
          </cell>
          <cell r="I609">
            <v>256.55052590167514</v>
          </cell>
          <cell r="J609">
            <v>256.99893357555482</v>
          </cell>
          <cell r="K609">
            <v>-45.898430053086649</v>
          </cell>
          <cell r="L609">
            <v>82.983263740127455</v>
          </cell>
          <cell r="M609">
            <v>229.78154647395132</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1461.1462779306498</v>
          </cell>
          <cell r="C611">
            <v>1171.396030502958</v>
          </cell>
          <cell r="D611">
            <v>1366.2072489383795</v>
          </cell>
          <cell r="E611">
            <v>1365.1451088123988</v>
          </cell>
          <cell r="F611">
            <v>1220.0979163521235</v>
          </cell>
          <cell r="G611">
            <v>1322.0463298002264</v>
          </cell>
          <cell r="H611">
            <v>1232.9581375951577</v>
          </cell>
          <cell r="I611">
            <v>1388.0300313529988</v>
          </cell>
          <cell r="J611">
            <v>1464.0078651804756</v>
          </cell>
          <cell r="K611">
            <v>1330.0421779675551</v>
          </cell>
          <cell r="L611">
            <v>1304.3897596070376</v>
          </cell>
          <cell r="M611">
            <v>1683.1703174839508</v>
          </cell>
        </row>
        <row r="614">
          <cell r="B614">
            <v>19809.587842621411</v>
          </cell>
          <cell r="C614">
            <v>16538.279758518795</v>
          </cell>
          <cell r="D614">
            <v>16080.93214699865</v>
          </cell>
          <cell r="E614">
            <v>14421.379949428388</v>
          </cell>
          <cell r="F614">
            <v>20720.373490558028</v>
          </cell>
          <cell r="G614">
            <v>20007.463858807419</v>
          </cell>
          <cell r="H614">
            <v>14421.379949428388</v>
          </cell>
          <cell r="I614">
            <v>18975.499933458406</v>
          </cell>
          <cell r="J614">
            <v>17501.674695908237</v>
          </cell>
          <cell r="K614">
            <v>19177.366954027111</v>
          </cell>
          <cell r="L614">
            <v>19383.575200844611</v>
          </cell>
          <cell r="M614">
            <v>18817.040643826185</v>
          </cell>
        </row>
        <row r="615">
          <cell r="B615">
            <v>26819.061599603927</v>
          </cell>
          <cell r="C615">
            <v>26819.061599603927</v>
          </cell>
          <cell r="D615">
            <v>26819.061599603927</v>
          </cell>
          <cell r="E615">
            <v>26819.061599603927</v>
          </cell>
          <cell r="F615">
            <v>26819.061599603927</v>
          </cell>
          <cell r="G615">
            <v>26819.061599603927</v>
          </cell>
          <cell r="H615">
            <v>22987.767085374795</v>
          </cell>
          <cell r="I615">
            <v>22987.767085374795</v>
          </cell>
          <cell r="J615">
            <v>22987.767085374795</v>
          </cell>
          <cell r="K615">
            <v>22987.767085374795</v>
          </cell>
          <cell r="L615">
            <v>22987.767085374795</v>
          </cell>
          <cell r="M615">
            <v>22987.767085374795</v>
          </cell>
        </row>
        <row r="617">
          <cell r="B617">
            <v>42706.685222474182</v>
          </cell>
          <cell r="C617">
            <v>36436.211456247787</v>
          </cell>
          <cell r="D617">
            <v>35062.000030928175</v>
          </cell>
          <cell r="E617">
            <v>24072.302182610903</v>
          </cell>
          <cell r="F617">
            <v>32053.372819377284</v>
          </cell>
          <cell r="G617">
            <v>31329.940209930322</v>
          </cell>
          <cell r="H617">
            <v>24248.515066209107</v>
          </cell>
          <cell r="I617">
            <v>29347.181478332808</v>
          </cell>
          <cell r="J617">
            <v>27858.3723951508</v>
          </cell>
          <cell r="K617">
            <v>30648.555270669105</v>
          </cell>
          <cell r="L617">
            <v>30297.00219150665</v>
          </cell>
          <cell r="M617">
            <v>30105.915125556745</v>
          </cell>
        </row>
        <row r="618">
          <cell r="B618">
            <v>3315.109961470569</v>
          </cell>
          <cell r="C618">
            <v>2701.3441005227073</v>
          </cell>
          <cell r="D618">
            <v>4000.9265589462993</v>
          </cell>
          <cell r="E618">
            <v>3846.4513782044055</v>
          </cell>
          <cell r="F618">
            <v>3359.2729761850619</v>
          </cell>
          <cell r="G618">
            <v>3294.7065756471616</v>
          </cell>
          <cell r="H618">
            <v>2503.8792302721909</v>
          </cell>
          <cell r="I618">
            <v>3934.1438277841394</v>
          </cell>
          <cell r="J618">
            <v>3912.8641588934538</v>
          </cell>
          <cell r="K618">
            <v>2825.8706095901557</v>
          </cell>
          <cell r="L618">
            <v>3296.309523955756</v>
          </cell>
          <cell r="M618">
            <v>3817.8296297484726</v>
          </cell>
        </row>
        <row r="619">
          <cell r="B619">
            <v>83955.330817488255</v>
          </cell>
          <cell r="C619">
            <v>78963.196670903199</v>
          </cell>
          <cell r="D619">
            <v>80836.526428366167</v>
          </cell>
          <cell r="E619">
            <v>379486.16402122658</v>
          </cell>
          <cell r="F619">
            <v>385803.03315769311</v>
          </cell>
          <cell r="G619">
            <v>335189.70403905149</v>
          </cell>
          <cell r="H619">
            <v>133970.27476095338</v>
          </cell>
          <cell r="I619">
            <v>87267.714760209885</v>
          </cell>
          <cell r="J619">
            <v>89767.940978419269</v>
          </cell>
          <cell r="K619">
            <v>90098.676576556216</v>
          </cell>
          <cell r="L619">
            <v>87755.516188617985</v>
          </cell>
          <cell r="M619">
            <v>81723.609248927882</v>
          </cell>
        </row>
        <row r="620">
          <cell r="B620">
            <v>129977.126001433</v>
          </cell>
          <cell r="C620">
            <v>118100.75222767369</v>
          </cell>
          <cell r="D620">
            <v>119899.45301824065</v>
          </cell>
          <cell r="E620">
            <v>407404.91758204187</v>
          </cell>
          <cell r="F620">
            <v>421215.67895325547</v>
          </cell>
          <cell r="G620">
            <v>369814.35082462896</v>
          </cell>
          <cell r="H620">
            <v>160722.66905743469</v>
          </cell>
          <cell r="I620">
            <v>120549.04006632682</v>
          </cell>
          <cell r="J620">
            <v>121539.17753246352</v>
          </cell>
          <cell r="K620">
            <v>123573.10245681548</v>
          </cell>
          <cell r="L620">
            <v>121348.82790408039</v>
          </cell>
          <cell r="M620">
            <v>115647.3540042331</v>
          </cell>
        </row>
        <row r="621">
          <cell r="B621">
            <v>176605.77544365835</v>
          </cell>
          <cell r="C621">
            <v>161458.09358579642</v>
          </cell>
          <cell r="D621">
            <v>162799.44676484325</v>
          </cell>
          <cell r="E621">
            <v>448645.35913107416</v>
          </cell>
          <cell r="F621">
            <v>468755.11404341739</v>
          </cell>
          <cell r="G621">
            <v>416640.87628304027</v>
          </cell>
          <cell r="H621">
            <v>198131.81609223789</v>
          </cell>
          <cell r="I621">
            <v>162512.30708516002</v>
          </cell>
          <cell r="J621">
            <v>162028.61931374657</v>
          </cell>
          <cell r="K621">
            <v>165738.2364962174</v>
          </cell>
          <cell r="L621">
            <v>163720.1701902998</v>
          </cell>
          <cell r="M621">
            <v>157452.16173343407</v>
          </cell>
        </row>
        <row r="626">
          <cell r="B626">
            <v>914</v>
          </cell>
          <cell r="C626">
            <v>945</v>
          </cell>
          <cell r="D626">
            <v>976</v>
          </cell>
          <cell r="E626">
            <v>1007</v>
          </cell>
          <cell r="F626">
            <v>1038</v>
          </cell>
          <cell r="G626">
            <v>1069</v>
          </cell>
          <cell r="H626">
            <v>1100</v>
          </cell>
          <cell r="I626">
            <v>1131</v>
          </cell>
          <cell r="J626">
            <v>1162</v>
          </cell>
          <cell r="K626">
            <v>1193</v>
          </cell>
          <cell r="L626">
            <v>1224</v>
          </cell>
          <cell r="M626">
            <v>1255</v>
          </cell>
          <cell r="N626">
            <v>0</v>
          </cell>
        </row>
        <row r="627">
          <cell r="N627" t="str">
            <v>Total</v>
          </cell>
        </row>
        <row r="628">
          <cell r="B628">
            <v>35500000</v>
          </cell>
          <cell r="C628">
            <v>35500000</v>
          </cell>
          <cell r="D628">
            <v>35500000</v>
          </cell>
          <cell r="E628">
            <v>37500000</v>
          </cell>
          <cell r="F628">
            <v>38500000</v>
          </cell>
          <cell r="G628">
            <v>38500000</v>
          </cell>
          <cell r="H628">
            <v>41000000</v>
          </cell>
          <cell r="I628">
            <v>41000000</v>
          </cell>
          <cell r="J628">
            <v>41000000</v>
          </cell>
          <cell r="K628">
            <v>41000000</v>
          </cell>
          <cell r="L628">
            <v>41000000</v>
          </cell>
          <cell r="M628">
            <v>41000000</v>
          </cell>
          <cell r="N628">
            <v>467000000</v>
          </cell>
        </row>
        <row r="629">
          <cell r="B629">
            <v>3245000</v>
          </cell>
          <cell r="C629">
            <v>3245000</v>
          </cell>
          <cell r="D629">
            <v>3245000</v>
          </cell>
          <cell r="E629">
            <v>3817000</v>
          </cell>
          <cell r="F629">
            <v>3817000</v>
          </cell>
          <cell r="G629">
            <v>3817000</v>
          </cell>
          <cell r="H629">
            <v>4950000</v>
          </cell>
          <cell r="I629">
            <v>4950000</v>
          </cell>
          <cell r="J629">
            <v>4950000</v>
          </cell>
          <cell r="K629">
            <v>5225000</v>
          </cell>
          <cell r="L629">
            <v>5225000</v>
          </cell>
          <cell r="M629">
            <v>5225000</v>
          </cell>
          <cell r="N629">
            <v>51711000</v>
          </cell>
        </row>
        <row r="630">
          <cell r="B630">
            <v>38745000</v>
          </cell>
          <cell r="C630">
            <v>38745000</v>
          </cell>
          <cell r="D630">
            <v>38745000</v>
          </cell>
          <cell r="E630">
            <v>41317000</v>
          </cell>
          <cell r="F630">
            <v>42317000</v>
          </cell>
          <cell r="G630">
            <v>42317000</v>
          </cell>
          <cell r="H630">
            <v>45950000</v>
          </cell>
          <cell r="I630">
            <v>45950000</v>
          </cell>
          <cell r="J630">
            <v>45950000</v>
          </cell>
          <cell r="K630">
            <v>46225000</v>
          </cell>
          <cell r="L630">
            <v>46225000</v>
          </cell>
          <cell r="M630">
            <v>46225000</v>
          </cell>
          <cell r="N630">
            <v>518711000</v>
          </cell>
          <cell r="O630">
            <v>558711000</v>
          </cell>
          <cell r="P630">
            <v>531</v>
          </cell>
        </row>
        <row r="631">
          <cell r="B631">
            <v>4630434.7826086953</v>
          </cell>
          <cell r="C631">
            <v>4630434.7826086953</v>
          </cell>
          <cell r="D631">
            <v>4630434.7826086953</v>
          </cell>
          <cell r="E631">
            <v>4891304.3478260869</v>
          </cell>
          <cell r="F631">
            <v>5021739.1304347822</v>
          </cell>
          <cell r="G631">
            <v>5021739.1304347822</v>
          </cell>
          <cell r="H631">
            <v>5347826.0869565215</v>
          </cell>
          <cell r="I631">
            <v>5347826.0869565215</v>
          </cell>
          <cell r="J631">
            <v>5347826.0869565215</v>
          </cell>
          <cell r="K631">
            <v>5347826.0869565215</v>
          </cell>
          <cell r="L631">
            <v>5347826.0869565215</v>
          </cell>
          <cell r="M631">
            <v>5347826.0869565215</v>
          </cell>
          <cell r="N631">
            <v>60913043.478260875</v>
          </cell>
        </row>
        <row r="632">
          <cell r="B632">
            <v>423260.86956521741</v>
          </cell>
          <cell r="C632">
            <v>423260.86956521741</v>
          </cell>
          <cell r="D632">
            <v>423260.86956521741</v>
          </cell>
          <cell r="E632">
            <v>497869.5652173913</v>
          </cell>
          <cell r="F632">
            <v>497869.5652173913</v>
          </cell>
          <cell r="G632">
            <v>497869.5652173913</v>
          </cell>
          <cell r="H632">
            <v>645652.17391304346</v>
          </cell>
          <cell r="I632">
            <v>645652.17391304346</v>
          </cell>
          <cell r="J632">
            <v>645652.17391304346</v>
          </cell>
          <cell r="K632">
            <v>681521.73913043481</v>
          </cell>
          <cell r="L632">
            <v>681521.73913043481</v>
          </cell>
          <cell r="M632">
            <v>681521.73913043481</v>
          </cell>
          <cell r="N632">
            <v>6744913.0434782607</v>
          </cell>
        </row>
        <row r="633">
          <cell r="B633">
            <v>5053695.6521739131</v>
          </cell>
          <cell r="C633">
            <v>5053695.6521739131</v>
          </cell>
          <cell r="D633">
            <v>5053695.6521739131</v>
          </cell>
          <cell r="E633">
            <v>5389173.9130434785</v>
          </cell>
          <cell r="F633">
            <v>5519608.6956521738</v>
          </cell>
          <cell r="G633">
            <v>5519608.6956521738</v>
          </cell>
          <cell r="H633">
            <v>5993478.2608695645</v>
          </cell>
          <cell r="I633">
            <v>5993478.2608695645</v>
          </cell>
          <cell r="J633">
            <v>5993478.2608695645</v>
          </cell>
          <cell r="K633">
            <v>6029347.8260869561</v>
          </cell>
          <cell r="L633">
            <v>6029347.8260869561</v>
          </cell>
          <cell r="M633">
            <v>6029347.8260869561</v>
          </cell>
          <cell r="N633">
            <v>67657956.52173914</v>
          </cell>
          <cell r="O633">
            <v>72875347.826086968</v>
          </cell>
          <cell r="P633" t="e">
            <v>#REF!</v>
          </cell>
        </row>
        <row r="634">
          <cell r="B634">
            <v>30869565.217391305</v>
          </cell>
          <cell r="C634">
            <v>30869565.217391305</v>
          </cell>
          <cell r="D634">
            <v>30869565.217391305</v>
          </cell>
          <cell r="E634">
            <v>32608695.652173914</v>
          </cell>
          <cell r="F634">
            <v>33478260.869565219</v>
          </cell>
          <cell r="G634">
            <v>33478260.869565219</v>
          </cell>
          <cell r="H634">
            <v>35652173.913043477</v>
          </cell>
          <cell r="I634">
            <v>35652173.913043477</v>
          </cell>
          <cell r="J634">
            <v>35652173.913043477</v>
          </cell>
          <cell r="K634">
            <v>35652173.913043477</v>
          </cell>
          <cell r="L634">
            <v>35652173.913043477</v>
          </cell>
          <cell r="M634">
            <v>35652173.913043477</v>
          </cell>
          <cell r="N634">
            <v>406086956.52173918</v>
          </cell>
        </row>
        <row r="635">
          <cell r="B635">
            <v>2821739.1304347827</v>
          </cell>
          <cell r="C635">
            <v>2821739.1304347827</v>
          </cell>
          <cell r="D635">
            <v>2821739.1304347827</v>
          </cell>
          <cell r="E635">
            <v>3319130.4347826089</v>
          </cell>
          <cell r="F635">
            <v>3319130.4347826089</v>
          </cell>
          <cell r="G635">
            <v>3319130.4347826089</v>
          </cell>
          <cell r="H635">
            <v>4304347.826086957</v>
          </cell>
          <cell r="I635">
            <v>4304347.826086957</v>
          </cell>
          <cell r="J635">
            <v>4304347.826086957</v>
          </cell>
          <cell r="K635">
            <v>4543478.2608695654</v>
          </cell>
          <cell r="L635">
            <v>4543478.2608695654</v>
          </cell>
          <cell r="M635">
            <v>4543478.2608695654</v>
          </cell>
          <cell r="N635">
            <v>44966086.956521735</v>
          </cell>
          <cell r="Q635">
            <v>8790869.9999999925</v>
          </cell>
        </row>
        <row r="636">
          <cell r="B636">
            <v>33691304.347826086</v>
          </cell>
          <cell r="C636">
            <v>33691304.347826086</v>
          </cell>
          <cell r="D636">
            <v>33691304.347826086</v>
          </cell>
          <cell r="E636">
            <v>35927826.086956523</v>
          </cell>
          <cell r="F636">
            <v>36797391.304347828</v>
          </cell>
          <cell r="G636">
            <v>36797391.304347828</v>
          </cell>
          <cell r="H636">
            <v>39956521.739130437</v>
          </cell>
          <cell r="I636">
            <v>39956521.739130437</v>
          </cell>
          <cell r="J636">
            <v>39956521.739130437</v>
          </cell>
          <cell r="K636">
            <v>40195652.173913039</v>
          </cell>
          <cell r="L636">
            <v>40195652.173913039</v>
          </cell>
          <cell r="M636">
            <v>40195652.173913039</v>
          </cell>
          <cell r="N636">
            <v>451053043.47826093</v>
          </cell>
          <cell r="O636">
            <v>485835652.17391312</v>
          </cell>
          <cell r="P636">
            <v>0</v>
          </cell>
        </row>
        <row r="638">
          <cell r="B638">
            <v>0</v>
          </cell>
          <cell r="C638">
            <v>0</v>
          </cell>
          <cell r="D638">
            <v>0</v>
          </cell>
          <cell r="E638">
            <v>0</v>
          </cell>
          <cell r="F638">
            <v>0</v>
          </cell>
          <cell r="G638">
            <v>0</v>
          </cell>
          <cell r="H638">
            <v>0</v>
          </cell>
          <cell r="I638">
            <v>0</v>
          </cell>
          <cell r="J638">
            <v>0</v>
          </cell>
          <cell r="K638">
            <v>0</v>
          </cell>
          <cell r="L638">
            <v>0</v>
          </cell>
          <cell r="M638">
            <v>0</v>
          </cell>
          <cell r="N638">
            <v>0</v>
          </cell>
        </row>
        <row r="640">
          <cell r="B640">
            <v>25381665.299425758</v>
          </cell>
          <cell r="C640">
            <v>25381665.299425758</v>
          </cell>
          <cell r="D640">
            <v>25381665.299425758</v>
          </cell>
          <cell r="E640">
            <v>26814807.219031993</v>
          </cell>
          <cell r="F640">
            <v>27531378.178835113</v>
          </cell>
          <cell r="G640">
            <v>27531378.178835113</v>
          </cell>
          <cell r="H640">
            <v>29322805.578342903</v>
          </cell>
          <cell r="I640">
            <v>29322805.578342903</v>
          </cell>
          <cell r="J640">
            <v>29322805.578342903</v>
          </cell>
          <cell r="K640">
            <v>29322805.578342903</v>
          </cell>
          <cell r="L640">
            <v>29322805.578342903</v>
          </cell>
          <cell r="M640">
            <v>29322805.578342903</v>
          </cell>
          <cell r="N640">
            <v>333959392.94503695</v>
          </cell>
        </row>
        <row r="641">
          <cell r="B641">
            <v>2270089.1304347827</v>
          </cell>
          <cell r="C641">
            <v>2270089.1304347827</v>
          </cell>
          <cell r="D641">
            <v>2270089.1304347827</v>
          </cell>
          <cell r="E641">
            <v>2670240.4347826089</v>
          </cell>
          <cell r="F641">
            <v>2670240.4347826089</v>
          </cell>
          <cell r="G641">
            <v>2670240.4347826089</v>
          </cell>
          <cell r="H641">
            <v>3462847.826086957</v>
          </cell>
          <cell r="I641">
            <v>3462847.826086957</v>
          </cell>
          <cell r="J641">
            <v>3462847.826086957</v>
          </cell>
          <cell r="K641">
            <v>3655228.2608695654</v>
          </cell>
          <cell r="L641">
            <v>3655228.2608695654</v>
          </cell>
          <cell r="M641">
            <v>3655228.2608695654</v>
          </cell>
          <cell r="N641">
            <v>36175216.956521742</v>
          </cell>
        </row>
        <row r="642">
          <cell r="B642">
            <v>27651754.42986054</v>
          </cell>
          <cell r="C642">
            <v>27651754.42986054</v>
          </cell>
          <cell r="D642">
            <v>27651754.42986054</v>
          </cell>
          <cell r="E642">
            <v>29485047.653814603</v>
          </cell>
          <cell r="F642">
            <v>30201618.613617722</v>
          </cell>
          <cell r="G642">
            <v>30201618.613617722</v>
          </cell>
          <cell r="H642">
            <v>32785653.40442986</v>
          </cell>
          <cell r="I642">
            <v>32785653.40442986</v>
          </cell>
          <cell r="J642">
            <v>32785653.40442986</v>
          </cell>
          <cell r="K642">
            <v>32978033.83921247</v>
          </cell>
          <cell r="L642">
            <v>32978033.83921247</v>
          </cell>
          <cell r="M642">
            <v>32978033.83921247</v>
          </cell>
          <cell r="N642">
            <v>370134609.9015587</v>
          </cell>
          <cell r="O642">
            <v>398042731.31255132</v>
          </cell>
          <cell r="P642">
            <v>-16000000</v>
          </cell>
        </row>
        <row r="643">
          <cell r="B643">
            <v>4154566.5846322132</v>
          </cell>
          <cell r="C643">
            <v>4154566.5846322132</v>
          </cell>
          <cell r="D643">
            <v>4154566.5846322132</v>
          </cell>
          <cell r="E643">
            <v>4460555.0998085877</v>
          </cell>
          <cell r="F643">
            <v>4613549.3573967731</v>
          </cell>
          <cell r="G643">
            <v>4613549.3573967731</v>
          </cell>
          <cell r="H643">
            <v>4996035.0013672402</v>
          </cell>
          <cell r="I643">
            <v>4996035.0013672402</v>
          </cell>
          <cell r="J643">
            <v>4996035.0013672402</v>
          </cell>
          <cell r="K643">
            <v>4996035.0013672402</v>
          </cell>
          <cell r="L643">
            <v>4996035.0013672402</v>
          </cell>
          <cell r="M643">
            <v>4996035.0013672402</v>
          </cell>
          <cell r="N643">
            <v>56127563.576702222</v>
          </cell>
        </row>
        <row r="644">
          <cell r="B644">
            <v>551650</v>
          </cell>
          <cell r="C644">
            <v>551650</v>
          </cell>
          <cell r="D644">
            <v>551650</v>
          </cell>
          <cell r="E644">
            <v>648890</v>
          </cell>
          <cell r="F644">
            <v>648890</v>
          </cell>
          <cell r="G644">
            <v>648890</v>
          </cell>
          <cell r="H644">
            <v>841500.00000000012</v>
          </cell>
          <cell r="I644">
            <v>841500.00000000012</v>
          </cell>
          <cell r="J644">
            <v>841500.00000000012</v>
          </cell>
          <cell r="K644">
            <v>888250.00000000012</v>
          </cell>
          <cell r="L644">
            <v>888250.00000000012</v>
          </cell>
          <cell r="M644">
            <v>888250.00000000012</v>
          </cell>
          <cell r="N644">
            <v>8790870</v>
          </cell>
          <cell r="O644">
            <v>64918433.576702222</v>
          </cell>
        </row>
        <row r="646">
          <cell r="B646">
            <v>4706216.5846322132</v>
          </cell>
          <cell r="C646">
            <v>4706216.5846322132</v>
          </cell>
          <cell r="D646">
            <v>4706216.5846322132</v>
          </cell>
          <cell r="E646">
            <v>5109445.0998085877</v>
          </cell>
          <cell r="F646">
            <v>5262439.3573967731</v>
          </cell>
          <cell r="G646">
            <v>5262439.3573967731</v>
          </cell>
          <cell r="H646">
            <v>5837535.0013672402</v>
          </cell>
          <cell r="I646">
            <v>5837535.0013672402</v>
          </cell>
          <cell r="J646">
            <v>5837535.0013672402</v>
          </cell>
          <cell r="K646">
            <v>5884285.0013672402</v>
          </cell>
          <cell r="L646">
            <v>5884285.0013672402</v>
          </cell>
          <cell r="M646">
            <v>5884285.0013672402</v>
          </cell>
          <cell r="N646">
            <v>64918433.576702222</v>
          </cell>
          <cell r="O646">
            <v>71792920.861361772</v>
          </cell>
          <cell r="P646">
            <v>71792920.861361772</v>
          </cell>
        </row>
        <row r="647">
          <cell r="B647">
            <v>0.13968638720678914</v>
          </cell>
          <cell r="C647">
            <v>0.13968638720678914</v>
          </cell>
          <cell r="D647">
            <v>0.13968638720678914</v>
          </cell>
          <cell r="E647">
            <v>0.14221414586683145</v>
          </cell>
          <cell r="F647">
            <v>0.1430112073399884</v>
          </cell>
          <cell r="G647">
            <v>0.1430112073399884</v>
          </cell>
          <cell r="H647">
            <v>0.14609717631278185</v>
          </cell>
          <cell r="I647">
            <v>0.14609717631278185</v>
          </cell>
          <cell r="J647">
            <v>0.14609717631278185</v>
          </cell>
          <cell r="K647">
            <v>0.14639108169977993</v>
          </cell>
          <cell r="L647">
            <v>0.14639108169977993</v>
          </cell>
          <cell r="M647">
            <v>0.14639108169977993</v>
          </cell>
          <cell r="N647">
            <v>0.1439263840813238</v>
          </cell>
        </row>
        <row r="648">
          <cell r="B648">
            <v>1522899.9179655456</v>
          </cell>
          <cell r="C648">
            <v>1522899.9179655456</v>
          </cell>
          <cell r="D648">
            <v>1522899.9179655456</v>
          </cell>
          <cell r="E648">
            <v>1608888.4331419196</v>
          </cell>
          <cell r="F648">
            <v>1651882.6907301068</v>
          </cell>
          <cell r="G648">
            <v>1651882.6907301068</v>
          </cell>
          <cell r="H648">
            <v>1759368.3347005742</v>
          </cell>
          <cell r="I648">
            <v>1759368.3347005742</v>
          </cell>
          <cell r="J648">
            <v>1759368.3347005742</v>
          </cell>
          <cell r="K648">
            <v>1759368.3347005742</v>
          </cell>
          <cell r="L648">
            <v>1759368.3347005742</v>
          </cell>
          <cell r="M648">
            <v>1759368.3347005742</v>
          </cell>
          <cell r="N648">
            <v>20037563.576702211</v>
          </cell>
        </row>
        <row r="652">
          <cell r="B652">
            <v>2631666.6666666679</v>
          </cell>
          <cell r="C652">
            <v>2631666.6666666679</v>
          </cell>
          <cell r="D652">
            <v>2631666.6666666679</v>
          </cell>
          <cell r="E652">
            <v>2851666.6666666679</v>
          </cell>
          <cell r="F652">
            <v>2961666.666666666</v>
          </cell>
          <cell r="G652">
            <v>2961666.666666666</v>
          </cell>
          <cell r="H652">
            <v>3236666.666666666</v>
          </cell>
          <cell r="I652">
            <v>3236666.666666666</v>
          </cell>
          <cell r="J652">
            <v>3236666.666666666</v>
          </cell>
          <cell r="K652">
            <v>3236666.666666666</v>
          </cell>
          <cell r="L652">
            <v>3236666.666666666</v>
          </cell>
          <cell r="M652">
            <v>3236666.666666666</v>
          </cell>
          <cell r="N652">
            <v>36089999.999999993</v>
          </cell>
        </row>
        <row r="657">
          <cell r="B657">
            <v>914</v>
          </cell>
          <cell r="C657">
            <v>945</v>
          </cell>
          <cell r="D657">
            <v>976</v>
          </cell>
          <cell r="E657">
            <v>1007</v>
          </cell>
          <cell r="F657">
            <v>1038</v>
          </cell>
          <cell r="G657">
            <v>1069</v>
          </cell>
          <cell r="H657">
            <v>1100</v>
          </cell>
          <cell r="I657">
            <v>1131</v>
          </cell>
          <cell r="J657">
            <v>1162</v>
          </cell>
          <cell r="K657">
            <v>1193</v>
          </cell>
          <cell r="L657">
            <v>1224</v>
          </cell>
          <cell r="M657">
            <v>1255</v>
          </cell>
          <cell r="N657" t="str">
            <v>Jul~Jun</v>
          </cell>
          <cell r="O657">
            <v>0</v>
          </cell>
        </row>
        <row r="658">
          <cell r="N658" t="str">
            <v>Total</v>
          </cell>
          <cell r="O658" t="str">
            <v>Jul ~ Dec</v>
          </cell>
          <cell r="P658" t="str">
            <v>Jan ~ Jun</v>
          </cell>
        </row>
        <row r="659">
          <cell r="B659">
            <v>2500000</v>
          </cell>
          <cell r="C659">
            <v>2500000</v>
          </cell>
          <cell r="D659">
            <v>2500000</v>
          </cell>
          <cell r="E659">
            <v>2500000</v>
          </cell>
          <cell r="F659">
            <v>3000000</v>
          </cell>
          <cell r="G659">
            <v>3000000</v>
          </cell>
          <cell r="H659">
            <v>4000000</v>
          </cell>
          <cell r="I659">
            <v>4000000</v>
          </cell>
          <cell r="J659">
            <v>4000000</v>
          </cell>
          <cell r="K659">
            <v>4000000</v>
          </cell>
          <cell r="L659">
            <v>4000000</v>
          </cell>
          <cell r="M659">
            <v>4000000</v>
          </cell>
          <cell r="N659">
            <v>40000000</v>
          </cell>
          <cell r="O659">
            <v>16000000</v>
          </cell>
          <cell r="P659">
            <v>24000000</v>
          </cell>
        </row>
        <row r="660">
          <cell r="B660">
            <v>326086.95652173914</v>
          </cell>
          <cell r="C660">
            <v>326086.95652173914</v>
          </cell>
          <cell r="D660">
            <v>326086.95652173914</v>
          </cell>
          <cell r="E660">
            <v>326086.95652173914</v>
          </cell>
          <cell r="F660">
            <v>391304.34782608697</v>
          </cell>
          <cell r="G660">
            <v>391304.34782608697</v>
          </cell>
          <cell r="H660">
            <v>521739.13043478259</v>
          </cell>
          <cell r="I660">
            <v>521739.13043478259</v>
          </cell>
          <cell r="J660">
            <v>521739.13043478259</v>
          </cell>
          <cell r="K660">
            <v>521739.13043478259</v>
          </cell>
          <cell r="L660">
            <v>521739.13043478259</v>
          </cell>
          <cell r="M660">
            <v>521739.13043478259</v>
          </cell>
          <cell r="N660">
            <v>5217391.3043478252</v>
          </cell>
          <cell r="O660">
            <v>2086956.5217391304</v>
          </cell>
          <cell r="P660">
            <v>3130434.7826086958</v>
          </cell>
        </row>
        <row r="661">
          <cell r="B661">
            <v>2173913.0434782607</v>
          </cell>
          <cell r="C661">
            <v>2173913.0434782607</v>
          </cell>
          <cell r="D661">
            <v>2173913.0434782607</v>
          </cell>
          <cell r="E661">
            <v>2173913.0434782607</v>
          </cell>
          <cell r="F661">
            <v>2608695.6521739131</v>
          </cell>
          <cell r="G661">
            <v>2608695.6521739131</v>
          </cell>
          <cell r="H661">
            <v>3478260.8695652173</v>
          </cell>
          <cell r="I661">
            <v>3478260.8695652173</v>
          </cell>
          <cell r="J661">
            <v>3478260.8695652173</v>
          </cell>
          <cell r="K661">
            <v>3478260.8695652173</v>
          </cell>
          <cell r="L661">
            <v>3478260.8695652173</v>
          </cell>
          <cell r="M661">
            <v>3478260.8695652173</v>
          </cell>
          <cell r="N661">
            <v>34782608.695652179</v>
          </cell>
          <cell r="O661">
            <v>13913043.478260871</v>
          </cell>
          <cell r="P661">
            <v>20869565.217391305</v>
          </cell>
        </row>
        <row r="662">
          <cell r="O662">
            <v>0</v>
          </cell>
          <cell r="P662">
            <v>0</v>
          </cell>
        </row>
        <row r="663">
          <cell r="B663">
            <v>0</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row>
        <row r="664">
          <cell r="O664">
            <v>0</v>
          </cell>
          <cell r="P664">
            <v>0</v>
          </cell>
        </row>
        <row r="665">
          <cell r="B665">
            <v>1744257.5881870384</v>
          </cell>
          <cell r="C665">
            <v>1744257.5881870384</v>
          </cell>
          <cell r="D665">
            <v>1744257.5881870384</v>
          </cell>
          <cell r="E665">
            <v>1744257.5881870384</v>
          </cell>
          <cell r="F665">
            <v>2093109.1058244463</v>
          </cell>
          <cell r="G665">
            <v>2093109.1058244463</v>
          </cell>
          <cell r="H665">
            <v>2790812.1410992616</v>
          </cell>
          <cell r="I665">
            <v>2790812.1410992616</v>
          </cell>
          <cell r="J665">
            <v>2790812.1410992616</v>
          </cell>
          <cell r="K665">
            <v>2790812.1410992616</v>
          </cell>
          <cell r="L665">
            <v>2790812.1410992616</v>
          </cell>
          <cell r="M665">
            <v>2790812.1410992616</v>
          </cell>
          <cell r="N665">
            <v>27908121.410992622</v>
          </cell>
          <cell r="O665">
            <v>11163248.564397048</v>
          </cell>
          <cell r="P665">
            <v>16744872.84659557</v>
          </cell>
        </row>
        <row r="666">
          <cell r="B666">
            <v>429655.45529122232</v>
          </cell>
          <cell r="C666">
            <v>429655.45529122232</v>
          </cell>
          <cell r="D666">
            <v>429655.45529122232</v>
          </cell>
          <cell r="E666">
            <v>429655.45529122232</v>
          </cell>
          <cell r="F666">
            <v>515586.54634946678</v>
          </cell>
          <cell r="G666">
            <v>515586.54634946678</v>
          </cell>
          <cell r="H666">
            <v>687448.7284659557</v>
          </cell>
          <cell r="I666">
            <v>687448.7284659557</v>
          </cell>
          <cell r="J666">
            <v>687448.7284659557</v>
          </cell>
          <cell r="K666">
            <v>687448.7284659557</v>
          </cell>
          <cell r="L666">
            <v>687448.7284659557</v>
          </cell>
          <cell r="M666">
            <v>687448.7284659557</v>
          </cell>
          <cell r="N666">
            <v>6874487.284659557</v>
          </cell>
          <cell r="O666">
            <v>2749794.9138638228</v>
          </cell>
          <cell r="P666">
            <v>4124692.3707957342</v>
          </cell>
        </row>
        <row r="667">
          <cell r="B667">
            <v>0.17186218211648893</v>
          </cell>
          <cell r="C667">
            <v>0.17186218211648893</v>
          </cell>
          <cell r="D667">
            <v>0.17186218211648893</v>
          </cell>
          <cell r="E667">
            <v>0.17186218211648893</v>
          </cell>
          <cell r="F667">
            <v>0.17186218211648893</v>
          </cell>
          <cell r="G667">
            <v>0.17186218211648893</v>
          </cell>
          <cell r="H667">
            <v>0.17186218211648893</v>
          </cell>
          <cell r="I667">
            <v>0.17186218211648893</v>
          </cell>
          <cell r="J667">
            <v>0.17186218211648893</v>
          </cell>
          <cell r="K667">
            <v>0.17186218211648893</v>
          </cell>
          <cell r="L667">
            <v>0.17186218211648893</v>
          </cell>
          <cell r="M667">
            <v>0.17186218211648893</v>
          </cell>
          <cell r="N667">
            <v>0.17186218211648893</v>
          </cell>
          <cell r="O667">
            <v>0.17186218211648893</v>
          </cell>
          <cell r="P667">
            <v>0.17186218211648893</v>
          </cell>
        </row>
        <row r="668">
          <cell r="B668">
            <v>104655.4552912223</v>
          </cell>
          <cell r="C668">
            <v>104655.4552912223</v>
          </cell>
          <cell r="D668">
            <v>104655.4552912223</v>
          </cell>
          <cell r="E668">
            <v>104655.4552912223</v>
          </cell>
          <cell r="F668">
            <v>125586.54634946678</v>
          </cell>
          <cell r="G668">
            <v>125586.54634946678</v>
          </cell>
          <cell r="H668">
            <v>167448.72846595568</v>
          </cell>
          <cell r="I668">
            <v>167448.72846595568</v>
          </cell>
          <cell r="J668">
            <v>167448.72846595568</v>
          </cell>
          <cell r="K668">
            <v>167448.72846595568</v>
          </cell>
          <cell r="L668">
            <v>167448.72846595568</v>
          </cell>
          <cell r="M668">
            <v>167448.72846595568</v>
          </cell>
          <cell r="N668">
            <v>1674487.2846595573</v>
          </cell>
          <cell r="O668">
            <v>669794.91386382282</v>
          </cell>
          <cell r="P668">
            <v>1004692.3707957342</v>
          </cell>
        </row>
        <row r="671">
          <cell r="B671">
            <v>325000</v>
          </cell>
          <cell r="C671">
            <v>325000</v>
          </cell>
          <cell r="D671">
            <v>325000</v>
          </cell>
          <cell r="E671">
            <v>325000</v>
          </cell>
          <cell r="F671">
            <v>390000</v>
          </cell>
          <cell r="G671">
            <v>390000</v>
          </cell>
          <cell r="H671">
            <v>520000</v>
          </cell>
          <cell r="I671">
            <v>520000</v>
          </cell>
          <cell r="J671">
            <v>520000</v>
          </cell>
          <cell r="K671">
            <v>520000</v>
          </cell>
          <cell r="L671">
            <v>520000</v>
          </cell>
          <cell r="M671">
            <v>520000</v>
          </cell>
          <cell r="N671">
            <v>5200000</v>
          </cell>
          <cell r="O671">
            <v>2080000</v>
          </cell>
          <cell r="P671">
            <v>3120000</v>
          </cell>
        </row>
        <row r="673">
          <cell r="D673">
            <v>0</v>
          </cell>
        </row>
        <row r="676">
          <cell r="B676">
            <v>914</v>
          </cell>
          <cell r="C676">
            <v>945</v>
          </cell>
          <cell r="D676">
            <v>976</v>
          </cell>
          <cell r="E676">
            <v>1007</v>
          </cell>
          <cell r="F676">
            <v>1038</v>
          </cell>
          <cell r="G676">
            <v>1069</v>
          </cell>
          <cell r="H676">
            <v>1100</v>
          </cell>
          <cell r="I676">
            <v>1131</v>
          </cell>
          <cell r="J676">
            <v>1162</v>
          </cell>
          <cell r="K676">
            <v>1193</v>
          </cell>
          <cell r="L676">
            <v>1224</v>
          </cell>
          <cell r="M676">
            <v>1255</v>
          </cell>
          <cell r="N676" t="str">
            <v>Total</v>
          </cell>
        </row>
        <row r="677">
          <cell r="B677">
            <v>537328</v>
          </cell>
        </row>
        <row r="678">
          <cell r="B678">
            <v>537328</v>
          </cell>
          <cell r="C678">
            <v>427928</v>
          </cell>
          <cell r="D678">
            <v>507960</v>
          </cell>
          <cell r="E678">
            <v>9525448</v>
          </cell>
          <cell r="F678">
            <v>9587968</v>
          </cell>
          <cell r="G678">
            <v>9511316</v>
          </cell>
          <cell r="H678">
            <v>2546760</v>
          </cell>
          <cell r="I678">
            <v>474808</v>
          </cell>
          <cell r="J678">
            <v>570076</v>
          </cell>
          <cell r="K678">
            <v>427928</v>
          </cell>
          <cell r="L678">
            <v>474808</v>
          </cell>
          <cell r="M678">
            <v>507960</v>
          </cell>
          <cell r="N678">
            <v>35100288</v>
          </cell>
        </row>
        <row r="679">
          <cell r="B679">
            <v>30</v>
          </cell>
          <cell r="C679">
            <v>25</v>
          </cell>
          <cell r="D679">
            <v>27</v>
          </cell>
          <cell r="E679">
            <v>672</v>
          </cell>
          <cell r="F679">
            <v>675</v>
          </cell>
          <cell r="G679">
            <v>671</v>
          </cell>
          <cell r="H679">
            <v>176</v>
          </cell>
          <cell r="I679">
            <v>27</v>
          </cell>
          <cell r="J679">
            <v>31</v>
          </cell>
          <cell r="K679">
            <v>25</v>
          </cell>
          <cell r="L679">
            <v>27</v>
          </cell>
          <cell r="M679">
            <v>27</v>
          </cell>
          <cell r="N679">
            <v>2413</v>
          </cell>
        </row>
        <row r="683">
          <cell r="B683">
            <v>440</v>
          </cell>
          <cell r="C683">
            <v>367</v>
          </cell>
          <cell r="D683">
            <v>357</v>
          </cell>
          <cell r="E683">
            <v>320</v>
          </cell>
          <cell r="F683">
            <v>460</v>
          </cell>
          <cell r="G683">
            <v>444</v>
          </cell>
          <cell r="H683">
            <v>311</v>
          </cell>
          <cell r="I683">
            <v>406</v>
          </cell>
          <cell r="J683">
            <v>376</v>
          </cell>
          <cell r="K683">
            <v>410</v>
          </cell>
          <cell r="L683">
            <v>415</v>
          </cell>
          <cell r="M683">
            <v>403</v>
          </cell>
          <cell r="N683">
            <v>387</v>
          </cell>
        </row>
        <row r="684">
          <cell r="B684">
            <v>4800000</v>
          </cell>
          <cell r="C684">
            <v>0</v>
          </cell>
          <cell r="D684">
            <v>0</v>
          </cell>
          <cell r="E684">
            <v>0</v>
          </cell>
          <cell r="F684">
            <v>0</v>
          </cell>
          <cell r="G684">
            <v>0</v>
          </cell>
          <cell r="H684">
            <v>0</v>
          </cell>
          <cell r="I684">
            <v>0</v>
          </cell>
          <cell r="J684">
            <v>0</v>
          </cell>
          <cell r="K684">
            <v>0</v>
          </cell>
          <cell r="L684">
            <v>0</v>
          </cell>
          <cell r="M684">
            <v>0</v>
          </cell>
          <cell r="N684">
            <v>0</v>
          </cell>
        </row>
        <row r="685">
          <cell r="B685">
            <v>400000</v>
          </cell>
          <cell r="C685">
            <v>400000</v>
          </cell>
          <cell r="D685">
            <v>400000</v>
          </cell>
          <cell r="E685">
            <v>400000</v>
          </cell>
          <cell r="F685">
            <v>400000</v>
          </cell>
          <cell r="G685">
            <v>400000</v>
          </cell>
          <cell r="H685">
            <v>400000</v>
          </cell>
          <cell r="I685">
            <v>400000</v>
          </cell>
          <cell r="J685">
            <v>400000</v>
          </cell>
          <cell r="K685">
            <v>400000</v>
          </cell>
          <cell r="L685">
            <v>400000</v>
          </cell>
          <cell r="M685">
            <v>400000</v>
          </cell>
          <cell r="N685">
            <v>4800000</v>
          </cell>
        </row>
        <row r="686">
          <cell r="B686">
            <v>0</v>
          </cell>
          <cell r="C686">
            <v>15000000</v>
          </cell>
          <cell r="D686">
            <v>15000000</v>
          </cell>
          <cell r="E686">
            <v>5000000</v>
          </cell>
          <cell r="F686">
            <v>5000000</v>
          </cell>
          <cell r="G686">
            <v>5000000</v>
          </cell>
          <cell r="H686">
            <v>5000000</v>
          </cell>
          <cell r="I686">
            <v>5000000</v>
          </cell>
          <cell r="J686">
            <v>5000000</v>
          </cell>
          <cell r="K686">
            <v>5000000</v>
          </cell>
          <cell r="L686">
            <v>5000000</v>
          </cell>
          <cell r="M686">
            <v>5000000</v>
          </cell>
          <cell r="N686">
            <v>75000000</v>
          </cell>
        </row>
        <row r="687">
          <cell r="B687">
            <v>0</v>
          </cell>
          <cell r="C687">
            <v>0</v>
          </cell>
          <cell r="D687">
            <v>0</v>
          </cell>
          <cell r="E687">
            <v>0</v>
          </cell>
          <cell r="F687">
            <v>0</v>
          </cell>
          <cell r="G687">
            <v>0</v>
          </cell>
          <cell r="H687">
            <v>0</v>
          </cell>
          <cell r="I687">
            <v>0</v>
          </cell>
          <cell r="J687">
            <v>0</v>
          </cell>
          <cell r="K687">
            <v>0</v>
          </cell>
          <cell r="L687">
            <v>0</v>
          </cell>
          <cell r="M687">
            <v>0</v>
          </cell>
          <cell r="N687">
            <v>0</v>
          </cell>
        </row>
        <row r="688">
          <cell r="B688">
            <v>400000</v>
          </cell>
          <cell r="C688">
            <v>400000</v>
          </cell>
          <cell r="D688">
            <v>400000</v>
          </cell>
          <cell r="E688">
            <v>400000</v>
          </cell>
          <cell r="F688">
            <v>400000</v>
          </cell>
          <cell r="G688">
            <v>400000</v>
          </cell>
          <cell r="H688">
            <v>400000</v>
          </cell>
          <cell r="I688">
            <v>400000</v>
          </cell>
          <cell r="J688">
            <v>400000</v>
          </cell>
          <cell r="K688">
            <v>400000</v>
          </cell>
          <cell r="L688">
            <v>400000</v>
          </cell>
          <cell r="M688">
            <v>400000</v>
          </cell>
          <cell r="N688">
            <v>4800000</v>
          </cell>
        </row>
        <row r="691">
          <cell r="B691">
            <v>333</v>
          </cell>
          <cell r="C691">
            <v>333</v>
          </cell>
          <cell r="D691">
            <v>333</v>
          </cell>
          <cell r="E691">
            <v>333</v>
          </cell>
          <cell r="F691">
            <v>333</v>
          </cell>
          <cell r="G691">
            <v>333</v>
          </cell>
          <cell r="H691">
            <v>317</v>
          </cell>
          <cell r="I691">
            <v>317</v>
          </cell>
          <cell r="J691">
            <v>317</v>
          </cell>
          <cell r="K691">
            <v>317</v>
          </cell>
          <cell r="L691">
            <v>317</v>
          </cell>
          <cell r="M691">
            <v>317</v>
          </cell>
          <cell r="N691">
            <v>325</v>
          </cell>
        </row>
        <row r="692">
          <cell r="B692">
            <v>1200000</v>
          </cell>
          <cell r="C692">
            <v>0</v>
          </cell>
          <cell r="D692">
            <v>0</v>
          </cell>
          <cell r="E692">
            <v>0</v>
          </cell>
          <cell r="F692">
            <v>0</v>
          </cell>
          <cell r="G692">
            <v>0</v>
          </cell>
          <cell r="H692">
            <v>0</v>
          </cell>
          <cell r="I692">
            <v>0</v>
          </cell>
          <cell r="J692">
            <v>0</v>
          </cell>
          <cell r="K692">
            <v>0</v>
          </cell>
          <cell r="L692">
            <v>0</v>
          </cell>
          <cell r="M692">
            <v>0</v>
          </cell>
          <cell r="N692">
            <v>0</v>
          </cell>
        </row>
        <row r="693">
          <cell r="B693">
            <v>100000</v>
          </cell>
          <cell r="C693">
            <v>100000</v>
          </cell>
          <cell r="D693">
            <v>100000</v>
          </cell>
          <cell r="E693">
            <v>100000</v>
          </cell>
          <cell r="F693">
            <v>100000</v>
          </cell>
          <cell r="G693">
            <v>100000</v>
          </cell>
          <cell r="H693">
            <v>100000</v>
          </cell>
          <cell r="I693">
            <v>100000</v>
          </cell>
          <cell r="J693">
            <v>100000</v>
          </cell>
          <cell r="K693">
            <v>100000</v>
          </cell>
          <cell r="L693">
            <v>100000</v>
          </cell>
          <cell r="M693">
            <v>100000</v>
          </cell>
          <cell r="N693">
            <v>1200000</v>
          </cell>
        </row>
        <row r="694">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row>
        <row r="695">
          <cell r="B695">
            <v>0</v>
          </cell>
          <cell r="C695">
            <v>0</v>
          </cell>
          <cell r="D695">
            <v>0</v>
          </cell>
          <cell r="E695">
            <v>0</v>
          </cell>
          <cell r="F695">
            <v>0</v>
          </cell>
          <cell r="G695">
            <v>0</v>
          </cell>
          <cell r="H695">
            <v>0</v>
          </cell>
          <cell r="I695">
            <v>0</v>
          </cell>
          <cell r="J695">
            <v>0</v>
          </cell>
          <cell r="K695">
            <v>0</v>
          </cell>
          <cell r="L695">
            <v>0</v>
          </cell>
          <cell r="M695">
            <v>0</v>
          </cell>
          <cell r="N695">
            <v>0</v>
          </cell>
        </row>
        <row r="696">
          <cell r="B696">
            <v>100000</v>
          </cell>
          <cell r="C696">
            <v>100000</v>
          </cell>
          <cell r="D696">
            <v>100000</v>
          </cell>
          <cell r="E696">
            <v>100000</v>
          </cell>
          <cell r="F696">
            <v>100000</v>
          </cell>
          <cell r="G696">
            <v>100000</v>
          </cell>
          <cell r="H696">
            <v>100000</v>
          </cell>
          <cell r="I696">
            <v>100000</v>
          </cell>
          <cell r="J696">
            <v>100000</v>
          </cell>
          <cell r="K696">
            <v>100000</v>
          </cell>
          <cell r="L696">
            <v>100000</v>
          </cell>
          <cell r="M696">
            <v>100000</v>
          </cell>
          <cell r="N696">
            <v>1200000</v>
          </cell>
        </row>
        <row r="698">
          <cell r="B698">
            <v>30940</v>
          </cell>
        </row>
        <row r="699">
          <cell r="B699">
            <v>59500</v>
          </cell>
        </row>
        <row r="702">
          <cell r="B702" t="str">
            <v>Commission</v>
          </cell>
          <cell r="C702" t="str">
            <v>Exchange</v>
          </cell>
          <cell r="D702" t="str">
            <v>commission</v>
          </cell>
          <cell r="E702" t="str">
            <v>Commission</v>
          </cell>
          <cell r="F702" t="str">
            <v>Net  Comm</v>
          </cell>
          <cell r="G702">
            <v>548</v>
          </cell>
          <cell r="I702">
            <v>579</v>
          </cell>
          <cell r="K702">
            <v>610</v>
          </cell>
          <cell r="M702">
            <v>640</v>
          </cell>
          <cell r="O702">
            <v>671</v>
          </cell>
          <cell r="Q702">
            <v>702</v>
          </cell>
          <cell r="S702">
            <v>733</v>
          </cell>
          <cell r="U702">
            <v>764</v>
          </cell>
          <cell r="W702">
            <v>795</v>
          </cell>
          <cell r="Y702">
            <v>826</v>
          </cell>
          <cell r="AA702">
            <v>857</v>
          </cell>
          <cell r="AC702">
            <v>888</v>
          </cell>
        </row>
        <row r="703">
          <cell r="B703" t="str">
            <v>Income ¥</v>
          </cell>
          <cell r="C703" t="str">
            <v>Rate ¥</v>
          </cell>
          <cell r="D703" t="str">
            <v>Income Rs.</v>
          </cell>
          <cell r="E703" t="str">
            <v>Expense Rs</v>
          </cell>
          <cell r="F703" t="str">
            <v>Income Rs.</v>
          </cell>
          <cell r="G703" t="str">
            <v>Units</v>
          </cell>
          <cell r="H703" t="str">
            <v>Comm Rs.</v>
          </cell>
          <cell r="I703" t="str">
            <v>Units</v>
          </cell>
          <cell r="J703" t="str">
            <v>Comm Rs.</v>
          </cell>
          <cell r="K703" t="str">
            <v>Units</v>
          </cell>
          <cell r="L703" t="str">
            <v>Comm Rs.</v>
          </cell>
          <cell r="M703" t="str">
            <v>Units</v>
          </cell>
          <cell r="N703" t="str">
            <v>Comm Rs.</v>
          </cell>
          <cell r="O703" t="str">
            <v>Units</v>
          </cell>
          <cell r="P703" t="str">
            <v>Comm Rs.</v>
          </cell>
          <cell r="Q703" t="str">
            <v>Units</v>
          </cell>
          <cell r="R703" t="str">
            <v>Comm Rs.</v>
          </cell>
          <cell r="S703" t="str">
            <v>Units</v>
          </cell>
          <cell r="T703" t="str">
            <v>Comm Rs.</v>
          </cell>
          <cell r="U703" t="str">
            <v>Units</v>
          </cell>
          <cell r="V703" t="str">
            <v>Comm Rs.</v>
          </cell>
          <cell r="W703" t="str">
            <v>Units</v>
          </cell>
          <cell r="X703" t="str">
            <v>Comm Rs.</v>
          </cell>
          <cell r="Y703" t="str">
            <v>Units</v>
          </cell>
          <cell r="Z703" t="str">
            <v>Comm Rs.</v>
          </cell>
          <cell r="AA703" t="str">
            <v>Units</v>
          </cell>
          <cell r="AB703" t="str">
            <v>Comm Rs.</v>
          </cell>
          <cell r="AC703" t="str">
            <v>Units</v>
          </cell>
          <cell r="AD703" t="str">
            <v>Comm Rs.</v>
          </cell>
        </row>
        <row r="704">
          <cell r="B704">
            <v>30000</v>
          </cell>
          <cell r="C704">
            <v>0.52</v>
          </cell>
          <cell r="D704">
            <v>15600</v>
          </cell>
          <cell r="E704">
            <v>7500</v>
          </cell>
          <cell r="F704">
            <v>8100</v>
          </cell>
          <cell r="H704">
            <v>0</v>
          </cell>
          <cell r="J704">
            <v>0</v>
          </cell>
          <cell r="L704">
            <v>0</v>
          </cell>
          <cell r="N704">
            <v>0</v>
          </cell>
          <cell r="P704">
            <v>0</v>
          </cell>
          <cell r="R704">
            <v>0</v>
          </cell>
          <cell r="T704">
            <v>0</v>
          </cell>
          <cell r="V704">
            <v>0</v>
          </cell>
          <cell r="X704">
            <v>0</v>
          </cell>
          <cell r="Z704">
            <v>0</v>
          </cell>
          <cell r="AB704">
            <v>0</v>
          </cell>
          <cell r="AD704">
            <v>0</v>
          </cell>
          <cell r="AE704">
            <v>0</v>
          </cell>
        </row>
        <row r="705">
          <cell r="B705">
            <v>36600</v>
          </cell>
          <cell r="C705">
            <v>0.52</v>
          </cell>
          <cell r="D705">
            <v>19032</v>
          </cell>
          <cell r="E705">
            <v>5000</v>
          </cell>
          <cell r="F705">
            <v>14032</v>
          </cell>
          <cell r="G705">
            <v>13</v>
          </cell>
          <cell r="H705">
            <v>182416</v>
          </cell>
          <cell r="I705">
            <v>13</v>
          </cell>
          <cell r="J705">
            <v>182416</v>
          </cell>
          <cell r="K705">
            <v>13</v>
          </cell>
          <cell r="L705">
            <v>182416</v>
          </cell>
          <cell r="M705">
            <v>658</v>
          </cell>
          <cell r="N705">
            <v>9233056</v>
          </cell>
          <cell r="O705">
            <v>658</v>
          </cell>
          <cell r="P705">
            <v>9233056</v>
          </cell>
          <cell r="Q705">
            <v>658</v>
          </cell>
          <cell r="R705">
            <v>9233056</v>
          </cell>
          <cell r="S705">
            <v>164</v>
          </cell>
          <cell r="T705">
            <v>2301248</v>
          </cell>
          <cell r="U705">
            <v>13</v>
          </cell>
          <cell r="V705">
            <v>182416</v>
          </cell>
          <cell r="W705">
            <v>13</v>
          </cell>
          <cell r="X705">
            <v>182416</v>
          </cell>
          <cell r="Y705">
            <v>13</v>
          </cell>
          <cell r="Z705">
            <v>182416</v>
          </cell>
          <cell r="AA705">
            <v>13</v>
          </cell>
          <cell r="AB705">
            <v>182416</v>
          </cell>
          <cell r="AC705">
            <v>13</v>
          </cell>
          <cell r="AD705">
            <v>182416</v>
          </cell>
          <cell r="AE705">
            <v>2242</v>
          </cell>
        </row>
        <row r="706">
          <cell r="B706">
            <v>35300</v>
          </cell>
          <cell r="C706">
            <v>0.52</v>
          </cell>
          <cell r="D706">
            <v>18356</v>
          </cell>
          <cell r="E706">
            <v>5000</v>
          </cell>
          <cell r="F706">
            <v>13356</v>
          </cell>
          <cell r="G706">
            <v>2</v>
          </cell>
          <cell r="H706">
            <v>26712</v>
          </cell>
          <cell r="I706">
            <v>2</v>
          </cell>
          <cell r="J706">
            <v>26712</v>
          </cell>
          <cell r="K706">
            <v>2</v>
          </cell>
          <cell r="L706">
            <v>26712</v>
          </cell>
          <cell r="M706">
            <v>2</v>
          </cell>
          <cell r="N706">
            <v>26712</v>
          </cell>
          <cell r="O706">
            <v>2</v>
          </cell>
          <cell r="P706">
            <v>26712</v>
          </cell>
          <cell r="Q706">
            <v>2</v>
          </cell>
          <cell r="R706">
            <v>26712</v>
          </cell>
          <cell r="S706">
            <v>2</v>
          </cell>
          <cell r="T706">
            <v>26712</v>
          </cell>
          <cell r="U706">
            <v>2</v>
          </cell>
          <cell r="V706">
            <v>26712</v>
          </cell>
          <cell r="W706">
            <v>2</v>
          </cell>
          <cell r="X706">
            <v>26712</v>
          </cell>
          <cell r="Y706">
            <v>2</v>
          </cell>
          <cell r="Z706">
            <v>26712</v>
          </cell>
          <cell r="AA706">
            <v>2</v>
          </cell>
          <cell r="AB706">
            <v>26712</v>
          </cell>
          <cell r="AC706">
            <v>2</v>
          </cell>
          <cell r="AD706">
            <v>26712</v>
          </cell>
          <cell r="AE706">
            <v>24</v>
          </cell>
        </row>
        <row r="707">
          <cell r="B707">
            <v>150000</v>
          </cell>
          <cell r="C707">
            <v>0.52</v>
          </cell>
          <cell r="D707">
            <v>78000</v>
          </cell>
          <cell r="E707">
            <v>7500</v>
          </cell>
          <cell r="F707">
            <v>70500</v>
          </cell>
          <cell r="H707">
            <v>0</v>
          </cell>
          <cell r="J707">
            <v>0</v>
          </cell>
          <cell r="L707">
            <v>0</v>
          </cell>
          <cell r="N707">
            <v>0</v>
          </cell>
          <cell r="P707">
            <v>0</v>
          </cell>
          <cell r="R707">
            <v>0</v>
          </cell>
          <cell r="T707">
            <v>0</v>
          </cell>
          <cell r="V707">
            <v>0</v>
          </cell>
          <cell r="X707">
            <v>0</v>
          </cell>
          <cell r="Z707">
            <v>0</v>
          </cell>
          <cell r="AB707">
            <v>0</v>
          </cell>
          <cell r="AD707">
            <v>0</v>
          </cell>
          <cell r="AE707">
            <v>0</v>
          </cell>
        </row>
        <row r="708">
          <cell r="B708">
            <v>400000</v>
          </cell>
          <cell r="C708">
            <v>0.52</v>
          </cell>
          <cell r="D708">
            <v>208000</v>
          </cell>
          <cell r="E708">
            <v>7500</v>
          </cell>
          <cell r="F708">
            <v>200500</v>
          </cell>
          <cell r="H708">
            <v>0</v>
          </cell>
          <cell r="J708">
            <v>0</v>
          </cell>
          <cell r="L708">
            <v>0</v>
          </cell>
          <cell r="N708">
            <v>0</v>
          </cell>
          <cell r="P708">
            <v>0</v>
          </cell>
          <cell r="R708">
            <v>0</v>
          </cell>
          <cell r="T708">
            <v>0</v>
          </cell>
          <cell r="V708">
            <v>0</v>
          </cell>
          <cell r="X708">
            <v>0</v>
          </cell>
          <cell r="Z708">
            <v>0</v>
          </cell>
          <cell r="AB708">
            <v>0</v>
          </cell>
          <cell r="AD708">
            <v>0</v>
          </cell>
          <cell r="AE708">
            <v>0</v>
          </cell>
        </row>
        <row r="709">
          <cell r="B709">
            <v>77400</v>
          </cell>
          <cell r="C709">
            <v>0.52</v>
          </cell>
          <cell r="D709">
            <v>40248</v>
          </cell>
          <cell r="E709">
            <v>7500</v>
          </cell>
          <cell r="F709">
            <v>32748</v>
          </cell>
          <cell r="G709">
            <v>0</v>
          </cell>
          <cell r="H709">
            <v>0</v>
          </cell>
          <cell r="I709">
            <v>0</v>
          </cell>
          <cell r="J709">
            <v>0</v>
          </cell>
          <cell r="K709">
            <v>0</v>
          </cell>
          <cell r="L709">
            <v>0</v>
          </cell>
          <cell r="M709">
            <v>0</v>
          </cell>
          <cell r="N709">
            <v>0</v>
          </cell>
          <cell r="O709">
            <v>0</v>
          </cell>
          <cell r="P709">
            <v>0</v>
          </cell>
          <cell r="Q709">
            <v>1</v>
          </cell>
          <cell r="R709">
            <v>32748</v>
          </cell>
          <cell r="S709">
            <v>0</v>
          </cell>
          <cell r="T709">
            <v>0</v>
          </cell>
          <cell r="U709">
            <v>0</v>
          </cell>
          <cell r="V709">
            <v>0</v>
          </cell>
          <cell r="W709">
            <v>1</v>
          </cell>
          <cell r="X709">
            <v>32748</v>
          </cell>
          <cell r="Y709">
            <v>0</v>
          </cell>
          <cell r="Z709">
            <v>0</v>
          </cell>
          <cell r="AA709">
            <v>0</v>
          </cell>
          <cell r="AB709">
            <v>0</v>
          </cell>
          <cell r="AC709">
            <v>0</v>
          </cell>
          <cell r="AD709">
            <v>0</v>
          </cell>
          <cell r="AE709">
            <v>2</v>
          </cell>
        </row>
        <row r="710">
          <cell r="B710">
            <v>150000</v>
          </cell>
          <cell r="C710">
            <v>0.52</v>
          </cell>
          <cell r="D710">
            <v>78000</v>
          </cell>
          <cell r="E710">
            <v>7500</v>
          </cell>
          <cell r="F710">
            <v>70500</v>
          </cell>
          <cell r="H710">
            <v>0</v>
          </cell>
          <cell r="J710">
            <v>0</v>
          </cell>
          <cell r="L710">
            <v>0</v>
          </cell>
          <cell r="N710">
            <v>0</v>
          </cell>
          <cell r="P710">
            <v>0</v>
          </cell>
          <cell r="R710">
            <v>0</v>
          </cell>
          <cell r="T710">
            <v>0</v>
          </cell>
          <cell r="V710">
            <v>0</v>
          </cell>
          <cell r="X710">
            <v>0</v>
          </cell>
          <cell r="Z710">
            <v>0</v>
          </cell>
          <cell r="AB710">
            <v>0</v>
          </cell>
          <cell r="AD710">
            <v>0</v>
          </cell>
          <cell r="AE710">
            <v>0</v>
          </cell>
        </row>
        <row r="711">
          <cell r="B711">
            <v>59500</v>
          </cell>
          <cell r="C711">
            <v>0.52</v>
          </cell>
          <cell r="D711">
            <v>30940</v>
          </cell>
          <cell r="E711">
            <v>7500</v>
          </cell>
          <cell r="F711">
            <v>23440</v>
          </cell>
          <cell r="G711">
            <v>0</v>
          </cell>
          <cell r="H711">
            <v>0</v>
          </cell>
          <cell r="I711">
            <v>0</v>
          </cell>
          <cell r="J711">
            <v>0</v>
          </cell>
          <cell r="K711">
            <v>0</v>
          </cell>
          <cell r="L711">
            <v>0</v>
          </cell>
          <cell r="M711">
            <v>2</v>
          </cell>
          <cell r="N711">
            <v>46880</v>
          </cell>
          <cell r="O711">
            <v>0</v>
          </cell>
          <cell r="P711">
            <v>0</v>
          </cell>
          <cell r="Q711">
            <v>0</v>
          </cell>
          <cell r="R711">
            <v>0</v>
          </cell>
          <cell r="S711">
            <v>0</v>
          </cell>
          <cell r="T711">
            <v>0</v>
          </cell>
          <cell r="U711">
            <v>2</v>
          </cell>
          <cell r="V711">
            <v>46880</v>
          </cell>
          <cell r="W711">
            <v>0</v>
          </cell>
          <cell r="X711">
            <v>0</v>
          </cell>
          <cell r="Y711">
            <v>0</v>
          </cell>
          <cell r="Z711">
            <v>0</v>
          </cell>
          <cell r="AA711">
            <v>2</v>
          </cell>
          <cell r="AB711">
            <v>46880</v>
          </cell>
          <cell r="AC711">
            <v>0</v>
          </cell>
          <cell r="AD711">
            <v>0</v>
          </cell>
          <cell r="AE711">
            <v>6</v>
          </cell>
        </row>
        <row r="712">
          <cell r="B712">
            <v>150000</v>
          </cell>
          <cell r="C712">
            <v>0.52</v>
          </cell>
          <cell r="D712">
            <v>78000</v>
          </cell>
          <cell r="E712">
            <v>7500</v>
          </cell>
          <cell r="F712">
            <v>70500</v>
          </cell>
          <cell r="H712">
            <v>0</v>
          </cell>
          <cell r="J712">
            <v>0</v>
          </cell>
          <cell r="L712">
            <v>0</v>
          </cell>
          <cell r="N712">
            <v>0</v>
          </cell>
          <cell r="P712">
            <v>0</v>
          </cell>
          <cell r="R712">
            <v>0</v>
          </cell>
          <cell r="T712">
            <v>0</v>
          </cell>
          <cell r="V712">
            <v>0</v>
          </cell>
          <cell r="X712">
            <v>0</v>
          </cell>
          <cell r="Z712">
            <v>0</v>
          </cell>
          <cell r="AB712">
            <v>0</v>
          </cell>
          <cell r="AD712">
            <v>0</v>
          </cell>
          <cell r="AE712">
            <v>0</v>
          </cell>
        </row>
        <row r="713">
          <cell r="B713">
            <v>150000</v>
          </cell>
          <cell r="C713">
            <v>0.52</v>
          </cell>
          <cell r="D713">
            <v>78000</v>
          </cell>
          <cell r="E713">
            <v>7500</v>
          </cell>
          <cell r="F713">
            <v>70500</v>
          </cell>
          <cell r="H713">
            <v>0</v>
          </cell>
          <cell r="J713">
            <v>0</v>
          </cell>
          <cell r="L713">
            <v>0</v>
          </cell>
          <cell r="N713">
            <v>0</v>
          </cell>
          <cell r="P713">
            <v>0</v>
          </cell>
          <cell r="R713">
            <v>0</v>
          </cell>
          <cell r="T713">
            <v>0</v>
          </cell>
          <cell r="V713">
            <v>0</v>
          </cell>
          <cell r="X713">
            <v>0</v>
          </cell>
          <cell r="Z713">
            <v>0</v>
          </cell>
          <cell r="AB713">
            <v>0</v>
          </cell>
          <cell r="AD713">
            <v>0</v>
          </cell>
          <cell r="AE713">
            <v>0</v>
          </cell>
        </row>
        <row r="714">
          <cell r="B714">
            <v>56500</v>
          </cell>
          <cell r="C714">
            <v>0.52</v>
          </cell>
          <cell r="D714">
            <v>29380</v>
          </cell>
          <cell r="E714">
            <v>7500</v>
          </cell>
          <cell r="F714">
            <v>21880</v>
          </cell>
          <cell r="G714">
            <v>0</v>
          </cell>
          <cell r="H714">
            <v>0</v>
          </cell>
          <cell r="J714">
            <v>0</v>
          </cell>
          <cell r="L714">
            <v>0</v>
          </cell>
          <cell r="M714">
            <v>0</v>
          </cell>
          <cell r="N714">
            <v>0</v>
          </cell>
          <cell r="O714">
            <v>0</v>
          </cell>
          <cell r="P714">
            <v>0</v>
          </cell>
          <cell r="Q714">
            <v>0</v>
          </cell>
          <cell r="R714">
            <v>0</v>
          </cell>
          <cell r="S714">
            <v>0</v>
          </cell>
          <cell r="T714">
            <v>0</v>
          </cell>
          <cell r="V714">
            <v>0</v>
          </cell>
          <cell r="X714">
            <v>0</v>
          </cell>
          <cell r="Z714">
            <v>0</v>
          </cell>
          <cell r="AA714">
            <v>0</v>
          </cell>
          <cell r="AB714">
            <v>0</v>
          </cell>
          <cell r="AC714">
            <v>0</v>
          </cell>
          <cell r="AD714">
            <v>0</v>
          </cell>
          <cell r="AE714">
            <v>0</v>
          </cell>
        </row>
        <row r="715">
          <cell r="B715">
            <v>105800</v>
          </cell>
          <cell r="C715">
            <v>0.52</v>
          </cell>
          <cell r="D715">
            <v>55016</v>
          </cell>
          <cell r="E715">
            <v>15000</v>
          </cell>
          <cell r="F715">
            <v>40016</v>
          </cell>
          <cell r="G715">
            <v>0</v>
          </cell>
          <cell r="H715">
            <v>0</v>
          </cell>
          <cell r="I715">
            <v>0</v>
          </cell>
          <cell r="J715">
            <v>0</v>
          </cell>
          <cell r="K715">
            <v>2</v>
          </cell>
          <cell r="L715">
            <v>80032</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v>
          </cell>
          <cell r="AD715">
            <v>80032</v>
          </cell>
          <cell r="AE715">
            <v>4</v>
          </cell>
        </row>
        <row r="716">
          <cell r="B716">
            <v>56500</v>
          </cell>
          <cell r="C716">
            <v>0.52</v>
          </cell>
          <cell r="D716">
            <v>29380.5</v>
          </cell>
          <cell r="E716">
            <v>7500</v>
          </cell>
          <cell r="F716">
            <v>21880.5</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row>
        <row r="717">
          <cell r="B717">
            <v>56500</v>
          </cell>
          <cell r="C717">
            <v>0.52</v>
          </cell>
          <cell r="D717">
            <v>29380</v>
          </cell>
          <cell r="E717">
            <v>7500</v>
          </cell>
          <cell r="F717">
            <v>21880</v>
          </cell>
          <cell r="G717">
            <v>15</v>
          </cell>
          <cell r="H717">
            <v>328200</v>
          </cell>
          <cell r="I717">
            <v>10</v>
          </cell>
          <cell r="J717">
            <v>218800</v>
          </cell>
          <cell r="K717">
            <v>10</v>
          </cell>
          <cell r="L717">
            <v>218800</v>
          </cell>
          <cell r="M717">
            <v>10</v>
          </cell>
          <cell r="N717">
            <v>218800</v>
          </cell>
          <cell r="O717">
            <v>15</v>
          </cell>
          <cell r="P717">
            <v>328200</v>
          </cell>
          <cell r="Q717">
            <v>10</v>
          </cell>
          <cell r="R717">
            <v>218800</v>
          </cell>
          <cell r="S717">
            <v>10</v>
          </cell>
          <cell r="T717">
            <v>218800</v>
          </cell>
          <cell r="U717">
            <v>10</v>
          </cell>
          <cell r="V717">
            <v>218800</v>
          </cell>
          <cell r="W717">
            <v>15</v>
          </cell>
          <cell r="X717">
            <v>328200</v>
          </cell>
          <cell r="Y717">
            <v>10</v>
          </cell>
          <cell r="Z717">
            <v>218800</v>
          </cell>
          <cell r="AA717">
            <v>10</v>
          </cell>
          <cell r="AB717">
            <v>218800</v>
          </cell>
          <cell r="AC717">
            <v>10</v>
          </cell>
          <cell r="AD717">
            <v>218800</v>
          </cell>
          <cell r="AE717">
            <v>135</v>
          </cell>
        </row>
        <row r="718">
          <cell r="G718">
            <v>30</v>
          </cell>
          <cell r="H718">
            <v>537328</v>
          </cell>
          <cell r="I718">
            <v>25</v>
          </cell>
          <cell r="J718">
            <v>427928</v>
          </cell>
          <cell r="K718">
            <v>27</v>
          </cell>
          <cell r="L718">
            <v>507960</v>
          </cell>
          <cell r="M718">
            <v>672</v>
          </cell>
          <cell r="N718">
            <v>9525448</v>
          </cell>
          <cell r="O718">
            <v>675</v>
          </cell>
          <cell r="P718">
            <v>9587968</v>
          </cell>
          <cell r="Q718">
            <v>671</v>
          </cell>
          <cell r="R718">
            <v>9511316</v>
          </cell>
          <cell r="S718">
            <v>176</v>
          </cell>
          <cell r="T718">
            <v>2546760</v>
          </cell>
          <cell r="U718">
            <v>27</v>
          </cell>
          <cell r="V718">
            <v>474808</v>
          </cell>
          <cell r="W718">
            <v>31</v>
          </cell>
          <cell r="X718">
            <v>570076</v>
          </cell>
          <cell r="Y718">
            <v>25</v>
          </cell>
          <cell r="Z718">
            <v>427928</v>
          </cell>
          <cell r="AA718">
            <v>27</v>
          </cell>
          <cell r="AB718">
            <v>474808</v>
          </cell>
          <cell r="AC718">
            <v>27</v>
          </cell>
          <cell r="AD718">
            <v>507960</v>
          </cell>
          <cell r="AE718">
            <v>35100288</v>
          </cell>
          <cell r="AG718">
            <v>6216518</v>
          </cell>
        </row>
        <row r="719">
          <cell r="H719">
            <v>0</v>
          </cell>
          <cell r="J719">
            <v>0</v>
          </cell>
          <cell r="L719">
            <v>0</v>
          </cell>
          <cell r="N719">
            <v>0</v>
          </cell>
          <cell r="P719">
            <v>0</v>
          </cell>
          <cell r="R719">
            <v>0</v>
          </cell>
          <cell r="T719">
            <v>0</v>
          </cell>
          <cell r="V719">
            <v>0</v>
          </cell>
          <cell r="X719">
            <v>0</v>
          </cell>
          <cell r="Z719">
            <v>0</v>
          </cell>
          <cell r="AB719">
            <v>0</v>
          </cell>
          <cell r="AD719">
            <v>0</v>
          </cell>
          <cell r="AE719">
            <v>0</v>
          </cell>
          <cell r="AG719">
            <v>6046603</v>
          </cell>
        </row>
        <row r="723">
          <cell r="B723">
            <v>914</v>
          </cell>
          <cell r="C723">
            <v>945</v>
          </cell>
          <cell r="D723">
            <v>976</v>
          </cell>
          <cell r="E723">
            <v>1007</v>
          </cell>
          <cell r="F723">
            <v>1038</v>
          </cell>
          <cell r="G723">
            <v>1069</v>
          </cell>
          <cell r="H723">
            <v>1100</v>
          </cell>
          <cell r="I723">
            <v>1131</v>
          </cell>
          <cell r="J723">
            <v>1162</v>
          </cell>
          <cell r="K723">
            <v>1193</v>
          </cell>
          <cell r="L723">
            <v>1224</v>
          </cell>
          <cell r="M723">
            <v>1255</v>
          </cell>
        </row>
        <row r="725">
          <cell r="B725">
            <v>1860000</v>
          </cell>
          <cell r="C725">
            <v>1860000</v>
          </cell>
          <cell r="D725">
            <v>1860000</v>
          </cell>
          <cell r="E725">
            <v>1860000</v>
          </cell>
          <cell r="F725">
            <v>1860000</v>
          </cell>
          <cell r="G725">
            <v>1860000</v>
          </cell>
          <cell r="H725">
            <v>1860000</v>
          </cell>
          <cell r="I725">
            <v>1860000</v>
          </cell>
          <cell r="J725">
            <v>1860000</v>
          </cell>
          <cell r="K725">
            <v>1860000</v>
          </cell>
          <cell r="L725">
            <v>1860000</v>
          </cell>
          <cell r="M725">
            <v>1860000</v>
          </cell>
        </row>
        <row r="726">
          <cell r="B726">
            <v>2090000</v>
          </cell>
          <cell r="C726">
            <v>2090000</v>
          </cell>
          <cell r="D726">
            <v>2090000</v>
          </cell>
          <cell r="E726">
            <v>2090000</v>
          </cell>
          <cell r="F726">
            <v>2090000</v>
          </cell>
          <cell r="G726">
            <v>2090000</v>
          </cell>
          <cell r="H726">
            <v>2090000</v>
          </cell>
          <cell r="I726">
            <v>2090000</v>
          </cell>
          <cell r="J726">
            <v>2090000</v>
          </cell>
          <cell r="K726">
            <v>2090000</v>
          </cell>
          <cell r="L726">
            <v>2090000</v>
          </cell>
          <cell r="M726">
            <v>2090000</v>
          </cell>
        </row>
        <row r="727">
          <cell r="B727">
            <v>2160000</v>
          </cell>
          <cell r="C727">
            <v>2160000</v>
          </cell>
          <cell r="D727">
            <v>2160000</v>
          </cell>
          <cell r="E727">
            <v>2160000</v>
          </cell>
          <cell r="F727">
            <v>2160000</v>
          </cell>
          <cell r="G727">
            <v>2160000</v>
          </cell>
          <cell r="H727">
            <v>2160000</v>
          </cell>
          <cell r="I727">
            <v>2160000</v>
          </cell>
          <cell r="J727">
            <v>2160000</v>
          </cell>
          <cell r="K727">
            <v>2160000</v>
          </cell>
          <cell r="L727">
            <v>2160000</v>
          </cell>
          <cell r="M727">
            <v>2160000</v>
          </cell>
        </row>
        <row r="728">
          <cell r="B728">
            <v>2290000</v>
          </cell>
          <cell r="C728">
            <v>2290000</v>
          </cell>
          <cell r="D728">
            <v>2290000</v>
          </cell>
          <cell r="E728">
            <v>2290000</v>
          </cell>
          <cell r="F728">
            <v>2290000</v>
          </cell>
          <cell r="G728">
            <v>2290000</v>
          </cell>
          <cell r="H728">
            <v>2290000</v>
          </cell>
          <cell r="I728">
            <v>2290000</v>
          </cell>
          <cell r="J728">
            <v>2290000</v>
          </cell>
          <cell r="K728">
            <v>2290000</v>
          </cell>
          <cell r="L728">
            <v>2290000</v>
          </cell>
          <cell r="M728">
            <v>2290000</v>
          </cell>
        </row>
        <row r="729">
          <cell r="B729">
            <v>1580000</v>
          </cell>
          <cell r="C729">
            <v>1580000</v>
          </cell>
          <cell r="D729">
            <v>1580000</v>
          </cell>
          <cell r="E729">
            <v>1580000</v>
          </cell>
          <cell r="F729">
            <v>1580000</v>
          </cell>
          <cell r="G729">
            <v>1580000</v>
          </cell>
          <cell r="H729">
            <v>1580000</v>
          </cell>
          <cell r="I729">
            <v>1580000</v>
          </cell>
          <cell r="J729">
            <v>1580000</v>
          </cell>
          <cell r="K729">
            <v>1580000</v>
          </cell>
          <cell r="L729">
            <v>1580000</v>
          </cell>
          <cell r="M729">
            <v>1580000</v>
          </cell>
        </row>
        <row r="730">
          <cell r="B730">
            <v>1810000</v>
          </cell>
          <cell r="C730">
            <v>1810000</v>
          </cell>
          <cell r="D730">
            <v>1810000</v>
          </cell>
          <cell r="E730">
            <v>1810000</v>
          </cell>
          <cell r="F730">
            <v>1810000</v>
          </cell>
          <cell r="G730">
            <v>1810000</v>
          </cell>
          <cell r="H730">
            <v>1810000</v>
          </cell>
          <cell r="I730">
            <v>1810000</v>
          </cell>
          <cell r="J730">
            <v>1810000</v>
          </cell>
          <cell r="K730">
            <v>1810000</v>
          </cell>
          <cell r="L730">
            <v>1810000</v>
          </cell>
          <cell r="M730">
            <v>1810000</v>
          </cell>
        </row>
        <row r="731">
          <cell r="B731">
            <v>4420000</v>
          </cell>
          <cell r="C731">
            <v>4420000</v>
          </cell>
          <cell r="D731">
            <v>4420000</v>
          </cell>
          <cell r="E731">
            <v>4420000</v>
          </cell>
          <cell r="F731">
            <v>4420000</v>
          </cell>
          <cell r="G731">
            <v>4420000</v>
          </cell>
          <cell r="H731">
            <v>4420000</v>
          </cell>
          <cell r="I731">
            <v>4420000</v>
          </cell>
          <cell r="J731">
            <v>4420000</v>
          </cell>
          <cell r="K731">
            <v>4420000</v>
          </cell>
          <cell r="L731">
            <v>4420000</v>
          </cell>
          <cell r="M731">
            <v>4420000</v>
          </cell>
        </row>
        <row r="734">
          <cell r="B734">
            <v>1860000</v>
          </cell>
          <cell r="C734">
            <v>1860000</v>
          </cell>
          <cell r="D734">
            <v>1860000</v>
          </cell>
          <cell r="E734">
            <v>1860000</v>
          </cell>
          <cell r="F734">
            <v>1860000</v>
          </cell>
          <cell r="G734">
            <v>1860000</v>
          </cell>
          <cell r="H734">
            <v>1860000</v>
          </cell>
          <cell r="I734">
            <v>1860000</v>
          </cell>
          <cell r="J734">
            <v>1860000</v>
          </cell>
          <cell r="K734">
            <v>1860000</v>
          </cell>
          <cell r="L734">
            <v>1860000</v>
          </cell>
          <cell r="M734">
            <v>1860000</v>
          </cell>
        </row>
        <row r="735">
          <cell r="B735">
            <v>2090000</v>
          </cell>
          <cell r="C735">
            <v>2090000</v>
          </cell>
          <cell r="D735">
            <v>2090000</v>
          </cell>
          <cell r="E735">
            <v>2090000</v>
          </cell>
          <cell r="F735">
            <v>2090000</v>
          </cell>
          <cell r="G735">
            <v>2090000</v>
          </cell>
          <cell r="H735">
            <v>2090000</v>
          </cell>
          <cell r="I735">
            <v>2090000</v>
          </cell>
          <cell r="J735">
            <v>2090000</v>
          </cell>
          <cell r="K735">
            <v>2090000</v>
          </cell>
          <cell r="L735">
            <v>2090000</v>
          </cell>
          <cell r="M735">
            <v>2090000</v>
          </cell>
        </row>
        <row r="736">
          <cell r="B736">
            <v>1580000</v>
          </cell>
          <cell r="C736">
            <v>1580000</v>
          </cell>
          <cell r="D736">
            <v>1580000</v>
          </cell>
          <cell r="E736">
            <v>1580000</v>
          </cell>
          <cell r="F736">
            <v>1580000</v>
          </cell>
          <cell r="G736">
            <v>1580000</v>
          </cell>
          <cell r="H736">
            <v>1580000</v>
          </cell>
          <cell r="I736">
            <v>1580000</v>
          </cell>
          <cell r="J736">
            <v>1580000</v>
          </cell>
          <cell r="K736">
            <v>1580000</v>
          </cell>
          <cell r="L736">
            <v>1580000</v>
          </cell>
          <cell r="M736">
            <v>1580000</v>
          </cell>
        </row>
        <row r="737">
          <cell r="B737">
            <v>1810000</v>
          </cell>
          <cell r="C737">
            <v>1810000</v>
          </cell>
          <cell r="D737">
            <v>1810000</v>
          </cell>
          <cell r="E737">
            <v>1810000</v>
          </cell>
          <cell r="F737">
            <v>1810000</v>
          </cell>
          <cell r="G737">
            <v>1810000</v>
          </cell>
          <cell r="H737">
            <v>1810000</v>
          </cell>
          <cell r="I737">
            <v>1810000</v>
          </cell>
          <cell r="J737">
            <v>1810000</v>
          </cell>
          <cell r="K737">
            <v>1810000</v>
          </cell>
          <cell r="L737">
            <v>1810000</v>
          </cell>
          <cell r="M737">
            <v>1810000</v>
          </cell>
        </row>
        <row r="738">
          <cell r="B738">
            <v>4420000</v>
          </cell>
          <cell r="C738">
            <v>4420000</v>
          </cell>
          <cell r="D738">
            <v>4420000</v>
          </cell>
          <cell r="E738">
            <v>4420000</v>
          </cell>
          <cell r="F738">
            <v>4420000</v>
          </cell>
          <cell r="G738">
            <v>4420000</v>
          </cell>
          <cell r="H738">
            <v>4420000</v>
          </cell>
          <cell r="I738">
            <v>4420000</v>
          </cell>
          <cell r="J738">
            <v>4420000</v>
          </cell>
          <cell r="K738">
            <v>4420000</v>
          </cell>
          <cell r="L738">
            <v>4420000</v>
          </cell>
          <cell r="M738">
            <v>4420000</v>
          </cell>
        </row>
        <row r="741">
          <cell r="B741">
            <v>548</v>
          </cell>
          <cell r="C741">
            <v>579</v>
          </cell>
          <cell r="D741">
            <v>610</v>
          </cell>
          <cell r="E741">
            <v>641</v>
          </cell>
          <cell r="F741">
            <v>672</v>
          </cell>
          <cell r="G741">
            <v>703</v>
          </cell>
          <cell r="H741">
            <v>734</v>
          </cell>
          <cell r="I741">
            <v>765</v>
          </cell>
          <cell r="J741">
            <v>796</v>
          </cell>
          <cell r="K741">
            <v>827</v>
          </cell>
          <cell r="L741">
            <v>858</v>
          </cell>
          <cell r="M741">
            <v>889</v>
          </cell>
        </row>
        <row r="742">
          <cell r="B742">
            <v>30000</v>
          </cell>
          <cell r="C742">
            <v>30000</v>
          </cell>
          <cell r="D742">
            <v>30000</v>
          </cell>
          <cell r="E742">
            <v>30000</v>
          </cell>
          <cell r="F742">
            <v>30000</v>
          </cell>
          <cell r="G742">
            <v>30000</v>
          </cell>
          <cell r="H742">
            <v>30000</v>
          </cell>
          <cell r="I742">
            <v>30000</v>
          </cell>
          <cell r="J742">
            <v>30000</v>
          </cell>
          <cell r="K742">
            <v>30000</v>
          </cell>
          <cell r="L742">
            <v>30000</v>
          </cell>
          <cell r="M742">
            <v>30000</v>
          </cell>
        </row>
        <row r="743">
          <cell r="B743">
            <v>30000</v>
          </cell>
          <cell r="C743">
            <v>30000</v>
          </cell>
          <cell r="D743">
            <v>30000</v>
          </cell>
          <cell r="E743">
            <v>30000</v>
          </cell>
          <cell r="F743">
            <v>30000</v>
          </cell>
          <cell r="G743">
            <v>30000</v>
          </cell>
          <cell r="H743">
            <v>30000</v>
          </cell>
          <cell r="I743">
            <v>30000</v>
          </cell>
          <cell r="J743">
            <v>30000</v>
          </cell>
          <cell r="K743">
            <v>30000</v>
          </cell>
          <cell r="L743">
            <v>30000</v>
          </cell>
          <cell r="M743">
            <v>30000</v>
          </cell>
        </row>
        <row r="744">
          <cell r="B744">
            <v>30000</v>
          </cell>
          <cell r="C744">
            <v>30000</v>
          </cell>
          <cell r="D744">
            <v>30000</v>
          </cell>
          <cell r="E744">
            <v>30000</v>
          </cell>
          <cell r="F744">
            <v>30000</v>
          </cell>
          <cell r="G744">
            <v>30000</v>
          </cell>
          <cell r="H744">
            <v>30000</v>
          </cell>
          <cell r="I744">
            <v>30000</v>
          </cell>
          <cell r="J744">
            <v>30000</v>
          </cell>
          <cell r="K744">
            <v>30000</v>
          </cell>
          <cell r="L744">
            <v>30000</v>
          </cell>
          <cell r="M744">
            <v>30000</v>
          </cell>
        </row>
        <row r="745">
          <cell r="B745">
            <v>30000</v>
          </cell>
          <cell r="C745">
            <v>30000</v>
          </cell>
          <cell r="D745">
            <v>30000</v>
          </cell>
          <cell r="E745">
            <v>30000</v>
          </cell>
          <cell r="F745">
            <v>30000</v>
          </cell>
          <cell r="G745">
            <v>30000</v>
          </cell>
          <cell r="H745">
            <v>30000</v>
          </cell>
          <cell r="I745">
            <v>30000</v>
          </cell>
          <cell r="J745">
            <v>30000</v>
          </cell>
          <cell r="K745">
            <v>30000</v>
          </cell>
          <cell r="L745">
            <v>30000</v>
          </cell>
          <cell r="M745">
            <v>30000</v>
          </cell>
        </row>
        <row r="746">
          <cell r="B746">
            <v>30000</v>
          </cell>
          <cell r="C746">
            <v>30000</v>
          </cell>
          <cell r="D746">
            <v>30000</v>
          </cell>
          <cell r="E746">
            <v>30000</v>
          </cell>
          <cell r="F746">
            <v>30000</v>
          </cell>
          <cell r="G746">
            <v>30000</v>
          </cell>
          <cell r="H746">
            <v>30000</v>
          </cell>
          <cell r="I746">
            <v>30000</v>
          </cell>
          <cell r="J746">
            <v>30000</v>
          </cell>
          <cell r="K746">
            <v>30000</v>
          </cell>
          <cell r="L746">
            <v>30000</v>
          </cell>
          <cell r="M746">
            <v>30000</v>
          </cell>
        </row>
        <row r="747">
          <cell r="B747">
            <v>30000</v>
          </cell>
          <cell r="C747">
            <v>30000</v>
          </cell>
          <cell r="D747">
            <v>30000</v>
          </cell>
          <cell r="E747">
            <v>30000</v>
          </cell>
          <cell r="F747">
            <v>30000</v>
          </cell>
          <cell r="G747">
            <v>30000</v>
          </cell>
          <cell r="H747">
            <v>30000</v>
          </cell>
          <cell r="I747">
            <v>30000</v>
          </cell>
          <cell r="J747">
            <v>30000</v>
          </cell>
          <cell r="K747">
            <v>30000</v>
          </cell>
          <cell r="L747">
            <v>30000</v>
          </cell>
          <cell r="M747">
            <v>30000</v>
          </cell>
        </row>
        <row r="748">
          <cell r="B748">
            <v>30000</v>
          </cell>
          <cell r="C748">
            <v>30000</v>
          </cell>
          <cell r="D748">
            <v>30000</v>
          </cell>
          <cell r="E748">
            <v>30000</v>
          </cell>
          <cell r="F748">
            <v>30000</v>
          </cell>
          <cell r="G748">
            <v>30000</v>
          </cell>
          <cell r="H748">
            <v>30000</v>
          </cell>
          <cell r="I748">
            <v>30000</v>
          </cell>
          <cell r="J748">
            <v>30000</v>
          </cell>
          <cell r="K748">
            <v>30000</v>
          </cell>
          <cell r="L748">
            <v>30000</v>
          </cell>
          <cell r="M748">
            <v>30000</v>
          </cell>
        </row>
        <row r="750">
          <cell r="B750">
            <v>548</v>
          </cell>
          <cell r="C750">
            <v>579</v>
          </cell>
          <cell r="D750">
            <v>610</v>
          </cell>
          <cell r="E750">
            <v>641</v>
          </cell>
          <cell r="F750">
            <v>672</v>
          </cell>
          <cell r="G750">
            <v>703</v>
          </cell>
          <cell r="H750">
            <v>734</v>
          </cell>
          <cell r="I750">
            <v>765</v>
          </cell>
          <cell r="J750">
            <v>796</v>
          </cell>
          <cell r="K750">
            <v>827</v>
          </cell>
          <cell r="L750">
            <v>858</v>
          </cell>
          <cell r="M750">
            <v>889</v>
          </cell>
        </row>
        <row r="751">
          <cell r="B751">
            <v>1324000</v>
          </cell>
          <cell r="C751">
            <v>1324000</v>
          </cell>
          <cell r="D751">
            <v>1324000</v>
          </cell>
          <cell r="E751">
            <v>1324000</v>
          </cell>
          <cell r="F751">
            <v>1324000</v>
          </cell>
          <cell r="G751">
            <v>1324000</v>
          </cell>
          <cell r="H751">
            <v>1324000</v>
          </cell>
          <cell r="I751">
            <v>1324000</v>
          </cell>
          <cell r="J751">
            <v>1324000</v>
          </cell>
          <cell r="K751">
            <v>1324000</v>
          </cell>
          <cell r="L751">
            <v>1324000</v>
          </cell>
          <cell r="M751">
            <v>1324000</v>
          </cell>
        </row>
        <row r="752">
          <cell r="B752">
            <v>1541500</v>
          </cell>
          <cell r="C752">
            <v>1541500</v>
          </cell>
          <cell r="D752">
            <v>1541500</v>
          </cell>
          <cell r="E752">
            <v>1541500</v>
          </cell>
          <cell r="F752">
            <v>1541500</v>
          </cell>
          <cell r="G752">
            <v>1541500</v>
          </cell>
          <cell r="H752">
            <v>1541500</v>
          </cell>
          <cell r="I752">
            <v>1541500</v>
          </cell>
          <cell r="J752">
            <v>1541500</v>
          </cell>
          <cell r="K752">
            <v>1541500</v>
          </cell>
          <cell r="L752">
            <v>1541500</v>
          </cell>
          <cell r="M752">
            <v>1541500</v>
          </cell>
        </row>
        <row r="753">
          <cell r="B753">
            <v>1596300</v>
          </cell>
          <cell r="C753">
            <v>1596300</v>
          </cell>
          <cell r="D753">
            <v>1596300</v>
          </cell>
          <cell r="E753">
            <v>1596300</v>
          </cell>
          <cell r="F753">
            <v>1596300</v>
          </cell>
          <cell r="G753">
            <v>1596300</v>
          </cell>
          <cell r="H753">
            <v>1596300</v>
          </cell>
          <cell r="I753">
            <v>1596300</v>
          </cell>
          <cell r="J753">
            <v>1596300</v>
          </cell>
          <cell r="K753">
            <v>1596300</v>
          </cell>
          <cell r="L753">
            <v>1596300</v>
          </cell>
          <cell r="M753">
            <v>1596300</v>
          </cell>
        </row>
        <row r="754">
          <cell r="B754">
            <v>1408411</v>
          </cell>
          <cell r="C754">
            <v>1408411</v>
          </cell>
          <cell r="D754">
            <v>1408411</v>
          </cell>
          <cell r="E754">
            <v>1408411</v>
          </cell>
          <cell r="F754">
            <v>1408411</v>
          </cell>
          <cell r="G754">
            <v>1408411</v>
          </cell>
          <cell r="H754">
            <v>1408411</v>
          </cell>
          <cell r="I754">
            <v>1408411</v>
          </cell>
          <cell r="J754">
            <v>1408411</v>
          </cell>
          <cell r="K754">
            <v>1408411</v>
          </cell>
          <cell r="L754">
            <v>1408411</v>
          </cell>
          <cell r="M754">
            <v>1408411</v>
          </cell>
        </row>
        <row r="755">
          <cell r="B755">
            <v>3421100</v>
          </cell>
          <cell r="C755">
            <v>3421100</v>
          </cell>
          <cell r="D755">
            <v>3421100</v>
          </cell>
          <cell r="E755">
            <v>3421100</v>
          </cell>
          <cell r="F755">
            <v>3421100</v>
          </cell>
          <cell r="G755">
            <v>3421100</v>
          </cell>
          <cell r="H755">
            <v>3421100</v>
          </cell>
          <cell r="I755">
            <v>3421100</v>
          </cell>
          <cell r="J755">
            <v>3421100</v>
          </cell>
          <cell r="K755">
            <v>3421100</v>
          </cell>
          <cell r="L755">
            <v>3421100</v>
          </cell>
          <cell r="M755">
            <v>3421100</v>
          </cell>
        </row>
        <row r="759">
          <cell r="C759" t="str">
            <v>CBU</v>
          </cell>
        </row>
        <row r="760">
          <cell r="C760" t="str">
            <v>4x2  D/C</v>
          </cell>
          <cell r="D760" t="str">
            <v>4x2  D/C  A/C</v>
          </cell>
          <cell r="E760" t="str">
            <v>4x4  D/C D/S</v>
          </cell>
          <cell r="F760" t="str">
            <v>4x4'  D/C U/S</v>
          </cell>
          <cell r="G760" t="str">
            <v>4x4'D/CU/SF/L</v>
          </cell>
          <cell r="H760" t="str">
            <v>4x4'D/CU/SS/E</v>
          </cell>
          <cell r="I760" t="str">
            <v>Hiace Std</v>
          </cell>
          <cell r="J760" t="str">
            <v>Hiace Dual A/C</v>
          </cell>
          <cell r="K760" t="str">
            <v>Hiace P/S A/C</v>
          </cell>
          <cell r="L760" t="str">
            <v>Coaster</v>
          </cell>
        </row>
        <row r="761">
          <cell r="C761">
            <v>1580000</v>
          </cell>
          <cell r="D761">
            <v>1750000</v>
          </cell>
          <cell r="E761">
            <v>1840000</v>
          </cell>
          <cell r="F761">
            <v>1990000</v>
          </cell>
          <cell r="G761">
            <v>2130000</v>
          </cell>
          <cell r="H761">
            <v>2390000</v>
          </cell>
          <cell r="I761">
            <v>1350000</v>
          </cell>
          <cell r="J761">
            <v>1550000</v>
          </cell>
          <cell r="K761">
            <v>1845000</v>
          </cell>
          <cell r="L761">
            <v>3740000</v>
          </cell>
        </row>
        <row r="762">
          <cell r="C762">
            <v>-206086.95652173914</v>
          </cell>
          <cell r="D762">
            <v>-228260.86956521738</v>
          </cell>
          <cell r="E762">
            <v>-240000</v>
          </cell>
          <cell r="F762">
            <v>-259565.21739130435</v>
          </cell>
          <cell r="G762">
            <v>-277826.08695652173</v>
          </cell>
          <cell r="H762">
            <v>-311739.13043478259</v>
          </cell>
          <cell r="I762">
            <v>-176086.95652173914</v>
          </cell>
          <cell r="J762">
            <v>-202173.91304347827</v>
          </cell>
          <cell r="K762">
            <v>-240652.17391304349</v>
          </cell>
          <cell r="L762">
            <v>-487826.08695652173</v>
          </cell>
        </row>
        <row r="763">
          <cell r="C763">
            <v>-30000</v>
          </cell>
          <cell r="D763">
            <v>-30000</v>
          </cell>
          <cell r="E763">
            <v>-30000</v>
          </cell>
          <cell r="F763">
            <v>-30000</v>
          </cell>
          <cell r="G763">
            <v>-30000</v>
          </cell>
          <cell r="H763">
            <v>-30000</v>
          </cell>
          <cell r="I763">
            <v>-30000</v>
          </cell>
          <cell r="J763">
            <v>-30000</v>
          </cell>
          <cell r="K763">
            <v>-30000</v>
          </cell>
          <cell r="L763">
            <v>-30000</v>
          </cell>
        </row>
        <row r="764">
          <cell r="C764">
            <v>1343913.0434782607</v>
          </cell>
          <cell r="D764">
            <v>1491739.1304347827</v>
          </cell>
          <cell r="E764">
            <v>1570000</v>
          </cell>
          <cell r="F764">
            <v>1700434.7826086956</v>
          </cell>
          <cell r="G764">
            <v>1822173.9130434783</v>
          </cell>
          <cell r="H764">
            <v>2048260.8695652173</v>
          </cell>
          <cell r="I764">
            <v>1143913.0434782607</v>
          </cell>
          <cell r="J764">
            <v>1317826.0869565217</v>
          </cell>
          <cell r="K764">
            <v>1574347.8260869565</v>
          </cell>
          <cell r="L764">
            <v>3222173.9130434785</v>
          </cell>
        </row>
        <row r="765">
          <cell r="C765">
            <v>1227669</v>
          </cell>
          <cell r="D765">
            <v>1374775</v>
          </cell>
          <cell r="E765">
            <v>1425632</v>
          </cell>
          <cell r="F765">
            <v>1653574</v>
          </cell>
          <cell r="G765">
            <v>1582162.46</v>
          </cell>
          <cell r="H765">
            <v>1544048</v>
          </cell>
          <cell r="I765">
            <v>1028478</v>
          </cell>
          <cell r="J765">
            <v>1179375</v>
          </cell>
          <cell r="K765">
            <v>1253176</v>
          </cell>
          <cell r="L765">
            <v>2388762.84</v>
          </cell>
        </row>
        <row r="766">
          <cell r="C766">
            <v>116244.04347826075</v>
          </cell>
          <cell r="D766">
            <v>116964.13043478271</v>
          </cell>
          <cell r="E766">
            <v>144368</v>
          </cell>
          <cell r="F766">
            <v>46860.782608695561</v>
          </cell>
          <cell r="G766">
            <v>240011.45304347831</v>
          </cell>
          <cell r="H766">
            <v>504212.86956521729</v>
          </cell>
          <cell r="I766">
            <v>115435.04347826075</v>
          </cell>
          <cell r="J766">
            <v>138451.08695652173</v>
          </cell>
          <cell r="K766">
            <v>321171.82608695654</v>
          </cell>
          <cell r="L766">
            <v>833411.07304347865</v>
          </cell>
        </row>
        <row r="767">
          <cell r="C767">
            <v>4</v>
          </cell>
          <cell r="D767">
            <v>11</v>
          </cell>
          <cell r="E767">
            <v>6</v>
          </cell>
          <cell r="F767">
            <v>3</v>
          </cell>
          <cell r="G767">
            <v>3</v>
          </cell>
          <cell r="H767">
            <v>3</v>
          </cell>
          <cell r="I767">
            <v>6</v>
          </cell>
          <cell r="J767">
            <v>7</v>
          </cell>
          <cell r="K767">
            <v>1</v>
          </cell>
          <cell r="L767">
            <v>2</v>
          </cell>
          <cell r="M767">
            <v>46</v>
          </cell>
        </row>
        <row r="769">
          <cell r="C769">
            <v>6320000</v>
          </cell>
          <cell r="D769">
            <v>19250000</v>
          </cell>
          <cell r="E769">
            <v>11040000</v>
          </cell>
          <cell r="F769">
            <v>5970000</v>
          </cell>
          <cell r="G769">
            <v>6390000</v>
          </cell>
          <cell r="H769">
            <v>7170000</v>
          </cell>
          <cell r="I769">
            <v>8100000</v>
          </cell>
          <cell r="J769">
            <v>10850000</v>
          </cell>
          <cell r="K769">
            <v>1845000</v>
          </cell>
          <cell r="L769">
            <v>7480000</v>
          </cell>
        </row>
        <row r="770">
          <cell r="C770">
            <v>-824347.82608695654</v>
          </cell>
          <cell r="D770">
            <v>-2510869.5652173911</v>
          </cell>
          <cell r="E770">
            <v>-1440000</v>
          </cell>
          <cell r="F770">
            <v>-778695.65217391308</v>
          </cell>
          <cell r="G770">
            <v>-833478.26086956519</v>
          </cell>
          <cell r="H770">
            <v>-935217.39130434778</v>
          </cell>
          <cell r="I770">
            <v>-1056521.7391304348</v>
          </cell>
          <cell r="J770">
            <v>-1415217.3913043479</v>
          </cell>
          <cell r="K770">
            <v>-240652.17391304349</v>
          </cell>
          <cell r="L770">
            <v>-975652.17391304346</v>
          </cell>
        </row>
        <row r="771">
          <cell r="C771">
            <v>-120000</v>
          </cell>
          <cell r="D771">
            <v>-330000</v>
          </cell>
          <cell r="E771">
            <v>-180000</v>
          </cell>
          <cell r="F771">
            <v>-90000</v>
          </cell>
          <cell r="G771">
            <v>-90000</v>
          </cell>
          <cell r="H771">
            <v>-90000</v>
          </cell>
          <cell r="I771">
            <v>-180000</v>
          </cell>
          <cell r="J771">
            <v>-210000</v>
          </cell>
          <cell r="K771">
            <v>-30000</v>
          </cell>
          <cell r="L771">
            <v>-60000</v>
          </cell>
        </row>
        <row r="772">
          <cell r="C772">
            <v>5375652.173913043</v>
          </cell>
          <cell r="D772">
            <v>16409130.434782609</v>
          </cell>
          <cell r="E772">
            <v>9420000</v>
          </cell>
          <cell r="F772">
            <v>5101304.3478260869</v>
          </cell>
          <cell r="G772">
            <v>5466521.7391304346</v>
          </cell>
          <cell r="H772">
            <v>6144782.6086956523</v>
          </cell>
          <cell r="I772">
            <v>6863478.2608695654</v>
          </cell>
          <cell r="J772">
            <v>9224782.6086956523</v>
          </cell>
          <cell r="K772">
            <v>1574347.8260869565</v>
          </cell>
          <cell r="L772">
            <v>6444347.826086957</v>
          </cell>
        </row>
        <row r="773">
          <cell r="C773">
            <v>4910676</v>
          </cell>
          <cell r="D773">
            <v>15122525</v>
          </cell>
          <cell r="E773">
            <v>8553792</v>
          </cell>
          <cell r="F773">
            <v>4960722</v>
          </cell>
          <cell r="G773">
            <v>4746487.38</v>
          </cell>
          <cell r="H773">
            <v>4632144</v>
          </cell>
          <cell r="I773">
            <v>6170868</v>
          </cell>
          <cell r="J773">
            <v>8255625</v>
          </cell>
          <cell r="K773">
            <v>1253176</v>
          </cell>
          <cell r="L773">
            <v>4777525.68</v>
          </cell>
        </row>
        <row r="774">
          <cell r="C774">
            <v>464976.17391304299</v>
          </cell>
          <cell r="D774">
            <v>1286605.4347826093</v>
          </cell>
          <cell r="E774">
            <v>866208</v>
          </cell>
          <cell r="F774">
            <v>140582.34782608692</v>
          </cell>
          <cell r="G774">
            <v>720034.35913043469</v>
          </cell>
          <cell r="H774">
            <v>1512638.6086956523</v>
          </cell>
          <cell r="I774">
            <v>692610.26086956542</v>
          </cell>
          <cell r="J774">
            <v>969157.60869565234</v>
          </cell>
          <cell r="K774">
            <v>321171.82608695654</v>
          </cell>
          <cell r="L774">
            <v>1666822.1460869573</v>
          </cell>
        </row>
        <row r="775">
          <cell r="B775" t="str">
            <v>4x2  D/C</v>
          </cell>
          <cell r="C775" t="str">
            <v xml:space="preserve">4x4  D/C </v>
          </cell>
          <cell r="D775" t="str">
            <v>Hiace Std</v>
          </cell>
          <cell r="E775" t="str">
            <v>Coaster</v>
          </cell>
        </row>
        <row r="776">
          <cell r="B776">
            <v>1704666.6666666667</v>
          </cell>
          <cell r="C776">
            <v>2038000</v>
          </cell>
          <cell r="D776">
            <v>1485357.142857143</v>
          </cell>
          <cell r="E776">
            <v>3740000</v>
          </cell>
        </row>
        <row r="777">
          <cell r="B777">
            <v>-222347.82608695651</v>
          </cell>
          <cell r="C777">
            <v>-265826.08695652173</v>
          </cell>
          <cell r="D777">
            <v>-193742.23602484472</v>
          </cell>
          <cell r="E777">
            <v>-487826.08695652173</v>
          </cell>
        </row>
        <row r="778">
          <cell r="B778">
            <v>-30000</v>
          </cell>
          <cell r="C778">
            <v>-30000</v>
          </cell>
          <cell r="D778">
            <v>-30000</v>
          </cell>
          <cell r="E778">
            <v>-30000</v>
          </cell>
        </row>
        <row r="779">
          <cell r="B779">
            <v>1452318.8405797102</v>
          </cell>
          <cell r="C779">
            <v>1742173.913043478</v>
          </cell>
          <cell r="D779">
            <v>1261614.9068322983</v>
          </cell>
          <cell r="E779">
            <v>3222173.9130434785</v>
          </cell>
        </row>
        <row r="780">
          <cell r="B780">
            <v>1335546.7333333334</v>
          </cell>
          <cell r="C780">
            <v>1526209.692</v>
          </cell>
          <cell r="D780">
            <v>1119976.357142857</v>
          </cell>
          <cell r="E780">
            <v>2388762.84</v>
          </cell>
        </row>
        <row r="781">
          <cell r="B781">
            <v>116772.10724637682</v>
          </cell>
          <cell r="C781">
            <v>215964.22104347826</v>
          </cell>
          <cell r="D781">
            <v>141638.54968944102</v>
          </cell>
          <cell r="E781">
            <v>833411.07304347865</v>
          </cell>
        </row>
        <row r="790">
          <cell r="B790" t="str">
            <v xml:space="preserve">Tech Budget                                                                                                                                                                                                                                                    </v>
          </cell>
          <cell r="N790" t="str">
            <v>TOTAL</v>
          </cell>
          <cell r="O790" t="str">
            <v>ACTUAL UPTO APRIL '00</v>
          </cell>
        </row>
        <row r="792">
          <cell r="B792">
            <v>548</v>
          </cell>
          <cell r="C792">
            <v>579</v>
          </cell>
          <cell r="D792">
            <v>610</v>
          </cell>
          <cell r="E792">
            <v>641</v>
          </cell>
          <cell r="F792">
            <v>672</v>
          </cell>
          <cell r="G792">
            <v>703</v>
          </cell>
          <cell r="H792">
            <v>734</v>
          </cell>
          <cell r="I792">
            <v>765</v>
          </cell>
          <cell r="J792">
            <v>796</v>
          </cell>
          <cell r="K792">
            <v>827</v>
          </cell>
          <cell r="L792">
            <v>858</v>
          </cell>
          <cell r="M792">
            <v>889</v>
          </cell>
        </row>
        <row r="793">
          <cell r="B793">
            <v>6016996</v>
          </cell>
          <cell r="C793">
            <v>6016996</v>
          </cell>
          <cell r="D793">
            <v>6016996</v>
          </cell>
          <cell r="E793">
            <v>6016996</v>
          </cell>
          <cell r="F793">
            <v>6016996</v>
          </cell>
          <cell r="G793">
            <v>6016996</v>
          </cell>
          <cell r="H793">
            <v>6016996</v>
          </cell>
          <cell r="I793">
            <v>6016996</v>
          </cell>
          <cell r="J793">
            <v>6016996</v>
          </cell>
          <cell r="K793">
            <v>6016996</v>
          </cell>
          <cell r="L793">
            <v>6016996</v>
          </cell>
          <cell r="M793">
            <v>6016996</v>
          </cell>
          <cell r="N793">
            <v>72203952</v>
          </cell>
          <cell r="O793">
            <v>49161656</v>
          </cell>
        </row>
        <row r="794">
          <cell r="B794">
            <v>188673.33333333334</v>
          </cell>
          <cell r="C794">
            <v>188673.33333333334</v>
          </cell>
          <cell r="D794">
            <v>188673.33333333334</v>
          </cell>
          <cell r="E794">
            <v>188673.33333333334</v>
          </cell>
          <cell r="F794">
            <v>188673.33333333334</v>
          </cell>
          <cell r="G794">
            <v>188673.33333333334</v>
          </cell>
          <cell r="H794">
            <v>188673.33333333334</v>
          </cell>
          <cell r="I794">
            <v>188673.33333333334</v>
          </cell>
          <cell r="J794">
            <v>188673.33333333334</v>
          </cell>
          <cell r="K794">
            <v>188673.33333333334</v>
          </cell>
          <cell r="L794">
            <v>188673.33333333334</v>
          </cell>
          <cell r="M794">
            <v>188673.33333333334</v>
          </cell>
          <cell r="N794">
            <v>2264079.9999999995</v>
          </cell>
          <cell r="O794">
            <v>1401829</v>
          </cell>
        </row>
        <row r="795">
          <cell r="B795">
            <v>31310.833333333332</v>
          </cell>
          <cell r="C795">
            <v>31310.833333333332</v>
          </cell>
          <cell r="D795">
            <v>31310.833333333332</v>
          </cell>
          <cell r="E795">
            <v>31310.833333333332</v>
          </cell>
          <cell r="F795">
            <v>31310.833333333332</v>
          </cell>
          <cell r="G795">
            <v>31310.833333333332</v>
          </cell>
          <cell r="H795">
            <v>31310.833333333332</v>
          </cell>
          <cell r="I795">
            <v>31310.833333333332</v>
          </cell>
          <cell r="J795">
            <v>31310.833333333332</v>
          </cell>
          <cell r="K795">
            <v>31310.833333333332</v>
          </cell>
          <cell r="L795">
            <v>31310.833333333332</v>
          </cell>
          <cell r="M795">
            <v>31310.833333333332</v>
          </cell>
          <cell r="N795">
            <v>375729.99999999994</v>
          </cell>
          <cell r="O795">
            <v>173616</v>
          </cell>
        </row>
        <row r="796">
          <cell r="B796">
            <v>37500</v>
          </cell>
          <cell r="C796">
            <v>37500</v>
          </cell>
          <cell r="D796">
            <v>37500</v>
          </cell>
          <cell r="E796">
            <v>37500</v>
          </cell>
          <cell r="F796">
            <v>37500</v>
          </cell>
          <cell r="G796">
            <v>37500</v>
          </cell>
          <cell r="H796">
            <v>37500</v>
          </cell>
          <cell r="I796">
            <v>37500</v>
          </cell>
          <cell r="J796">
            <v>37500</v>
          </cell>
          <cell r="K796">
            <v>37500</v>
          </cell>
          <cell r="L796">
            <v>37500</v>
          </cell>
          <cell r="M796">
            <v>37500</v>
          </cell>
          <cell r="N796">
            <v>450000</v>
          </cell>
          <cell r="O796">
            <v>885537</v>
          </cell>
        </row>
        <row r="797">
          <cell r="B797">
            <v>4533.333333333333</v>
          </cell>
          <cell r="C797">
            <v>4533.333333333333</v>
          </cell>
          <cell r="D797">
            <v>4533.333333333333</v>
          </cell>
          <cell r="E797">
            <v>4533.333333333333</v>
          </cell>
          <cell r="F797">
            <v>4533.333333333333</v>
          </cell>
          <cell r="G797">
            <v>4533.333333333333</v>
          </cell>
          <cell r="H797">
            <v>4533.333333333333</v>
          </cell>
          <cell r="I797">
            <v>4533.333333333333</v>
          </cell>
          <cell r="J797">
            <v>4533.333333333333</v>
          </cell>
          <cell r="K797">
            <v>4533.333333333333</v>
          </cell>
          <cell r="L797">
            <v>4533.333333333333</v>
          </cell>
          <cell r="M797">
            <v>4533.333333333333</v>
          </cell>
          <cell r="N797">
            <v>54400.000000000007</v>
          </cell>
          <cell r="O797">
            <v>47864</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row>
        <row r="799">
          <cell r="B799">
            <v>140991.66666666666</v>
          </cell>
          <cell r="C799">
            <v>140991.66666666666</v>
          </cell>
          <cell r="D799">
            <v>140991.66666666666</v>
          </cell>
          <cell r="E799">
            <v>140991.66666666666</v>
          </cell>
          <cell r="F799">
            <v>140991.66666666666</v>
          </cell>
          <cell r="G799">
            <v>140991.66666666666</v>
          </cell>
          <cell r="H799">
            <v>140991.66666666666</v>
          </cell>
          <cell r="I799">
            <v>140991.66666666666</v>
          </cell>
          <cell r="J799">
            <v>140991.66666666666</v>
          </cell>
          <cell r="K799">
            <v>140991.66666666666</v>
          </cell>
          <cell r="L799">
            <v>140991.66666666666</v>
          </cell>
          <cell r="M799">
            <v>140991.66666666666</v>
          </cell>
          <cell r="N799">
            <v>1691900.0000000002</v>
          </cell>
          <cell r="O799">
            <v>1680815</v>
          </cell>
        </row>
        <row r="800">
          <cell r="B800">
            <v>39333.333333333336</v>
          </cell>
          <cell r="C800">
            <v>39333.333333333336</v>
          </cell>
          <cell r="D800">
            <v>39333.333333333336</v>
          </cell>
          <cell r="E800">
            <v>39333.333333333336</v>
          </cell>
          <cell r="F800">
            <v>39333.333333333336</v>
          </cell>
          <cell r="G800">
            <v>39333.333333333336</v>
          </cell>
          <cell r="H800">
            <v>39333.333333333336</v>
          </cell>
          <cell r="I800">
            <v>39333.333333333336</v>
          </cell>
          <cell r="J800">
            <v>39333.333333333336</v>
          </cell>
          <cell r="K800">
            <v>39333.333333333336</v>
          </cell>
          <cell r="L800">
            <v>39333.333333333336</v>
          </cell>
          <cell r="M800">
            <v>39333.333333333336</v>
          </cell>
          <cell r="N800">
            <v>471999.99999999994</v>
          </cell>
          <cell r="O800">
            <v>308042</v>
          </cell>
        </row>
        <row r="801">
          <cell r="B801">
            <v>100783.33333333333</v>
          </cell>
          <cell r="C801">
            <v>100783.33333333333</v>
          </cell>
          <cell r="D801">
            <v>100783.33333333333</v>
          </cell>
          <cell r="E801">
            <v>100783.33333333333</v>
          </cell>
          <cell r="F801">
            <v>100783.33333333333</v>
          </cell>
          <cell r="G801">
            <v>100783.33333333333</v>
          </cell>
          <cell r="H801">
            <v>100783.33333333333</v>
          </cell>
          <cell r="I801">
            <v>100783.33333333333</v>
          </cell>
          <cell r="J801">
            <v>100783.33333333333</v>
          </cell>
          <cell r="K801">
            <v>100783.33333333333</v>
          </cell>
          <cell r="L801">
            <v>100783.33333333333</v>
          </cell>
          <cell r="M801">
            <v>100783.33333333333</v>
          </cell>
          <cell r="N801">
            <v>1209400</v>
          </cell>
          <cell r="O801">
            <v>308042</v>
          </cell>
        </row>
        <row r="802">
          <cell r="B802">
            <v>853584.91666666663</v>
          </cell>
          <cell r="C802">
            <v>853584.91666666663</v>
          </cell>
          <cell r="D802">
            <v>853584.91666666663</v>
          </cell>
          <cell r="E802">
            <v>853584.91666666663</v>
          </cell>
          <cell r="F802">
            <v>853584.91666666663</v>
          </cell>
          <cell r="G802">
            <v>853584.91666666663</v>
          </cell>
          <cell r="H802">
            <v>853584.91666666663</v>
          </cell>
          <cell r="I802">
            <v>853584.91666666663</v>
          </cell>
          <cell r="J802">
            <v>853584.91666666663</v>
          </cell>
          <cell r="K802">
            <v>853584.91666666663</v>
          </cell>
          <cell r="L802">
            <v>853584.91666666663</v>
          </cell>
          <cell r="M802">
            <v>853584.91666666663</v>
          </cell>
          <cell r="N802">
            <v>10243019</v>
          </cell>
          <cell r="O802">
            <v>5037215</v>
          </cell>
          <cell r="Q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2890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row>
        <row r="805">
          <cell r="B805">
            <v>750000</v>
          </cell>
          <cell r="C805">
            <v>750000</v>
          </cell>
          <cell r="D805">
            <v>750000</v>
          </cell>
          <cell r="E805">
            <v>750000</v>
          </cell>
          <cell r="F805">
            <v>750000</v>
          </cell>
          <cell r="G805">
            <v>750000</v>
          </cell>
          <cell r="H805">
            <v>750000</v>
          </cell>
          <cell r="I805">
            <v>750000</v>
          </cell>
          <cell r="J805">
            <v>750000</v>
          </cell>
          <cell r="K805">
            <v>750000</v>
          </cell>
          <cell r="L805">
            <v>750000</v>
          </cell>
          <cell r="M805">
            <v>750000</v>
          </cell>
          <cell r="N805">
            <v>9000000</v>
          </cell>
          <cell r="O805">
            <v>726948</v>
          </cell>
        </row>
        <row r="806">
          <cell r="B806">
            <v>0</v>
          </cell>
          <cell r="C806">
            <v>0</v>
          </cell>
          <cell r="D806">
            <v>0</v>
          </cell>
          <cell r="E806">
            <v>0</v>
          </cell>
          <cell r="F806">
            <v>0</v>
          </cell>
          <cell r="G806">
            <v>0</v>
          </cell>
          <cell r="H806">
            <v>0</v>
          </cell>
          <cell r="I806">
            <v>0</v>
          </cell>
          <cell r="J806">
            <v>0</v>
          </cell>
          <cell r="K806">
            <v>0</v>
          </cell>
          <cell r="L806">
            <v>0</v>
          </cell>
          <cell r="M806">
            <v>0</v>
          </cell>
          <cell r="N806">
            <v>0</v>
          </cell>
          <cell r="O806">
            <v>0</v>
          </cell>
        </row>
        <row r="807">
          <cell r="B807">
            <v>0</v>
          </cell>
          <cell r="C807">
            <v>0</v>
          </cell>
          <cell r="D807">
            <v>0</v>
          </cell>
          <cell r="E807">
            <v>0</v>
          </cell>
          <cell r="F807">
            <v>0</v>
          </cell>
          <cell r="G807">
            <v>0</v>
          </cell>
          <cell r="H807">
            <v>0</v>
          </cell>
          <cell r="I807">
            <v>0</v>
          </cell>
          <cell r="J807">
            <v>0</v>
          </cell>
          <cell r="K807">
            <v>0</v>
          </cell>
          <cell r="L807">
            <v>0</v>
          </cell>
          <cell r="M807">
            <v>0</v>
          </cell>
          <cell r="N807">
            <v>0</v>
          </cell>
          <cell r="O807">
            <v>742068</v>
          </cell>
        </row>
        <row r="808">
          <cell r="B808">
            <v>0</v>
          </cell>
          <cell r="C808">
            <v>0</v>
          </cell>
          <cell r="D808">
            <v>0</v>
          </cell>
          <cell r="E808">
            <v>0</v>
          </cell>
          <cell r="F808">
            <v>0</v>
          </cell>
          <cell r="G808">
            <v>0</v>
          </cell>
          <cell r="H808">
            <v>0</v>
          </cell>
          <cell r="I808">
            <v>0</v>
          </cell>
          <cell r="J808">
            <v>0</v>
          </cell>
          <cell r="K808">
            <v>0</v>
          </cell>
          <cell r="L808">
            <v>0</v>
          </cell>
          <cell r="M808">
            <v>0</v>
          </cell>
          <cell r="N808">
            <v>0</v>
          </cell>
          <cell r="O808">
            <v>0</v>
          </cell>
        </row>
        <row r="809">
          <cell r="B809">
            <v>989583.33333333337</v>
          </cell>
          <cell r="C809">
            <v>989583.33333333337</v>
          </cell>
          <cell r="D809">
            <v>989583.33333333337</v>
          </cell>
          <cell r="E809">
            <v>989583.33333333337</v>
          </cell>
          <cell r="F809">
            <v>989583.33333333337</v>
          </cell>
          <cell r="G809">
            <v>989583.33333333337</v>
          </cell>
          <cell r="H809">
            <v>989583.33333333337</v>
          </cell>
          <cell r="I809">
            <v>989583.33333333337</v>
          </cell>
          <cell r="J809">
            <v>989583.33333333337</v>
          </cell>
          <cell r="K809">
            <v>989583.33333333337</v>
          </cell>
          <cell r="L809">
            <v>989583.33333333337</v>
          </cell>
          <cell r="M809">
            <v>989583.33333333337</v>
          </cell>
          <cell r="N809">
            <v>11875000.000000002</v>
          </cell>
          <cell r="O809">
            <v>3591220</v>
          </cell>
        </row>
        <row r="810">
          <cell r="B810">
            <v>12500</v>
          </cell>
          <cell r="C810">
            <v>12500</v>
          </cell>
          <cell r="D810">
            <v>12500</v>
          </cell>
          <cell r="E810">
            <v>12500</v>
          </cell>
          <cell r="F810">
            <v>12500</v>
          </cell>
          <cell r="G810">
            <v>12500</v>
          </cell>
          <cell r="H810">
            <v>12500</v>
          </cell>
          <cell r="I810">
            <v>12500</v>
          </cell>
          <cell r="J810">
            <v>12500</v>
          </cell>
          <cell r="K810">
            <v>12500</v>
          </cell>
          <cell r="L810">
            <v>12500</v>
          </cell>
          <cell r="M810">
            <v>12500</v>
          </cell>
          <cell r="N810">
            <v>150000</v>
          </cell>
          <cell r="O810">
            <v>3591220</v>
          </cell>
        </row>
        <row r="811">
          <cell r="B811">
            <v>25000</v>
          </cell>
          <cell r="C811">
            <v>25000</v>
          </cell>
          <cell r="D811">
            <v>25000</v>
          </cell>
          <cell r="E811">
            <v>25000</v>
          </cell>
          <cell r="F811">
            <v>25000</v>
          </cell>
          <cell r="G811">
            <v>25000</v>
          </cell>
          <cell r="H811">
            <v>25000</v>
          </cell>
          <cell r="I811">
            <v>25000</v>
          </cell>
          <cell r="J811">
            <v>25000</v>
          </cell>
          <cell r="K811">
            <v>25000</v>
          </cell>
          <cell r="L811">
            <v>25000</v>
          </cell>
          <cell r="M811">
            <v>25000</v>
          </cell>
          <cell r="N811">
            <v>300000</v>
          </cell>
          <cell r="O811">
            <v>3591220</v>
          </cell>
        </row>
        <row r="812">
          <cell r="B812">
            <v>100000</v>
          </cell>
          <cell r="C812">
            <v>100000</v>
          </cell>
          <cell r="D812">
            <v>100000</v>
          </cell>
          <cell r="E812">
            <v>100000</v>
          </cell>
          <cell r="F812">
            <v>100000</v>
          </cell>
          <cell r="G812">
            <v>100000</v>
          </cell>
          <cell r="H812">
            <v>100000</v>
          </cell>
          <cell r="I812">
            <v>100000</v>
          </cell>
          <cell r="J812">
            <v>100000</v>
          </cell>
          <cell r="K812">
            <v>100000</v>
          </cell>
          <cell r="L812">
            <v>100000</v>
          </cell>
          <cell r="M812">
            <v>100000</v>
          </cell>
          <cell r="N812">
            <v>1200000</v>
          </cell>
          <cell r="O812">
            <v>3591220</v>
          </cell>
        </row>
        <row r="813">
          <cell r="B813">
            <v>143750</v>
          </cell>
          <cell r="C813">
            <v>143750</v>
          </cell>
          <cell r="D813">
            <v>143750</v>
          </cell>
          <cell r="E813">
            <v>143750</v>
          </cell>
          <cell r="F813">
            <v>143750</v>
          </cell>
          <cell r="G813">
            <v>143750</v>
          </cell>
          <cell r="H813">
            <v>143750</v>
          </cell>
          <cell r="I813">
            <v>143750</v>
          </cell>
          <cell r="J813">
            <v>143750</v>
          </cell>
          <cell r="K813">
            <v>143750</v>
          </cell>
          <cell r="L813">
            <v>143750</v>
          </cell>
          <cell r="M813">
            <v>143750</v>
          </cell>
          <cell r="N813">
            <v>1725000</v>
          </cell>
          <cell r="O813">
            <v>1677046</v>
          </cell>
        </row>
        <row r="814">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row>
        <row r="815">
          <cell r="C815">
            <v>0</v>
          </cell>
          <cell r="D815">
            <v>0</v>
          </cell>
          <cell r="E815">
            <v>0</v>
          </cell>
          <cell r="F815">
            <v>0</v>
          </cell>
          <cell r="G815">
            <v>0</v>
          </cell>
          <cell r="H815">
            <v>0</v>
          </cell>
          <cell r="I815">
            <v>0</v>
          </cell>
          <cell r="J815">
            <v>0</v>
          </cell>
          <cell r="K815">
            <v>0</v>
          </cell>
          <cell r="L815">
            <v>0</v>
          </cell>
          <cell r="M815">
            <v>0</v>
          </cell>
          <cell r="N815">
            <v>0</v>
          </cell>
          <cell r="O815">
            <v>0</v>
          </cell>
        </row>
        <row r="816">
          <cell r="B816">
            <v>28101</v>
          </cell>
          <cell r="C816">
            <v>28101</v>
          </cell>
          <cell r="D816">
            <v>28101</v>
          </cell>
          <cell r="E816">
            <v>28101</v>
          </cell>
          <cell r="F816">
            <v>28101</v>
          </cell>
          <cell r="G816">
            <v>28101</v>
          </cell>
          <cell r="H816">
            <v>28101</v>
          </cell>
          <cell r="I816">
            <v>28101</v>
          </cell>
          <cell r="J816">
            <v>28101</v>
          </cell>
          <cell r="K816">
            <v>28101</v>
          </cell>
          <cell r="L816">
            <v>28101</v>
          </cell>
          <cell r="M816">
            <v>28101</v>
          </cell>
          <cell r="N816">
            <v>337212</v>
          </cell>
          <cell r="O816">
            <v>233447</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row>
        <row r="818">
          <cell r="B818">
            <v>235416.66666666666</v>
          </cell>
          <cell r="C818">
            <v>235416.66666666666</v>
          </cell>
          <cell r="D818">
            <v>235416.66666666666</v>
          </cell>
          <cell r="E818">
            <v>235416.66666666666</v>
          </cell>
          <cell r="F818">
            <v>235416.66666666666</v>
          </cell>
          <cell r="G818">
            <v>235416.66666666666</v>
          </cell>
          <cell r="H818">
            <v>235416.66666666666</v>
          </cell>
          <cell r="I818">
            <v>235416.66666666666</v>
          </cell>
          <cell r="J818">
            <v>235416.66666666666</v>
          </cell>
          <cell r="K818">
            <v>235416.66666666666</v>
          </cell>
          <cell r="L818">
            <v>235416.66666666666</v>
          </cell>
          <cell r="M818">
            <v>235416.66666666666</v>
          </cell>
          <cell r="N818">
            <v>2824999.9999999995</v>
          </cell>
          <cell r="O818">
            <v>1045326</v>
          </cell>
        </row>
        <row r="819">
          <cell r="B819">
            <v>9675</v>
          </cell>
          <cell r="C819">
            <v>9675</v>
          </cell>
          <cell r="D819">
            <v>9675</v>
          </cell>
          <cell r="E819">
            <v>9675</v>
          </cell>
          <cell r="F819">
            <v>9675</v>
          </cell>
          <cell r="G819">
            <v>9675</v>
          </cell>
          <cell r="H819">
            <v>9675</v>
          </cell>
          <cell r="I819">
            <v>9675</v>
          </cell>
          <cell r="J819">
            <v>9675</v>
          </cell>
          <cell r="K819">
            <v>9675</v>
          </cell>
          <cell r="L819">
            <v>9675</v>
          </cell>
          <cell r="M819">
            <v>9675</v>
          </cell>
          <cell r="N819">
            <v>116100</v>
          </cell>
          <cell r="O819">
            <v>74232</v>
          </cell>
        </row>
        <row r="820">
          <cell r="B820">
            <v>13550</v>
          </cell>
          <cell r="C820">
            <v>13550</v>
          </cell>
          <cell r="D820">
            <v>13550</v>
          </cell>
          <cell r="E820">
            <v>13550</v>
          </cell>
          <cell r="F820">
            <v>13550</v>
          </cell>
          <cell r="G820">
            <v>13550</v>
          </cell>
          <cell r="H820">
            <v>13550</v>
          </cell>
          <cell r="I820">
            <v>13550</v>
          </cell>
          <cell r="J820">
            <v>13550</v>
          </cell>
          <cell r="K820">
            <v>13550</v>
          </cell>
          <cell r="L820">
            <v>13550</v>
          </cell>
          <cell r="M820">
            <v>13550</v>
          </cell>
          <cell r="N820">
            <v>162600</v>
          </cell>
          <cell r="O820">
            <v>91093</v>
          </cell>
        </row>
        <row r="821">
          <cell r="B821">
            <v>5071666.666666667</v>
          </cell>
          <cell r="C821">
            <v>5071666.666666667</v>
          </cell>
          <cell r="D821">
            <v>5071666.666666667</v>
          </cell>
          <cell r="E821">
            <v>5071666.666666667</v>
          </cell>
          <cell r="F821">
            <v>5071666.666666667</v>
          </cell>
          <cell r="G821">
            <v>5071666.666666667</v>
          </cell>
          <cell r="H821">
            <v>5071666.666666667</v>
          </cell>
          <cell r="I821">
            <v>5071666.666666667</v>
          </cell>
          <cell r="J821">
            <v>5071666.666666667</v>
          </cell>
          <cell r="K821">
            <v>5071666.666666667</v>
          </cell>
          <cell r="L821">
            <v>5071666.666666667</v>
          </cell>
          <cell r="M821">
            <v>5071666.666666667</v>
          </cell>
          <cell r="N821">
            <v>60859999.999999993</v>
          </cell>
          <cell r="O821">
            <v>33191400</v>
          </cell>
        </row>
        <row r="822">
          <cell r="B822">
            <v>306494</v>
          </cell>
          <cell r="C822">
            <v>306494</v>
          </cell>
          <cell r="D822">
            <v>306494</v>
          </cell>
          <cell r="E822">
            <v>306494</v>
          </cell>
          <cell r="F822">
            <v>306494</v>
          </cell>
          <cell r="G822">
            <v>306494</v>
          </cell>
          <cell r="H822">
            <v>306494</v>
          </cell>
          <cell r="I822">
            <v>306494</v>
          </cell>
          <cell r="J822">
            <v>306494</v>
          </cell>
          <cell r="K822">
            <v>306494</v>
          </cell>
          <cell r="L822">
            <v>306494</v>
          </cell>
          <cell r="M822">
            <v>306494</v>
          </cell>
          <cell r="N822">
            <v>3677928</v>
          </cell>
          <cell r="O822">
            <v>3108178</v>
          </cell>
        </row>
        <row r="823">
          <cell r="B823">
            <v>0</v>
          </cell>
          <cell r="C823">
            <v>0</v>
          </cell>
          <cell r="D823">
            <v>0</v>
          </cell>
          <cell r="E823">
            <v>0</v>
          </cell>
          <cell r="F823">
            <v>0</v>
          </cell>
          <cell r="G823">
            <v>0</v>
          </cell>
          <cell r="H823">
            <v>0</v>
          </cell>
          <cell r="I823">
            <v>0</v>
          </cell>
          <cell r="J823">
            <v>0</v>
          </cell>
          <cell r="K823">
            <v>0</v>
          </cell>
          <cell r="L823">
            <v>0</v>
          </cell>
          <cell r="M823">
            <v>0</v>
          </cell>
          <cell r="N823">
            <v>0</v>
          </cell>
          <cell r="O823">
            <v>0</v>
          </cell>
        </row>
        <row r="824">
          <cell r="B824">
            <v>0</v>
          </cell>
          <cell r="C824">
            <v>0</v>
          </cell>
          <cell r="D824">
            <v>0</v>
          </cell>
          <cell r="E824">
            <v>0</v>
          </cell>
          <cell r="F824">
            <v>0</v>
          </cell>
          <cell r="G824">
            <v>0</v>
          </cell>
          <cell r="H824">
            <v>0</v>
          </cell>
          <cell r="I824">
            <v>0</v>
          </cell>
          <cell r="J824">
            <v>0</v>
          </cell>
          <cell r="K824">
            <v>0</v>
          </cell>
          <cell r="L824">
            <v>0</v>
          </cell>
          <cell r="M824">
            <v>0</v>
          </cell>
          <cell r="N824">
            <v>0</v>
          </cell>
          <cell r="O824">
            <v>0</v>
          </cell>
        </row>
        <row r="825">
          <cell r="B825">
            <v>0</v>
          </cell>
          <cell r="C825">
            <v>0</v>
          </cell>
          <cell r="D825">
            <v>0</v>
          </cell>
          <cell r="E825">
            <v>0</v>
          </cell>
          <cell r="F825">
            <v>0</v>
          </cell>
          <cell r="G825">
            <v>0</v>
          </cell>
          <cell r="H825">
            <v>0</v>
          </cell>
          <cell r="I825">
            <v>0</v>
          </cell>
          <cell r="J825">
            <v>0</v>
          </cell>
          <cell r="K825">
            <v>0</v>
          </cell>
          <cell r="L825">
            <v>0</v>
          </cell>
          <cell r="M825">
            <v>0</v>
          </cell>
          <cell r="N825">
            <v>0</v>
          </cell>
          <cell r="O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row>
        <row r="827">
          <cell r="B827">
            <v>35416.666666666664</v>
          </cell>
          <cell r="C827">
            <v>35416.666666666664</v>
          </cell>
          <cell r="D827">
            <v>35416.666666666664</v>
          </cell>
          <cell r="E827">
            <v>35416.666666666664</v>
          </cell>
          <cell r="F827">
            <v>35416.666666666664</v>
          </cell>
          <cell r="G827">
            <v>35416.666666666664</v>
          </cell>
          <cell r="H827">
            <v>35416.666666666664</v>
          </cell>
          <cell r="I827">
            <v>35416.666666666664</v>
          </cell>
          <cell r="J827">
            <v>35416.666666666664</v>
          </cell>
          <cell r="K827">
            <v>35416.666666666664</v>
          </cell>
          <cell r="L827">
            <v>35416.666666666664</v>
          </cell>
          <cell r="M827">
            <v>35416.666666666664</v>
          </cell>
          <cell r="N827">
            <v>425000.00000000006</v>
          </cell>
          <cell r="O827">
            <v>220416</v>
          </cell>
        </row>
        <row r="828">
          <cell r="B828">
            <v>0</v>
          </cell>
          <cell r="C828">
            <v>0</v>
          </cell>
          <cell r="D828">
            <v>0</v>
          </cell>
          <cell r="E828">
            <v>0</v>
          </cell>
          <cell r="F828">
            <v>0</v>
          </cell>
          <cell r="G828">
            <v>0</v>
          </cell>
          <cell r="H828">
            <v>0</v>
          </cell>
          <cell r="I828">
            <v>0</v>
          </cell>
          <cell r="J828">
            <v>0</v>
          </cell>
          <cell r="K828">
            <v>0</v>
          </cell>
          <cell r="L828">
            <v>0</v>
          </cell>
          <cell r="M828">
            <v>0</v>
          </cell>
          <cell r="N828">
            <v>0</v>
          </cell>
          <cell r="O828">
            <v>0</v>
          </cell>
        </row>
        <row r="829">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row>
        <row r="830">
          <cell r="B830">
            <v>50000</v>
          </cell>
          <cell r="C830">
            <v>50000</v>
          </cell>
          <cell r="D830">
            <v>50000</v>
          </cell>
          <cell r="E830">
            <v>50000</v>
          </cell>
          <cell r="F830">
            <v>50000</v>
          </cell>
          <cell r="G830">
            <v>50000</v>
          </cell>
          <cell r="H830">
            <v>50000</v>
          </cell>
          <cell r="I830">
            <v>50000</v>
          </cell>
          <cell r="J830">
            <v>50000</v>
          </cell>
          <cell r="K830">
            <v>50000</v>
          </cell>
          <cell r="L830">
            <v>50000</v>
          </cell>
          <cell r="M830">
            <v>50000</v>
          </cell>
          <cell r="N830">
            <v>600000</v>
          </cell>
          <cell r="O830">
            <v>499640</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row>
        <row r="833">
          <cell r="B833">
            <v>18000</v>
          </cell>
          <cell r="C833">
            <v>18000</v>
          </cell>
          <cell r="D833">
            <v>18000</v>
          </cell>
          <cell r="E833">
            <v>18000</v>
          </cell>
          <cell r="F833">
            <v>18000</v>
          </cell>
          <cell r="G833">
            <v>18000</v>
          </cell>
          <cell r="H833">
            <v>18000</v>
          </cell>
          <cell r="I833">
            <v>18000</v>
          </cell>
          <cell r="J833">
            <v>18000</v>
          </cell>
          <cell r="K833">
            <v>18000</v>
          </cell>
          <cell r="L833">
            <v>18000</v>
          </cell>
          <cell r="M833">
            <v>18000</v>
          </cell>
          <cell r="N833">
            <v>216000</v>
          </cell>
          <cell r="O833">
            <v>0</v>
          </cell>
        </row>
        <row r="835">
          <cell r="B835">
            <v>15202860.08333333</v>
          </cell>
          <cell r="C835">
            <v>15202860.08333333</v>
          </cell>
          <cell r="D835">
            <v>15202860.08333333</v>
          </cell>
          <cell r="E835">
            <v>15202860.08333333</v>
          </cell>
          <cell r="F835">
            <v>15202860.08333333</v>
          </cell>
          <cell r="G835">
            <v>15202860.08333333</v>
          </cell>
          <cell r="H835">
            <v>15202860.08333333</v>
          </cell>
          <cell r="I835">
            <v>15202860.08333333</v>
          </cell>
          <cell r="J835">
            <v>15202860.08333333</v>
          </cell>
          <cell r="K835">
            <v>15202860.08333333</v>
          </cell>
          <cell r="L835">
            <v>15202860.08333333</v>
          </cell>
          <cell r="M835">
            <v>15202860.08333333</v>
          </cell>
          <cell r="N835">
            <v>182434321</v>
          </cell>
          <cell r="O835">
            <v>114982180</v>
          </cell>
        </row>
        <row r="837">
          <cell r="B837">
            <v>-6236980.166666666</v>
          </cell>
          <cell r="C837">
            <v>-6236980.166666666</v>
          </cell>
          <cell r="D837">
            <v>-6236980.166666666</v>
          </cell>
          <cell r="E837">
            <v>-6236980.166666666</v>
          </cell>
          <cell r="F837">
            <v>-6236980.166666666</v>
          </cell>
          <cell r="G837">
            <v>-6236980.166666666</v>
          </cell>
          <cell r="H837">
            <v>-6236980.166666666</v>
          </cell>
          <cell r="I837">
            <v>-6236980.166666666</v>
          </cell>
          <cell r="J837">
            <v>-6236980.166666666</v>
          </cell>
          <cell r="K837">
            <v>-6236980.166666666</v>
          </cell>
          <cell r="L837">
            <v>-6236980.166666666</v>
          </cell>
          <cell r="M837">
            <v>-6236980.166666666</v>
          </cell>
          <cell r="N837">
            <v>-74843761.999999985</v>
          </cell>
        </row>
        <row r="838">
          <cell r="B838">
            <v>-5071666.666666667</v>
          </cell>
          <cell r="C838">
            <v>-5071666.666666667</v>
          </cell>
          <cell r="D838">
            <v>-5071666.666666667</v>
          </cell>
          <cell r="E838">
            <v>-5071666.666666667</v>
          </cell>
          <cell r="F838">
            <v>-5071666.666666667</v>
          </cell>
          <cell r="G838">
            <v>-5071666.666666667</v>
          </cell>
          <cell r="H838">
            <v>-5071666.666666667</v>
          </cell>
          <cell r="I838">
            <v>-5071666.666666667</v>
          </cell>
          <cell r="J838">
            <v>-5071666.666666667</v>
          </cell>
          <cell r="K838">
            <v>-5071666.666666667</v>
          </cell>
          <cell r="L838">
            <v>-5071666.666666667</v>
          </cell>
          <cell r="M838">
            <v>-5071666.666666667</v>
          </cell>
          <cell r="N838">
            <v>-60859999.999999993</v>
          </cell>
        </row>
        <row r="839">
          <cell r="B839">
            <v>-11308646.833333332</v>
          </cell>
          <cell r="C839">
            <v>-11308646.833333332</v>
          </cell>
          <cell r="D839">
            <v>-11308646.833333332</v>
          </cell>
          <cell r="E839">
            <v>-11308646.833333332</v>
          </cell>
          <cell r="F839">
            <v>-11308646.833333332</v>
          </cell>
          <cell r="G839">
            <v>-11308646.833333332</v>
          </cell>
          <cell r="H839">
            <v>-11308646.833333332</v>
          </cell>
          <cell r="I839">
            <v>-11308646.833333332</v>
          </cell>
          <cell r="J839">
            <v>-11308646.833333332</v>
          </cell>
          <cell r="K839">
            <v>-11308646.833333332</v>
          </cell>
          <cell r="L839">
            <v>-11308646.833333332</v>
          </cell>
          <cell r="M839">
            <v>-11308646.833333332</v>
          </cell>
          <cell r="N839">
            <v>-135703761.99999997</v>
          </cell>
        </row>
        <row r="840">
          <cell r="B840">
            <v>3894213.2499999981</v>
          </cell>
          <cell r="C840">
            <v>3894213.2499999981</v>
          </cell>
          <cell r="D840">
            <v>3894213.2499999981</v>
          </cell>
          <cell r="E840">
            <v>3894213.2499999981</v>
          </cell>
          <cell r="F840">
            <v>3894213.2499999981</v>
          </cell>
          <cell r="G840">
            <v>3894213.2499999981</v>
          </cell>
          <cell r="H840">
            <v>3894213.2499999981</v>
          </cell>
          <cell r="I840">
            <v>3894213.2499999981</v>
          </cell>
          <cell r="J840">
            <v>3894213.2499999981</v>
          </cell>
          <cell r="K840">
            <v>3894213.2499999981</v>
          </cell>
          <cell r="L840">
            <v>3894213.2499999981</v>
          </cell>
          <cell r="M840">
            <v>3894213.2499999981</v>
          </cell>
          <cell r="N840">
            <v>46730559.00000003</v>
          </cell>
        </row>
        <row r="846">
          <cell r="B846" t="str">
            <v xml:space="preserve">Marketing Budget                                                                                                                                                                                                                                               </v>
          </cell>
          <cell r="N846" t="str">
            <v>TOTAL</v>
          </cell>
          <cell r="O846" t="str">
            <v>ACTUAL UPTO APRIL '00</v>
          </cell>
        </row>
        <row r="848">
          <cell r="B848">
            <v>548</v>
          </cell>
          <cell r="C848">
            <v>579</v>
          </cell>
          <cell r="D848">
            <v>610</v>
          </cell>
          <cell r="E848">
            <v>641</v>
          </cell>
          <cell r="F848">
            <v>672</v>
          </cell>
          <cell r="G848">
            <v>703</v>
          </cell>
          <cell r="H848">
            <v>734</v>
          </cell>
          <cell r="I848">
            <v>765</v>
          </cell>
          <cell r="J848">
            <v>796</v>
          </cell>
          <cell r="K848">
            <v>827</v>
          </cell>
          <cell r="L848">
            <v>858</v>
          </cell>
          <cell r="M848">
            <v>889</v>
          </cell>
        </row>
        <row r="849">
          <cell r="B849">
            <v>2519332</v>
          </cell>
          <cell r="C849">
            <v>2519332</v>
          </cell>
          <cell r="D849">
            <v>2519332</v>
          </cell>
          <cell r="E849">
            <v>2519332</v>
          </cell>
          <cell r="F849">
            <v>2519332</v>
          </cell>
          <cell r="G849">
            <v>2519332</v>
          </cell>
          <cell r="H849">
            <v>2519332</v>
          </cell>
          <cell r="I849">
            <v>2519332</v>
          </cell>
          <cell r="J849">
            <v>2519332</v>
          </cell>
          <cell r="K849">
            <v>2519332</v>
          </cell>
          <cell r="L849">
            <v>2519332</v>
          </cell>
          <cell r="M849">
            <v>2519332</v>
          </cell>
          <cell r="N849">
            <v>30231984</v>
          </cell>
          <cell r="O849">
            <v>20980487</v>
          </cell>
        </row>
        <row r="850">
          <cell r="B850">
            <v>5000</v>
          </cell>
          <cell r="C850">
            <v>5000</v>
          </cell>
          <cell r="D850">
            <v>5000</v>
          </cell>
          <cell r="E850">
            <v>5000</v>
          </cell>
          <cell r="F850">
            <v>5000</v>
          </cell>
          <cell r="G850">
            <v>5000</v>
          </cell>
          <cell r="H850">
            <v>5000</v>
          </cell>
          <cell r="I850">
            <v>5000</v>
          </cell>
          <cell r="J850">
            <v>5000</v>
          </cell>
          <cell r="K850">
            <v>5000</v>
          </cell>
          <cell r="L850">
            <v>5000</v>
          </cell>
          <cell r="M850">
            <v>5000</v>
          </cell>
          <cell r="N850">
            <v>60000</v>
          </cell>
          <cell r="O850">
            <v>111582</v>
          </cell>
        </row>
        <row r="851">
          <cell r="B851">
            <v>6833.333333333333</v>
          </cell>
          <cell r="C851">
            <v>6833.333333333333</v>
          </cell>
          <cell r="D851">
            <v>6833.333333333333</v>
          </cell>
          <cell r="E851">
            <v>6833.333333333333</v>
          </cell>
          <cell r="F851">
            <v>6833.333333333333</v>
          </cell>
          <cell r="G851">
            <v>6833.333333333333</v>
          </cell>
          <cell r="H851">
            <v>6833.333333333333</v>
          </cell>
          <cell r="I851">
            <v>6833.333333333333</v>
          </cell>
          <cell r="J851">
            <v>6833.333333333333</v>
          </cell>
          <cell r="K851">
            <v>6833.333333333333</v>
          </cell>
          <cell r="L851">
            <v>6833.333333333333</v>
          </cell>
          <cell r="M851">
            <v>6833.333333333333</v>
          </cell>
          <cell r="N851">
            <v>82000</v>
          </cell>
          <cell r="O851">
            <v>61623</v>
          </cell>
        </row>
        <row r="852">
          <cell r="B852">
            <v>0</v>
          </cell>
          <cell r="C852">
            <v>0</v>
          </cell>
          <cell r="D852">
            <v>0</v>
          </cell>
          <cell r="E852">
            <v>0</v>
          </cell>
          <cell r="F852">
            <v>0</v>
          </cell>
          <cell r="G852">
            <v>0</v>
          </cell>
          <cell r="H852">
            <v>0</v>
          </cell>
          <cell r="I852">
            <v>0</v>
          </cell>
          <cell r="J852">
            <v>0</v>
          </cell>
          <cell r="K852">
            <v>0</v>
          </cell>
          <cell r="L852">
            <v>0</v>
          </cell>
          <cell r="M852">
            <v>0</v>
          </cell>
          <cell r="N852">
            <v>0</v>
          </cell>
          <cell r="O852">
            <v>0</v>
          </cell>
        </row>
        <row r="853">
          <cell r="B853">
            <v>21083.333333333332</v>
          </cell>
          <cell r="C853">
            <v>21083.333333333332</v>
          </cell>
          <cell r="D853">
            <v>21083.333333333332</v>
          </cell>
          <cell r="E853">
            <v>21083.333333333332</v>
          </cell>
          <cell r="F853">
            <v>21083.333333333332</v>
          </cell>
          <cell r="G853">
            <v>21083.333333333332</v>
          </cell>
          <cell r="H853">
            <v>21083.333333333332</v>
          </cell>
          <cell r="I853">
            <v>21083.333333333332</v>
          </cell>
          <cell r="J853">
            <v>21083.333333333332</v>
          </cell>
          <cell r="K853">
            <v>21083.333333333332</v>
          </cell>
          <cell r="L853">
            <v>21083.333333333332</v>
          </cell>
          <cell r="M853">
            <v>21083.333333333332</v>
          </cell>
          <cell r="N853">
            <v>253000.00000000003</v>
          </cell>
          <cell r="O853">
            <v>53981</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row>
        <row r="855">
          <cell r="B855">
            <v>206466.66666666666</v>
          </cell>
          <cell r="C855">
            <v>206466.66666666666</v>
          </cell>
          <cell r="D855">
            <v>206466.66666666666</v>
          </cell>
          <cell r="E855">
            <v>206466.66666666666</v>
          </cell>
          <cell r="F855">
            <v>206466.66666666666</v>
          </cell>
          <cell r="G855">
            <v>206466.66666666666</v>
          </cell>
          <cell r="H855">
            <v>206466.66666666666</v>
          </cell>
          <cell r="I855">
            <v>206466.66666666666</v>
          </cell>
          <cell r="J855">
            <v>206466.66666666666</v>
          </cell>
          <cell r="K855">
            <v>206466.66666666666</v>
          </cell>
          <cell r="L855">
            <v>206466.66666666666</v>
          </cell>
          <cell r="M855">
            <v>206466.66666666666</v>
          </cell>
          <cell r="N855">
            <v>2477600</v>
          </cell>
          <cell r="O855">
            <v>2916849</v>
          </cell>
        </row>
        <row r="856">
          <cell r="B856">
            <v>67750</v>
          </cell>
          <cell r="C856">
            <v>67750</v>
          </cell>
          <cell r="D856">
            <v>67750</v>
          </cell>
          <cell r="E856">
            <v>67750</v>
          </cell>
          <cell r="F856">
            <v>67750</v>
          </cell>
          <cell r="G856">
            <v>67750</v>
          </cell>
          <cell r="H856">
            <v>67750</v>
          </cell>
          <cell r="I856">
            <v>67750</v>
          </cell>
          <cell r="J856">
            <v>67750</v>
          </cell>
          <cell r="K856">
            <v>67750</v>
          </cell>
          <cell r="L856">
            <v>67750</v>
          </cell>
          <cell r="M856">
            <v>67750</v>
          </cell>
          <cell r="N856">
            <v>813000</v>
          </cell>
          <cell r="O856">
            <v>683689</v>
          </cell>
        </row>
        <row r="857">
          <cell r="B857">
            <v>57118.333333333336</v>
          </cell>
          <cell r="C857">
            <v>57118.333333333336</v>
          </cell>
          <cell r="D857">
            <v>57118.333333333336</v>
          </cell>
          <cell r="E857">
            <v>57118.333333333336</v>
          </cell>
          <cell r="F857">
            <v>57118.333333333336</v>
          </cell>
          <cell r="G857">
            <v>57118.333333333336</v>
          </cell>
          <cell r="H857">
            <v>57118.333333333336</v>
          </cell>
          <cell r="I857">
            <v>57118.333333333336</v>
          </cell>
          <cell r="J857">
            <v>57118.333333333336</v>
          </cell>
          <cell r="K857">
            <v>57118.333333333336</v>
          </cell>
          <cell r="L857">
            <v>57118.333333333336</v>
          </cell>
          <cell r="M857">
            <v>57118.333333333336</v>
          </cell>
          <cell r="N857">
            <v>685420</v>
          </cell>
          <cell r="O857">
            <v>274136</v>
          </cell>
        </row>
        <row r="858">
          <cell r="B858">
            <v>0</v>
          </cell>
          <cell r="C858">
            <v>0</v>
          </cell>
          <cell r="D858">
            <v>0</v>
          </cell>
          <cell r="E858">
            <v>0</v>
          </cell>
          <cell r="F858">
            <v>0</v>
          </cell>
          <cell r="G858">
            <v>0</v>
          </cell>
          <cell r="H858">
            <v>0</v>
          </cell>
          <cell r="I858">
            <v>0</v>
          </cell>
          <cell r="J858">
            <v>0</v>
          </cell>
          <cell r="K858">
            <v>0</v>
          </cell>
          <cell r="L858">
            <v>0</v>
          </cell>
          <cell r="M858">
            <v>0</v>
          </cell>
          <cell r="N858">
            <v>0</v>
          </cell>
          <cell r="O858">
            <v>231272</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row>
        <row r="860">
          <cell r="B860">
            <v>0</v>
          </cell>
          <cell r="C860">
            <v>0</v>
          </cell>
          <cell r="D860">
            <v>0</v>
          </cell>
          <cell r="E860">
            <v>0</v>
          </cell>
          <cell r="F860">
            <v>0</v>
          </cell>
          <cell r="G860">
            <v>0</v>
          </cell>
          <cell r="H860">
            <v>0</v>
          </cell>
          <cell r="I860">
            <v>0</v>
          </cell>
          <cell r="J860">
            <v>0</v>
          </cell>
          <cell r="K860">
            <v>0</v>
          </cell>
          <cell r="L860">
            <v>0</v>
          </cell>
          <cell r="M860">
            <v>0</v>
          </cell>
          <cell r="N860">
            <v>0</v>
          </cell>
          <cell r="O860">
            <v>0</v>
          </cell>
        </row>
        <row r="861">
          <cell r="B861">
            <v>0</v>
          </cell>
          <cell r="C861">
            <v>0</v>
          </cell>
          <cell r="D861">
            <v>0</v>
          </cell>
          <cell r="E861">
            <v>0</v>
          </cell>
          <cell r="F861">
            <v>0</v>
          </cell>
          <cell r="G861">
            <v>0</v>
          </cell>
          <cell r="H861">
            <v>0</v>
          </cell>
          <cell r="I861">
            <v>0</v>
          </cell>
          <cell r="J861">
            <v>0</v>
          </cell>
          <cell r="K861">
            <v>0</v>
          </cell>
          <cell r="L861">
            <v>0</v>
          </cell>
          <cell r="M861">
            <v>0</v>
          </cell>
          <cell r="N861">
            <v>0</v>
          </cell>
          <cell r="O861">
            <v>0</v>
          </cell>
        </row>
        <row r="862">
          <cell r="B862">
            <v>93550</v>
          </cell>
          <cell r="C862">
            <v>93550</v>
          </cell>
          <cell r="D862">
            <v>93550</v>
          </cell>
          <cell r="E862">
            <v>93550</v>
          </cell>
          <cell r="F862">
            <v>93550</v>
          </cell>
          <cell r="G862">
            <v>93550</v>
          </cell>
          <cell r="H862">
            <v>93550</v>
          </cell>
          <cell r="I862">
            <v>93550</v>
          </cell>
          <cell r="J862">
            <v>93550</v>
          </cell>
          <cell r="K862">
            <v>93550</v>
          </cell>
          <cell r="L862">
            <v>93550</v>
          </cell>
          <cell r="M862">
            <v>93550</v>
          </cell>
          <cell r="N862">
            <v>1122600</v>
          </cell>
          <cell r="O862">
            <v>861157</v>
          </cell>
        </row>
        <row r="863">
          <cell r="B863">
            <v>34100</v>
          </cell>
          <cell r="C863">
            <v>34100</v>
          </cell>
          <cell r="D863">
            <v>34100</v>
          </cell>
          <cell r="E863">
            <v>34100</v>
          </cell>
          <cell r="F863">
            <v>34100</v>
          </cell>
          <cell r="G863">
            <v>34100</v>
          </cell>
          <cell r="H863">
            <v>34100</v>
          </cell>
          <cell r="I863">
            <v>34100</v>
          </cell>
          <cell r="J863">
            <v>34100</v>
          </cell>
          <cell r="K863">
            <v>34100</v>
          </cell>
          <cell r="L863">
            <v>34100</v>
          </cell>
          <cell r="M863">
            <v>34100</v>
          </cell>
          <cell r="N863">
            <v>409200</v>
          </cell>
          <cell r="O863">
            <v>758670</v>
          </cell>
        </row>
        <row r="864">
          <cell r="B864">
            <v>35833.333333333336</v>
          </cell>
          <cell r="C864">
            <v>35833.333333333336</v>
          </cell>
          <cell r="D864">
            <v>35833.333333333336</v>
          </cell>
          <cell r="E864">
            <v>35833.333333333336</v>
          </cell>
          <cell r="F864">
            <v>35833.333333333336</v>
          </cell>
          <cell r="G864">
            <v>35833.333333333336</v>
          </cell>
          <cell r="H864">
            <v>35833.333333333336</v>
          </cell>
          <cell r="I864">
            <v>35833.333333333336</v>
          </cell>
          <cell r="J864">
            <v>35833.333333333336</v>
          </cell>
          <cell r="K864">
            <v>35833.333333333336</v>
          </cell>
          <cell r="L864">
            <v>35833.333333333336</v>
          </cell>
          <cell r="M864">
            <v>35833.333333333336</v>
          </cell>
          <cell r="N864">
            <v>429999.99999999994</v>
          </cell>
          <cell r="O864">
            <v>3135617</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row>
        <row r="866">
          <cell r="B866">
            <v>500</v>
          </cell>
          <cell r="C866">
            <v>500</v>
          </cell>
          <cell r="D866">
            <v>500</v>
          </cell>
          <cell r="E866">
            <v>500</v>
          </cell>
          <cell r="F866">
            <v>500</v>
          </cell>
          <cell r="G866">
            <v>500</v>
          </cell>
          <cell r="H866">
            <v>500</v>
          </cell>
          <cell r="I866">
            <v>500</v>
          </cell>
          <cell r="J866">
            <v>500</v>
          </cell>
          <cell r="K866">
            <v>500</v>
          </cell>
          <cell r="L866">
            <v>500</v>
          </cell>
          <cell r="M866">
            <v>500</v>
          </cell>
          <cell r="N866">
            <v>6000</v>
          </cell>
          <cell r="O866">
            <v>0</v>
          </cell>
        </row>
        <row r="867">
          <cell r="B867">
            <v>777500</v>
          </cell>
          <cell r="C867">
            <v>777500</v>
          </cell>
          <cell r="D867">
            <v>777500</v>
          </cell>
          <cell r="E867">
            <v>777500</v>
          </cell>
          <cell r="F867">
            <v>777500</v>
          </cell>
          <cell r="G867">
            <v>777500</v>
          </cell>
          <cell r="H867">
            <v>777500</v>
          </cell>
          <cell r="I867">
            <v>777500</v>
          </cell>
          <cell r="J867">
            <v>777500</v>
          </cell>
          <cell r="K867">
            <v>777500</v>
          </cell>
          <cell r="L867">
            <v>777500</v>
          </cell>
          <cell r="M867">
            <v>777500</v>
          </cell>
          <cell r="N867">
            <v>9330000</v>
          </cell>
          <cell r="O867">
            <v>2250688</v>
          </cell>
        </row>
        <row r="868">
          <cell r="B868">
            <v>220916.66666666666</v>
          </cell>
          <cell r="C868">
            <v>220916.66666666666</v>
          </cell>
          <cell r="D868">
            <v>220916.66666666666</v>
          </cell>
          <cell r="E868">
            <v>220916.66666666666</v>
          </cell>
          <cell r="F868">
            <v>220916.66666666666</v>
          </cell>
          <cell r="G868">
            <v>220916.66666666666</v>
          </cell>
          <cell r="H868">
            <v>220916.66666666666</v>
          </cell>
          <cell r="I868">
            <v>220916.66666666666</v>
          </cell>
          <cell r="J868">
            <v>220916.66666666666</v>
          </cell>
          <cell r="K868">
            <v>220916.66666666666</v>
          </cell>
          <cell r="L868">
            <v>220916.66666666666</v>
          </cell>
          <cell r="M868">
            <v>220916.66666666666</v>
          </cell>
          <cell r="N868">
            <v>2651000</v>
          </cell>
          <cell r="O868">
            <v>1476779</v>
          </cell>
        </row>
        <row r="869">
          <cell r="C869">
            <v>0</v>
          </cell>
          <cell r="D869">
            <v>0</v>
          </cell>
          <cell r="E869">
            <v>0</v>
          </cell>
          <cell r="F869">
            <v>0</v>
          </cell>
          <cell r="G869">
            <v>0</v>
          </cell>
          <cell r="H869">
            <v>0</v>
          </cell>
          <cell r="I869">
            <v>0</v>
          </cell>
          <cell r="J869">
            <v>0</v>
          </cell>
          <cell r="K869">
            <v>0</v>
          </cell>
          <cell r="L869">
            <v>0</v>
          </cell>
          <cell r="M869">
            <v>0</v>
          </cell>
          <cell r="N869">
            <v>0</v>
          </cell>
          <cell r="O869">
            <v>0</v>
          </cell>
        </row>
        <row r="870">
          <cell r="B870">
            <v>521250</v>
          </cell>
          <cell r="C870">
            <v>521250</v>
          </cell>
          <cell r="D870">
            <v>521250</v>
          </cell>
          <cell r="E870">
            <v>521250</v>
          </cell>
          <cell r="F870">
            <v>521250</v>
          </cell>
          <cell r="G870">
            <v>521250</v>
          </cell>
          <cell r="H870">
            <v>521250</v>
          </cell>
          <cell r="I870">
            <v>521250</v>
          </cell>
          <cell r="J870">
            <v>521250</v>
          </cell>
          <cell r="K870">
            <v>521250</v>
          </cell>
          <cell r="L870">
            <v>521250</v>
          </cell>
          <cell r="M870">
            <v>521250</v>
          </cell>
          <cell r="N870">
            <v>6255000</v>
          </cell>
          <cell r="O870">
            <v>4047464</v>
          </cell>
        </row>
        <row r="871">
          <cell r="B871">
            <v>38083.333333333336</v>
          </cell>
          <cell r="C871">
            <v>38083.333333333336</v>
          </cell>
          <cell r="D871">
            <v>38083.333333333336</v>
          </cell>
          <cell r="E871">
            <v>38083.333333333336</v>
          </cell>
          <cell r="F871">
            <v>38083.333333333336</v>
          </cell>
          <cell r="G871">
            <v>38083.333333333336</v>
          </cell>
          <cell r="H871">
            <v>38083.333333333336</v>
          </cell>
          <cell r="I871">
            <v>38083.333333333336</v>
          </cell>
          <cell r="J871">
            <v>38083.333333333336</v>
          </cell>
          <cell r="K871">
            <v>38083.333333333336</v>
          </cell>
          <cell r="L871">
            <v>38083.333333333336</v>
          </cell>
          <cell r="M871">
            <v>38083.333333333336</v>
          </cell>
          <cell r="N871">
            <v>456999.99999999994</v>
          </cell>
          <cell r="O871">
            <v>372126</v>
          </cell>
        </row>
        <row r="872">
          <cell r="B872">
            <v>31333.333333333332</v>
          </cell>
          <cell r="C872">
            <v>31333.333333333332</v>
          </cell>
          <cell r="D872">
            <v>31333.333333333332</v>
          </cell>
          <cell r="E872">
            <v>31333.333333333332</v>
          </cell>
          <cell r="F872">
            <v>31333.333333333332</v>
          </cell>
          <cell r="G872">
            <v>31333.333333333332</v>
          </cell>
          <cell r="H872">
            <v>31333.333333333332</v>
          </cell>
          <cell r="I872">
            <v>31333.333333333332</v>
          </cell>
          <cell r="J872">
            <v>31333.333333333332</v>
          </cell>
          <cell r="K872">
            <v>31333.333333333332</v>
          </cell>
          <cell r="L872">
            <v>31333.333333333332</v>
          </cell>
          <cell r="M872">
            <v>31333.333333333332</v>
          </cell>
          <cell r="N872">
            <v>375999.99999999994</v>
          </cell>
          <cell r="O872">
            <v>366541</v>
          </cell>
        </row>
        <row r="873">
          <cell r="B873">
            <v>12500</v>
          </cell>
          <cell r="C873">
            <v>12500</v>
          </cell>
          <cell r="D873">
            <v>12500</v>
          </cell>
          <cell r="E873">
            <v>12500</v>
          </cell>
          <cell r="F873">
            <v>12500</v>
          </cell>
          <cell r="G873">
            <v>12500</v>
          </cell>
          <cell r="H873">
            <v>12500</v>
          </cell>
          <cell r="I873">
            <v>12500</v>
          </cell>
          <cell r="J873">
            <v>12500</v>
          </cell>
          <cell r="K873">
            <v>12500</v>
          </cell>
          <cell r="L873">
            <v>12500</v>
          </cell>
          <cell r="M873">
            <v>12500</v>
          </cell>
          <cell r="N873">
            <v>150000</v>
          </cell>
          <cell r="O873">
            <v>368351</v>
          </cell>
        </row>
        <row r="874">
          <cell r="B874">
            <v>226000</v>
          </cell>
          <cell r="C874">
            <v>226000</v>
          </cell>
          <cell r="D874">
            <v>226000</v>
          </cell>
          <cell r="E874">
            <v>226000</v>
          </cell>
          <cell r="F874">
            <v>226000</v>
          </cell>
          <cell r="G874">
            <v>226000</v>
          </cell>
          <cell r="H874">
            <v>226000</v>
          </cell>
          <cell r="I874">
            <v>226000</v>
          </cell>
          <cell r="J874">
            <v>226000</v>
          </cell>
          <cell r="K874">
            <v>226000</v>
          </cell>
          <cell r="L874">
            <v>226000</v>
          </cell>
          <cell r="M874">
            <v>226000</v>
          </cell>
          <cell r="N874">
            <v>2712000</v>
          </cell>
          <cell r="O874">
            <v>2177994</v>
          </cell>
        </row>
        <row r="875">
          <cell r="B875">
            <v>0</v>
          </cell>
          <cell r="C875">
            <v>0</v>
          </cell>
          <cell r="D875">
            <v>0</v>
          </cell>
          <cell r="E875">
            <v>0</v>
          </cell>
          <cell r="F875">
            <v>0</v>
          </cell>
          <cell r="G875">
            <v>0</v>
          </cell>
          <cell r="H875">
            <v>0</v>
          </cell>
          <cell r="I875">
            <v>0</v>
          </cell>
          <cell r="J875">
            <v>0</v>
          </cell>
          <cell r="K875">
            <v>0</v>
          </cell>
          <cell r="L875">
            <v>0</v>
          </cell>
          <cell r="M875">
            <v>0</v>
          </cell>
          <cell r="N875">
            <v>0</v>
          </cell>
          <cell r="O875">
            <v>14401</v>
          </cell>
        </row>
        <row r="876">
          <cell r="B876">
            <v>0</v>
          </cell>
          <cell r="C876">
            <v>0</v>
          </cell>
          <cell r="D876">
            <v>0</v>
          </cell>
          <cell r="E876">
            <v>0</v>
          </cell>
          <cell r="F876">
            <v>0</v>
          </cell>
          <cell r="G876">
            <v>0</v>
          </cell>
          <cell r="H876">
            <v>0</v>
          </cell>
          <cell r="I876">
            <v>0</v>
          </cell>
          <cell r="J876">
            <v>0</v>
          </cell>
          <cell r="K876">
            <v>0</v>
          </cell>
          <cell r="L876">
            <v>0</v>
          </cell>
          <cell r="M876">
            <v>0</v>
          </cell>
          <cell r="N876">
            <v>0</v>
          </cell>
          <cell r="O876">
            <v>0</v>
          </cell>
        </row>
        <row r="877">
          <cell r="B877">
            <v>0</v>
          </cell>
          <cell r="C877">
            <v>0</v>
          </cell>
          <cell r="D877">
            <v>0</v>
          </cell>
          <cell r="E877">
            <v>0</v>
          </cell>
          <cell r="F877">
            <v>0</v>
          </cell>
          <cell r="G877">
            <v>0</v>
          </cell>
          <cell r="H877">
            <v>0</v>
          </cell>
          <cell r="I877">
            <v>0</v>
          </cell>
          <cell r="J877">
            <v>0</v>
          </cell>
          <cell r="K877">
            <v>0</v>
          </cell>
          <cell r="L877">
            <v>0</v>
          </cell>
          <cell r="M877">
            <v>0</v>
          </cell>
          <cell r="N877">
            <v>0</v>
          </cell>
          <cell r="O877">
            <v>0</v>
          </cell>
        </row>
        <row r="878">
          <cell r="B878">
            <v>0</v>
          </cell>
          <cell r="C878">
            <v>0</v>
          </cell>
          <cell r="D878">
            <v>0</v>
          </cell>
          <cell r="E878">
            <v>0</v>
          </cell>
          <cell r="F878">
            <v>0</v>
          </cell>
          <cell r="G878">
            <v>0</v>
          </cell>
          <cell r="H878">
            <v>0</v>
          </cell>
          <cell r="I878">
            <v>0</v>
          </cell>
          <cell r="J878">
            <v>0</v>
          </cell>
          <cell r="K878">
            <v>0</v>
          </cell>
          <cell r="L878">
            <v>0</v>
          </cell>
          <cell r="M878">
            <v>0</v>
          </cell>
          <cell r="N878">
            <v>0</v>
          </cell>
          <cell r="O878">
            <v>0</v>
          </cell>
        </row>
        <row r="879">
          <cell r="B879">
            <v>232533.33333333334</v>
          </cell>
          <cell r="C879">
            <v>232533.33333333334</v>
          </cell>
          <cell r="D879">
            <v>232533.33333333334</v>
          </cell>
          <cell r="E879">
            <v>232533.33333333334</v>
          </cell>
          <cell r="F879">
            <v>232533.33333333334</v>
          </cell>
          <cell r="G879">
            <v>232533.33333333334</v>
          </cell>
          <cell r="H879">
            <v>232533.33333333334</v>
          </cell>
          <cell r="I879">
            <v>232533.33333333334</v>
          </cell>
          <cell r="J879">
            <v>232533.33333333334</v>
          </cell>
          <cell r="K879">
            <v>232533.33333333334</v>
          </cell>
          <cell r="L879">
            <v>232533.33333333334</v>
          </cell>
          <cell r="M879">
            <v>232533.33333333334</v>
          </cell>
          <cell r="N879">
            <v>2790400</v>
          </cell>
          <cell r="O879">
            <v>303414</v>
          </cell>
        </row>
        <row r="880">
          <cell r="B880">
            <v>87500</v>
          </cell>
          <cell r="C880">
            <v>87500</v>
          </cell>
          <cell r="D880">
            <v>87500</v>
          </cell>
          <cell r="E880">
            <v>87500</v>
          </cell>
          <cell r="F880">
            <v>87500</v>
          </cell>
          <cell r="G880">
            <v>87500</v>
          </cell>
          <cell r="H880">
            <v>87500</v>
          </cell>
          <cell r="I880">
            <v>87500</v>
          </cell>
          <cell r="J880">
            <v>87500</v>
          </cell>
          <cell r="K880">
            <v>87500</v>
          </cell>
          <cell r="L880">
            <v>87500</v>
          </cell>
          <cell r="M880">
            <v>87500</v>
          </cell>
          <cell r="N880">
            <v>1050000</v>
          </cell>
          <cell r="O880">
            <v>352422</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row>
        <row r="882">
          <cell r="B882">
            <v>66666.666666666672</v>
          </cell>
          <cell r="C882">
            <v>66666.666666666672</v>
          </cell>
          <cell r="D882">
            <v>66666.666666666672</v>
          </cell>
          <cell r="E882">
            <v>66666.666666666672</v>
          </cell>
          <cell r="F882">
            <v>66666.666666666672</v>
          </cell>
          <cell r="G882">
            <v>66666.666666666672</v>
          </cell>
          <cell r="H882">
            <v>66666.666666666672</v>
          </cell>
          <cell r="I882">
            <v>66666.666666666672</v>
          </cell>
          <cell r="J882">
            <v>66666.666666666672</v>
          </cell>
          <cell r="K882">
            <v>66666.666666666672</v>
          </cell>
          <cell r="L882">
            <v>66666.666666666672</v>
          </cell>
          <cell r="M882">
            <v>66666.666666666672</v>
          </cell>
          <cell r="N882">
            <v>799999.99999999988</v>
          </cell>
          <cell r="O882">
            <v>260727</v>
          </cell>
        </row>
        <row r="883">
          <cell r="C883">
            <v>0</v>
          </cell>
          <cell r="D883">
            <v>0</v>
          </cell>
          <cell r="E883">
            <v>0</v>
          </cell>
          <cell r="F883">
            <v>0</v>
          </cell>
          <cell r="G883">
            <v>0</v>
          </cell>
          <cell r="H883">
            <v>0</v>
          </cell>
          <cell r="I883">
            <v>0</v>
          </cell>
          <cell r="J883">
            <v>0</v>
          </cell>
          <cell r="K883">
            <v>0</v>
          </cell>
          <cell r="L883">
            <v>0</v>
          </cell>
          <cell r="M883">
            <v>0</v>
          </cell>
          <cell r="N883">
            <v>0</v>
          </cell>
          <cell r="O883">
            <v>0</v>
          </cell>
        </row>
        <row r="884">
          <cell r="C884">
            <v>0</v>
          </cell>
          <cell r="D884">
            <v>0</v>
          </cell>
          <cell r="E884">
            <v>0</v>
          </cell>
          <cell r="F884">
            <v>0</v>
          </cell>
          <cell r="G884">
            <v>0</v>
          </cell>
          <cell r="H884">
            <v>0</v>
          </cell>
          <cell r="I884">
            <v>0</v>
          </cell>
          <cell r="J884">
            <v>0</v>
          </cell>
          <cell r="K884">
            <v>0</v>
          </cell>
          <cell r="L884">
            <v>0</v>
          </cell>
          <cell r="M884">
            <v>0</v>
          </cell>
          <cell r="N884">
            <v>0</v>
          </cell>
          <cell r="O884">
            <v>0</v>
          </cell>
        </row>
        <row r="885">
          <cell r="C885">
            <v>0</v>
          </cell>
          <cell r="D885">
            <v>0</v>
          </cell>
          <cell r="E885">
            <v>0</v>
          </cell>
          <cell r="F885">
            <v>0</v>
          </cell>
          <cell r="G885">
            <v>0</v>
          </cell>
          <cell r="H885">
            <v>0</v>
          </cell>
          <cell r="I885">
            <v>0</v>
          </cell>
          <cell r="J885">
            <v>0</v>
          </cell>
          <cell r="K885">
            <v>0</v>
          </cell>
          <cell r="L885">
            <v>0</v>
          </cell>
          <cell r="M885">
            <v>0</v>
          </cell>
          <cell r="N885">
            <v>0</v>
          </cell>
          <cell r="O885">
            <v>0</v>
          </cell>
        </row>
        <row r="886">
          <cell r="B886">
            <v>5261850.333333333</v>
          </cell>
          <cell r="C886">
            <v>5261850.333333333</v>
          </cell>
          <cell r="D886">
            <v>5261850.333333333</v>
          </cell>
          <cell r="E886">
            <v>5261850.333333333</v>
          </cell>
          <cell r="F886">
            <v>5261850.333333333</v>
          </cell>
          <cell r="G886">
            <v>5261850.333333333</v>
          </cell>
          <cell r="H886">
            <v>5261850.333333333</v>
          </cell>
          <cell r="I886">
            <v>5261850.333333333</v>
          </cell>
          <cell r="J886">
            <v>5261850.333333333</v>
          </cell>
          <cell r="K886">
            <v>5261850.333333333</v>
          </cell>
          <cell r="L886">
            <v>5261850.333333333</v>
          </cell>
          <cell r="M886">
            <v>5261850.333333333</v>
          </cell>
          <cell r="N886">
            <v>63142204.000000007</v>
          </cell>
          <cell r="O886">
            <v>42059970</v>
          </cell>
        </row>
        <row r="887">
          <cell r="N887">
            <v>54799755</v>
          </cell>
        </row>
        <row r="888">
          <cell r="B888">
            <v>63142204</v>
          </cell>
          <cell r="C888">
            <v>138620000</v>
          </cell>
          <cell r="D888">
            <v>201762204</v>
          </cell>
          <cell r="E888">
            <v>193419755</v>
          </cell>
          <cell r="F888">
            <v>8342449</v>
          </cell>
          <cell r="P888">
            <v>17988460.5</v>
          </cell>
        </row>
        <row r="892">
          <cell r="B892" t="str">
            <v xml:space="preserve">Corporate, Admin. &amp; Finance Budget                                                                                                                                                                                                                             </v>
          </cell>
          <cell r="N892" t="str">
            <v>TOTAL</v>
          </cell>
          <cell r="O892" t="str">
            <v>ACTUAL UPTO APRIL '00</v>
          </cell>
        </row>
        <row r="894">
          <cell r="B894">
            <v>548</v>
          </cell>
          <cell r="C894">
            <v>579</v>
          </cell>
          <cell r="D894">
            <v>610</v>
          </cell>
          <cell r="E894">
            <v>641</v>
          </cell>
          <cell r="F894">
            <v>672</v>
          </cell>
          <cell r="G894">
            <v>703</v>
          </cell>
          <cell r="H894">
            <v>734</v>
          </cell>
          <cell r="I894">
            <v>765</v>
          </cell>
          <cell r="J894">
            <v>796</v>
          </cell>
          <cell r="K894">
            <v>827</v>
          </cell>
          <cell r="L894">
            <v>858</v>
          </cell>
          <cell r="M894">
            <v>889</v>
          </cell>
        </row>
        <row r="895">
          <cell r="B895">
            <v>3031422.6666666665</v>
          </cell>
          <cell r="C895">
            <v>3031422.6666666665</v>
          </cell>
          <cell r="D895">
            <v>3031422.6666666665</v>
          </cell>
          <cell r="E895">
            <v>3031422.6666666665</v>
          </cell>
          <cell r="F895">
            <v>3031422.6666666665</v>
          </cell>
          <cell r="G895">
            <v>3031422.6666666665</v>
          </cell>
          <cell r="H895">
            <v>3031422.6666666665</v>
          </cell>
          <cell r="I895">
            <v>3031422.6666666665</v>
          </cell>
          <cell r="J895">
            <v>3031422.6666666665</v>
          </cell>
          <cell r="K895">
            <v>3031422.6666666665</v>
          </cell>
          <cell r="L895">
            <v>3031422.6666666665</v>
          </cell>
          <cell r="M895">
            <v>3031422.6666666665</v>
          </cell>
          <cell r="N895">
            <v>36377072.000000007</v>
          </cell>
          <cell r="O895">
            <v>32304059</v>
          </cell>
          <cell r="P895">
            <v>36377072.000000007</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94342</v>
          </cell>
          <cell r="P896">
            <v>0</v>
          </cell>
        </row>
        <row r="897">
          <cell r="B897">
            <v>112155.33333333333</v>
          </cell>
          <cell r="C897">
            <v>112155.33333333333</v>
          </cell>
          <cell r="D897">
            <v>112155.33333333333</v>
          </cell>
          <cell r="E897">
            <v>112155.33333333333</v>
          </cell>
          <cell r="F897">
            <v>112155.33333333333</v>
          </cell>
          <cell r="G897">
            <v>112155.33333333333</v>
          </cell>
          <cell r="H897">
            <v>112155.33333333333</v>
          </cell>
          <cell r="I897">
            <v>112155.33333333333</v>
          </cell>
          <cell r="J897">
            <v>112155.33333333333</v>
          </cell>
          <cell r="K897">
            <v>112155.33333333333</v>
          </cell>
          <cell r="L897">
            <v>112155.33333333333</v>
          </cell>
          <cell r="M897">
            <v>112155.33333333333</v>
          </cell>
          <cell r="N897">
            <v>1345864</v>
          </cell>
          <cell r="O897">
            <v>182502</v>
          </cell>
          <cell r="P897">
            <v>1345864</v>
          </cell>
        </row>
        <row r="898">
          <cell r="B898">
            <v>183750</v>
          </cell>
          <cell r="C898">
            <v>183750</v>
          </cell>
          <cell r="D898">
            <v>183750</v>
          </cell>
          <cell r="E898">
            <v>183750</v>
          </cell>
          <cell r="F898">
            <v>183750</v>
          </cell>
          <cell r="G898">
            <v>183750</v>
          </cell>
          <cell r="H898">
            <v>183750</v>
          </cell>
          <cell r="I898">
            <v>183750</v>
          </cell>
          <cell r="J898">
            <v>183750</v>
          </cell>
          <cell r="K898">
            <v>183750</v>
          </cell>
          <cell r="L898">
            <v>183750</v>
          </cell>
          <cell r="M898">
            <v>183750</v>
          </cell>
          <cell r="N898">
            <v>2205000</v>
          </cell>
          <cell r="O898">
            <v>1015628</v>
          </cell>
          <cell r="P898">
            <v>2205000</v>
          </cell>
        </row>
        <row r="899">
          <cell r="B899">
            <v>44914.5</v>
          </cell>
          <cell r="C899">
            <v>44914.5</v>
          </cell>
          <cell r="D899">
            <v>44914.5</v>
          </cell>
          <cell r="E899">
            <v>44914.5</v>
          </cell>
          <cell r="F899">
            <v>44914.5</v>
          </cell>
          <cell r="G899">
            <v>44914.5</v>
          </cell>
          <cell r="H899">
            <v>44914.5</v>
          </cell>
          <cell r="I899">
            <v>44914.5</v>
          </cell>
          <cell r="J899">
            <v>44914.5</v>
          </cell>
          <cell r="K899">
            <v>44914.5</v>
          </cell>
          <cell r="L899">
            <v>44914.5</v>
          </cell>
          <cell r="M899">
            <v>44914.5</v>
          </cell>
          <cell r="N899">
            <v>538974</v>
          </cell>
          <cell r="O899">
            <v>451660</v>
          </cell>
          <cell r="P899">
            <v>-35838098.000000007</v>
          </cell>
        </row>
        <row r="900">
          <cell r="B900">
            <v>416666.66666666669</v>
          </cell>
          <cell r="C900">
            <v>416666.66666666669</v>
          </cell>
          <cell r="D900">
            <v>416666.66666666669</v>
          </cell>
          <cell r="E900">
            <v>416666.66666666669</v>
          </cell>
          <cell r="F900">
            <v>416666.66666666669</v>
          </cell>
          <cell r="G900">
            <v>416666.66666666669</v>
          </cell>
          <cell r="H900">
            <v>416666.66666666669</v>
          </cell>
          <cell r="I900">
            <v>416666.66666666669</v>
          </cell>
          <cell r="J900">
            <v>416666.66666666669</v>
          </cell>
          <cell r="K900">
            <v>416666.66666666669</v>
          </cell>
          <cell r="L900">
            <v>416666.66666666669</v>
          </cell>
          <cell r="M900">
            <v>416666.66666666669</v>
          </cell>
          <cell r="N900">
            <v>5000000</v>
          </cell>
          <cell r="O900">
            <v>0</v>
          </cell>
          <cell r="P900">
            <v>5000000</v>
          </cell>
          <cell r="T900">
            <v>75000</v>
          </cell>
          <cell r="U900">
            <v>500000</v>
          </cell>
        </row>
        <row r="901">
          <cell r="B901">
            <v>179666.66666666666</v>
          </cell>
          <cell r="C901">
            <v>179666.66666666666</v>
          </cell>
          <cell r="D901">
            <v>179666.66666666666</v>
          </cell>
          <cell r="E901">
            <v>179666.66666666666</v>
          </cell>
          <cell r="F901">
            <v>179666.66666666666</v>
          </cell>
          <cell r="G901">
            <v>179666.66666666666</v>
          </cell>
          <cell r="H901">
            <v>179666.66666666666</v>
          </cell>
          <cell r="I901">
            <v>179666.66666666666</v>
          </cell>
          <cell r="J901">
            <v>179666.66666666666</v>
          </cell>
          <cell r="K901">
            <v>179666.66666666666</v>
          </cell>
          <cell r="L901">
            <v>179666.66666666666</v>
          </cell>
          <cell r="M901">
            <v>179666.66666666666</v>
          </cell>
          <cell r="N901">
            <v>2156000.0000000005</v>
          </cell>
          <cell r="O901">
            <v>3164700</v>
          </cell>
          <cell r="P901">
            <v>810136.00000000047</v>
          </cell>
          <cell r="T901">
            <v>1000</v>
          </cell>
          <cell r="U901">
            <v>300000</v>
          </cell>
        </row>
        <row r="902">
          <cell r="B902">
            <v>30000</v>
          </cell>
          <cell r="C902">
            <v>30000</v>
          </cell>
          <cell r="D902">
            <v>30000</v>
          </cell>
          <cell r="E902">
            <v>30000</v>
          </cell>
          <cell r="F902">
            <v>30000</v>
          </cell>
          <cell r="G902">
            <v>30000</v>
          </cell>
          <cell r="H902">
            <v>30000</v>
          </cell>
          <cell r="I902">
            <v>30000</v>
          </cell>
          <cell r="J902">
            <v>30000</v>
          </cell>
          <cell r="K902">
            <v>30000</v>
          </cell>
          <cell r="L902">
            <v>30000</v>
          </cell>
          <cell r="M902">
            <v>30000</v>
          </cell>
          <cell r="N902">
            <v>360000</v>
          </cell>
          <cell r="P902">
            <v>-1845000</v>
          </cell>
          <cell r="T902">
            <v>5000</v>
          </cell>
          <cell r="U902">
            <v>3000000</v>
          </cell>
        </row>
        <row r="903">
          <cell r="B903">
            <v>21125</v>
          </cell>
          <cell r="C903">
            <v>21125</v>
          </cell>
          <cell r="D903">
            <v>21125</v>
          </cell>
          <cell r="E903">
            <v>21125</v>
          </cell>
          <cell r="F903">
            <v>21125</v>
          </cell>
          <cell r="G903">
            <v>21125</v>
          </cell>
          <cell r="H903">
            <v>21125</v>
          </cell>
          <cell r="I903">
            <v>21125</v>
          </cell>
          <cell r="J903">
            <v>21125</v>
          </cell>
          <cell r="K903">
            <v>21125</v>
          </cell>
          <cell r="L903">
            <v>21125</v>
          </cell>
          <cell r="M903">
            <v>21125</v>
          </cell>
          <cell r="N903">
            <v>253500</v>
          </cell>
          <cell r="O903">
            <v>175965</v>
          </cell>
          <cell r="P903">
            <v>-285474</v>
          </cell>
          <cell r="T903">
            <v>5000</v>
          </cell>
          <cell r="U903">
            <v>100000</v>
          </cell>
        </row>
        <row r="904">
          <cell r="B904">
            <v>211864.91666666666</v>
          </cell>
          <cell r="C904">
            <v>211864.91666666666</v>
          </cell>
          <cell r="D904">
            <v>211864.91666666666</v>
          </cell>
          <cell r="E904">
            <v>211864.91666666666</v>
          </cell>
          <cell r="F904">
            <v>211864.91666666666</v>
          </cell>
          <cell r="G904">
            <v>211864.91666666666</v>
          </cell>
          <cell r="H904">
            <v>211864.91666666666</v>
          </cell>
          <cell r="I904">
            <v>211864.91666666666</v>
          </cell>
          <cell r="J904">
            <v>211864.91666666666</v>
          </cell>
          <cell r="K904">
            <v>211864.91666666666</v>
          </cell>
          <cell r="L904">
            <v>211864.91666666666</v>
          </cell>
          <cell r="M904">
            <v>211864.91666666666</v>
          </cell>
          <cell r="N904">
            <v>2542379</v>
          </cell>
          <cell r="O904">
            <v>1569651</v>
          </cell>
          <cell r="P904">
            <v>-2457621</v>
          </cell>
          <cell r="R904">
            <v>1000000.0000000002</v>
          </cell>
          <cell r="T904">
            <v>150000</v>
          </cell>
          <cell r="U904">
            <v>400000</v>
          </cell>
        </row>
        <row r="905">
          <cell r="B905">
            <v>409583.33333333331</v>
          </cell>
          <cell r="C905">
            <v>409583.33333333331</v>
          </cell>
          <cell r="D905">
            <v>409583.33333333331</v>
          </cell>
          <cell r="E905">
            <v>409583.33333333331</v>
          </cell>
          <cell r="F905">
            <v>409583.33333333331</v>
          </cell>
          <cell r="G905">
            <v>409583.33333333331</v>
          </cell>
          <cell r="H905">
            <v>409583.33333333331</v>
          </cell>
          <cell r="I905">
            <v>409583.33333333331</v>
          </cell>
          <cell r="J905">
            <v>409583.33333333331</v>
          </cell>
          <cell r="K905">
            <v>409583.33333333331</v>
          </cell>
          <cell r="L905">
            <v>409583.33333333331</v>
          </cell>
          <cell r="M905">
            <v>409583.33333333331</v>
          </cell>
          <cell r="N905">
            <v>4915000</v>
          </cell>
          <cell r="O905">
            <v>3502932</v>
          </cell>
          <cell r="P905">
            <v>2758999.9999999995</v>
          </cell>
          <cell r="T905">
            <v>100000</v>
          </cell>
          <cell r="U905">
            <v>2000000</v>
          </cell>
        </row>
        <row r="906">
          <cell r="B906">
            <v>0</v>
          </cell>
          <cell r="C906">
            <v>0</v>
          </cell>
          <cell r="D906">
            <v>0</v>
          </cell>
          <cell r="E906">
            <v>0</v>
          </cell>
          <cell r="F906">
            <v>0</v>
          </cell>
          <cell r="G906">
            <v>0</v>
          </cell>
          <cell r="H906">
            <v>0</v>
          </cell>
          <cell r="I906">
            <v>0</v>
          </cell>
          <cell r="J906">
            <v>0</v>
          </cell>
          <cell r="K906">
            <v>0</v>
          </cell>
          <cell r="L906">
            <v>0</v>
          </cell>
          <cell r="M906">
            <v>0</v>
          </cell>
          <cell r="N906">
            <v>0</v>
          </cell>
          <cell r="O906">
            <v>0</v>
          </cell>
          <cell r="P906">
            <v>-360000</v>
          </cell>
          <cell r="T906">
            <v>10000</v>
          </cell>
          <cell r="U906">
            <v>500000</v>
          </cell>
        </row>
        <row r="907">
          <cell r="B907">
            <v>0</v>
          </cell>
          <cell r="C907">
            <v>0</v>
          </cell>
          <cell r="D907">
            <v>0</v>
          </cell>
          <cell r="E907">
            <v>0</v>
          </cell>
          <cell r="F907">
            <v>0</v>
          </cell>
          <cell r="G907">
            <v>0</v>
          </cell>
          <cell r="H907">
            <v>0</v>
          </cell>
          <cell r="I907">
            <v>0</v>
          </cell>
          <cell r="J907">
            <v>0</v>
          </cell>
          <cell r="K907">
            <v>0</v>
          </cell>
          <cell r="L907">
            <v>0</v>
          </cell>
          <cell r="M907">
            <v>0</v>
          </cell>
          <cell r="N907">
            <v>0</v>
          </cell>
          <cell r="O907">
            <v>0</v>
          </cell>
          <cell r="P907">
            <v>-253500</v>
          </cell>
          <cell r="T907">
            <v>2000</v>
          </cell>
          <cell r="U907">
            <v>50000</v>
          </cell>
        </row>
        <row r="908">
          <cell r="B908">
            <v>265646.66666666669</v>
          </cell>
          <cell r="C908">
            <v>265646.66666666669</v>
          </cell>
          <cell r="D908">
            <v>265646.66666666669</v>
          </cell>
          <cell r="E908">
            <v>265646.66666666669</v>
          </cell>
          <cell r="F908">
            <v>265646.66666666669</v>
          </cell>
          <cell r="G908">
            <v>265646.66666666669</v>
          </cell>
          <cell r="H908">
            <v>265646.66666666669</v>
          </cell>
          <cell r="I908">
            <v>265646.66666666669</v>
          </cell>
          <cell r="J908">
            <v>265646.66666666669</v>
          </cell>
          <cell r="K908">
            <v>265646.66666666669</v>
          </cell>
          <cell r="L908">
            <v>265646.66666666669</v>
          </cell>
          <cell r="M908">
            <v>265646.66666666669</v>
          </cell>
          <cell r="N908">
            <v>3187759.9999999995</v>
          </cell>
          <cell r="O908">
            <v>2205648</v>
          </cell>
          <cell r="P908">
            <v>645380.99999999953</v>
          </cell>
          <cell r="R908">
            <v>499999.99999999953</v>
          </cell>
          <cell r="T908">
            <v>10000</v>
          </cell>
          <cell r="U908">
            <v>300000</v>
          </cell>
        </row>
        <row r="909">
          <cell r="B909">
            <v>129491.66666666667</v>
          </cell>
          <cell r="C909">
            <v>129491.66666666667</v>
          </cell>
          <cell r="D909">
            <v>129491.66666666667</v>
          </cell>
          <cell r="E909">
            <v>129491.66666666667</v>
          </cell>
          <cell r="F909">
            <v>129491.66666666667</v>
          </cell>
          <cell r="G909">
            <v>129491.66666666667</v>
          </cell>
          <cell r="H909">
            <v>129491.66666666667</v>
          </cell>
          <cell r="I909">
            <v>129491.66666666667</v>
          </cell>
          <cell r="J909">
            <v>129491.66666666667</v>
          </cell>
          <cell r="K909">
            <v>129491.66666666667</v>
          </cell>
          <cell r="L909">
            <v>129491.66666666667</v>
          </cell>
          <cell r="M909">
            <v>129491.66666666667</v>
          </cell>
          <cell r="N909">
            <v>1553900.0000000002</v>
          </cell>
          <cell r="O909">
            <v>1216681</v>
          </cell>
          <cell r="P909">
            <v>-3361100</v>
          </cell>
          <cell r="T909">
            <v>15000</v>
          </cell>
          <cell r="U909">
            <v>3000000</v>
          </cell>
        </row>
        <row r="910">
          <cell r="B910">
            <v>250000</v>
          </cell>
          <cell r="C910">
            <v>250000</v>
          </cell>
          <cell r="D910">
            <v>250000</v>
          </cell>
          <cell r="E910">
            <v>250000</v>
          </cell>
          <cell r="F910">
            <v>250000</v>
          </cell>
          <cell r="G910">
            <v>250000</v>
          </cell>
          <cell r="H910">
            <v>250000</v>
          </cell>
          <cell r="I910">
            <v>250000</v>
          </cell>
          <cell r="J910">
            <v>250000</v>
          </cell>
          <cell r="K910">
            <v>250000</v>
          </cell>
          <cell r="L910">
            <v>250000</v>
          </cell>
          <cell r="M910">
            <v>250000</v>
          </cell>
          <cell r="N910">
            <v>3000000</v>
          </cell>
          <cell r="O910">
            <v>2555378</v>
          </cell>
          <cell r="P910">
            <v>3000000</v>
          </cell>
          <cell r="T910">
            <v>10000</v>
          </cell>
          <cell r="U910">
            <v>160000</v>
          </cell>
        </row>
        <row r="911">
          <cell r="B911">
            <v>578333.33333333337</v>
          </cell>
          <cell r="C911">
            <v>578333.33333333337</v>
          </cell>
          <cell r="D911">
            <v>578333.33333333337</v>
          </cell>
          <cell r="E911">
            <v>578333.33333333337</v>
          </cell>
          <cell r="F911">
            <v>578333.33333333337</v>
          </cell>
          <cell r="G911">
            <v>578333.33333333337</v>
          </cell>
          <cell r="H911">
            <v>578333.33333333337</v>
          </cell>
          <cell r="I911">
            <v>578333.33333333337</v>
          </cell>
          <cell r="J911">
            <v>578333.33333333337</v>
          </cell>
          <cell r="K911">
            <v>578333.33333333337</v>
          </cell>
          <cell r="L911">
            <v>578333.33333333337</v>
          </cell>
          <cell r="M911">
            <v>578333.33333333337</v>
          </cell>
          <cell r="N911">
            <v>6939999.9999999991</v>
          </cell>
          <cell r="O911">
            <v>4013389</v>
          </cell>
          <cell r="P911">
            <v>6939999.9999999991</v>
          </cell>
          <cell r="R911">
            <v>4999999.9999999991</v>
          </cell>
          <cell r="T911">
            <v>25000</v>
          </cell>
          <cell r="U911">
            <v>2000</v>
          </cell>
        </row>
        <row r="912">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-3187759.9999999995</v>
          </cell>
          <cell r="T912">
            <v>408000</v>
          </cell>
          <cell r="U912">
            <v>30000</v>
          </cell>
        </row>
        <row r="913">
          <cell r="B913">
            <v>137745.5</v>
          </cell>
          <cell r="C913">
            <v>137745.5</v>
          </cell>
          <cell r="D913">
            <v>137745.5</v>
          </cell>
          <cell r="E913">
            <v>137745.5</v>
          </cell>
          <cell r="F913">
            <v>137745.5</v>
          </cell>
          <cell r="G913">
            <v>137745.5</v>
          </cell>
          <cell r="H913">
            <v>137745.5</v>
          </cell>
          <cell r="I913">
            <v>137745.5</v>
          </cell>
          <cell r="J913">
            <v>137745.5</v>
          </cell>
          <cell r="K913">
            <v>137745.5</v>
          </cell>
          <cell r="L913">
            <v>137745.5</v>
          </cell>
          <cell r="M913">
            <v>137745.5</v>
          </cell>
          <cell r="N913">
            <v>1652946</v>
          </cell>
          <cell r="O913">
            <v>1199394</v>
          </cell>
          <cell r="P913">
            <v>99045.999999999767</v>
          </cell>
          <cell r="U913">
            <v>10000</v>
          </cell>
        </row>
        <row r="914">
          <cell r="B914">
            <v>0</v>
          </cell>
          <cell r="C914">
            <v>0</v>
          </cell>
          <cell r="D914">
            <v>0</v>
          </cell>
          <cell r="E914">
            <v>0</v>
          </cell>
          <cell r="F914">
            <v>0</v>
          </cell>
          <cell r="G914">
            <v>0</v>
          </cell>
          <cell r="H914">
            <v>0</v>
          </cell>
          <cell r="I914">
            <v>0</v>
          </cell>
          <cell r="J914">
            <v>0</v>
          </cell>
          <cell r="K914">
            <v>0</v>
          </cell>
          <cell r="L914">
            <v>0</v>
          </cell>
          <cell r="M914">
            <v>0</v>
          </cell>
          <cell r="N914">
            <v>0</v>
          </cell>
          <cell r="O914">
            <v>2500000</v>
          </cell>
          <cell r="P914">
            <v>-3000000</v>
          </cell>
          <cell r="U914">
            <v>150000</v>
          </cell>
        </row>
        <row r="915">
          <cell r="B915">
            <v>3416.6666666666665</v>
          </cell>
          <cell r="C915">
            <v>3416.6666666666665</v>
          </cell>
          <cell r="D915">
            <v>3416.6666666666665</v>
          </cell>
          <cell r="E915">
            <v>3416.6666666666665</v>
          </cell>
          <cell r="F915">
            <v>3416.6666666666665</v>
          </cell>
          <cell r="G915">
            <v>3416.6666666666665</v>
          </cell>
          <cell r="H915">
            <v>3416.6666666666665</v>
          </cell>
          <cell r="I915">
            <v>3416.6666666666665</v>
          </cell>
          <cell r="J915">
            <v>3416.6666666666665</v>
          </cell>
          <cell r="K915">
            <v>3416.6666666666665</v>
          </cell>
          <cell r="L915">
            <v>3416.6666666666665</v>
          </cell>
          <cell r="M915">
            <v>3416.6666666666665</v>
          </cell>
          <cell r="N915">
            <v>41000</v>
          </cell>
          <cell r="O915">
            <v>45713</v>
          </cell>
          <cell r="P915">
            <v>-6898999.9999999991</v>
          </cell>
          <cell r="U915">
            <v>250000</v>
          </cell>
        </row>
        <row r="916">
          <cell r="B916">
            <v>518750</v>
          </cell>
          <cell r="C916">
            <v>518750</v>
          </cell>
          <cell r="D916">
            <v>518750</v>
          </cell>
          <cell r="E916">
            <v>518750</v>
          </cell>
          <cell r="F916">
            <v>518750</v>
          </cell>
          <cell r="G916">
            <v>518750</v>
          </cell>
          <cell r="H916">
            <v>518750</v>
          </cell>
          <cell r="I916">
            <v>518750</v>
          </cell>
          <cell r="J916">
            <v>518750</v>
          </cell>
          <cell r="K916">
            <v>518750</v>
          </cell>
          <cell r="L916">
            <v>518750</v>
          </cell>
          <cell r="M916">
            <v>518750</v>
          </cell>
          <cell r="N916">
            <v>6225000</v>
          </cell>
          <cell r="O916">
            <v>5979240</v>
          </cell>
          <cell r="P916">
            <v>6225000</v>
          </cell>
          <cell r="U916">
            <v>200000</v>
          </cell>
        </row>
        <row r="917">
          <cell r="B917">
            <v>669583.33333333337</v>
          </cell>
          <cell r="C917">
            <v>669583.33333333337</v>
          </cell>
          <cell r="D917">
            <v>669583.33333333337</v>
          </cell>
          <cell r="E917">
            <v>669583.33333333337</v>
          </cell>
          <cell r="F917">
            <v>669583.33333333337</v>
          </cell>
          <cell r="G917">
            <v>669583.33333333337</v>
          </cell>
          <cell r="H917">
            <v>669583.33333333337</v>
          </cell>
          <cell r="I917">
            <v>669583.33333333337</v>
          </cell>
          <cell r="J917">
            <v>669583.33333333337</v>
          </cell>
          <cell r="K917">
            <v>669583.33333333337</v>
          </cell>
          <cell r="L917">
            <v>669583.33333333337</v>
          </cell>
          <cell r="M917">
            <v>669583.33333333337</v>
          </cell>
          <cell r="N917">
            <v>8034999.9999999991</v>
          </cell>
          <cell r="O917">
            <v>6071928</v>
          </cell>
          <cell r="P917">
            <v>6382053.9999999991</v>
          </cell>
          <cell r="R917">
            <v>1500000</v>
          </cell>
          <cell r="U917">
            <v>4000000</v>
          </cell>
        </row>
        <row r="918">
          <cell r="B918">
            <v>40708.333333333336</v>
          </cell>
          <cell r="C918">
            <v>40708.333333333336</v>
          </cell>
          <cell r="D918">
            <v>40708.333333333336</v>
          </cell>
          <cell r="E918">
            <v>40708.333333333336</v>
          </cell>
          <cell r="F918">
            <v>40708.333333333336</v>
          </cell>
          <cell r="G918">
            <v>40708.333333333336</v>
          </cell>
          <cell r="H918">
            <v>40708.333333333336</v>
          </cell>
          <cell r="I918">
            <v>40708.333333333336</v>
          </cell>
          <cell r="J918">
            <v>40708.333333333336</v>
          </cell>
          <cell r="K918">
            <v>40708.333333333336</v>
          </cell>
          <cell r="L918">
            <v>40708.333333333336</v>
          </cell>
          <cell r="M918">
            <v>40708.333333333336</v>
          </cell>
          <cell r="N918">
            <v>488499.99999999994</v>
          </cell>
          <cell r="O918">
            <v>358661</v>
          </cell>
          <cell r="P918">
            <v>488499.99999999994</v>
          </cell>
          <cell r="U918">
            <v>14952000</v>
          </cell>
        </row>
        <row r="919">
          <cell r="B919">
            <v>115833.33333333333</v>
          </cell>
          <cell r="C919">
            <v>115833.33333333333</v>
          </cell>
          <cell r="D919">
            <v>115833.33333333333</v>
          </cell>
          <cell r="E919">
            <v>115833.33333333333</v>
          </cell>
          <cell r="F919">
            <v>115833.33333333333</v>
          </cell>
          <cell r="G919">
            <v>115833.33333333333</v>
          </cell>
          <cell r="H919">
            <v>115833.33333333333</v>
          </cell>
          <cell r="I919">
            <v>115833.33333333333</v>
          </cell>
          <cell r="J919">
            <v>115833.33333333333</v>
          </cell>
          <cell r="K919">
            <v>115833.33333333333</v>
          </cell>
          <cell r="L919">
            <v>115833.33333333333</v>
          </cell>
          <cell r="M919">
            <v>115833.33333333333</v>
          </cell>
          <cell r="N919">
            <v>1390000</v>
          </cell>
          <cell r="O919">
            <v>1189760</v>
          </cell>
          <cell r="P919">
            <v>1349000</v>
          </cell>
        </row>
        <row r="920">
          <cell r="B920">
            <v>32083.333333333332</v>
          </cell>
          <cell r="C920">
            <v>32083.333333333332</v>
          </cell>
          <cell r="D920">
            <v>32083.333333333332</v>
          </cell>
          <cell r="E920">
            <v>32083.333333333332</v>
          </cell>
          <cell r="F920">
            <v>32083.333333333332</v>
          </cell>
          <cell r="G920">
            <v>32083.333333333332</v>
          </cell>
          <cell r="H920">
            <v>32083.333333333332</v>
          </cell>
          <cell r="I920">
            <v>32083.333333333332</v>
          </cell>
          <cell r="J920">
            <v>32083.333333333332</v>
          </cell>
          <cell r="K920">
            <v>32083.333333333332</v>
          </cell>
          <cell r="L920">
            <v>32083.333333333332</v>
          </cell>
          <cell r="M920">
            <v>32083.333333333332</v>
          </cell>
          <cell r="N920">
            <v>384999.99999999994</v>
          </cell>
          <cell r="O920">
            <v>449400</v>
          </cell>
          <cell r="P920">
            <v>-5840000</v>
          </cell>
        </row>
        <row r="921">
          <cell r="B921">
            <v>423243.08333333331</v>
          </cell>
          <cell r="C921">
            <v>423243.08333333331</v>
          </cell>
          <cell r="D921">
            <v>423243.08333333331</v>
          </cell>
          <cell r="E921">
            <v>423243.08333333331</v>
          </cell>
          <cell r="F921">
            <v>423243.08333333331</v>
          </cell>
          <cell r="G921">
            <v>423243.08333333331</v>
          </cell>
          <cell r="H921">
            <v>423243.08333333331</v>
          </cell>
          <cell r="I921">
            <v>423243.08333333331</v>
          </cell>
          <cell r="J921">
            <v>423243.08333333331</v>
          </cell>
          <cell r="K921">
            <v>423243.08333333331</v>
          </cell>
          <cell r="L921">
            <v>423243.08333333331</v>
          </cell>
          <cell r="M921">
            <v>423243.08333333331</v>
          </cell>
          <cell r="N921">
            <v>5078917</v>
          </cell>
          <cell r="O921">
            <v>4601099</v>
          </cell>
          <cell r="P921">
            <v>-2956082.9999999991</v>
          </cell>
          <cell r="U921">
            <v>15360000</v>
          </cell>
        </row>
        <row r="922">
          <cell r="B922">
            <v>306953</v>
          </cell>
          <cell r="C922">
            <v>306953</v>
          </cell>
          <cell r="D922">
            <v>306953</v>
          </cell>
          <cell r="E922">
            <v>306953</v>
          </cell>
          <cell r="F922">
            <v>306953</v>
          </cell>
          <cell r="G922">
            <v>306953</v>
          </cell>
          <cell r="H922">
            <v>306953</v>
          </cell>
          <cell r="I922">
            <v>306953</v>
          </cell>
          <cell r="J922">
            <v>306953</v>
          </cell>
          <cell r="K922">
            <v>306953</v>
          </cell>
          <cell r="L922">
            <v>306953</v>
          </cell>
          <cell r="M922">
            <v>306953</v>
          </cell>
          <cell r="N922">
            <v>3683436</v>
          </cell>
          <cell r="O922">
            <v>1172446</v>
          </cell>
          <cell r="P922">
            <v>3194936</v>
          </cell>
        </row>
        <row r="923">
          <cell r="B923">
            <v>814768.91666666674</v>
          </cell>
          <cell r="C923">
            <v>814768.91666666674</v>
          </cell>
          <cell r="D923">
            <v>814768.91666666674</v>
          </cell>
          <cell r="E923">
            <v>814768.91666666674</v>
          </cell>
          <cell r="F923">
            <v>814768.91666666674</v>
          </cell>
          <cell r="G923">
            <v>814768.91666666674</v>
          </cell>
          <cell r="H923">
            <v>814768.91666666674</v>
          </cell>
          <cell r="I923">
            <v>814768.91666666674</v>
          </cell>
          <cell r="J923">
            <v>814768.91666666674</v>
          </cell>
          <cell r="K923">
            <v>814768.91666666674</v>
          </cell>
          <cell r="L923">
            <v>814768.91666666674</v>
          </cell>
          <cell r="M923">
            <v>814768.91666666674</v>
          </cell>
          <cell r="N923">
            <v>9777227.0000000019</v>
          </cell>
          <cell r="O923">
            <v>5911596</v>
          </cell>
          <cell r="P923">
            <v>8387227.0000000019</v>
          </cell>
          <cell r="R923">
            <v>1000000.0000000037</v>
          </cell>
          <cell r="U923">
            <v>108296475</v>
          </cell>
        </row>
        <row r="924">
          <cell r="B924">
            <v>1374833.3333333333</v>
          </cell>
          <cell r="C924">
            <v>1374833.3333333333</v>
          </cell>
          <cell r="D924">
            <v>1374833.3333333333</v>
          </cell>
          <cell r="E924">
            <v>1374833.3333333333</v>
          </cell>
          <cell r="F924">
            <v>1374833.3333333333</v>
          </cell>
          <cell r="G924">
            <v>1374833.3333333333</v>
          </cell>
          <cell r="H924">
            <v>1374833.3333333333</v>
          </cell>
          <cell r="I924">
            <v>1374833.3333333333</v>
          </cell>
          <cell r="J924">
            <v>1374833.3333333333</v>
          </cell>
          <cell r="K924">
            <v>1374833.3333333333</v>
          </cell>
          <cell r="L924">
            <v>1374833.3333333333</v>
          </cell>
          <cell r="M924">
            <v>1374833.3333333333</v>
          </cell>
          <cell r="N924">
            <v>16498000.000000002</v>
          </cell>
          <cell r="O924">
            <v>10997228</v>
          </cell>
          <cell r="P924">
            <v>16113000.000000002</v>
          </cell>
          <cell r="R924">
            <v>1000000.0000000019</v>
          </cell>
        </row>
        <row r="925">
          <cell r="B925">
            <v>275666.66666666669</v>
          </cell>
          <cell r="C925">
            <v>275666.66666666669</v>
          </cell>
          <cell r="D925">
            <v>275666.66666666669</v>
          </cell>
          <cell r="E925">
            <v>275666.66666666669</v>
          </cell>
          <cell r="F925">
            <v>275666.66666666669</v>
          </cell>
          <cell r="G925">
            <v>275666.66666666669</v>
          </cell>
          <cell r="H925">
            <v>275666.66666666669</v>
          </cell>
          <cell r="I925">
            <v>275666.66666666669</v>
          </cell>
          <cell r="J925">
            <v>275666.66666666669</v>
          </cell>
          <cell r="K925">
            <v>275666.66666666669</v>
          </cell>
          <cell r="L925">
            <v>275666.66666666669</v>
          </cell>
          <cell r="M925">
            <v>275666.66666666669</v>
          </cell>
          <cell r="N925">
            <v>3307999.9999999995</v>
          </cell>
          <cell r="O925">
            <v>3121396</v>
          </cell>
          <cell r="P925">
            <v>-1770917.0000000005</v>
          </cell>
          <cell r="U925">
            <v>123656475</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50235</v>
          </cell>
          <cell r="P926">
            <v>-3683436</v>
          </cell>
        </row>
        <row r="927">
          <cell r="B927">
            <v>0</v>
          </cell>
          <cell r="C927">
            <v>0</v>
          </cell>
          <cell r="D927">
            <v>0</v>
          </cell>
          <cell r="E927">
            <v>0</v>
          </cell>
          <cell r="F927">
            <v>0</v>
          </cell>
          <cell r="G927">
            <v>0</v>
          </cell>
          <cell r="H927">
            <v>0</v>
          </cell>
          <cell r="I927">
            <v>0</v>
          </cell>
          <cell r="J927">
            <v>0</v>
          </cell>
          <cell r="K927">
            <v>0</v>
          </cell>
          <cell r="L927">
            <v>0</v>
          </cell>
          <cell r="M927">
            <v>0</v>
          </cell>
          <cell r="N927">
            <v>0</v>
          </cell>
          <cell r="O927">
            <v>0</v>
          </cell>
          <cell r="P927">
            <v>-9777227.0000000019</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-16498000.000000002</v>
          </cell>
          <cell r="U928">
            <v>133656475</v>
          </cell>
        </row>
        <row r="929">
          <cell r="B929">
            <v>343750</v>
          </cell>
          <cell r="C929">
            <v>343750</v>
          </cell>
          <cell r="D929">
            <v>343750</v>
          </cell>
          <cell r="E929">
            <v>343750</v>
          </cell>
          <cell r="F929">
            <v>343750</v>
          </cell>
          <cell r="G929">
            <v>343750</v>
          </cell>
          <cell r="H929">
            <v>343750</v>
          </cell>
          <cell r="I929">
            <v>343750</v>
          </cell>
          <cell r="J929">
            <v>343750</v>
          </cell>
          <cell r="K929">
            <v>343750</v>
          </cell>
          <cell r="L929">
            <v>343750</v>
          </cell>
          <cell r="M929">
            <v>343750</v>
          </cell>
          <cell r="N929">
            <v>4125000</v>
          </cell>
          <cell r="O929">
            <v>503123</v>
          </cell>
          <cell r="P929">
            <v>817000.00000000047</v>
          </cell>
        </row>
        <row r="930">
          <cell r="B930">
            <v>24416.666666666668</v>
          </cell>
          <cell r="C930">
            <v>24416.666666666668</v>
          </cell>
          <cell r="D930">
            <v>24416.666666666668</v>
          </cell>
          <cell r="E930">
            <v>24416.666666666668</v>
          </cell>
          <cell r="F930">
            <v>24416.666666666668</v>
          </cell>
          <cell r="G930">
            <v>24416.666666666668</v>
          </cell>
          <cell r="H930">
            <v>24416.666666666668</v>
          </cell>
          <cell r="I930">
            <v>24416.666666666668</v>
          </cell>
          <cell r="J930">
            <v>24416.666666666668</v>
          </cell>
          <cell r="K930">
            <v>24416.666666666668</v>
          </cell>
          <cell r="L930">
            <v>24416.666666666668</v>
          </cell>
          <cell r="M930">
            <v>24416.666666666668</v>
          </cell>
          <cell r="N930">
            <v>293000</v>
          </cell>
          <cell r="O930">
            <v>13864</v>
          </cell>
          <cell r="P930">
            <v>293000</v>
          </cell>
          <cell r="U930">
            <v>-10000000</v>
          </cell>
        </row>
        <row r="931">
          <cell r="B931">
            <v>191666.66666666666</v>
          </cell>
          <cell r="C931">
            <v>191666.66666666666</v>
          </cell>
          <cell r="D931">
            <v>191666.66666666666</v>
          </cell>
          <cell r="E931">
            <v>191666.66666666666</v>
          </cell>
          <cell r="F931">
            <v>191666.66666666666</v>
          </cell>
          <cell r="G931">
            <v>191666.66666666666</v>
          </cell>
          <cell r="H931">
            <v>191666.66666666666</v>
          </cell>
          <cell r="I931">
            <v>191666.66666666666</v>
          </cell>
          <cell r="J931">
            <v>191666.66666666666</v>
          </cell>
          <cell r="K931">
            <v>191666.66666666666</v>
          </cell>
          <cell r="L931">
            <v>191666.66666666666</v>
          </cell>
          <cell r="M931">
            <v>191666.66666666666</v>
          </cell>
          <cell r="N931">
            <v>2300000</v>
          </cell>
          <cell r="O931">
            <v>100372</v>
          </cell>
          <cell r="P931">
            <v>2300000</v>
          </cell>
        </row>
        <row r="932">
          <cell r="B932">
            <v>0</v>
          </cell>
          <cell r="C932">
            <v>0</v>
          </cell>
          <cell r="D932">
            <v>0</v>
          </cell>
          <cell r="E932">
            <v>0</v>
          </cell>
          <cell r="F932">
            <v>0</v>
          </cell>
          <cell r="G932">
            <v>0</v>
          </cell>
          <cell r="H932">
            <v>0</v>
          </cell>
          <cell r="I932">
            <v>0</v>
          </cell>
          <cell r="J932">
            <v>0</v>
          </cell>
          <cell r="K932">
            <v>0</v>
          </cell>
          <cell r="L932">
            <v>0</v>
          </cell>
          <cell r="M932">
            <v>0</v>
          </cell>
          <cell r="N932">
            <v>0</v>
          </cell>
          <cell r="O932">
            <v>682527</v>
          </cell>
          <cell r="P932">
            <v>0</v>
          </cell>
        </row>
        <row r="933">
          <cell r="B933">
            <v>11138039.58333333</v>
          </cell>
          <cell r="C933">
            <v>11138039.58333333</v>
          </cell>
          <cell r="D933">
            <v>11138039.58333333</v>
          </cell>
          <cell r="E933">
            <v>11138039.58333333</v>
          </cell>
          <cell r="F933">
            <v>11138039.58333333</v>
          </cell>
          <cell r="G933">
            <v>11138039.58333333</v>
          </cell>
          <cell r="H933">
            <v>11138039.58333333</v>
          </cell>
          <cell r="I933">
            <v>11138039.58333333</v>
          </cell>
          <cell r="J933">
            <v>11138039.58333333</v>
          </cell>
          <cell r="K933">
            <v>11138039.58333333</v>
          </cell>
          <cell r="L933">
            <v>11138039.58333333</v>
          </cell>
          <cell r="M933">
            <v>11138039.58333333</v>
          </cell>
          <cell r="N933">
            <v>133656475</v>
          </cell>
          <cell r="O933">
            <v>97400517</v>
          </cell>
          <cell r="P933">
            <v>129531475</v>
          </cell>
        </row>
        <row r="935">
          <cell r="B935">
            <v>416666.66666666669</v>
          </cell>
          <cell r="C935">
            <v>416666.66666666669</v>
          </cell>
          <cell r="D935">
            <v>416666.66666666669</v>
          </cell>
          <cell r="E935">
            <v>416666.66666666669</v>
          </cell>
          <cell r="F935">
            <v>416666.66666666669</v>
          </cell>
          <cell r="G935">
            <v>416666.66666666669</v>
          </cell>
          <cell r="H935">
            <v>416666.66666666669</v>
          </cell>
          <cell r="I935">
            <v>416666.66666666669</v>
          </cell>
          <cell r="J935">
            <v>416666.66666666669</v>
          </cell>
          <cell r="K935">
            <v>416666.66666666669</v>
          </cell>
          <cell r="L935">
            <v>416666.66666666669</v>
          </cell>
          <cell r="M935">
            <v>416666.66666666669</v>
          </cell>
          <cell r="N935">
            <v>5000000</v>
          </cell>
          <cell r="O935">
            <v>0</v>
          </cell>
        </row>
        <row r="936">
          <cell r="B936">
            <v>10721372.916666664</v>
          </cell>
          <cell r="C936">
            <v>10721372.916666664</v>
          </cell>
          <cell r="D936">
            <v>10721372.916666664</v>
          </cell>
          <cell r="E936">
            <v>10721372.916666664</v>
          </cell>
          <cell r="F936">
            <v>10721372.916666664</v>
          </cell>
          <cell r="G936">
            <v>10721372.916666664</v>
          </cell>
          <cell r="H936">
            <v>10721372.916666664</v>
          </cell>
          <cell r="I936">
            <v>10721372.916666664</v>
          </cell>
          <cell r="J936">
            <v>10721372.916666664</v>
          </cell>
          <cell r="K936">
            <v>10721372.916666664</v>
          </cell>
          <cell r="L936">
            <v>10721372.916666664</v>
          </cell>
          <cell r="M936">
            <v>10721372.916666664</v>
          </cell>
          <cell r="N936">
            <v>128656474.99999994</v>
          </cell>
          <cell r="O936">
            <v>97400517</v>
          </cell>
          <cell r="R936">
            <v>9999999.9999999851</v>
          </cell>
        </row>
        <row r="939">
          <cell r="N939">
            <v>123656475</v>
          </cell>
        </row>
        <row r="942">
          <cell r="B942" t="str">
            <v xml:space="preserve">Total of Admin &amp; Selling Budget                                                                                                                                                                                                                                </v>
          </cell>
          <cell r="O942" t="str">
            <v>ACTUAL UPTO APRIL '00</v>
          </cell>
        </row>
        <row r="943">
          <cell r="N943" t="str">
            <v>TOTAL</v>
          </cell>
        </row>
        <row r="944">
          <cell r="B944">
            <v>548</v>
          </cell>
          <cell r="C944">
            <v>579</v>
          </cell>
          <cell r="D944">
            <v>610</v>
          </cell>
          <cell r="E944">
            <v>641</v>
          </cell>
          <cell r="F944">
            <v>672</v>
          </cell>
          <cell r="G944">
            <v>703</v>
          </cell>
          <cell r="H944">
            <v>734</v>
          </cell>
          <cell r="I944">
            <v>765</v>
          </cell>
          <cell r="J944">
            <v>796</v>
          </cell>
          <cell r="K944">
            <v>827</v>
          </cell>
          <cell r="L944">
            <v>858</v>
          </cell>
          <cell r="M944">
            <v>889</v>
          </cell>
        </row>
        <row r="945">
          <cell r="B945">
            <v>0</v>
          </cell>
          <cell r="C945">
            <v>0</v>
          </cell>
          <cell r="D945">
            <v>0</v>
          </cell>
          <cell r="E945">
            <v>0</v>
          </cell>
          <cell r="F945">
            <v>0</v>
          </cell>
          <cell r="G945">
            <v>0</v>
          </cell>
          <cell r="H945">
            <v>0</v>
          </cell>
          <cell r="I945">
            <v>0</v>
          </cell>
          <cell r="J945">
            <v>0</v>
          </cell>
          <cell r="K945">
            <v>0</v>
          </cell>
          <cell r="L945">
            <v>0</v>
          </cell>
          <cell r="M945">
            <v>0</v>
          </cell>
          <cell r="N945">
            <v>0</v>
          </cell>
          <cell r="O945">
            <v>53284546</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205924</v>
          </cell>
        </row>
        <row r="947">
          <cell r="B947">
            <v>0</v>
          </cell>
          <cell r="C947">
            <v>0</v>
          </cell>
          <cell r="D947">
            <v>0</v>
          </cell>
          <cell r="E947">
            <v>0</v>
          </cell>
          <cell r="F947">
            <v>0</v>
          </cell>
          <cell r="G947">
            <v>0</v>
          </cell>
          <cell r="H947">
            <v>0</v>
          </cell>
          <cell r="I947">
            <v>0</v>
          </cell>
          <cell r="J947">
            <v>0</v>
          </cell>
          <cell r="K947">
            <v>0</v>
          </cell>
          <cell r="L947">
            <v>0</v>
          </cell>
          <cell r="M947">
            <v>0</v>
          </cell>
          <cell r="N947">
            <v>0</v>
          </cell>
          <cell r="O947">
            <v>244125</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1015628</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505641</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6081549</v>
          </cell>
        </row>
        <row r="952">
          <cell r="B952">
            <v>0</v>
          </cell>
          <cell r="C952">
            <v>0</v>
          </cell>
          <cell r="D952">
            <v>0</v>
          </cell>
          <cell r="E952">
            <v>0</v>
          </cell>
          <cell r="F952">
            <v>0</v>
          </cell>
          <cell r="G952">
            <v>0</v>
          </cell>
          <cell r="H952">
            <v>0</v>
          </cell>
          <cell r="I952">
            <v>0</v>
          </cell>
          <cell r="J952">
            <v>0</v>
          </cell>
          <cell r="K952">
            <v>0</v>
          </cell>
          <cell r="L952">
            <v>0</v>
          </cell>
          <cell r="M952">
            <v>0</v>
          </cell>
          <cell r="N952">
            <v>0</v>
          </cell>
          <cell r="O952">
            <v>859654</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1843787</v>
          </cell>
        </row>
        <row r="954">
          <cell r="B954">
            <v>0</v>
          </cell>
          <cell r="C954">
            <v>0</v>
          </cell>
          <cell r="D954">
            <v>0</v>
          </cell>
          <cell r="E954">
            <v>0</v>
          </cell>
          <cell r="F954">
            <v>0</v>
          </cell>
          <cell r="G954">
            <v>0</v>
          </cell>
          <cell r="H954">
            <v>0</v>
          </cell>
          <cell r="I954">
            <v>0</v>
          </cell>
          <cell r="J954">
            <v>0</v>
          </cell>
          <cell r="K954">
            <v>0</v>
          </cell>
          <cell r="L954">
            <v>0</v>
          </cell>
          <cell r="M954">
            <v>0</v>
          </cell>
          <cell r="N954">
            <v>0</v>
          </cell>
          <cell r="O954">
            <v>3734204</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row>
        <row r="956">
          <cell r="B956">
            <v>0</v>
          </cell>
          <cell r="C956">
            <v>0</v>
          </cell>
          <cell r="D956">
            <v>0</v>
          </cell>
          <cell r="E956">
            <v>0</v>
          </cell>
          <cell r="F956">
            <v>0</v>
          </cell>
          <cell r="G956">
            <v>0</v>
          </cell>
          <cell r="H956">
            <v>0</v>
          </cell>
          <cell r="I956">
            <v>0</v>
          </cell>
          <cell r="J956">
            <v>0</v>
          </cell>
          <cell r="K956">
            <v>0</v>
          </cell>
          <cell r="L956">
            <v>0</v>
          </cell>
          <cell r="M956">
            <v>0</v>
          </cell>
          <cell r="N956">
            <v>0</v>
          </cell>
          <cell r="O956">
            <v>0</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2205648</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2077838</v>
          </cell>
        </row>
        <row r="959">
          <cell r="B959">
            <v>0</v>
          </cell>
          <cell r="C959">
            <v>0</v>
          </cell>
          <cell r="D959">
            <v>0</v>
          </cell>
          <cell r="E959">
            <v>0</v>
          </cell>
          <cell r="F959">
            <v>0</v>
          </cell>
          <cell r="G959">
            <v>0</v>
          </cell>
          <cell r="H959">
            <v>0</v>
          </cell>
          <cell r="I959">
            <v>0</v>
          </cell>
          <cell r="J959">
            <v>0</v>
          </cell>
          <cell r="K959">
            <v>0</v>
          </cell>
          <cell r="L959">
            <v>0</v>
          </cell>
          <cell r="M959">
            <v>0</v>
          </cell>
          <cell r="N959">
            <v>0</v>
          </cell>
          <cell r="O959">
            <v>3314048</v>
          </cell>
        </row>
        <row r="960">
          <cell r="B960">
            <v>0</v>
          </cell>
          <cell r="C960">
            <v>0</v>
          </cell>
          <cell r="D960">
            <v>0</v>
          </cell>
          <cell r="E960">
            <v>0</v>
          </cell>
          <cell r="F960">
            <v>0</v>
          </cell>
          <cell r="G960">
            <v>0</v>
          </cell>
          <cell r="H960">
            <v>0</v>
          </cell>
          <cell r="I960">
            <v>0</v>
          </cell>
          <cell r="J960">
            <v>0</v>
          </cell>
          <cell r="K960">
            <v>0</v>
          </cell>
          <cell r="L960">
            <v>0</v>
          </cell>
          <cell r="M960">
            <v>0</v>
          </cell>
          <cell r="N960">
            <v>0</v>
          </cell>
          <cell r="O960">
            <v>7149006</v>
          </cell>
        </row>
        <row r="961">
          <cell r="B961">
            <v>0</v>
          </cell>
          <cell r="C961">
            <v>0</v>
          </cell>
          <cell r="D961">
            <v>0</v>
          </cell>
          <cell r="E961">
            <v>0</v>
          </cell>
          <cell r="F961">
            <v>0</v>
          </cell>
          <cell r="G961">
            <v>0</v>
          </cell>
          <cell r="H961">
            <v>0</v>
          </cell>
          <cell r="I961">
            <v>0</v>
          </cell>
          <cell r="J961">
            <v>0</v>
          </cell>
          <cell r="K961">
            <v>0</v>
          </cell>
          <cell r="L961">
            <v>0</v>
          </cell>
          <cell r="M961">
            <v>0</v>
          </cell>
          <cell r="N961">
            <v>0</v>
          </cell>
          <cell r="O961">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1199394</v>
          </cell>
        </row>
        <row r="963">
          <cell r="B963">
            <v>0</v>
          </cell>
          <cell r="C963">
            <v>0</v>
          </cell>
          <cell r="D963">
            <v>0</v>
          </cell>
          <cell r="E963">
            <v>0</v>
          </cell>
          <cell r="F963">
            <v>0</v>
          </cell>
          <cell r="G963">
            <v>0</v>
          </cell>
          <cell r="H963">
            <v>0</v>
          </cell>
          <cell r="I963">
            <v>0</v>
          </cell>
          <cell r="J963">
            <v>0</v>
          </cell>
          <cell r="K963">
            <v>0</v>
          </cell>
          <cell r="L963">
            <v>0</v>
          </cell>
          <cell r="M963">
            <v>0</v>
          </cell>
          <cell r="N963">
            <v>0</v>
          </cell>
          <cell r="O963">
            <v>4750688</v>
          </cell>
        </row>
        <row r="964">
          <cell r="B964">
            <v>0</v>
          </cell>
          <cell r="C964">
            <v>0</v>
          </cell>
          <cell r="D964">
            <v>0</v>
          </cell>
          <cell r="E964">
            <v>0</v>
          </cell>
          <cell r="F964">
            <v>0</v>
          </cell>
          <cell r="G964">
            <v>0</v>
          </cell>
          <cell r="H964">
            <v>0</v>
          </cell>
          <cell r="I964">
            <v>0</v>
          </cell>
          <cell r="J964">
            <v>0</v>
          </cell>
          <cell r="K964">
            <v>0</v>
          </cell>
          <cell r="L964">
            <v>0</v>
          </cell>
          <cell r="M964">
            <v>0</v>
          </cell>
          <cell r="N964">
            <v>0</v>
          </cell>
          <cell r="O964">
            <v>1522492</v>
          </cell>
        </row>
        <row r="965">
          <cell r="B965">
            <v>0</v>
          </cell>
          <cell r="C965">
            <v>0</v>
          </cell>
          <cell r="D965">
            <v>0</v>
          </cell>
          <cell r="E965">
            <v>0</v>
          </cell>
          <cell r="F965">
            <v>0</v>
          </cell>
          <cell r="G965">
            <v>0</v>
          </cell>
          <cell r="H965">
            <v>0</v>
          </cell>
          <cell r="I965">
            <v>0</v>
          </cell>
          <cell r="J965">
            <v>0</v>
          </cell>
          <cell r="K965">
            <v>0</v>
          </cell>
          <cell r="L965">
            <v>0</v>
          </cell>
          <cell r="M965">
            <v>0</v>
          </cell>
          <cell r="N965">
            <v>0</v>
          </cell>
          <cell r="O965">
            <v>5979240</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10119392</v>
          </cell>
        </row>
        <row r="967">
          <cell r="B967">
            <v>0</v>
          </cell>
          <cell r="C967">
            <v>0</v>
          </cell>
          <cell r="D967">
            <v>0</v>
          </cell>
          <cell r="E967">
            <v>0</v>
          </cell>
          <cell r="F967">
            <v>0</v>
          </cell>
          <cell r="G967">
            <v>0</v>
          </cell>
          <cell r="H967">
            <v>0</v>
          </cell>
          <cell r="I967">
            <v>0</v>
          </cell>
          <cell r="J967">
            <v>0</v>
          </cell>
          <cell r="K967">
            <v>0</v>
          </cell>
          <cell r="L967">
            <v>0</v>
          </cell>
          <cell r="M967">
            <v>0</v>
          </cell>
          <cell r="N967">
            <v>0</v>
          </cell>
          <cell r="O967">
            <v>730787</v>
          </cell>
        </row>
        <row r="968">
          <cell r="B968">
            <v>0</v>
          </cell>
          <cell r="C968">
            <v>0</v>
          </cell>
          <cell r="D968">
            <v>0</v>
          </cell>
          <cell r="E968">
            <v>0</v>
          </cell>
          <cell r="F968">
            <v>0</v>
          </cell>
          <cell r="G968">
            <v>0</v>
          </cell>
          <cell r="H968">
            <v>0</v>
          </cell>
          <cell r="I968">
            <v>0</v>
          </cell>
          <cell r="J968">
            <v>0</v>
          </cell>
          <cell r="K968">
            <v>0</v>
          </cell>
          <cell r="L968">
            <v>0</v>
          </cell>
          <cell r="M968">
            <v>0</v>
          </cell>
          <cell r="N968">
            <v>0</v>
          </cell>
          <cell r="O968">
            <v>1556301</v>
          </cell>
        </row>
        <row r="969">
          <cell r="B969">
            <v>0</v>
          </cell>
          <cell r="C969">
            <v>0</v>
          </cell>
          <cell r="D969">
            <v>0</v>
          </cell>
          <cell r="E969">
            <v>0</v>
          </cell>
          <cell r="F969">
            <v>0</v>
          </cell>
          <cell r="G969">
            <v>0</v>
          </cell>
          <cell r="H969">
            <v>0</v>
          </cell>
          <cell r="I969">
            <v>0</v>
          </cell>
          <cell r="J969">
            <v>0</v>
          </cell>
          <cell r="K969">
            <v>0</v>
          </cell>
          <cell r="L969">
            <v>0</v>
          </cell>
          <cell r="M969">
            <v>0</v>
          </cell>
          <cell r="N969">
            <v>0</v>
          </cell>
          <cell r="O969">
            <v>817751</v>
          </cell>
        </row>
        <row r="970">
          <cell r="B970">
            <v>0</v>
          </cell>
          <cell r="C970">
            <v>0</v>
          </cell>
          <cell r="D970">
            <v>0</v>
          </cell>
          <cell r="E970">
            <v>0</v>
          </cell>
          <cell r="F970">
            <v>0</v>
          </cell>
          <cell r="G970">
            <v>0</v>
          </cell>
          <cell r="H970">
            <v>0</v>
          </cell>
          <cell r="I970">
            <v>0</v>
          </cell>
          <cell r="J970">
            <v>0</v>
          </cell>
          <cell r="K970">
            <v>0</v>
          </cell>
          <cell r="L970">
            <v>0</v>
          </cell>
          <cell r="M970">
            <v>0</v>
          </cell>
          <cell r="N970">
            <v>0</v>
          </cell>
          <cell r="O970">
            <v>6779093</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1186847</v>
          </cell>
        </row>
        <row r="972">
          <cell r="B972">
            <v>0</v>
          </cell>
          <cell r="C972">
            <v>0</v>
          </cell>
          <cell r="D972">
            <v>0</v>
          </cell>
          <cell r="E972">
            <v>0</v>
          </cell>
          <cell r="F972">
            <v>0</v>
          </cell>
          <cell r="G972">
            <v>0</v>
          </cell>
          <cell r="H972">
            <v>0</v>
          </cell>
          <cell r="I972">
            <v>0</v>
          </cell>
          <cell r="J972">
            <v>0</v>
          </cell>
          <cell r="K972">
            <v>0</v>
          </cell>
          <cell r="L972">
            <v>0</v>
          </cell>
          <cell r="M972">
            <v>0</v>
          </cell>
          <cell r="N972">
            <v>0</v>
          </cell>
          <cell r="O972">
            <v>5911596</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10997228</v>
          </cell>
        </row>
        <row r="974">
          <cell r="B974">
            <v>0</v>
          </cell>
          <cell r="C974">
            <v>0</v>
          </cell>
          <cell r="D974">
            <v>0</v>
          </cell>
          <cell r="E974">
            <v>0</v>
          </cell>
          <cell r="F974">
            <v>0</v>
          </cell>
          <cell r="G974">
            <v>0</v>
          </cell>
          <cell r="H974">
            <v>0</v>
          </cell>
          <cell r="I974">
            <v>0</v>
          </cell>
          <cell r="J974">
            <v>0</v>
          </cell>
          <cell r="K974">
            <v>0</v>
          </cell>
          <cell r="L974">
            <v>0</v>
          </cell>
          <cell r="M974">
            <v>0</v>
          </cell>
          <cell r="N974">
            <v>0</v>
          </cell>
          <cell r="O974">
            <v>3121396</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353649</v>
          </cell>
        </row>
        <row r="976">
          <cell r="B976">
            <v>0</v>
          </cell>
          <cell r="C976">
            <v>0</v>
          </cell>
          <cell r="D976">
            <v>0</v>
          </cell>
          <cell r="E976">
            <v>0</v>
          </cell>
          <cell r="F976">
            <v>0</v>
          </cell>
          <cell r="G976">
            <v>0</v>
          </cell>
          <cell r="H976">
            <v>0</v>
          </cell>
          <cell r="I976">
            <v>0</v>
          </cell>
          <cell r="J976">
            <v>0</v>
          </cell>
          <cell r="K976">
            <v>0</v>
          </cell>
          <cell r="L976">
            <v>0</v>
          </cell>
          <cell r="M976">
            <v>0</v>
          </cell>
          <cell r="N976">
            <v>0</v>
          </cell>
          <cell r="O976">
            <v>352422</v>
          </cell>
        </row>
        <row r="977">
          <cell r="B977">
            <v>0</v>
          </cell>
          <cell r="C977">
            <v>0</v>
          </cell>
          <cell r="D977">
            <v>0</v>
          </cell>
          <cell r="E977">
            <v>0</v>
          </cell>
          <cell r="F977">
            <v>0</v>
          </cell>
          <cell r="G977">
            <v>0</v>
          </cell>
          <cell r="H977">
            <v>0</v>
          </cell>
          <cell r="I977">
            <v>0</v>
          </cell>
          <cell r="J977">
            <v>0</v>
          </cell>
          <cell r="K977">
            <v>0</v>
          </cell>
          <cell r="L977">
            <v>0</v>
          </cell>
          <cell r="M977">
            <v>0</v>
          </cell>
          <cell r="N977">
            <v>0</v>
          </cell>
          <cell r="O977">
            <v>0</v>
          </cell>
        </row>
        <row r="978">
          <cell r="B978">
            <v>0</v>
          </cell>
          <cell r="C978">
            <v>0</v>
          </cell>
          <cell r="D978">
            <v>0</v>
          </cell>
          <cell r="E978">
            <v>0</v>
          </cell>
          <cell r="F978">
            <v>0</v>
          </cell>
          <cell r="G978">
            <v>0</v>
          </cell>
          <cell r="H978">
            <v>0</v>
          </cell>
          <cell r="I978">
            <v>0</v>
          </cell>
          <cell r="J978">
            <v>0</v>
          </cell>
          <cell r="K978">
            <v>0</v>
          </cell>
          <cell r="L978">
            <v>0</v>
          </cell>
          <cell r="M978">
            <v>0</v>
          </cell>
          <cell r="N978">
            <v>0</v>
          </cell>
          <cell r="O978">
            <v>763850</v>
          </cell>
        </row>
        <row r="979">
          <cell r="B979">
            <v>0</v>
          </cell>
          <cell r="C979">
            <v>0</v>
          </cell>
          <cell r="D979">
            <v>0</v>
          </cell>
          <cell r="E979">
            <v>0</v>
          </cell>
          <cell r="F979">
            <v>0</v>
          </cell>
          <cell r="G979">
            <v>0</v>
          </cell>
          <cell r="H979">
            <v>0</v>
          </cell>
          <cell r="I979">
            <v>0</v>
          </cell>
          <cell r="J979">
            <v>0</v>
          </cell>
          <cell r="K979">
            <v>0</v>
          </cell>
          <cell r="L979">
            <v>0</v>
          </cell>
          <cell r="M979">
            <v>0</v>
          </cell>
          <cell r="N979">
            <v>0</v>
          </cell>
          <cell r="O979">
            <v>13864</v>
          </cell>
        </row>
        <row r="980">
          <cell r="B980">
            <v>0</v>
          </cell>
          <cell r="C980">
            <v>0</v>
          </cell>
          <cell r="D980">
            <v>0</v>
          </cell>
          <cell r="E980">
            <v>0</v>
          </cell>
          <cell r="F980">
            <v>0</v>
          </cell>
          <cell r="G980">
            <v>0</v>
          </cell>
          <cell r="H980">
            <v>0</v>
          </cell>
          <cell r="I980">
            <v>0</v>
          </cell>
          <cell r="J980">
            <v>0</v>
          </cell>
          <cell r="K980">
            <v>0</v>
          </cell>
          <cell r="L980">
            <v>0</v>
          </cell>
          <cell r="M980">
            <v>0</v>
          </cell>
          <cell r="N980">
            <v>0</v>
          </cell>
          <cell r="O980">
            <v>100372</v>
          </cell>
        </row>
        <row r="981">
          <cell r="B981">
            <v>0</v>
          </cell>
          <cell r="C981">
            <v>0</v>
          </cell>
          <cell r="D981">
            <v>0</v>
          </cell>
          <cell r="E981">
            <v>0</v>
          </cell>
          <cell r="F981">
            <v>0</v>
          </cell>
          <cell r="G981">
            <v>0</v>
          </cell>
          <cell r="H981">
            <v>0</v>
          </cell>
          <cell r="I981">
            <v>0</v>
          </cell>
          <cell r="J981">
            <v>0</v>
          </cell>
          <cell r="K981">
            <v>0</v>
          </cell>
          <cell r="L981">
            <v>0</v>
          </cell>
          <cell r="M981">
            <v>0</v>
          </cell>
          <cell r="N981">
            <v>0</v>
          </cell>
          <cell r="O981">
            <v>682527</v>
          </cell>
        </row>
        <row r="982">
          <cell r="B982">
            <v>0</v>
          </cell>
          <cell r="C982">
            <v>0</v>
          </cell>
          <cell r="D982">
            <v>0</v>
          </cell>
          <cell r="E982">
            <v>0</v>
          </cell>
          <cell r="F982">
            <v>0</v>
          </cell>
          <cell r="G982">
            <v>0</v>
          </cell>
          <cell r="H982">
            <v>0</v>
          </cell>
          <cell r="I982">
            <v>0</v>
          </cell>
          <cell r="J982">
            <v>0</v>
          </cell>
          <cell r="K982">
            <v>0</v>
          </cell>
          <cell r="L982">
            <v>0</v>
          </cell>
          <cell r="M982">
            <v>0</v>
          </cell>
          <cell r="N982">
            <v>0</v>
          </cell>
          <cell r="O982">
            <v>139460487</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139460487</v>
          </cell>
        </row>
        <row r="986">
          <cell r="N986">
            <v>277048678.99999994</v>
          </cell>
        </row>
        <row r="987">
          <cell r="N987">
            <v>-277048678.99999994</v>
          </cell>
        </row>
        <row r="990">
          <cell r="B990">
            <v>63142204.000000007</v>
          </cell>
        </row>
        <row r="991">
          <cell r="B991">
            <v>133656475</v>
          </cell>
        </row>
        <row r="993">
          <cell r="B993">
            <v>196798679</v>
          </cell>
        </row>
        <row r="995">
          <cell r="B995">
            <v>182434321</v>
          </cell>
        </row>
        <row r="997">
          <cell r="B997">
            <v>379233000</v>
          </cell>
        </row>
        <row r="998">
          <cell r="D998" t="str">
            <v>*</v>
          </cell>
          <cell r="AF998" t="str">
            <v>Depreciation Schedule</v>
          </cell>
        </row>
        <row r="1002">
          <cell r="AF1002" t="str">
            <v>S. No..</v>
          </cell>
          <cell r="AG1002" t="str">
            <v>Name of Asset</v>
          </cell>
        </row>
        <row r="1004">
          <cell r="C1004" t="str">
            <v>Rupees</v>
          </cell>
        </row>
        <row r="1005">
          <cell r="AF1005">
            <v>1</v>
          </cell>
          <cell r="AG1005" t="str">
            <v>Factory Building</v>
          </cell>
        </row>
        <row r="1006">
          <cell r="B1006">
            <v>60300000</v>
          </cell>
          <cell r="AF1006">
            <v>2</v>
          </cell>
          <cell r="AG1006" t="str">
            <v>Other Building</v>
          </cell>
        </row>
        <row r="1007">
          <cell r="B1007">
            <v>-8500000</v>
          </cell>
          <cell r="C1007">
            <v>51800000</v>
          </cell>
        </row>
        <row r="1009">
          <cell r="C1009">
            <v>54075000</v>
          </cell>
        </row>
        <row r="1010">
          <cell r="C1010">
            <v>105875000</v>
          </cell>
        </row>
        <row r="1011">
          <cell r="AF1011">
            <v>3</v>
          </cell>
          <cell r="AG1011" t="str">
            <v>Plant &amp; Machinery</v>
          </cell>
        </row>
        <row r="1012">
          <cell r="C1012">
            <v>12523890</v>
          </cell>
          <cell r="AF1012">
            <v>4</v>
          </cell>
          <cell r="AG1012" t="str">
            <v>Furniture &amp; Fixture</v>
          </cell>
        </row>
        <row r="1013">
          <cell r="C1013">
            <v>726110</v>
          </cell>
          <cell r="AF1013">
            <v>5</v>
          </cell>
          <cell r="AG1013" t="str">
            <v>Office Equipment</v>
          </cell>
        </row>
        <row r="1014">
          <cell r="C1014">
            <v>13250000</v>
          </cell>
          <cell r="AF1014">
            <v>6</v>
          </cell>
          <cell r="AG1014" t="str">
            <v>EDP Equipment</v>
          </cell>
        </row>
        <row r="1015">
          <cell r="AF1015">
            <v>7</v>
          </cell>
          <cell r="AG1015" t="str">
            <v>Vehicles</v>
          </cell>
        </row>
        <row r="1016">
          <cell r="C1016">
            <v>830000</v>
          </cell>
          <cell r="AF1016">
            <v>8</v>
          </cell>
          <cell r="AG1016" t="str">
            <v>Tools &amp; Equipment</v>
          </cell>
        </row>
        <row r="1017">
          <cell r="AF1017">
            <v>9</v>
          </cell>
          <cell r="AG1017" t="str">
            <v>EDP Client Access</v>
          </cell>
        </row>
        <row r="1018">
          <cell r="C1018">
            <v>40000</v>
          </cell>
          <cell r="AF1018">
            <v>10</v>
          </cell>
          <cell r="AG1018" t="str">
            <v>Jigs &amp; Fixture</v>
          </cell>
        </row>
        <row r="1019">
          <cell r="AF1019">
            <v>11</v>
          </cell>
          <cell r="AG1019" t="str">
            <v>Jigs &amp; Fixture Hilux</v>
          </cell>
        </row>
        <row r="1020">
          <cell r="C1020">
            <v>119995000</v>
          </cell>
          <cell r="AF1020">
            <v>12</v>
          </cell>
          <cell r="AG1020" t="str">
            <v>EDP equipment</v>
          </cell>
        </row>
        <row r="1021">
          <cell r="AF1021">
            <v>13</v>
          </cell>
          <cell r="AG1021" t="str">
            <v>Furniture &amp; Fixture</v>
          </cell>
        </row>
        <row r="1022">
          <cell r="AF1022">
            <v>14</v>
          </cell>
          <cell r="AG1022" t="str">
            <v>Office Equipment</v>
          </cell>
        </row>
        <row r="1023">
          <cell r="AG1023" t="str">
            <v>Tools &amp; Equipment</v>
          </cell>
        </row>
        <row r="1024">
          <cell r="AG1024" t="str">
            <v>TOTAL</v>
          </cell>
        </row>
        <row r="1027">
          <cell r="C1027" t="str">
            <v>COST UPTO</v>
          </cell>
          <cell r="D1027" t="str">
            <v>ADDITIONS</v>
          </cell>
          <cell r="E1027" t="str">
            <v>YTD 4/01</v>
          </cell>
          <cell r="F1027" t="str">
            <v>DEPRIATION</v>
          </cell>
        </row>
        <row r="1028">
          <cell r="C1028" t="str">
            <v>JAN 2001</v>
          </cell>
          <cell r="D1028" t="str">
            <v>BUDGET</v>
          </cell>
          <cell r="E1028" t="str">
            <v>TOTAL</v>
          </cell>
        </row>
        <row r="1029">
          <cell r="B1029" t="str">
            <v>Rate %</v>
          </cell>
          <cell r="C1029" t="str">
            <v>Rs ' 000</v>
          </cell>
          <cell r="D1029" t="str">
            <v>2001~02</v>
          </cell>
          <cell r="E1029" t="str">
            <v>COST</v>
          </cell>
        </row>
        <row r="1031">
          <cell r="B1031">
            <v>10</v>
          </cell>
          <cell r="C1031">
            <v>179997</v>
          </cell>
          <cell r="D1031">
            <v>0</v>
          </cell>
          <cell r="E1031">
            <v>179997</v>
          </cell>
          <cell r="F1031">
            <v>17999.7</v>
          </cell>
        </row>
        <row r="1032">
          <cell r="B1032">
            <v>5</v>
          </cell>
          <cell r="C1032">
            <v>4400</v>
          </cell>
          <cell r="D1032">
            <v>0</v>
          </cell>
          <cell r="E1032">
            <v>4400</v>
          </cell>
          <cell r="F1032">
            <v>220</v>
          </cell>
          <cell r="AF1032" t="str">
            <v>S. No..</v>
          </cell>
          <cell r="AG1032" t="str">
            <v>Name of Asset</v>
          </cell>
        </row>
        <row r="1033">
          <cell r="B1033">
            <v>12.5</v>
          </cell>
          <cell r="C1033">
            <v>453835</v>
          </cell>
          <cell r="D1033">
            <v>0</v>
          </cell>
          <cell r="E1033">
            <v>453835</v>
          </cell>
          <cell r="F1033">
            <v>56729.375</v>
          </cell>
        </row>
        <row r="1034">
          <cell r="B1034">
            <v>20</v>
          </cell>
          <cell r="C1034">
            <v>4998</v>
          </cell>
          <cell r="D1034">
            <v>0</v>
          </cell>
          <cell r="E1034">
            <v>4998</v>
          </cell>
          <cell r="F1034">
            <v>999.6</v>
          </cell>
          <cell r="AF1034">
            <v>1</v>
          </cell>
          <cell r="AG1034" t="str">
            <v>Factory Building</v>
          </cell>
        </row>
        <row r="1035">
          <cell r="B1035">
            <v>20</v>
          </cell>
          <cell r="C1035">
            <v>4467</v>
          </cell>
          <cell r="D1035">
            <v>0</v>
          </cell>
          <cell r="E1035">
            <v>4467</v>
          </cell>
          <cell r="F1035">
            <v>893.4</v>
          </cell>
          <cell r="AF1035">
            <v>2</v>
          </cell>
          <cell r="AG1035" t="str">
            <v>Other Building</v>
          </cell>
        </row>
        <row r="1036">
          <cell r="B1036">
            <v>33</v>
          </cell>
          <cell r="C1036">
            <v>2239</v>
          </cell>
          <cell r="D1036">
            <v>0</v>
          </cell>
          <cell r="E1036">
            <v>2239</v>
          </cell>
          <cell r="F1036">
            <v>738.87</v>
          </cell>
          <cell r="AF1036">
            <v>3</v>
          </cell>
          <cell r="AG1036" t="str">
            <v>Plant &amp; Machinery</v>
          </cell>
        </row>
        <row r="1037">
          <cell r="B1037">
            <v>20</v>
          </cell>
          <cell r="C1037">
            <v>22540</v>
          </cell>
          <cell r="D1037">
            <v>0</v>
          </cell>
          <cell r="E1037">
            <v>22540</v>
          </cell>
          <cell r="F1037">
            <v>4508</v>
          </cell>
          <cell r="AF1037">
            <v>4</v>
          </cell>
          <cell r="AG1037" t="str">
            <v>Furniture &amp; Fixture</v>
          </cell>
        </row>
        <row r="1038">
          <cell r="B1038">
            <v>20</v>
          </cell>
          <cell r="C1038">
            <v>15657</v>
          </cell>
          <cell r="D1038">
            <v>0</v>
          </cell>
          <cell r="E1038">
            <v>15657</v>
          </cell>
          <cell r="F1038">
            <v>3131.4</v>
          </cell>
          <cell r="AF1038">
            <v>5</v>
          </cell>
          <cell r="AG1038" t="str">
            <v>Office Equipment</v>
          </cell>
        </row>
        <row r="1039">
          <cell r="B1039">
            <v>20</v>
          </cell>
          <cell r="C1039">
            <v>39758</v>
          </cell>
          <cell r="D1039">
            <v>0</v>
          </cell>
          <cell r="E1039">
            <v>39758</v>
          </cell>
          <cell r="F1039">
            <v>7951.6</v>
          </cell>
          <cell r="AF1039">
            <v>6</v>
          </cell>
          <cell r="AG1039" t="str">
            <v>EDP Equipment</v>
          </cell>
        </row>
        <row r="1040">
          <cell r="B1040">
            <v>50</v>
          </cell>
          <cell r="C1040">
            <v>40146</v>
          </cell>
          <cell r="D1040">
            <v>0</v>
          </cell>
          <cell r="E1040">
            <v>40146</v>
          </cell>
          <cell r="F1040">
            <v>20073</v>
          </cell>
          <cell r="AF1040">
            <v>7</v>
          </cell>
          <cell r="AG1040" t="str">
            <v>Vehicles</v>
          </cell>
        </row>
        <row r="1041">
          <cell r="B1041">
            <v>33</v>
          </cell>
          <cell r="C1041">
            <v>2870</v>
          </cell>
          <cell r="D1041">
            <v>0</v>
          </cell>
          <cell r="E1041">
            <v>2870</v>
          </cell>
          <cell r="F1041">
            <v>947.1</v>
          </cell>
          <cell r="AF1041">
            <v>8</v>
          </cell>
          <cell r="AG1041" t="str">
            <v>Tools &amp; Equipment</v>
          </cell>
        </row>
        <row r="1042">
          <cell r="B1042">
            <v>20</v>
          </cell>
          <cell r="C1042">
            <v>872</v>
          </cell>
          <cell r="D1042">
            <v>0</v>
          </cell>
          <cell r="E1042">
            <v>872</v>
          </cell>
          <cell r="F1042">
            <v>174.4</v>
          </cell>
          <cell r="AF1042">
            <v>9</v>
          </cell>
          <cell r="AG1042" t="str">
            <v>EDP Client Access</v>
          </cell>
        </row>
        <row r="1043">
          <cell r="B1043">
            <v>20</v>
          </cell>
          <cell r="C1043">
            <v>2384</v>
          </cell>
          <cell r="D1043">
            <v>0</v>
          </cell>
          <cell r="E1043">
            <v>2384</v>
          </cell>
          <cell r="F1043">
            <v>476.8</v>
          </cell>
          <cell r="AF1043">
            <v>10</v>
          </cell>
          <cell r="AG1043" t="str">
            <v>Jigs &amp; Fixture</v>
          </cell>
        </row>
        <row r="1044">
          <cell r="B1044">
            <v>20</v>
          </cell>
          <cell r="C1044">
            <v>50150</v>
          </cell>
          <cell r="D1044">
            <v>0</v>
          </cell>
          <cell r="E1044">
            <v>50150</v>
          </cell>
          <cell r="F1044">
            <v>10030</v>
          </cell>
          <cell r="AF1044">
            <v>11</v>
          </cell>
          <cell r="AG1044" t="str">
            <v>Jigs &amp; Fixture Hilux</v>
          </cell>
        </row>
        <row r="1045">
          <cell r="B1045">
            <v>10</v>
          </cell>
          <cell r="C1045">
            <v>672479</v>
          </cell>
          <cell r="D1045">
            <v>0</v>
          </cell>
          <cell r="E1045">
            <v>672479</v>
          </cell>
          <cell r="F1045">
            <v>67247.899999999994</v>
          </cell>
          <cell r="AF1045">
            <v>12</v>
          </cell>
          <cell r="AG1045" t="str">
            <v>EDP equipment</v>
          </cell>
        </row>
        <row r="1046">
          <cell r="C1046">
            <v>1496792</v>
          </cell>
          <cell r="D1046">
            <v>0</v>
          </cell>
          <cell r="E1046">
            <v>1496792</v>
          </cell>
          <cell r="F1046">
            <v>192121.14499999999</v>
          </cell>
          <cell r="H1046">
            <v>290538.25499999995</v>
          </cell>
          <cell r="AF1046">
            <v>13</v>
          </cell>
          <cell r="AG1046" t="str">
            <v>Furniture &amp; Fixture</v>
          </cell>
        </row>
        <row r="1047">
          <cell r="AF1047">
            <v>14</v>
          </cell>
          <cell r="AG1047" t="str">
            <v>Office Equipment</v>
          </cell>
        </row>
        <row r="1048">
          <cell r="AG1048" t="str">
            <v>Tools &amp; Equipment</v>
          </cell>
        </row>
        <row r="1049">
          <cell r="AG1049" t="str">
            <v>TOTAL</v>
          </cell>
        </row>
        <row r="1052">
          <cell r="C1052" t="str">
            <v>COST UPTO</v>
          </cell>
          <cell r="D1052" t="str">
            <v>ADDITIONS</v>
          </cell>
          <cell r="E1052" t="str">
            <v>YTD 4/01</v>
          </cell>
          <cell r="F1052" t="str">
            <v>DEPRIATION</v>
          </cell>
        </row>
        <row r="1053">
          <cell r="C1053" t="str">
            <v>JAN 2001</v>
          </cell>
          <cell r="D1053" t="str">
            <v>BUDGET</v>
          </cell>
          <cell r="E1053" t="str">
            <v>TOTAL</v>
          </cell>
        </row>
        <row r="1054">
          <cell r="B1054" t="str">
            <v>Rate %</v>
          </cell>
          <cell r="C1054" t="str">
            <v>Rs ' 000</v>
          </cell>
          <cell r="D1054" t="str">
            <v>2001~02</v>
          </cell>
          <cell r="E1054" t="str">
            <v>COST</v>
          </cell>
          <cell r="AF1054" t="str">
            <v>S. No..</v>
          </cell>
          <cell r="AG1054" t="str">
            <v>Name of Asset</v>
          </cell>
        </row>
        <row r="1056">
          <cell r="B1056">
            <v>20</v>
          </cell>
          <cell r="C1056">
            <v>150198</v>
          </cell>
          <cell r="D1056">
            <v>0</v>
          </cell>
          <cell r="E1056">
            <v>150198</v>
          </cell>
          <cell r="F1056">
            <v>30039.599999999999</v>
          </cell>
          <cell r="AF1056" t="e">
            <v>#REF!</v>
          </cell>
          <cell r="AG1056" t="str">
            <v>Plant &amp; Machinery</v>
          </cell>
        </row>
        <row r="1057">
          <cell r="B1057">
            <v>20</v>
          </cell>
          <cell r="C1057">
            <v>119801</v>
          </cell>
          <cell r="D1057">
            <v>0</v>
          </cell>
          <cell r="E1057">
            <v>119801</v>
          </cell>
          <cell r="F1057">
            <v>23960.2</v>
          </cell>
          <cell r="AF1057" t="e">
            <v>#REF!</v>
          </cell>
          <cell r="AG1057" t="str">
            <v>Furniture &amp; Fixture</v>
          </cell>
        </row>
        <row r="1058">
          <cell r="B1058">
            <v>20</v>
          </cell>
          <cell r="C1058">
            <v>92451</v>
          </cell>
          <cell r="D1058">
            <v>0</v>
          </cell>
          <cell r="E1058">
            <v>92451</v>
          </cell>
          <cell r="F1058">
            <v>18490.2</v>
          </cell>
          <cell r="AF1058" t="e">
            <v>#REF!</v>
          </cell>
          <cell r="AG1058" t="str">
            <v>Office Equipment</v>
          </cell>
        </row>
        <row r="1059">
          <cell r="B1059">
            <v>20</v>
          </cell>
          <cell r="C1059">
            <v>18</v>
          </cell>
          <cell r="D1059">
            <v>0</v>
          </cell>
          <cell r="E1059">
            <v>18</v>
          </cell>
          <cell r="F1059">
            <v>3.6</v>
          </cell>
          <cell r="AF1059" t="e">
            <v>#REF!</v>
          </cell>
          <cell r="AG1059" t="str">
            <v>Tools &amp; Equipment</v>
          </cell>
        </row>
        <row r="1060">
          <cell r="B1060">
            <v>20</v>
          </cell>
          <cell r="C1060">
            <v>248</v>
          </cell>
          <cell r="D1060">
            <v>0</v>
          </cell>
          <cell r="E1060">
            <v>248</v>
          </cell>
          <cell r="F1060">
            <v>49.6</v>
          </cell>
          <cell r="AF1060" t="e">
            <v>#REF!</v>
          </cell>
          <cell r="AG1060" t="str">
            <v>EDP Client Access</v>
          </cell>
        </row>
        <row r="1061">
          <cell r="C1061">
            <v>362716</v>
          </cell>
          <cell r="D1061">
            <v>0</v>
          </cell>
          <cell r="E1061">
            <v>362716</v>
          </cell>
          <cell r="F1061">
            <v>72543.200000000012</v>
          </cell>
          <cell r="AG1061" t="str">
            <v>TOTAL</v>
          </cell>
        </row>
        <row r="1064">
          <cell r="AF1064" t="str">
            <v>S. No..</v>
          </cell>
          <cell r="AG1064" t="str">
            <v>Name of Asset</v>
          </cell>
        </row>
        <row r="1066">
          <cell r="C1066" t="str">
            <v>COST UPTO</v>
          </cell>
          <cell r="D1066" t="str">
            <v>ADDITIONS</v>
          </cell>
          <cell r="E1066" t="str">
            <v>YTD 4/01</v>
          </cell>
          <cell r="F1066" t="str">
            <v>DEPRIATION</v>
          </cell>
          <cell r="AF1066">
            <v>1</v>
          </cell>
          <cell r="AG1066" t="str">
            <v>Factory Building</v>
          </cell>
        </row>
        <row r="1067">
          <cell r="C1067" t="str">
            <v>JAN 2001</v>
          </cell>
          <cell r="D1067" t="str">
            <v>BUDGET</v>
          </cell>
          <cell r="E1067" t="str">
            <v>TOTAL</v>
          </cell>
          <cell r="AF1067">
            <v>2</v>
          </cell>
          <cell r="AG1067" t="str">
            <v>Other Building</v>
          </cell>
        </row>
        <row r="1068">
          <cell r="B1068" t="str">
            <v>Rate %</v>
          </cell>
          <cell r="C1068" t="str">
            <v>Rs ' 000</v>
          </cell>
          <cell r="D1068" t="str">
            <v>2001~02</v>
          </cell>
          <cell r="E1068" t="str">
            <v>COST</v>
          </cell>
          <cell r="AF1068">
            <v>3</v>
          </cell>
          <cell r="AG1068" t="str">
            <v>Plant &amp; Machinery</v>
          </cell>
        </row>
        <row r="1069">
          <cell r="AF1069">
            <v>4</v>
          </cell>
          <cell r="AG1069" t="str">
            <v>Furniture &amp; Fixture</v>
          </cell>
        </row>
        <row r="1070">
          <cell r="B1070">
            <v>10</v>
          </cell>
          <cell r="C1070">
            <v>35700</v>
          </cell>
          <cell r="D1070">
            <v>0</v>
          </cell>
          <cell r="E1070">
            <v>35700</v>
          </cell>
          <cell r="F1070">
            <v>3570</v>
          </cell>
          <cell r="AF1070">
            <v>5</v>
          </cell>
          <cell r="AG1070" t="str">
            <v>Office Equipment</v>
          </cell>
        </row>
        <row r="1071">
          <cell r="B1071">
            <v>5</v>
          </cell>
          <cell r="C1071">
            <v>18770</v>
          </cell>
          <cell r="D1071">
            <v>0</v>
          </cell>
          <cell r="E1071">
            <v>18770</v>
          </cell>
          <cell r="F1071">
            <v>938.5</v>
          </cell>
          <cell r="AF1071">
            <v>6</v>
          </cell>
          <cell r="AG1071" t="str">
            <v>EDP Equipment</v>
          </cell>
        </row>
        <row r="1072">
          <cell r="B1072">
            <v>20</v>
          </cell>
          <cell r="C1072">
            <v>6083</v>
          </cell>
          <cell r="D1072">
            <v>0</v>
          </cell>
          <cell r="E1072">
            <v>6083</v>
          </cell>
          <cell r="F1072">
            <v>1216.5999999999999</v>
          </cell>
          <cell r="AF1072">
            <v>7</v>
          </cell>
          <cell r="AG1072" t="str">
            <v>Vehicles</v>
          </cell>
        </row>
        <row r="1073">
          <cell r="B1073">
            <v>20</v>
          </cell>
          <cell r="C1073">
            <v>7339</v>
          </cell>
          <cell r="D1073">
            <v>0</v>
          </cell>
          <cell r="E1073">
            <v>7339</v>
          </cell>
          <cell r="F1073">
            <v>1467.8</v>
          </cell>
          <cell r="AF1073">
            <v>8</v>
          </cell>
          <cell r="AG1073" t="str">
            <v>Tools &amp; Equipment</v>
          </cell>
        </row>
        <row r="1074">
          <cell r="B1074">
            <v>33</v>
          </cell>
          <cell r="C1074">
            <v>10516</v>
          </cell>
          <cell r="D1074">
            <v>0</v>
          </cell>
          <cell r="E1074">
            <v>10516</v>
          </cell>
          <cell r="F1074">
            <v>3470.28</v>
          </cell>
          <cell r="AF1074">
            <v>9</v>
          </cell>
          <cell r="AG1074" t="str">
            <v>EDP Client Access</v>
          </cell>
        </row>
        <row r="1075">
          <cell r="B1075">
            <v>20</v>
          </cell>
          <cell r="C1075">
            <v>26673</v>
          </cell>
          <cell r="D1075">
            <v>0</v>
          </cell>
          <cell r="E1075">
            <v>26673</v>
          </cell>
          <cell r="F1075">
            <v>5334.6</v>
          </cell>
          <cell r="AF1075">
            <v>10</v>
          </cell>
          <cell r="AG1075" t="str">
            <v>Jigs &amp; Fixture</v>
          </cell>
        </row>
        <row r="1076">
          <cell r="B1076">
            <v>20</v>
          </cell>
          <cell r="C1076">
            <v>26</v>
          </cell>
          <cell r="D1076">
            <v>0</v>
          </cell>
          <cell r="E1076">
            <v>26</v>
          </cell>
          <cell r="F1076">
            <v>5.2</v>
          </cell>
          <cell r="AF1076">
            <v>11</v>
          </cell>
          <cell r="AG1076" t="str">
            <v>Jigs &amp; Fixture Hilux</v>
          </cell>
        </row>
        <row r="1077">
          <cell r="B1077">
            <v>33</v>
          </cell>
          <cell r="C1077">
            <v>9881</v>
          </cell>
          <cell r="D1077">
            <v>0</v>
          </cell>
          <cell r="E1077">
            <v>9881</v>
          </cell>
          <cell r="F1077">
            <v>3260.73</v>
          </cell>
          <cell r="AF1077">
            <v>12</v>
          </cell>
          <cell r="AG1077" t="str">
            <v>EDP equipment</v>
          </cell>
        </row>
        <row r="1078">
          <cell r="B1078">
            <v>33</v>
          </cell>
          <cell r="C1078">
            <v>17760</v>
          </cell>
          <cell r="D1078">
            <v>0</v>
          </cell>
          <cell r="E1078">
            <v>17760</v>
          </cell>
          <cell r="F1078">
            <v>5860.8</v>
          </cell>
          <cell r="AF1078">
            <v>13</v>
          </cell>
          <cell r="AG1078" t="str">
            <v>Furniture &amp; Fixture</v>
          </cell>
        </row>
        <row r="1079">
          <cell r="B1079">
            <v>20</v>
          </cell>
          <cell r="C1079">
            <v>2354</v>
          </cell>
          <cell r="D1079">
            <v>0</v>
          </cell>
          <cell r="E1079">
            <v>2354</v>
          </cell>
          <cell r="F1079">
            <v>470.8</v>
          </cell>
          <cell r="AF1079">
            <v>14</v>
          </cell>
          <cell r="AG1079" t="str">
            <v>Office Equipment</v>
          </cell>
        </row>
        <row r="1080">
          <cell r="B1080">
            <v>20</v>
          </cell>
          <cell r="C1080">
            <v>1384</v>
          </cell>
          <cell r="D1080">
            <v>0</v>
          </cell>
          <cell r="E1080">
            <v>1384</v>
          </cell>
          <cell r="F1080">
            <v>276.8</v>
          </cell>
          <cell r="AG1080" t="str">
            <v>Tools &amp; Equipment</v>
          </cell>
        </row>
        <row r="1081">
          <cell r="B1081">
            <v>20</v>
          </cell>
          <cell r="C1081">
            <v>9</v>
          </cell>
          <cell r="D1081">
            <v>0</v>
          </cell>
          <cell r="E1081">
            <v>9</v>
          </cell>
          <cell r="F1081">
            <v>1.8</v>
          </cell>
        </row>
        <row r="1082">
          <cell r="C1082">
            <v>136495</v>
          </cell>
          <cell r="D1082">
            <v>0</v>
          </cell>
          <cell r="E1082">
            <v>136495</v>
          </cell>
          <cell r="F1082">
            <v>25873.91</v>
          </cell>
        </row>
      </sheetData>
      <sheetData sheetId="3">
        <row r="31">
          <cell r="B31">
            <v>520239394.56162417</v>
          </cell>
          <cell r="C31">
            <v>169685518.30003542</v>
          </cell>
          <cell r="D31">
            <v>689924912.86166</v>
          </cell>
          <cell r="E31">
            <v>-4056809.0450671501</v>
          </cell>
          <cell r="F31">
            <v>5990578.2061808193</v>
          </cell>
          <cell r="G31">
            <v>1933769.1611136692</v>
          </cell>
          <cell r="H31">
            <v>516182585.51655704</v>
          </cell>
          <cell r="I31">
            <v>175676096.50621623</v>
          </cell>
          <cell r="J31">
            <v>691858682.02277362</v>
          </cell>
          <cell r="K31">
            <v>357.77728590124383</v>
          </cell>
          <cell r="L31">
            <v>70</v>
          </cell>
          <cell r="M31">
            <v>70</v>
          </cell>
          <cell r="N31">
            <v>70</v>
          </cell>
          <cell r="O31">
            <v>960</v>
          </cell>
        </row>
        <row r="32">
          <cell r="B32" t="str">
            <v>GLI</v>
          </cell>
          <cell r="C32">
            <v>90</v>
          </cell>
          <cell r="D32">
            <v>100</v>
          </cell>
          <cell r="E32">
            <v>100</v>
          </cell>
          <cell r="F32">
            <v>110</v>
          </cell>
          <cell r="G32">
            <v>90</v>
          </cell>
          <cell r="H32">
            <v>80</v>
          </cell>
          <cell r="I32">
            <v>130</v>
          </cell>
          <cell r="J32">
            <v>100</v>
          </cell>
          <cell r="K32">
            <v>110</v>
          </cell>
          <cell r="L32">
            <v>130</v>
          </cell>
          <cell r="M32">
            <v>130</v>
          </cell>
          <cell r="N32">
            <v>130</v>
          </cell>
          <cell r="O32">
            <v>1300</v>
          </cell>
        </row>
        <row r="33">
          <cell r="B33">
            <v>0</v>
          </cell>
          <cell r="C33">
            <v>35100288</v>
          </cell>
          <cell r="D33">
            <v>35100288</v>
          </cell>
          <cell r="E33">
            <v>0</v>
          </cell>
          <cell r="F33">
            <v>0</v>
          </cell>
          <cell r="G33">
            <v>0</v>
          </cell>
          <cell r="H33">
            <v>0</v>
          </cell>
          <cell r="I33">
            <v>35100288</v>
          </cell>
          <cell r="J33">
            <v>35100288</v>
          </cell>
          <cell r="K33" t="e">
            <v>#DIV/0!</v>
          </cell>
          <cell r="L33">
            <v>0</v>
          </cell>
          <cell r="M33">
            <v>0</v>
          </cell>
          <cell r="N33">
            <v>0</v>
          </cell>
          <cell r="O33">
            <v>0</v>
          </cell>
        </row>
        <row r="34">
          <cell r="B34">
            <v>106800000</v>
          </cell>
          <cell r="C34">
            <v>0</v>
          </cell>
          <cell r="D34">
            <v>106800000</v>
          </cell>
          <cell r="E34">
            <v>11200000.000000004</v>
          </cell>
          <cell r="F34">
            <v>0</v>
          </cell>
          <cell r="G34">
            <v>11200000.000000004</v>
          </cell>
          <cell r="H34">
            <v>118000000</v>
          </cell>
          <cell r="I34">
            <v>0</v>
          </cell>
          <cell r="J34">
            <v>118000000</v>
          </cell>
          <cell r="K34">
            <v>10.535714285714283</v>
          </cell>
          <cell r="L34">
            <v>110</v>
          </cell>
          <cell r="M34">
            <v>110</v>
          </cell>
          <cell r="N34">
            <v>110</v>
          </cell>
          <cell r="O34">
            <v>1100</v>
          </cell>
        </row>
        <row r="35">
          <cell r="B35">
            <v>106800000</v>
          </cell>
          <cell r="C35">
            <v>35100288</v>
          </cell>
          <cell r="D35">
            <v>141900288</v>
          </cell>
          <cell r="E35">
            <v>11200000.000000004</v>
          </cell>
          <cell r="F35">
            <v>0</v>
          </cell>
          <cell r="G35">
            <v>11200000.000000004</v>
          </cell>
          <cell r="H35">
            <v>118000000</v>
          </cell>
          <cell r="I35">
            <v>35100288</v>
          </cell>
          <cell r="J35">
            <v>153100288</v>
          </cell>
          <cell r="K35">
            <v>13.669668571428566</v>
          </cell>
          <cell r="L35">
            <v>0</v>
          </cell>
          <cell r="M35">
            <v>0</v>
          </cell>
          <cell r="N35">
            <v>0</v>
          </cell>
          <cell r="O35">
            <v>0</v>
          </cell>
        </row>
        <row r="36">
          <cell r="B36">
            <v>627039394.56162417</v>
          </cell>
          <cell r="C36">
            <v>204785806.30003542</v>
          </cell>
          <cell r="D36">
            <v>831825200.86166</v>
          </cell>
          <cell r="E36">
            <v>7143190.9549328536</v>
          </cell>
          <cell r="F36">
            <v>5990578.2061808193</v>
          </cell>
          <cell r="G36">
            <v>13133769.161113672</v>
          </cell>
          <cell r="H36">
            <v>634182585.51655698</v>
          </cell>
          <cell r="I36">
            <v>210776384.50621623</v>
          </cell>
          <cell r="J36">
            <v>844958970.02277362</v>
          </cell>
          <cell r="K36">
            <v>64.33484247039452</v>
          </cell>
          <cell r="L36">
            <v>160</v>
          </cell>
          <cell r="M36">
            <v>150</v>
          </cell>
          <cell r="N36">
            <v>160</v>
          </cell>
          <cell r="O36">
            <v>1840</v>
          </cell>
        </row>
        <row r="37">
          <cell r="B37" t="str">
            <v>2.0 D G</v>
          </cell>
          <cell r="C37">
            <v>240</v>
          </cell>
          <cell r="D37">
            <v>260</v>
          </cell>
          <cell r="E37">
            <v>260</v>
          </cell>
          <cell r="F37">
            <v>290</v>
          </cell>
          <cell r="G37">
            <v>200</v>
          </cell>
          <cell r="H37">
            <v>210</v>
          </cell>
          <cell r="I37">
            <v>270</v>
          </cell>
          <cell r="J37">
            <v>200</v>
          </cell>
          <cell r="K37">
            <v>240</v>
          </cell>
          <cell r="L37">
            <v>260</v>
          </cell>
          <cell r="M37">
            <v>250</v>
          </cell>
          <cell r="N37">
            <v>260</v>
          </cell>
          <cell r="O37">
            <v>2940</v>
          </cell>
        </row>
        <row r="38">
          <cell r="B38">
            <v>0</v>
          </cell>
          <cell r="C38">
            <v>0</v>
          </cell>
          <cell r="D38">
            <v>0</v>
          </cell>
          <cell r="E38">
            <v>0</v>
          </cell>
          <cell r="F38">
            <v>0</v>
          </cell>
          <cell r="G38">
            <v>0</v>
          </cell>
          <cell r="H38">
            <v>0</v>
          </cell>
          <cell r="I38">
            <v>0</v>
          </cell>
          <cell r="J38">
            <v>0</v>
          </cell>
          <cell r="K38" t="e">
            <v>#DIV/0!</v>
          </cell>
          <cell r="L38">
            <v>0</v>
          </cell>
          <cell r="M38">
            <v>0</v>
          </cell>
          <cell r="N38">
            <v>40237148</v>
          </cell>
          <cell r="O38">
            <v>0</v>
          </cell>
        </row>
        <row r="39">
          <cell r="B39">
            <v>5836488.6583706383</v>
          </cell>
          <cell r="C39">
            <v>612506.85273003567</v>
          </cell>
          <cell r="D39">
            <v>6448995.511100674</v>
          </cell>
          <cell r="E39">
            <v>731055.11474083434</v>
          </cell>
          <cell r="F39">
            <v>19949.374158492421</v>
          </cell>
          <cell r="G39">
            <v>751004.48889932677</v>
          </cell>
          <cell r="H39">
            <v>6567543.7731114728</v>
          </cell>
          <cell r="I39">
            <v>632456.22688852809</v>
          </cell>
          <cell r="J39">
            <v>7200000.0000000009</v>
          </cell>
          <cell r="K39">
            <v>9.5871597392877526</v>
          </cell>
          <cell r="L39">
            <v>0</v>
          </cell>
          <cell r="M39">
            <v>0</v>
          </cell>
          <cell r="N39">
            <v>11827577</v>
          </cell>
          <cell r="O39">
            <v>127178.24731182796</v>
          </cell>
        </row>
        <row r="40">
          <cell r="B40" t="str">
            <v>Hilux  4 X 2 Std</v>
          </cell>
          <cell r="C40">
            <v>51</v>
          </cell>
          <cell r="D40">
            <v>50</v>
          </cell>
          <cell r="E40">
            <v>44</v>
          </cell>
          <cell r="F40">
            <v>55</v>
          </cell>
          <cell r="G40">
            <v>98</v>
          </cell>
          <cell r="H40">
            <v>0</v>
          </cell>
          <cell r="I40">
            <v>0</v>
          </cell>
          <cell r="J40">
            <v>0</v>
          </cell>
          <cell r="K40">
            <v>280</v>
          </cell>
          <cell r="L40">
            <v>120</v>
          </cell>
          <cell r="M40">
            <v>120</v>
          </cell>
          <cell r="N40">
            <v>128</v>
          </cell>
          <cell r="O40">
            <v>1121</v>
          </cell>
        </row>
        <row r="41">
          <cell r="B41">
            <v>0</v>
          </cell>
          <cell r="C41">
            <v>0</v>
          </cell>
          <cell r="D41">
            <v>0</v>
          </cell>
          <cell r="E41">
            <v>0</v>
          </cell>
          <cell r="F41">
            <v>0</v>
          </cell>
          <cell r="G41">
            <v>0</v>
          </cell>
          <cell r="H41">
            <v>0</v>
          </cell>
          <cell r="I41">
            <v>0</v>
          </cell>
          <cell r="J41">
            <v>0</v>
          </cell>
          <cell r="K41" t="e">
            <v>#DIV/0!</v>
          </cell>
          <cell r="L41">
            <v>0</v>
          </cell>
          <cell r="M41">
            <v>0</v>
          </cell>
          <cell r="N41">
            <v>0</v>
          </cell>
          <cell r="O41">
            <v>1479</v>
          </cell>
        </row>
        <row r="42">
          <cell r="B42">
            <v>4053117.123868498</v>
          </cell>
          <cell r="C42">
            <v>425351.98106252472</v>
          </cell>
          <cell r="D42">
            <v>4478469.104931023</v>
          </cell>
          <cell r="E42">
            <v>507677.16301446839</v>
          </cell>
          <cell r="F42">
            <v>13853.732054508624</v>
          </cell>
          <cell r="G42">
            <v>521530.89506897703</v>
          </cell>
          <cell r="H42">
            <v>4560794.2868829668</v>
          </cell>
          <cell r="I42">
            <v>439205.71311703336</v>
          </cell>
          <cell r="J42">
            <v>5000000</v>
          </cell>
          <cell r="K42">
            <v>9.587159739287749</v>
          </cell>
          <cell r="L42">
            <v>90</v>
          </cell>
          <cell r="M42">
            <v>90</v>
          </cell>
          <cell r="N42">
            <v>-1339815</v>
          </cell>
          <cell r="O42">
            <v>1080</v>
          </cell>
        </row>
        <row r="43">
          <cell r="B43">
            <v>37908415.220867746</v>
          </cell>
          <cell r="C43">
            <v>3936471.5914136693</v>
          </cell>
          <cell r="D43">
            <v>41844886.812281415</v>
          </cell>
          <cell r="E43">
            <v>593061.6888572583</v>
          </cell>
          <cell r="F43">
            <v>0</v>
          </cell>
          <cell r="G43">
            <v>593061.6888572583</v>
          </cell>
          <cell r="H43">
            <v>38501476.909725003</v>
          </cell>
          <cell r="I43">
            <v>3936471.5914136693</v>
          </cell>
          <cell r="J43">
            <v>42437948.501138672</v>
          </cell>
          <cell r="K43">
            <v>71.557393266980853</v>
          </cell>
          <cell r="L43">
            <v>15</v>
          </cell>
          <cell r="M43">
            <v>15</v>
          </cell>
          <cell r="N43">
            <v>-31116214.501138672</v>
          </cell>
          <cell r="O43">
            <v>90</v>
          </cell>
        </row>
        <row r="44">
          <cell r="B44">
            <v>15901056.98866694</v>
          </cell>
          <cell r="C44">
            <v>0</v>
          </cell>
          <cell r="D44">
            <v>15901056.98866694</v>
          </cell>
          <cell r="E44">
            <v>225363.44176575818</v>
          </cell>
          <cell r="F44">
            <v>0</v>
          </cell>
          <cell r="G44">
            <v>225363.44176575818</v>
          </cell>
          <cell r="H44">
            <v>16126420.430432698</v>
          </cell>
          <cell r="I44">
            <v>0</v>
          </cell>
          <cell r="J44">
            <v>16126420.430432698</v>
          </cell>
          <cell r="K44">
            <v>71.557393266980867</v>
          </cell>
          <cell r="L44">
            <v>210</v>
          </cell>
          <cell r="M44">
            <v>210</v>
          </cell>
          <cell r="N44">
            <v>-11824147.430432698</v>
          </cell>
          <cell r="O44">
            <v>2520</v>
          </cell>
        </row>
        <row r="45">
          <cell r="B45">
            <v>63699077.991773814</v>
          </cell>
          <cell r="C45">
            <v>4974330.42520623</v>
          </cell>
          <cell r="D45">
            <v>68673408.416980058</v>
          </cell>
          <cell r="E45">
            <v>2057157.4083783193</v>
          </cell>
          <cell r="F45">
            <v>33803.106213001047</v>
          </cell>
          <cell r="G45">
            <v>2090960.5145913204</v>
          </cell>
          <cell r="H45">
            <v>65756235.400152132</v>
          </cell>
          <cell r="I45">
            <v>5008133.5314192306</v>
          </cell>
          <cell r="J45">
            <v>70764368.931571379</v>
          </cell>
          <cell r="K45">
            <v>33.842996286996993</v>
          </cell>
          <cell r="L45">
            <v>35</v>
          </cell>
          <cell r="M45">
            <v>35</v>
          </cell>
          <cell r="N45">
            <v>35</v>
          </cell>
          <cell r="O45">
            <v>210</v>
          </cell>
        </row>
        <row r="46">
          <cell r="B46">
            <v>563340316.56985033</v>
          </cell>
          <cell r="C46">
            <v>199811475.87482917</v>
          </cell>
          <cell r="D46">
            <v>763151792.44467998</v>
          </cell>
          <cell r="E46">
            <v>5086033.5465545338</v>
          </cell>
          <cell r="F46">
            <v>5956775.0999678187</v>
          </cell>
          <cell r="G46">
            <v>11042808.646522352</v>
          </cell>
          <cell r="H46">
            <v>568426350.11640489</v>
          </cell>
          <cell r="I46">
            <v>205768250.97479698</v>
          </cell>
          <cell r="J46">
            <v>774194601.09120238</v>
          </cell>
          <cell r="K46">
            <v>70.1084865157937</v>
          </cell>
          <cell r="L46">
            <v>1290</v>
          </cell>
          <cell r="M46">
            <v>1280</v>
          </cell>
          <cell r="N46">
            <v>1308</v>
          </cell>
          <cell r="O46">
            <v>16100</v>
          </cell>
        </row>
        <row r="48">
          <cell r="J48">
            <v>-109601463.54879451</v>
          </cell>
        </row>
        <row r="49">
          <cell r="B49">
            <v>0</v>
          </cell>
          <cell r="C49">
            <v>50058605.576702222</v>
          </cell>
          <cell r="D49">
            <v>50058605.576702222</v>
          </cell>
          <cell r="E49">
            <v>0</v>
          </cell>
          <cell r="F49">
            <v>1674487.2846595573</v>
          </cell>
          <cell r="G49">
            <v>1674487.2846595573</v>
          </cell>
          <cell r="H49">
            <v>0</v>
          </cell>
          <cell r="I49">
            <v>51733092.861361779</v>
          </cell>
          <cell r="J49">
            <v>51733092.861361779</v>
          </cell>
          <cell r="K49">
            <v>30.894885458553791</v>
          </cell>
          <cell r="N49">
            <v>-22476716.861361779</v>
          </cell>
        </row>
        <row r="50">
          <cell r="B50">
            <v>209454211.59944785</v>
          </cell>
          <cell r="C50">
            <v>3076804.5</v>
          </cell>
          <cell r="D50">
            <v>212531016.09944785</v>
          </cell>
          <cell r="E50">
            <v>1780111.7412940233</v>
          </cell>
          <cell r="F50">
            <v>0</v>
          </cell>
          <cell r="G50">
            <v>1780111.7412940233</v>
          </cell>
          <cell r="H50">
            <v>211234323.34074187</v>
          </cell>
          <cell r="I50">
            <v>3076804.5</v>
          </cell>
          <cell r="J50">
            <v>214311127.84074187</v>
          </cell>
          <cell r="K50">
            <v>120.39195229674283</v>
          </cell>
          <cell r="N50">
            <v>-163620293.84074187</v>
          </cell>
        </row>
        <row r="51">
          <cell r="B51">
            <v>0</v>
          </cell>
          <cell r="C51">
            <v>0</v>
          </cell>
          <cell r="D51">
            <v>0</v>
          </cell>
          <cell r="E51">
            <v>0</v>
          </cell>
          <cell r="F51">
            <v>0</v>
          </cell>
          <cell r="G51">
            <v>0</v>
          </cell>
          <cell r="H51">
            <v>0</v>
          </cell>
          <cell r="I51">
            <v>0</v>
          </cell>
          <cell r="J51">
            <v>0</v>
          </cell>
          <cell r="K51" t="e">
            <v>#DIV/0!</v>
          </cell>
        </row>
        <row r="52">
          <cell r="B52">
            <v>0</v>
          </cell>
          <cell r="C52">
            <v>0</v>
          </cell>
          <cell r="D52">
            <v>0</v>
          </cell>
          <cell r="E52">
            <v>0</v>
          </cell>
          <cell r="F52">
            <v>0</v>
          </cell>
          <cell r="G52">
            <v>0</v>
          </cell>
          <cell r="H52">
            <v>0</v>
          </cell>
          <cell r="I52">
            <v>0</v>
          </cell>
          <cell r="J52">
            <v>0</v>
          </cell>
        </row>
        <row r="53">
          <cell r="B53">
            <v>209454211.59944785</v>
          </cell>
          <cell r="C53">
            <v>53135410.076702222</v>
          </cell>
          <cell r="D53">
            <v>262589621.67615008</v>
          </cell>
          <cell r="E53">
            <v>1780111.7412940233</v>
          </cell>
          <cell r="F53">
            <v>1674487.2846595573</v>
          </cell>
          <cell r="G53">
            <v>3454599.0259535806</v>
          </cell>
          <cell r="H53">
            <v>211234323.34074187</v>
          </cell>
          <cell r="I53">
            <v>54809897.361361779</v>
          </cell>
          <cell r="J53">
            <v>266044220.70210367</v>
          </cell>
          <cell r="K53">
            <v>77.011606471077172</v>
          </cell>
          <cell r="L53">
            <v>37352</v>
          </cell>
          <cell r="M53">
            <v>37383</v>
          </cell>
          <cell r="N53">
            <v>37414</v>
          </cell>
        </row>
        <row r="54">
          <cell r="D54">
            <v>290555210.76911294</v>
          </cell>
          <cell r="E54">
            <v>-27965589.092962861</v>
          </cell>
          <cell r="F54">
            <v>1865265.5037923935</v>
          </cell>
          <cell r="G54">
            <v>1589333.5221611871</v>
          </cell>
        </row>
        <row r="55">
          <cell r="B55">
            <v>353886104.97040248</v>
          </cell>
          <cell r="C55">
            <v>146676065.79812694</v>
          </cell>
          <cell r="D55">
            <v>500562170.76852989</v>
          </cell>
          <cell r="E55">
            <v>3305921.8052605102</v>
          </cell>
          <cell r="F55">
            <v>4282287.8153082617</v>
          </cell>
          <cell r="G55">
            <v>7588209.6205687718</v>
          </cell>
          <cell r="H55">
            <v>357192026.77566302</v>
          </cell>
          <cell r="I55">
            <v>150958353.61343521</v>
          </cell>
          <cell r="J55">
            <v>508150380.38909864</v>
          </cell>
          <cell r="K55">
            <v>66.96578057249431</v>
          </cell>
          <cell r="L55">
            <v>718260.86956521741</v>
          </cell>
          <cell r="M55">
            <v>718260.86956521741</v>
          </cell>
          <cell r="N55">
            <v>-377319098.38909864</v>
          </cell>
          <cell r="O55">
            <v>-178312462.63367501</v>
          </cell>
        </row>
        <row r="56">
          <cell r="B56" t="str">
            <v>XE G</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INDUS MOTOR COMPANY LIMITED</v>
          </cell>
          <cell r="C57">
            <v>796521.73913043481</v>
          </cell>
          <cell r="D57">
            <v>796521.73913043481</v>
          </cell>
          <cell r="E57">
            <v>796521.73913043481</v>
          </cell>
          <cell r="F57">
            <v>796521.73913043481</v>
          </cell>
          <cell r="G57">
            <v>796521.73913043481</v>
          </cell>
          <cell r="H57">
            <v>796521.73913043481</v>
          </cell>
          <cell r="I57">
            <v>796521.73913043481</v>
          </cell>
          <cell r="J57">
            <v>796521.73913043481</v>
          </cell>
          <cell r="K57">
            <v>796521.73913043481</v>
          </cell>
          <cell r="L57">
            <v>796521.73913043481</v>
          </cell>
          <cell r="M57">
            <v>796521.73913043481</v>
          </cell>
          <cell r="N57">
            <v>796521.73913043481</v>
          </cell>
          <cell r="O57">
            <v>9558260.8695652168</v>
          </cell>
        </row>
        <row r="58">
          <cell r="B58" t="str">
            <v>Parts &amp; Oil Operations - Toyota &amp; Daihatsu</v>
          </cell>
          <cell r="C58">
            <v>903260.86956521741</v>
          </cell>
          <cell r="D58">
            <v>903260.86956521741</v>
          </cell>
          <cell r="E58">
            <v>903260.86956521741</v>
          </cell>
          <cell r="F58">
            <v>903260.86956521741</v>
          </cell>
          <cell r="G58">
            <v>903260.86956521741</v>
          </cell>
          <cell r="H58">
            <v>903260.86956521741</v>
          </cell>
          <cell r="I58">
            <v>903260.86956521741</v>
          </cell>
          <cell r="J58">
            <v>903260.86956521741</v>
          </cell>
          <cell r="K58">
            <v>903260.86956521741</v>
          </cell>
          <cell r="L58">
            <v>903260.86956521741</v>
          </cell>
          <cell r="M58">
            <v>903260.86956521741</v>
          </cell>
          <cell r="N58">
            <v>903260.86956521741</v>
          </cell>
          <cell r="O58">
            <v>10839130.434782609</v>
          </cell>
        </row>
        <row r="59">
          <cell r="B59" t="str">
            <v>XE LTD</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GLI - A/T</v>
          </cell>
          <cell r="C60">
            <v>981521.73913043481</v>
          </cell>
          <cell r="D60" t="str">
            <v>Budget                  2002 ~ 2003</v>
          </cell>
          <cell r="E60">
            <v>981521.73913043481</v>
          </cell>
          <cell r="F60" t="str">
            <v>Actual                    2001~ 2002</v>
          </cell>
          <cell r="G60">
            <v>981521.73913043481</v>
          </cell>
          <cell r="H60" t="str">
            <v>Variance</v>
          </cell>
          <cell r="I60">
            <v>981521.73913043481</v>
          </cell>
          <cell r="J60">
            <v>981521.73913043481</v>
          </cell>
          <cell r="K60">
            <v>981521.73913043481</v>
          </cell>
          <cell r="L60" t="e">
            <v>#REF!</v>
          </cell>
          <cell r="M60">
            <v>981521.73913043481</v>
          </cell>
          <cell r="N60">
            <v>981521.73913043481</v>
          </cell>
          <cell r="O60">
            <v>11778260.869565219</v>
          </cell>
        </row>
        <row r="61">
          <cell r="B61" t="str">
            <v>20D SUNROOF</v>
          </cell>
          <cell r="C61">
            <v>0</v>
          </cell>
          <cell r="D61">
            <v>0</v>
          </cell>
          <cell r="E61">
            <v>0</v>
          </cell>
          <cell r="F61">
            <v>0</v>
          </cell>
          <cell r="G61">
            <v>0</v>
          </cell>
          <cell r="H61">
            <v>0</v>
          </cell>
          <cell r="I61">
            <v>0</v>
          </cell>
          <cell r="J61">
            <v>0</v>
          </cell>
          <cell r="K61">
            <v>0</v>
          </cell>
          <cell r="L61" t="e">
            <v>#REF!</v>
          </cell>
          <cell r="M61">
            <v>0</v>
          </cell>
          <cell r="N61">
            <v>0</v>
          </cell>
          <cell r="O61">
            <v>0</v>
          </cell>
        </row>
        <row r="62">
          <cell r="B62" t="str">
            <v>2.0 D</v>
          </cell>
          <cell r="C62">
            <v>848695.65217391308</v>
          </cell>
          <cell r="D62">
            <v>848695.65217391308</v>
          </cell>
          <cell r="E62">
            <v>848695.65217391308</v>
          </cell>
          <cell r="F62">
            <v>848695.65217391308</v>
          </cell>
          <cell r="G62">
            <v>848695.65217391308</v>
          </cell>
          <cell r="H62">
            <v>848695.65217391308</v>
          </cell>
          <cell r="I62">
            <v>848695.65217391308</v>
          </cell>
          <cell r="J62">
            <v>848695.65217391308</v>
          </cell>
          <cell r="K62">
            <v>848695.65217391308</v>
          </cell>
          <cell r="L62" t="e">
            <v>#REF!</v>
          </cell>
          <cell r="M62">
            <v>848695.65217391308</v>
          </cell>
          <cell r="N62">
            <v>848695.65217391308</v>
          </cell>
          <cell r="O62">
            <v>10184347.826086957</v>
          </cell>
        </row>
        <row r="63">
          <cell r="B63" t="str">
            <v>Net Sales - Toyota Parts &amp; Oil</v>
          </cell>
          <cell r="C63">
            <v>998913.04347826086</v>
          </cell>
          <cell r="D63">
            <v>451053043.47826093</v>
          </cell>
          <cell r="E63">
            <v>998913.04347826086</v>
          </cell>
          <cell r="F63">
            <v>355186250.62</v>
          </cell>
          <cell r="G63">
            <v>998913.04347826086</v>
          </cell>
          <cell r="H63">
            <v>95866792.85826093</v>
          </cell>
          <cell r="I63">
            <v>998913.04347826086</v>
          </cell>
          <cell r="J63">
            <v>998913.04347826086</v>
          </cell>
          <cell r="K63">
            <v>998913.04347826086</v>
          </cell>
          <cell r="L63" t="e">
            <v>#REF!</v>
          </cell>
          <cell r="M63">
            <v>998913.04347826086</v>
          </cell>
          <cell r="N63">
            <v>998913.04347826086</v>
          </cell>
          <cell r="O63">
            <v>11986956.521739133</v>
          </cell>
        </row>
        <row r="64">
          <cell r="B64" t="str">
            <v>Net Sales - Daihatsu Parts</v>
          </cell>
          <cell r="C64">
            <v>0</v>
          </cell>
          <cell r="D64">
            <v>34782608.695652179</v>
          </cell>
          <cell r="E64">
            <v>0</v>
          </cell>
          <cell r="F64">
            <v>22768749.379999999</v>
          </cell>
          <cell r="G64">
            <v>0</v>
          </cell>
          <cell r="H64">
            <v>12013859.31565218</v>
          </cell>
          <cell r="I64">
            <v>0</v>
          </cell>
          <cell r="J64">
            <v>0</v>
          </cell>
          <cell r="K64">
            <v>0</v>
          </cell>
          <cell r="L64" t="e">
            <v>#REF!</v>
          </cell>
          <cell r="M64">
            <v>0</v>
          </cell>
          <cell r="N64">
            <v>0</v>
          </cell>
          <cell r="O64">
            <v>0</v>
          </cell>
        </row>
        <row r="65">
          <cell r="B65">
            <v>0</v>
          </cell>
          <cell r="C65">
            <v>0</v>
          </cell>
          <cell r="D65">
            <v>485835652.17391312</v>
          </cell>
          <cell r="E65">
            <v>0</v>
          </cell>
          <cell r="F65">
            <v>377955000</v>
          </cell>
          <cell r="G65">
            <v>0</v>
          </cell>
          <cell r="H65">
            <v>107880652.17391311</v>
          </cell>
          <cell r="I65">
            <v>0</v>
          </cell>
          <cell r="J65">
            <v>0</v>
          </cell>
          <cell r="K65">
            <v>0</v>
          </cell>
          <cell r="L65" t="e">
            <v>#REF!</v>
          </cell>
          <cell r="M65">
            <v>0</v>
          </cell>
          <cell r="N65">
            <v>0</v>
          </cell>
          <cell r="O65">
            <v>0</v>
          </cell>
        </row>
        <row r="66">
          <cell r="B66" t="str">
            <v>Hilux  4 X 2 Std</v>
          </cell>
          <cell r="C66">
            <v>674782.60869565222</v>
          </cell>
          <cell r="D66">
            <v>674782.60869565222</v>
          </cell>
          <cell r="E66">
            <v>674782.60869565222</v>
          </cell>
          <cell r="F66">
            <v>674782.60869565222</v>
          </cell>
          <cell r="G66">
            <v>674782.60869565222</v>
          </cell>
          <cell r="H66">
            <v>674782.60869565222</v>
          </cell>
          <cell r="I66">
            <v>674782.60869565222</v>
          </cell>
          <cell r="J66">
            <v>674782.60869565222</v>
          </cell>
          <cell r="K66">
            <v>674782.60869565222</v>
          </cell>
          <cell r="L66" t="e">
            <v>#REF!</v>
          </cell>
          <cell r="M66">
            <v>674782.60869565222</v>
          </cell>
          <cell r="N66">
            <v>674782.60869565222</v>
          </cell>
          <cell r="O66">
            <v>8097391.3043478271</v>
          </cell>
        </row>
        <row r="67">
          <cell r="B67" t="str">
            <v>Cost of Sales - Toyota Parts &amp; Oil</v>
          </cell>
          <cell r="C67">
            <v>645217.39130434778</v>
          </cell>
          <cell r="D67">
            <v>386134609.9015587</v>
          </cell>
          <cell r="E67">
            <v>645217.39130434778</v>
          </cell>
          <cell r="F67">
            <v>291361624.54000002</v>
          </cell>
          <cell r="G67">
            <v>645217.39130434778</v>
          </cell>
          <cell r="H67">
            <v>-94772985.361558676</v>
          </cell>
          <cell r="I67">
            <v>645217.39130434778</v>
          </cell>
          <cell r="J67">
            <v>645217.39130434778</v>
          </cell>
          <cell r="K67">
            <v>645217.39130434778</v>
          </cell>
          <cell r="L67" t="e">
            <v>#REF!</v>
          </cell>
          <cell r="M67">
            <v>645217.39130434778</v>
          </cell>
          <cell r="N67">
            <v>645217.39130434778</v>
          </cell>
          <cell r="O67">
            <v>7742608.6956521729</v>
          </cell>
        </row>
        <row r="68">
          <cell r="B68" t="str">
            <v>Cost of Sales - Daihatsu Parts</v>
          </cell>
          <cell r="C68">
            <v>297478.26086956525</v>
          </cell>
          <cell r="D68">
            <v>27908121.410992622</v>
          </cell>
          <cell r="E68">
            <v>297478.26086956525</v>
          </cell>
          <cell r="F68">
            <v>18940375.460000001</v>
          </cell>
          <cell r="G68">
            <v>297478.26086956525</v>
          </cell>
          <cell r="H68">
            <v>-8967745.9509926215</v>
          </cell>
          <cell r="I68">
            <v>297478.26086956525</v>
          </cell>
          <cell r="J68">
            <v>297478.26086956525</v>
          </cell>
          <cell r="K68">
            <v>297478.26086956525</v>
          </cell>
          <cell r="L68" t="e">
            <v>#REF!</v>
          </cell>
          <cell r="M68">
            <v>297478.26086956525</v>
          </cell>
          <cell r="N68">
            <v>297478.26086956525</v>
          </cell>
          <cell r="O68">
            <v>3569739.1304347836</v>
          </cell>
        </row>
        <row r="69">
          <cell r="B69" t="str">
            <v>Cuore - Cl+AC</v>
          </cell>
          <cell r="C69">
            <v>323565.21739130432</v>
          </cell>
          <cell r="D69">
            <v>414042731.31255132</v>
          </cell>
          <cell r="E69">
            <v>323565.21739130432</v>
          </cell>
          <cell r="F69">
            <v>310302000</v>
          </cell>
          <cell r="G69">
            <v>323565.21739130432</v>
          </cell>
          <cell r="H69">
            <v>-103740731.31255129</v>
          </cell>
          <cell r="I69">
            <v>323565.21739130432</v>
          </cell>
          <cell r="J69">
            <v>323565.21739130432</v>
          </cell>
          <cell r="K69">
            <v>323565.21739130432</v>
          </cell>
          <cell r="L69" t="e">
            <v>#REF!</v>
          </cell>
          <cell r="M69">
            <v>323565.21739130432</v>
          </cell>
          <cell r="N69">
            <v>323565.21739130432</v>
          </cell>
          <cell r="O69">
            <v>3882782.6086956509</v>
          </cell>
        </row>
        <row r="70">
          <cell r="B70" t="str">
            <v>Cuore - CX</v>
          </cell>
          <cell r="C70">
            <v>336956.52173913043</v>
          </cell>
          <cell r="D70">
            <v>336956.52173913043</v>
          </cell>
          <cell r="E70">
            <v>336956.52173913043</v>
          </cell>
          <cell r="F70">
            <v>336956.52173913043</v>
          </cell>
          <cell r="G70">
            <v>336956.52173913043</v>
          </cell>
          <cell r="H70">
            <v>336956.52173913043</v>
          </cell>
          <cell r="I70">
            <v>336956.52173913043</v>
          </cell>
          <cell r="J70">
            <v>336956.52173913043</v>
          </cell>
          <cell r="K70">
            <v>336956.52173913043</v>
          </cell>
          <cell r="L70" t="e">
            <v>#REF!</v>
          </cell>
          <cell r="M70">
            <v>336956.52173913043</v>
          </cell>
          <cell r="N70">
            <v>336956.52173913043</v>
          </cell>
          <cell r="O70">
            <v>4043478.260869565</v>
          </cell>
        </row>
        <row r="71">
          <cell r="B71" t="str">
            <v>Gross Profit - Parts &amp; Oil</v>
          </cell>
          <cell r="C71">
            <v>363043.47826086957</v>
          </cell>
          <cell r="D71">
            <v>64918433.576702222</v>
          </cell>
          <cell r="E71">
            <v>363043.47826086957</v>
          </cell>
          <cell r="F71">
            <v>63824626.079999983</v>
          </cell>
          <cell r="G71">
            <v>363043.47826086957</v>
          </cell>
          <cell r="H71">
            <v>1093807.4967022389</v>
          </cell>
          <cell r="I71">
            <v>363043.47826086957</v>
          </cell>
          <cell r="J71">
            <v>363043.47826086957</v>
          </cell>
          <cell r="K71">
            <v>363043.47826086957</v>
          </cell>
          <cell r="L71">
            <v>363043.47826086957</v>
          </cell>
          <cell r="M71">
            <v>363043.47826086957</v>
          </cell>
          <cell r="N71">
            <v>363043.47826086957</v>
          </cell>
          <cell r="O71">
            <v>4356521.7391304346</v>
          </cell>
        </row>
        <row r="72">
          <cell r="B72" t="str">
            <v>Gross Profit - Daihatsu Parts</v>
          </cell>
          <cell r="C72">
            <v>7888217.3913043486</v>
          </cell>
          <cell r="D72">
            <v>6874487.284659557</v>
          </cell>
          <cell r="E72">
            <v>7888217.3913043486</v>
          </cell>
          <cell r="F72">
            <v>3828373.9199999981</v>
          </cell>
          <cell r="G72">
            <v>7888217.3913043486</v>
          </cell>
          <cell r="H72">
            <v>3046113.364659559</v>
          </cell>
          <cell r="I72">
            <v>7888217.3913043486</v>
          </cell>
          <cell r="J72">
            <v>7888217.3913043486</v>
          </cell>
          <cell r="K72">
            <v>7888217.3913043486</v>
          </cell>
          <cell r="L72" t="e">
            <v>#REF!</v>
          </cell>
          <cell r="M72">
            <v>7888217.3913043486</v>
          </cell>
          <cell r="N72">
            <v>7888217.3913043486</v>
          </cell>
          <cell r="O72">
            <v>94658608.695652172</v>
          </cell>
        </row>
        <row r="73">
          <cell r="L73" t="e">
            <v>#REF!</v>
          </cell>
        </row>
        <row r="74">
          <cell r="B74" t="str">
            <v>Total Gross Profit Parts &amp; Oil</v>
          </cell>
          <cell r="D74">
            <v>71792920.861361772</v>
          </cell>
          <cell r="F74">
            <v>67652999.999999985</v>
          </cell>
          <cell r="H74">
            <v>4139920.8613617979</v>
          </cell>
          <cell r="L74" t="e">
            <v>#REF!</v>
          </cell>
        </row>
        <row r="75">
          <cell r="B75" t="str">
            <v>Total Net Sales in Rupees</v>
          </cell>
          <cell r="M75">
            <v>0</v>
          </cell>
        </row>
        <row r="77">
          <cell r="B77" t="str">
            <v>Product</v>
          </cell>
          <cell r="C77">
            <v>35977</v>
          </cell>
          <cell r="D77">
            <v>36008</v>
          </cell>
          <cell r="E77">
            <v>36039</v>
          </cell>
          <cell r="F77">
            <v>36070</v>
          </cell>
          <cell r="G77">
            <v>36101</v>
          </cell>
          <cell r="H77">
            <v>36132</v>
          </cell>
          <cell r="I77">
            <v>36163</v>
          </cell>
          <cell r="J77">
            <v>36194</v>
          </cell>
          <cell r="K77">
            <v>36225</v>
          </cell>
          <cell r="L77">
            <v>36256</v>
          </cell>
          <cell r="M77">
            <v>36287</v>
          </cell>
          <cell r="N77">
            <v>36318</v>
          </cell>
        </row>
        <row r="79">
          <cell r="B79" t="str">
            <v>XE</v>
          </cell>
          <cell r="C79">
            <v>100556521.73913044</v>
          </cell>
          <cell r="D79">
            <v>100556521.73913044</v>
          </cell>
          <cell r="E79">
            <v>100556521.73913044</v>
          </cell>
          <cell r="F79">
            <v>114921739.13043478</v>
          </cell>
          <cell r="G79">
            <v>79008695.652173921</v>
          </cell>
          <cell r="H79">
            <v>79008695.652173921</v>
          </cell>
          <cell r="I79">
            <v>107739130.43478261</v>
          </cell>
          <cell r="J79">
            <v>86191304.347826093</v>
          </cell>
          <cell r="K79">
            <v>71826086.956521735</v>
          </cell>
          <cell r="L79">
            <v>64643478.26086957</v>
          </cell>
          <cell r="M79">
            <v>71826086.956521735</v>
          </cell>
          <cell r="N79">
            <v>71826086.956521735</v>
          </cell>
          <cell r="O79">
            <v>1048660869.5652176</v>
          </cell>
        </row>
        <row r="80">
          <cell r="B80" t="str">
            <v>XE G</v>
          </cell>
          <cell r="C80">
            <v>0</v>
          </cell>
          <cell r="D80">
            <v>0</v>
          </cell>
          <cell r="E80">
            <v>0</v>
          </cell>
          <cell r="F80">
            <v>0</v>
          </cell>
          <cell r="G80">
            <v>0</v>
          </cell>
          <cell r="H80">
            <v>0</v>
          </cell>
          <cell r="I80">
            <v>0</v>
          </cell>
          <cell r="J80">
            <v>0</v>
          </cell>
          <cell r="K80">
            <v>0</v>
          </cell>
          <cell r="L80">
            <v>0</v>
          </cell>
          <cell r="M80">
            <v>0</v>
          </cell>
          <cell r="N80">
            <v>0</v>
          </cell>
          <cell r="O80">
            <v>0</v>
          </cell>
        </row>
        <row r="81">
          <cell r="B81" t="str">
            <v>GL</v>
          </cell>
          <cell r="C81">
            <v>71686956.52173914</v>
          </cell>
          <cell r="D81">
            <v>71686956.52173914</v>
          </cell>
          <cell r="E81">
            <v>71686956.52173914</v>
          </cell>
          <cell r="F81">
            <v>79652173.913043484</v>
          </cell>
          <cell r="G81">
            <v>55756521.739130437</v>
          </cell>
          <cell r="H81">
            <v>55756521.739130437</v>
          </cell>
          <cell r="I81">
            <v>79652173.913043484</v>
          </cell>
          <cell r="J81">
            <v>63721739.130434781</v>
          </cell>
          <cell r="K81">
            <v>47791304.347826086</v>
          </cell>
          <cell r="L81">
            <v>55756521.739130437</v>
          </cell>
          <cell r="M81">
            <v>55756521.739130437</v>
          </cell>
          <cell r="N81">
            <v>55756521.739130437</v>
          </cell>
          <cell r="O81">
            <v>764660869.56521773</v>
          </cell>
        </row>
        <row r="82">
          <cell r="B82" t="str">
            <v>GLI</v>
          </cell>
          <cell r="C82">
            <v>81293478.260869563</v>
          </cell>
          <cell r="D82">
            <v>90326086.956521735</v>
          </cell>
          <cell r="E82">
            <v>90326086.956521735</v>
          </cell>
          <cell r="F82">
            <v>99358695.652173921</v>
          </cell>
          <cell r="G82">
            <v>81293478.260869563</v>
          </cell>
          <cell r="H82">
            <v>72260869.565217391</v>
          </cell>
          <cell r="I82">
            <v>117423913.04347827</v>
          </cell>
          <cell r="J82">
            <v>90326086.956521735</v>
          </cell>
          <cell r="K82">
            <v>99358695.652173921</v>
          </cell>
          <cell r="L82">
            <v>117423913.04347827</v>
          </cell>
          <cell r="M82">
            <v>117423913.04347827</v>
          </cell>
          <cell r="N82">
            <v>117423913.04347827</v>
          </cell>
          <cell r="O82">
            <v>1174239130.4347827</v>
          </cell>
        </row>
        <row r="83">
          <cell r="B83" t="str">
            <v>XE LTD</v>
          </cell>
          <cell r="C83">
            <v>0</v>
          </cell>
          <cell r="D83">
            <v>0</v>
          </cell>
          <cell r="E83">
            <v>0</v>
          </cell>
          <cell r="F83">
            <v>0</v>
          </cell>
          <cell r="G83">
            <v>0</v>
          </cell>
          <cell r="H83">
            <v>0</v>
          </cell>
          <cell r="I83">
            <v>0</v>
          </cell>
          <cell r="J83" t="str">
            <v>ANNEXURE 'B'</v>
          </cell>
          <cell r="K83">
            <v>0</v>
          </cell>
          <cell r="L83">
            <v>0</v>
          </cell>
          <cell r="M83">
            <v>0</v>
          </cell>
          <cell r="N83">
            <v>0</v>
          </cell>
          <cell r="O83">
            <v>0</v>
          </cell>
        </row>
        <row r="84">
          <cell r="B84" t="str">
            <v>TOYOTA</v>
          </cell>
          <cell r="C84">
            <v>78521739.130434781</v>
          </cell>
          <cell r="D84">
            <v>88336956.52173914</v>
          </cell>
          <cell r="E84" t="str">
            <v>DAIHATSU</v>
          </cell>
          <cell r="F84">
            <v>88336956.52173914</v>
          </cell>
          <cell r="G84">
            <v>58891304.347826086</v>
          </cell>
          <cell r="H84" t="str">
            <v>TOTAL &lt; TOYOTA + DAIHATSU&gt;</v>
          </cell>
          <cell r="I84">
            <v>107967391.30434783</v>
          </cell>
          <cell r="J84">
            <v>88336956.52173914</v>
          </cell>
          <cell r="K84">
            <v>88336956.52173914</v>
          </cell>
          <cell r="L84">
            <v>107967391.30434783</v>
          </cell>
          <cell r="M84">
            <v>107967391.30434783</v>
          </cell>
          <cell r="N84">
            <v>107967391.30434783</v>
          </cell>
          <cell r="O84">
            <v>1079673913.0434783</v>
          </cell>
        </row>
        <row r="85">
          <cell r="B85" t="str">
            <v>CKD</v>
          </cell>
          <cell r="C85" t="str">
            <v xml:space="preserve">CBU </v>
          </cell>
          <cell r="D85" t="str">
            <v>Total</v>
          </cell>
          <cell r="E85" t="str">
            <v xml:space="preserve">CKD </v>
          </cell>
          <cell r="F85" t="str">
            <v>Parts</v>
          </cell>
          <cell r="G85" t="str">
            <v>Total</v>
          </cell>
          <cell r="H85" t="str">
            <v xml:space="preserve">CKD </v>
          </cell>
          <cell r="I85" t="str">
            <v xml:space="preserve">CBU </v>
          </cell>
          <cell r="J85" t="str">
            <v>Total</v>
          </cell>
          <cell r="K85">
            <v>0</v>
          </cell>
          <cell r="L85">
            <v>0</v>
          </cell>
          <cell r="M85">
            <v>0</v>
          </cell>
          <cell r="N85">
            <v>0</v>
          </cell>
          <cell r="O85">
            <v>0</v>
          </cell>
        </row>
        <row r="86">
          <cell r="B86" t="str">
            <v>2.0 D</v>
          </cell>
          <cell r="C86">
            <v>127304347.82608697</v>
          </cell>
          <cell r="D86">
            <v>144278260.86956522</v>
          </cell>
          <cell r="E86">
            <v>144278260.86956522</v>
          </cell>
          <cell r="F86">
            <v>152765217.39130434</v>
          </cell>
          <cell r="G86">
            <v>110330434.7826087</v>
          </cell>
          <cell r="H86">
            <v>110330434.7826087</v>
          </cell>
          <cell r="I86">
            <v>144278260.86956522</v>
          </cell>
          <cell r="J86">
            <v>101843478.26086956</v>
          </cell>
          <cell r="K86">
            <v>127304347.82608697</v>
          </cell>
          <cell r="L86">
            <v>135791304.34782609</v>
          </cell>
          <cell r="M86">
            <v>127304347.82608697</v>
          </cell>
          <cell r="N86">
            <v>135791304.34782609</v>
          </cell>
          <cell r="O86">
            <v>1561600000</v>
          </cell>
        </row>
        <row r="87">
          <cell r="B87">
            <v>6142</v>
          </cell>
          <cell r="C87">
            <v>193</v>
          </cell>
          <cell r="D87">
            <v>6335</v>
          </cell>
          <cell r="E87">
            <v>1800</v>
          </cell>
          <cell r="F87">
            <v>289684782.60869563</v>
          </cell>
          <cell r="G87">
            <v>1800</v>
          </cell>
          <cell r="H87">
            <v>7942</v>
          </cell>
          <cell r="I87">
            <v>193</v>
          </cell>
          <cell r="J87">
            <v>8135</v>
          </cell>
          <cell r="K87">
            <v>239739130.43478259</v>
          </cell>
          <cell r="L87">
            <v>259717391.30434781</v>
          </cell>
          <cell r="M87">
            <v>249728260.86956522</v>
          </cell>
          <cell r="N87">
            <v>259717391.30434781</v>
          </cell>
          <cell r="O87">
            <v>2936804347.826087</v>
          </cell>
        </row>
        <row r="88">
          <cell r="B88" t="str">
            <v>2.0 D Ltd</v>
          </cell>
          <cell r="C88">
            <v>0</v>
          </cell>
          <cell r="D88">
            <v>0</v>
          </cell>
          <cell r="E88">
            <v>0</v>
          </cell>
          <cell r="F88">
            <v>0</v>
          </cell>
          <cell r="G88">
            <v>0</v>
          </cell>
          <cell r="H88">
            <v>0</v>
          </cell>
          <cell r="I88">
            <v>0</v>
          </cell>
          <cell r="J88">
            <v>0</v>
          </cell>
          <cell r="K88">
            <v>0</v>
          </cell>
          <cell r="L88">
            <v>0</v>
          </cell>
          <cell r="M88">
            <v>0</v>
          </cell>
          <cell r="N88">
            <v>0</v>
          </cell>
          <cell r="O88">
            <v>0</v>
          </cell>
        </row>
        <row r="89">
          <cell r="B89">
            <v>5122156956.521739</v>
          </cell>
          <cell r="C89">
            <v>515736956.52173913</v>
          </cell>
          <cell r="D89">
            <v>5637893913.043478</v>
          </cell>
          <cell r="E89">
            <v>585203478.26086962</v>
          </cell>
          <cell r="F89">
            <v>13913043.478260871</v>
          </cell>
          <cell r="G89">
            <v>599116521.7391305</v>
          </cell>
          <cell r="H89">
            <v>5707360434.782609</v>
          </cell>
          <cell r="I89">
            <v>529650000</v>
          </cell>
          <cell r="J89">
            <v>6237010434.782608</v>
          </cell>
          <cell r="K89">
            <v>0</v>
          </cell>
          <cell r="L89">
            <v>0</v>
          </cell>
          <cell r="M89">
            <v>0</v>
          </cell>
          <cell r="N89">
            <v>0</v>
          </cell>
          <cell r="O89">
            <v>0</v>
          </cell>
        </row>
        <row r="90">
          <cell r="B90" t="str">
            <v>Hilux  4 X 2 Std</v>
          </cell>
          <cell r="C90">
            <v>34413913.043478265</v>
          </cell>
          <cell r="D90">
            <v>33739130.434782609</v>
          </cell>
          <cell r="E90">
            <v>29690434.782608699</v>
          </cell>
          <cell r="F90">
            <v>37113043.478260875</v>
          </cell>
          <cell r="G90">
            <v>66128695.652173914</v>
          </cell>
          <cell r="H90">
            <v>15520000.000000002</v>
          </cell>
          <cell r="I90">
            <v>67478260.869565219</v>
          </cell>
          <cell r="J90">
            <v>35088695.652173914</v>
          </cell>
          <cell r="K90">
            <v>188939130.43478262</v>
          </cell>
          <cell r="L90">
            <v>80973913.043478265</v>
          </cell>
          <cell r="M90">
            <v>80973913.043478265</v>
          </cell>
          <cell r="N90">
            <v>86372173.913043484</v>
          </cell>
          <cell r="O90">
            <v>756431304.34782612</v>
          </cell>
        </row>
        <row r="91">
          <cell r="B91">
            <v>4641484998.7717171</v>
          </cell>
          <cell r="C91">
            <v>413794760.17063165</v>
          </cell>
          <cell r="D91">
            <v>5055279758.9423485</v>
          </cell>
          <cell r="E91">
            <v>528027255.178482</v>
          </cell>
          <cell r="F91">
            <v>11163248.564397048</v>
          </cell>
          <cell r="G91">
            <v>539190503.74287903</v>
          </cell>
          <cell r="H91">
            <v>5169512253.9501991</v>
          </cell>
          <cell r="I91">
            <v>424958008.73502868</v>
          </cell>
          <cell r="J91">
            <v>5594470262.6852274</v>
          </cell>
          <cell r="K91">
            <v>0</v>
          </cell>
          <cell r="L91">
            <v>0</v>
          </cell>
          <cell r="M91">
            <v>0</v>
          </cell>
          <cell r="N91">
            <v>0</v>
          </cell>
          <cell r="O91">
            <v>954276521.73913038</v>
          </cell>
        </row>
        <row r="92">
          <cell r="B92" t="str">
            <v>Cuore - CL</v>
          </cell>
          <cell r="C92">
            <v>26773043.478260871</v>
          </cell>
          <cell r="D92">
            <v>26773043.478260871</v>
          </cell>
          <cell r="E92">
            <v>26773043.478260871</v>
          </cell>
          <cell r="F92">
            <v>26773043.478260871</v>
          </cell>
          <cell r="G92">
            <v>26773043.478260871</v>
          </cell>
          <cell r="H92">
            <v>26773043.478260871</v>
          </cell>
          <cell r="I92">
            <v>26773043.478260871</v>
          </cell>
          <cell r="J92">
            <v>26773043.478260871</v>
          </cell>
          <cell r="K92">
            <v>26773043.478260871</v>
          </cell>
          <cell r="L92">
            <v>26773043.478260871</v>
          </cell>
          <cell r="M92">
            <v>26773043.478260871</v>
          </cell>
          <cell r="N92">
            <v>26773043.478260871</v>
          </cell>
          <cell r="O92">
            <v>321276521.73913044</v>
          </cell>
        </row>
        <row r="93">
          <cell r="B93">
            <v>29107106.06535428</v>
          </cell>
          <cell r="C93">
            <v>0</v>
          </cell>
          <cell r="D93">
            <v>29107106.06535428</v>
          </cell>
          <cell r="E93">
            <v>8314774.9346457142</v>
          </cell>
          <cell r="F93">
            <v>0</v>
          </cell>
          <cell r="G93">
            <v>8314774.9346457142</v>
          </cell>
          <cell r="H93">
            <v>37421880.999999993</v>
          </cell>
          <cell r="I93">
            <v>0</v>
          </cell>
          <cell r="J93">
            <v>37421880.999999993</v>
          </cell>
          <cell r="K93">
            <v>4853478.2608695645</v>
          </cell>
          <cell r="L93">
            <v>4853478.2608695645</v>
          </cell>
          <cell r="M93">
            <v>4853478.2608695645</v>
          </cell>
          <cell r="N93">
            <v>4853478.2608695645</v>
          </cell>
          <cell r="O93">
            <v>29120869.565217383</v>
          </cell>
        </row>
        <row r="94">
          <cell r="B94">
            <v>0</v>
          </cell>
          <cell r="C94">
            <v>0</v>
          </cell>
          <cell r="D94">
            <v>0</v>
          </cell>
          <cell r="E94">
            <v>0</v>
          </cell>
          <cell r="F94">
            <v>0</v>
          </cell>
          <cell r="G94">
            <v>0</v>
          </cell>
          <cell r="H94">
            <v>0</v>
          </cell>
          <cell r="I94">
            <v>0</v>
          </cell>
          <cell r="J94">
            <v>0</v>
          </cell>
          <cell r="K94">
            <v>70760869.565217391</v>
          </cell>
          <cell r="L94">
            <v>70760869.565217391</v>
          </cell>
          <cell r="M94">
            <v>70760869.565217391</v>
          </cell>
          <cell r="N94">
            <v>70760869.565217391</v>
          </cell>
          <cell r="O94">
            <v>849130434.78260863</v>
          </cell>
        </row>
        <row r="95">
          <cell r="B95">
            <v>60879500.000000007</v>
          </cell>
          <cell r="C95">
            <v>0</v>
          </cell>
          <cell r="D95">
            <v>60879500.000000007</v>
          </cell>
          <cell r="E95">
            <v>34768000.000000007</v>
          </cell>
          <cell r="F95">
            <v>0</v>
          </cell>
          <cell r="G95">
            <v>34768000.000000007</v>
          </cell>
          <cell r="H95">
            <v>95647500.000000015</v>
          </cell>
          <cell r="I95">
            <v>0</v>
          </cell>
          <cell r="J95">
            <v>95647500.000000015</v>
          </cell>
          <cell r="K95">
            <v>12706521.739130436</v>
          </cell>
          <cell r="L95">
            <v>12706521.739130436</v>
          </cell>
          <cell r="M95">
            <v>12706521.739130436</v>
          </cell>
          <cell r="N95">
            <v>12706521.739130436</v>
          </cell>
          <cell r="O95">
            <v>76239130.434782609</v>
          </cell>
        </row>
        <row r="96">
          <cell r="B96">
            <v>18173743.55535863</v>
          </cell>
          <cell r="C96">
            <v>0</v>
          </cell>
          <cell r="D96">
            <v>18173743.55535863</v>
          </cell>
          <cell r="E96">
            <v>5191535.9446413508</v>
          </cell>
          <cell r="F96">
            <v>0</v>
          </cell>
          <cell r="G96">
            <v>5191535.9446413508</v>
          </cell>
          <cell r="H96">
            <v>23365279.499999981</v>
          </cell>
          <cell r="I96">
            <v>0</v>
          </cell>
          <cell r="J96">
            <v>23365279.499999981</v>
          </cell>
          <cell r="K96">
            <v>978389565.21739137</v>
          </cell>
          <cell r="L96">
            <v>937367826.0869565</v>
          </cell>
          <cell r="M96">
            <v>926074347.826087</v>
          </cell>
          <cell r="N96">
            <v>949948695.652174</v>
          </cell>
          <cell r="O96">
            <v>11552113913.043478</v>
          </cell>
        </row>
        <row r="97">
          <cell r="B97">
            <v>0</v>
          </cell>
          <cell r="C97">
            <v>0</v>
          </cell>
          <cell r="D97">
            <v>0</v>
          </cell>
          <cell r="E97">
            <v>0</v>
          </cell>
          <cell r="F97">
            <v>0</v>
          </cell>
          <cell r="G97">
            <v>0</v>
          </cell>
          <cell r="H97">
            <v>0</v>
          </cell>
          <cell r="I97">
            <v>0</v>
          </cell>
          <cell r="J97">
            <v>0</v>
          </cell>
        </row>
        <row r="98">
          <cell r="B98">
            <v>108160349.62071292</v>
          </cell>
          <cell r="C98">
            <v>0</v>
          </cell>
          <cell r="D98">
            <v>108160349.62071292</v>
          </cell>
          <cell r="E98">
            <v>48274310.879287072</v>
          </cell>
          <cell r="F98">
            <v>0</v>
          </cell>
          <cell r="G98">
            <v>48274310.879287072</v>
          </cell>
          <cell r="H98">
            <v>156434660.5</v>
          </cell>
          <cell r="I98">
            <v>0</v>
          </cell>
          <cell r="J98">
            <v>156434660.5</v>
          </cell>
        </row>
        <row r="99">
          <cell r="B99">
            <v>4749645348.3924303</v>
          </cell>
          <cell r="C99">
            <v>413794760.17063165</v>
          </cell>
          <cell r="D99">
            <v>5163440108.5630617</v>
          </cell>
          <cell r="E99">
            <v>576301566.05776906</v>
          </cell>
          <cell r="F99">
            <v>11163248.564397048</v>
          </cell>
          <cell r="G99">
            <v>587464814.62216616</v>
          </cell>
          <cell r="H99">
            <v>5325946914.4501991</v>
          </cell>
          <cell r="I99">
            <v>424958008.73502868</v>
          </cell>
          <cell r="J99">
            <v>5750904923.1852283</v>
          </cell>
          <cell r="K99">
            <v>940037608.69565225</v>
          </cell>
          <cell r="L99">
            <v>957878695.652174</v>
          </cell>
          <cell r="M99">
            <v>931721086.95652175</v>
          </cell>
          <cell r="N99">
            <v>938011521.7391305</v>
          </cell>
          <cell r="O99">
            <v>-11552113913.043478</v>
          </cell>
        </row>
        <row r="100">
          <cell r="B100">
            <v>372511608.1293087</v>
          </cell>
          <cell r="C100">
            <v>93942196.351107478</v>
          </cell>
          <cell r="D100">
            <v>466453804.4804163</v>
          </cell>
          <cell r="E100">
            <v>8901912.2031005621</v>
          </cell>
          <cell r="F100">
            <v>2749794.9138638228</v>
          </cell>
          <cell r="G100">
            <v>11651707.116964385</v>
          </cell>
          <cell r="H100">
            <v>381413520.33240926</v>
          </cell>
          <cell r="I100">
            <v>96691991.264971301</v>
          </cell>
          <cell r="J100">
            <v>478105511.5973807</v>
          </cell>
        </row>
        <row r="102">
          <cell r="B102">
            <v>7.2725535607613842E-2</v>
          </cell>
          <cell r="C102">
            <v>0.1821513761291754</v>
          </cell>
          <cell r="D102">
            <v>8.273547031476737E-2</v>
          </cell>
          <cell r="E102">
            <v>1.5211652927210224E-2</v>
          </cell>
          <cell r="F102">
            <v>0.19764150943396225</v>
          </cell>
          <cell r="G102">
            <v>1.944814855571253E-2</v>
          </cell>
          <cell r="H102">
            <v>6.6828356942019052E-2</v>
          </cell>
          <cell r="I102">
            <v>0.1825582767204216</v>
          </cell>
          <cell r="J102">
            <v>7.6656198766492059E-2</v>
          </cell>
        </row>
        <row r="104">
          <cell r="B104" t="str">
            <v>Product</v>
          </cell>
          <cell r="C104">
            <v>35977</v>
          </cell>
          <cell r="D104">
            <v>36008</v>
          </cell>
          <cell r="E104">
            <v>36039</v>
          </cell>
          <cell r="F104">
            <v>36070</v>
          </cell>
          <cell r="G104">
            <v>36101</v>
          </cell>
          <cell r="H104">
            <v>36132</v>
          </cell>
          <cell r="I104">
            <v>36163</v>
          </cell>
          <cell r="J104">
            <v>36194</v>
          </cell>
          <cell r="K104">
            <v>36225</v>
          </cell>
          <cell r="L104">
            <v>36256</v>
          </cell>
          <cell r="M104">
            <v>36287</v>
          </cell>
          <cell r="N104">
            <v>36318</v>
          </cell>
        </row>
        <row r="105">
          <cell r="B105">
            <v>28631303.66327627</v>
          </cell>
          <cell r="C105">
            <v>2939798.336723729</v>
          </cell>
          <cell r="D105">
            <v>31571102</v>
          </cell>
          <cell r="E105">
            <v>0</v>
          </cell>
          <cell r="F105">
            <v>0</v>
          </cell>
          <cell r="G105">
            <v>0</v>
          </cell>
          <cell r="H105">
            <v>28631303.66327627</v>
          </cell>
          <cell r="I105">
            <v>2939798.336723729</v>
          </cell>
          <cell r="J105">
            <v>31571102</v>
          </cell>
        </row>
        <row r="106">
          <cell r="B106">
            <v>26131153.932724353</v>
          </cell>
          <cell r="C106">
            <v>2468846.0672756531</v>
          </cell>
          <cell r="D106">
            <v>28600000.000000007</v>
          </cell>
          <cell r="E106">
            <v>16595257.600410657</v>
          </cell>
          <cell r="F106">
            <v>399742.39958934317</v>
          </cell>
          <cell r="G106">
            <v>16995000</v>
          </cell>
          <cell r="H106">
            <v>42726411.533135012</v>
          </cell>
          <cell r="I106">
            <v>2868588.4668649961</v>
          </cell>
          <cell r="J106">
            <v>45595000.000000007</v>
          </cell>
          <cell r="K106">
            <v>186648.19134000002</v>
          </cell>
          <cell r="L106">
            <v>186648.19134000002</v>
          </cell>
          <cell r="M106">
            <v>186648.19134000002</v>
          </cell>
          <cell r="N106">
            <v>186648.19134000002</v>
          </cell>
        </row>
        <row r="107">
          <cell r="B107">
            <v>58338201.244475268</v>
          </cell>
          <cell r="C107">
            <v>5990036.2555247191</v>
          </cell>
          <cell r="D107">
            <v>64328237.499999985</v>
          </cell>
          <cell r="E107">
            <v>0</v>
          </cell>
          <cell r="F107">
            <v>0</v>
          </cell>
          <cell r="G107">
            <v>0</v>
          </cell>
          <cell r="H107">
            <v>58338201.244475268</v>
          </cell>
          <cell r="I107">
            <v>5990036.2555247191</v>
          </cell>
          <cell r="J107">
            <v>64328237.499999985</v>
          </cell>
          <cell r="K107">
            <v>186648.19134000002</v>
          </cell>
          <cell r="L107">
            <v>186648.19134000002</v>
          </cell>
          <cell r="M107">
            <v>186648.19134000002</v>
          </cell>
          <cell r="N107">
            <v>186648.19134000002</v>
          </cell>
        </row>
        <row r="108">
          <cell r="B108">
            <v>16406424.918975938</v>
          </cell>
          <cell r="C108">
            <v>1684575.0810240638</v>
          </cell>
          <cell r="D108">
            <v>18091000</v>
          </cell>
          <cell r="E108">
            <v>0</v>
          </cell>
          <cell r="F108">
            <v>0</v>
          </cell>
          <cell r="G108">
            <v>0</v>
          </cell>
          <cell r="H108">
            <v>16406424.918975938</v>
          </cell>
          <cell r="I108">
            <v>1684575.0810240638</v>
          </cell>
          <cell r="J108">
            <v>18091000</v>
          </cell>
          <cell r="K108">
            <v>225024.45498000004</v>
          </cell>
          <cell r="L108">
            <v>225024.45498000004</v>
          </cell>
          <cell r="M108">
            <v>225024.45498000004</v>
          </cell>
          <cell r="N108">
            <v>225024.45498000004</v>
          </cell>
        </row>
        <row r="109">
          <cell r="B109">
            <v>129507083.75945182</v>
          </cell>
          <cell r="C109">
            <v>13083255.740548166</v>
          </cell>
          <cell r="D109">
            <v>142590339.5</v>
          </cell>
          <cell r="E109">
            <v>16595257.600410657</v>
          </cell>
          <cell r="F109">
            <v>399742.39958934317</v>
          </cell>
          <cell r="G109">
            <v>16995000</v>
          </cell>
          <cell r="H109">
            <v>146102341.35986248</v>
          </cell>
          <cell r="I109">
            <v>13482998.140137509</v>
          </cell>
          <cell r="J109">
            <v>159585339.5</v>
          </cell>
          <cell r="K109">
            <v>271981.38786000002</v>
          </cell>
          <cell r="L109">
            <v>271981.38786000002</v>
          </cell>
          <cell r="M109">
            <v>271981.38786000002</v>
          </cell>
          <cell r="N109">
            <v>271981.38786000002</v>
          </cell>
        </row>
        <row r="110">
          <cell r="B110">
            <v>243004524.36985689</v>
          </cell>
          <cell r="C110">
            <v>80858940.610559314</v>
          </cell>
          <cell r="D110">
            <v>323863464.9804163</v>
          </cell>
          <cell r="E110">
            <v>-7693345.3973100949</v>
          </cell>
          <cell r="F110">
            <v>2350052.5142744798</v>
          </cell>
          <cell r="G110">
            <v>-5343292.8830356151</v>
          </cell>
          <cell r="H110">
            <v>235311178.97254679</v>
          </cell>
          <cell r="I110">
            <v>83208993.124833792</v>
          </cell>
          <cell r="J110">
            <v>318520172.0973807</v>
          </cell>
          <cell r="K110">
            <v>271981.38786000002</v>
          </cell>
          <cell r="L110">
            <v>271981.38786000002</v>
          </cell>
          <cell r="M110">
            <v>271981.38786000002</v>
          </cell>
          <cell r="N110">
            <v>271981.38786000002</v>
          </cell>
        </row>
        <row r="111">
          <cell r="B111" t="str">
            <v>GLI - A/T</v>
          </cell>
          <cell r="C111">
            <v>320919.44430000003</v>
          </cell>
          <cell r="D111">
            <v>320919.44430000003</v>
          </cell>
          <cell r="E111">
            <v>320919.44430000003</v>
          </cell>
          <cell r="F111">
            <v>320919.44430000003</v>
          </cell>
          <cell r="G111">
            <v>320919.44430000003</v>
          </cell>
          <cell r="H111">
            <v>320919.44430000003</v>
          </cell>
          <cell r="I111">
            <v>320919.44430000003</v>
          </cell>
          <cell r="J111">
            <v>320919.44430000003</v>
          </cell>
          <cell r="K111">
            <v>320919.44430000003</v>
          </cell>
          <cell r="L111">
            <v>320919.44430000003</v>
          </cell>
          <cell r="M111">
            <v>320919.44430000003</v>
          </cell>
          <cell r="N111">
            <v>320919.44430000003</v>
          </cell>
        </row>
        <row r="112">
          <cell r="B112">
            <v>0</v>
          </cell>
          <cell r="C112">
            <v>30097948</v>
          </cell>
          <cell r="D112">
            <v>30097948</v>
          </cell>
          <cell r="E112">
            <v>0</v>
          </cell>
          <cell r="F112">
            <v>0</v>
          </cell>
          <cell r="G112">
            <v>0</v>
          </cell>
          <cell r="H112">
            <v>0</v>
          </cell>
          <cell r="I112">
            <v>30097948</v>
          </cell>
          <cell r="J112">
            <v>30097948</v>
          </cell>
          <cell r="K112">
            <v>320919.44430000003</v>
          </cell>
          <cell r="L112">
            <v>320919.44430000003</v>
          </cell>
          <cell r="M112">
            <v>320919.44430000003</v>
          </cell>
          <cell r="N112">
            <v>320919.44430000003</v>
          </cell>
        </row>
        <row r="113">
          <cell r="B113">
            <v>68400000</v>
          </cell>
          <cell r="C113">
            <v>0</v>
          </cell>
          <cell r="D113">
            <v>68400000</v>
          </cell>
          <cell r="E113">
            <v>5600000</v>
          </cell>
          <cell r="F113">
            <v>0</v>
          </cell>
          <cell r="G113">
            <v>5600000</v>
          </cell>
          <cell r="H113">
            <v>74000000</v>
          </cell>
          <cell r="I113">
            <v>0</v>
          </cell>
          <cell r="J113">
            <v>74000000</v>
          </cell>
          <cell r="K113">
            <v>271367.20806000003</v>
          </cell>
          <cell r="L113">
            <v>271367.20806000003</v>
          </cell>
          <cell r="M113">
            <v>271367.20806000003</v>
          </cell>
          <cell r="N113">
            <v>271367.20806000003</v>
          </cell>
        </row>
        <row r="114">
          <cell r="B114">
            <v>68400000</v>
          </cell>
          <cell r="C114">
            <v>30097948</v>
          </cell>
          <cell r="D114">
            <v>98497948</v>
          </cell>
          <cell r="E114">
            <v>5600000</v>
          </cell>
          <cell r="F114">
            <v>0</v>
          </cell>
          <cell r="G114">
            <v>5600000</v>
          </cell>
          <cell r="H114">
            <v>74000000</v>
          </cell>
          <cell r="I114">
            <v>30097948</v>
          </cell>
          <cell r="J114">
            <v>104097948</v>
          </cell>
          <cell r="K114">
            <v>271367.20806000003</v>
          </cell>
          <cell r="L114">
            <v>271367.20806000003</v>
          </cell>
          <cell r="M114">
            <v>271367.20806000003</v>
          </cell>
          <cell r="N114">
            <v>271367.20806000003</v>
          </cell>
        </row>
        <row r="115">
          <cell r="B115">
            <v>311404524.36985689</v>
          </cell>
          <cell r="C115">
            <v>110956888.61055931</v>
          </cell>
          <cell r="D115">
            <v>422361412.9804163</v>
          </cell>
          <cell r="E115">
            <v>-2093345.3973100949</v>
          </cell>
          <cell r="F115">
            <v>2350052.5142744798</v>
          </cell>
          <cell r="G115">
            <v>256707.11696438491</v>
          </cell>
          <cell r="H115">
            <v>309311178.97254682</v>
          </cell>
          <cell r="I115">
            <v>113306941.12483379</v>
          </cell>
          <cell r="J115">
            <v>422618120.0973807</v>
          </cell>
          <cell r="K115">
            <v>271367.20806000003</v>
          </cell>
          <cell r="L115">
            <v>271367.20806000003</v>
          </cell>
          <cell r="M115">
            <v>271367.20806000003</v>
          </cell>
          <cell r="N115">
            <v>271367.20806000003</v>
          </cell>
        </row>
        <row r="116">
          <cell r="B116">
            <v>0</v>
          </cell>
          <cell r="C116">
            <v>275632.34556000005</v>
          </cell>
          <cell r="D116">
            <v>275632.34556000005</v>
          </cell>
          <cell r="E116">
            <v>275632.34556000005</v>
          </cell>
          <cell r="F116">
            <v>271367.20806000003</v>
          </cell>
          <cell r="G116">
            <v>271367.20806000003</v>
          </cell>
          <cell r="H116">
            <v>271367.20806000003</v>
          </cell>
          <cell r="I116">
            <v>271367.20806000003</v>
          </cell>
          <cell r="J116">
            <v>271367.20806000003</v>
          </cell>
          <cell r="K116">
            <v>271367.20806000003</v>
          </cell>
          <cell r="L116">
            <v>271367.20806000003</v>
          </cell>
          <cell r="M116">
            <v>271367.20806000003</v>
          </cell>
          <cell r="N116">
            <v>271367.20806000003</v>
          </cell>
        </row>
        <row r="117">
          <cell r="B117">
            <v>0</v>
          </cell>
          <cell r="C117">
            <v>0</v>
          </cell>
          <cell r="D117">
            <v>0</v>
          </cell>
          <cell r="E117">
            <v>0</v>
          </cell>
          <cell r="F117">
            <v>0</v>
          </cell>
          <cell r="G117">
            <v>0</v>
          </cell>
          <cell r="H117">
            <v>0</v>
          </cell>
          <cell r="I117">
            <v>0</v>
          </cell>
          <cell r="J117">
            <v>0</v>
          </cell>
          <cell r="K117">
            <v>373139.95056000008</v>
          </cell>
          <cell r="L117">
            <v>373139.95056000008</v>
          </cell>
          <cell r="M117">
            <v>373139.95056000008</v>
          </cell>
          <cell r="N117">
            <v>373139.95056000008</v>
          </cell>
        </row>
        <row r="118">
          <cell r="B118">
            <v>2948262.3495776374</v>
          </cell>
          <cell r="C118">
            <v>302152.07955382654</v>
          </cell>
          <cell r="D118">
            <v>3250414.4291314641</v>
          </cell>
          <cell r="E118">
            <v>341411.63835720194</v>
          </cell>
          <cell r="F118">
            <v>8173.9325113344839</v>
          </cell>
          <cell r="G118">
            <v>349585.57086853642</v>
          </cell>
          <cell r="H118">
            <v>3289673.9879348394</v>
          </cell>
          <cell r="I118">
            <v>310326.01206516102</v>
          </cell>
          <cell r="J118">
            <v>3600000.0000000005</v>
          </cell>
          <cell r="K118">
            <v>371846.25088000007</v>
          </cell>
          <cell r="L118">
            <v>371846.25088000007</v>
          </cell>
          <cell r="M118">
            <v>371846.25088000007</v>
          </cell>
          <cell r="N118">
            <v>371846.25088000007</v>
          </cell>
        </row>
        <row r="119">
          <cell r="B119" t="str">
            <v>Cuore - CL</v>
          </cell>
          <cell r="C119">
            <v>134495.40234</v>
          </cell>
          <cell r="D119">
            <v>134495.40234</v>
          </cell>
          <cell r="E119">
            <v>134495.40234</v>
          </cell>
          <cell r="F119">
            <v>134495.40234</v>
          </cell>
          <cell r="G119">
            <v>134495.40234</v>
          </cell>
          <cell r="H119">
            <v>0</v>
          </cell>
          <cell r="I119">
            <v>0</v>
          </cell>
          <cell r="J119">
            <v>0</v>
          </cell>
          <cell r="K119">
            <v>134495.40234</v>
          </cell>
          <cell r="L119">
            <v>134495.40234</v>
          </cell>
          <cell r="M119">
            <v>134495.40234</v>
          </cell>
          <cell r="N119">
            <v>134495.40234</v>
          </cell>
        </row>
        <row r="120">
          <cell r="B120" t="str">
            <v>Cuore - Cl+AC</v>
          </cell>
          <cell r="C120">
            <v>134495.40234</v>
          </cell>
          <cell r="D120">
            <v>134495.40234</v>
          </cell>
          <cell r="E120">
            <v>134495.40234</v>
          </cell>
          <cell r="F120">
            <v>134495.40234</v>
          </cell>
          <cell r="G120">
            <v>0</v>
          </cell>
          <cell r="H120">
            <v>0</v>
          </cell>
          <cell r="I120">
            <v>0</v>
          </cell>
          <cell r="J120">
            <v>0</v>
          </cell>
          <cell r="K120">
            <v>134495.40234</v>
          </cell>
          <cell r="L120">
            <v>134495.40234</v>
          </cell>
          <cell r="M120">
            <v>134495.40234</v>
          </cell>
          <cell r="N120">
            <v>134495.40234</v>
          </cell>
        </row>
        <row r="121">
          <cell r="B121">
            <v>2047404.4094289145</v>
          </cell>
          <cell r="C121">
            <v>209827.83302349065</v>
          </cell>
          <cell r="D121">
            <v>2257232.2424524054</v>
          </cell>
          <cell r="E121">
            <v>237091.41552583475</v>
          </cell>
          <cell r="F121">
            <v>5676.3420217600587</v>
          </cell>
          <cell r="G121">
            <v>242767.75754759481</v>
          </cell>
          <cell r="H121">
            <v>2284495.8249547491</v>
          </cell>
          <cell r="I121">
            <v>215504.17504525071</v>
          </cell>
          <cell r="J121">
            <v>2500000</v>
          </cell>
          <cell r="K121">
            <v>134495.40234</v>
          </cell>
          <cell r="L121">
            <v>134495.40234</v>
          </cell>
          <cell r="M121">
            <v>134495.40234</v>
          </cell>
          <cell r="N121">
            <v>134495.40234</v>
          </cell>
        </row>
        <row r="122">
          <cell r="B122">
            <v>19244326.139099281</v>
          </cell>
          <cell r="C122">
            <v>1998362.1763423786</v>
          </cell>
          <cell r="D122">
            <v>21242688.315441661</v>
          </cell>
          <cell r="E122">
            <v>-16782.310572591134</v>
          </cell>
          <cell r="F122">
            <v>0</v>
          </cell>
          <cell r="G122">
            <v>-16782.310572591134</v>
          </cell>
          <cell r="H122">
            <v>19227543.828526691</v>
          </cell>
          <cell r="I122">
            <v>1998362.1763423786</v>
          </cell>
          <cell r="J122">
            <v>21225906.00486907</v>
          </cell>
          <cell r="K122">
            <v>134495.40234</v>
          </cell>
          <cell r="L122">
            <v>134495.40234</v>
          </cell>
          <cell r="M122">
            <v>134495.40234</v>
          </cell>
          <cell r="N122">
            <v>134495.40234</v>
          </cell>
        </row>
        <row r="123">
          <cell r="B123">
            <v>8072221.5598678328</v>
          </cell>
          <cell r="C123">
            <v>0</v>
          </cell>
          <cell r="D123">
            <v>8072221.5598678328</v>
          </cell>
          <cell r="E123">
            <v>-6377.2780175846292</v>
          </cell>
          <cell r="F123">
            <v>0</v>
          </cell>
          <cell r="G123">
            <v>-6377.2780175846292</v>
          </cell>
          <cell r="H123">
            <v>8065844.2818502486</v>
          </cell>
          <cell r="I123">
            <v>0</v>
          </cell>
          <cell r="J123">
            <v>8065844.2818502486</v>
          </cell>
        </row>
        <row r="124">
          <cell r="B124">
            <v>32312214.457973666</v>
          </cell>
          <cell r="C124">
            <v>2510342.0889196959</v>
          </cell>
          <cell r="D124">
            <v>34822556.546893358</v>
          </cell>
          <cell r="E124">
            <v>555343.46529286099</v>
          </cell>
          <cell r="F124">
            <v>13850.274533094544</v>
          </cell>
          <cell r="G124">
            <v>569193.73982595548</v>
          </cell>
          <cell r="H124">
            <v>32867557.923266526</v>
          </cell>
          <cell r="I124">
            <v>2524192.3634527903</v>
          </cell>
          <cell r="J124">
            <v>35391750.286719315</v>
          </cell>
        </row>
        <row r="125">
          <cell r="B125">
            <v>279092309.91188323</v>
          </cell>
          <cell r="C125">
            <v>108446546.52163962</v>
          </cell>
          <cell r="D125">
            <v>387538856.43352294</v>
          </cell>
          <cell r="E125">
            <v>-2648688.8626029557</v>
          </cell>
          <cell r="F125">
            <v>2336202.2397413854</v>
          </cell>
          <cell r="G125">
            <v>-312486.62286157021</v>
          </cell>
          <cell r="H125">
            <v>276443621.04928029</v>
          </cell>
          <cell r="I125">
            <v>110782748.761381</v>
          </cell>
          <cell r="J125">
            <v>387226369.81066138</v>
          </cell>
        </row>
        <row r="126">
          <cell r="B126" t="str">
            <v>Product</v>
          </cell>
          <cell r="C126">
            <v>35977</v>
          </cell>
          <cell r="D126">
            <v>36008</v>
          </cell>
          <cell r="E126">
            <v>36039</v>
          </cell>
          <cell r="F126">
            <v>36070</v>
          </cell>
          <cell r="G126">
            <v>36101</v>
          </cell>
          <cell r="H126">
            <v>36132</v>
          </cell>
          <cell r="I126">
            <v>36163</v>
          </cell>
          <cell r="J126">
            <v>36194</v>
          </cell>
          <cell r="K126">
            <v>36225</v>
          </cell>
          <cell r="L126">
            <v>36256</v>
          </cell>
          <cell r="M126">
            <v>36287</v>
          </cell>
          <cell r="N126">
            <v>36318</v>
          </cell>
        </row>
        <row r="128">
          <cell r="B128">
            <v>0</v>
          </cell>
          <cell r="C128">
            <v>24201458.568498768</v>
          </cell>
          <cell r="D128">
            <v>24201458.568498768</v>
          </cell>
          <cell r="E128">
            <v>0</v>
          </cell>
          <cell r="F128">
            <v>669794.91386382282</v>
          </cell>
          <cell r="G128">
            <v>669794.91386382282</v>
          </cell>
          <cell r="H128">
            <v>0</v>
          </cell>
          <cell r="I128">
            <v>24871253.482362591</v>
          </cell>
          <cell r="J128">
            <v>24871253.482362591</v>
          </cell>
          <cell r="K128">
            <v>70457.540606837661</v>
          </cell>
          <cell r="L128">
            <v>70457.540606837661</v>
          </cell>
          <cell r="M128">
            <v>70457.540606837661</v>
          </cell>
          <cell r="N128">
            <v>70457.540606837661</v>
          </cell>
          <cell r="O128">
            <v>0</v>
          </cell>
        </row>
        <row r="129">
          <cell r="B129">
            <v>108216590.26915957</v>
          </cell>
          <cell r="C129">
            <v>1260567</v>
          </cell>
          <cell r="D129">
            <v>109477157.26915957</v>
          </cell>
          <cell r="E129">
            <v>-927041.10191104526</v>
          </cell>
          <cell r="F129">
            <v>0</v>
          </cell>
          <cell r="G129">
            <v>-927041.10191104526</v>
          </cell>
          <cell r="H129">
            <v>107289549.16724853</v>
          </cell>
          <cell r="I129">
            <v>1260567</v>
          </cell>
          <cell r="J129">
            <v>108550116.16724853</v>
          </cell>
          <cell r="K129">
            <v>70457.540606837661</v>
          </cell>
          <cell r="L129">
            <v>70457.540606837661</v>
          </cell>
          <cell r="M129">
            <v>70457.540606837661</v>
          </cell>
          <cell r="N129">
            <v>70457.540606837661</v>
          </cell>
          <cell r="O129">
            <v>0</v>
          </cell>
        </row>
        <row r="130">
          <cell r="B130">
            <v>0</v>
          </cell>
          <cell r="C130">
            <v>0</v>
          </cell>
          <cell r="D130">
            <v>0</v>
          </cell>
          <cell r="E130">
            <v>0</v>
          </cell>
          <cell r="F130">
            <v>0</v>
          </cell>
          <cell r="G130">
            <v>0</v>
          </cell>
          <cell r="H130">
            <v>0</v>
          </cell>
          <cell r="I130">
            <v>0</v>
          </cell>
          <cell r="J130">
            <v>0</v>
          </cell>
          <cell r="K130">
            <v>84841.334002636053</v>
          </cell>
          <cell r="L130">
            <v>84841.334002636053</v>
          </cell>
          <cell r="M130">
            <v>84841.334002636053</v>
          </cell>
          <cell r="N130">
            <v>84841.334002636053</v>
          </cell>
          <cell r="O130" t="e">
            <v>#REF!</v>
          </cell>
        </row>
        <row r="131">
          <cell r="B131">
            <v>0</v>
          </cell>
          <cell r="C131">
            <v>0</v>
          </cell>
          <cell r="D131">
            <v>0</v>
          </cell>
          <cell r="E131">
            <v>0</v>
          </cell>
          <cell r="F131">
            <v>0</v>
          </cell>
          <cell r="G131">
            <v>0</v>
          </cell>
          <cell r="H131">
            <v>0</v>
          </cell>
          <cell r="I131">
            <v>0</v>
          </cell>
          <cell r="J131">
            <v>0</v>
          </cell>
          <cell r="K131">
            <v>102441.24491064579</v>
          </cell>
          <cell r="L131">
            <v>102441.24491064579</v>
          </cell>
          <cell r="M131">
            <v>102441.24491064579</v>
          </cell>
          <cell r="N131">
            <v>102441.24491064579</v>
          </cell>
          <cell r="O131">
            <v>0</v>
          </cell>
        </row>
        <row r="132">
          <cell r="B132">
            <v>108216590.26915957</v>
          </cell>
          <cell r="C132">
            <v>25462025.568498768</v>
          </cell>
          <cell r="D132">
            <v>133678615.83765835</v>
          </cell>
          <cell r="E132">
            <v>-927041.10191104526</v>
          </cell>
          <cell r="F132">
            <v>669794.91386382282</v>
          </cell>
          <cell r="G132">
            <v>-257246.18804722244</v>
          </cell>
          <cell r="H132">
            <v>107289549.16724853</v>
          </cell>
          <cell r="I132">
            <v>26131820.482362591</v>
          </cell>
          <cell r="J132">
            <v>133421369.64961113</v>
          </cell>
          <cell r="K132">
            <v>102441.24491064579</v>
          </cell>
          <cell r="L132">
            <v>102441.24491064579</v>
          </cell>
          <cell r="M132">
            <v>102441.24491064579</v>
          </cell>
          <cell r="N132">
            <v>102441.24491064579</v>
          </cell>
          <cell r="O132">
            <v>0</v>
          </cell>
        </row>
        <row r="133">
          <cell r="B133" t="str">
            <v>GLI - A/T</v>
          </cell>
          <cell r="C133">
            <v>120783.70001852614</v>
          </cell>
          <cell r="D133">
            <v>120783.70001852614</v>
          </cell>
          <cell r="E133">
            <v>120783.70001852614</v>
          </cell>
          <cell r="F133">
            <v>120783.70001852614</v>
          </cell>
          <cell r="G133">
            <v>120783.70001852614</v>
          </cell>
          <cell r="H133">
            <v>120783.70001852614</v>
          </cell>
          <cell r="I133">
            <v>120783.70001852614</v>
          </cell>
          <cell r="J133">
            <v>120783.70001852614</v>
          </cell>
          <cell r="K133">
            <v>120783.70001852614</v>
          </cell>
          <cell r="L133">
            <v>120783.70001852614</v>
          </cell>
          <cell r="M133">
            <v>120783.70001852614</v>
          </cell>
          <cell r="N133">
            <v>120783.70001852614</v>
          </cell>
          <cell r="O133">
            <v>0</v>
          </cell>
        </row>
        <row r="134">
          <cell r="B134">
            <v>170875719.64272368</v>
          </cell>
          <cell r="C134">
            <v>82984520.953140855</v>
          </cell>
          <cell r="D134">
            <v>253860240.59586459</v>
          </cell>
          <cell r="E134">
            <v>-1721647.7606919105</v>
          </cell>
          <cell r="F134">
            <v>1666407.3258775626</v>
          </cell>
          <cell r="G134">
            <v>-55240.434814347769</v>
          </cell>
          <cell r="H134">
            <v>169154071.88203177</v>
          </cell>
          <cell r="I134">
            <v>84650928.279018417</v>
          </cell>
          <cell r="J134">
            <v>253805000.16105026</v>
          </cell>
          <cell r="K134">
            <v>120783.70001852614</v>
          </cell>
          <cell r="L134">
            <v>120783.70001852614</v>
          </cell>
          <cell r="M134">
            <v>120783.70001852614</v>
          </cell>
          <cell r="N134">
            <v>120783.70001852614</v>
          </cell>
          <cell r="O134">
            <v>0</v>
          </cell>
        </row>
        <row r="135">
          <cell r="B135" t="str">
            <v>2.0 D</v>
          </cell>
          <cell r="C135">
            <v>103809.65903626854</v>
          </cell>
          <cell r="D135">
            <v>103809.65903626854</v>
          </cell>
          <cell r="E135">
            <v>103809.65903626854</v>
          </cell>
          <cell r="F135">
            <v>102211.04440353165</v>
          </cell>
          <cell r="G135">
            <v>102211.04440353165</v>
          </cell>
          <cell r="H135">
            <v>102211.04440353165</v>
          </cell>
          <cell r="I135">
            <v>102211.04440353165</v>
          </cell>
          <cell r="J135">
            <v>102211.04440353165</v>
          </cell>
          <cell r="K135">
            <v>102211.04440353165</v>
          </cell>
          <cell r="L135">
            <v>102211.04440353165</v>
          </cell>
          <cell r="M135">
            <v>102211.04440353165</v>
          </cell>
          <cell r="N135">
            <v>102211.04440353165</v>
          </cell>
          <cell r="O135">
            <v>0</v>
          </cell>
        </row>
        <row r="136">
          <cell r="B136" t="str">
            <v>INDUS MOTOR COMPANY LIMITED</v>
          </cell>
          <cell r="C136">
            <v>103809.65903626854</v>
          </cell>
          <cell r="D136">
            <v>103809.65903626854</v>
          </cell>
          <cell r="E136">
            <v>103809.65903626854</v>
          </cell>
          <cell r="F136">
            <v>102211.04440353165</v>
          </cell>
          <cell r="G136">
            <v>102211.04440353165</v>
          </cell>
          <cell r="H136">
            <v>102211.04440353165</v>
          </cell>
          <cell r="I136">
            <v>102211.04440353165</v>
          </cell>
          <cell r="J136">
            <v>102211.04440353165</v>
          </cell>
          <cell r="K136">
            <v>102211.04440353165</v>
          </cell>
          <cell r="L136">
            <v>102211.04440353165</v>
          </cell>
          <cell r="M136">
            <v>102211.04440353165</v>
          </cell>
          <cell r="N136">
            <v>102211.04440353165</v>
          </cell>
          <cell r="O136">
            <v>0</v>
          </cell>
        </row>
        <row r="137">
          <cell r="B137" t="str">
            <v>Parts &amp; Oil Operations - Toyota &amp; Daihatsu</v>
          </cell>
          <cell r="C137">
            <v>103809.65903626854</v>
          </cell>
          <cell r="D137">
            <v>103809.65903626854</v>
          </cell>
          <cell r="E137">
            <v>103809.65903626854</v>
          </cell>
          <cell r="F137">
            <v>102211.04440353165</v>
          </cell>
          <cell r="G137">
            <v>102211.04440353165</v>
          </cell>
          <cell r="H137">
            <v>102211.04440353165</v>
          </cell>
          <cell r="I137">
            <v>102211.04440353165</v>
          </cell>
          <cell r="J137">
            <v>102211.04440353165</v>
          </cell>
          <cell r="K137">
            <v>102211.04440353165</v>
          </cell>
          <cell r="L137">
            <v>102211.04440353165</v>
          </cell>
          <cell r="M137">
            <v>102211.04440353165</v>
          </cell>
          <cell r="N137">
            <v>102211.04440353165</v>
          </cell>
          <cell r="O137">
            <v>0</v>
          </cell>
        </row>
        <row r="138">
          <cell r="B138">
            <v>0</v>
          </cell>
          <cell r="C138">
            <v>103809.65903626854</v>
          </cell>
          <cell r="D138">
            <v>103809.65903626854</v>
          </cell>
          <cell r="E138">
            <v>103809.65903626854</v>
          </cell>
          <cell r="F138">
            <v>102211.04440353165</v>
          </cell>
          <cell r="G138">
            <v>102211.04440353165</v>
          </cell>
          <cell r="H138">
            <v>102211.04440353165</v>
          </cell>
          <cell r="I138">
            <v>102211.04440353165</v>
          </cell>
          <cell r="J138">
            <v>102211.04440353165</v>
          </cell>
          <cell r="K138">
            <v>102211.04440353165</v>
          </cell>
          <cell r="L138">
            <v>102211.04440353165</v>
          </cell>
          <cell r="M138">
            <v>102211.04440353165</v>
          </cell>
          <cell r="N138">
            <v>102211.04440353165</v>
          </cell>
          <cell r="O138">
            <v>0</v>
          </cell>
        </row>
        <row r="139">
          <cell r="B139" t="str">
            <v>Hilux  4 X 2 Std</v>
          </cell>
          <cell r="C139">
            <v>83409.564184176721</v>
          </cell>
          <cell r="D139" t="str">
            <v>Budget                  2001 ~ 2002</v>
          </cell>
          <cell r="E139">
            <v>83409.564184176721</v>
          </cell>
          <cell r="F139" t="str">
            <v>Actual                    2000~ 2001</v>
          </cell>
          <cell r="G139">
            <v>83409.564184176721</v>
          </cell>
          <cell r="H139" t="str">
            <v>Variance</v>
          </cell>
          <cell r="I139">
            <v>83409.564184176721</v>
          </cell>
          <cell r="J139">
            <v>83409.564184176721</v>
          </cell>
          <cell r="K139">
            <v>83409.564184176721</v>
          </cell>
          <cell r="L139">
            <v>83409.564184176721</v>
          </cell>
          <cell r="M139">
            <v>83409.564184176721</v>
          </cell>
          <cell r="N139">
            <v>83409.564184176721</v>
          </cell>
          <cell r="O139">
            <v>0</v>
          </cell>
        </row>
        <row r="140">
          <cell r="B140" t="str">
            <v>Hilux  4 X 2 Dless</v>
          </cell>
          <cell r="C140">
            <v>83409.564184176721</v>
          </cell>
          <cell r="D140">
            <v>83409.564184176721</v>
          </cell>
          <cell r="E140">
            <v>83409.564184176721</v>
          </cell>
          <cell r="F140">
            <v>83409.564184176721</v>
          </cell>
          <cell r="G140">
            <v>83409.564184176721</v>
          </cell>
          <cell r="H140">
            <v>83409.564184176721</v>
          </cell>
          <cell r="I140">
            <v>83409.564184176721</v>
          </cell>
          <cell r="J140">
            <v>83409.564184176721</v>
          </cell>
          <cell r="K140">
            <v>83409.564184176721</v>
          </cell>
          <cell r="L140">
            <v>83409.564184176721</v>
          </cell>
          <cell r="M140">
            <v>83409.564184176721</v>
          </cell>
          <cell r="N140">
            <v>83409.564184176721</v>
          </cell>
          <cell r="O140">
            <v>0</v>
          </cell>
        </row>
        <row r="141">
          <cell r="B141" t="str">
            <v>Cuore - CL</v>
          </cell>
          <cell r="C141">
            <v>50910.172759156616</v>
          </cell>
          <cell r="D141">
            <v>50910.172759156616</v>
          </cell>
          <cell r="E141">
            <v>50910.172759156616</v>
          </cell>
          <cell r="F141">
            <v>50910.172759156616</v>
          </cell>
          <cell r="G141">
            <v>50910.172759156616</v>
          </cell>
          <cell r="H141">
            <v>50910.172759156616</v>
          </cell>
          <cell r="I141">
            <v>50910.172759156616</v>
          </cell>
          <cell r="J141">
            <v>50910.172759156616</v>
          </cell>
          <cell r="K141">
            <v>50910.172759156616</v>
          </cell>
          <cell r="L141">
            <v>50910.172759156616</v>
          </cell>
          <cell r="M141">
            <v>50910.172759156616</v>
          </cell>
          <cell r="N141">
            <v>50910.172759156616</v>
          </cell>
          <cell r="O141">
            <v>0</v>
          </cell>
        </row>
        <row r="142">
          <cell r="B142" t="str">
            <v>Net Sales - Toyota Parts &amp; Oil</v>
          </cell>
          <cell r="C142">
            <v>50910.172759156616</v>
          </cell>
          <cell r="D142">
            <v>451053043.47826093</v>
          </cell>
          <cell r="E142">
            <v>50910.172759156616</v>
          </cell>
          <cell r="F142">
            <v>163505000</v>
          </cell>
          <cell r="G142">
            <v>50910.172759156616</v>
          </cell>
          <cell r="H142">
            <v>287548043.47826093</v>
          </cell>
          <cell r="I142">
            <v>50910.172759156616</v>
          </cell>
          <cell r="J142">
            <v>50910.172759156616</v>
          </cell>
          <cell r="K142">
            <v>50910.172759156616</v>
          </cell>
          <cell r="L142">
            <v>50910.172759156616</v>
          </cell>
          <cell r="M142">
            <v>50910.172759156616</v>
          </cell>
          <cell r="N142">
            <v>50910.172759156616</v>
          </cell>
          <cell r="O142">
            <v>0</v>
          </cell>
        </row>
        <row r="143">
          <cell r="B143" t="str">
            <v>Net Sales - Daihatsu Parts</v>
          </cell>
          <cell r="C143">
            <v>50910.172759156616</v>
          </cell>
          <cell r="D143">
            <v>34782608.695652179</v>
          </cell>
          <cell r="E143">
            <v>50910.172759156616</v>
          </cell>
          <cell r="F143">
            <v>0</v>
          </cell>
          <cell r="G143">
            <v>50910.172759156616</v>
          </cell>
          <cell r="H143">
            <v>34782608.695652179</v>
          </cell>
          <cell r="I143">
            <v>50910.172759156616</v>
          </cell>
          <cell r="J143">
            <v>50910.172759156616</v>
          </cell>
          <cell r="K143">
            <v>50910.172759156616</v>
          </cell>
          <cell r="L143">
            <v>50910.172759156616</v>
          </cell>
          <cell r="M143">
            <v>50910.172759156616</v>
          </cell>
          <cell r="N143">
            <v>50910.172759156616</v>
          </cell>
          <cell r="O143">
            <v>0</v>
          </cell>
        </row>
        <row r="144">
          <cell r="B144" t="str">
            <v>Cuore - CX Sunroof</v>
          </cell>
          <cell r="C144">
            <v>50910.172759156616</v>
          </cell>
          <cell r="D144">
            <v>485835652.17391312</v>
          </cell>
          <cell r="E144">
            <v>50910.172759156616</v>
          </cell>
          <cell r="F144">
            <v>163505000</v>
          </cell>
          <cell r="G144">
            <v>50910.172759156616</v>
          </cell>
          <cell r="H144">
            <v>322330652.17391312</v>
          </cell>
          <cell r="I144">
            <v>50910.172759156616</v>
          </cell>
          <cell r="J144">
            <v>50910.172759156616</v>
          </cell>
          <cell r="K144">
            <v>50910.172759156616</v>
          </cell>
          <cell r="L144">
            <v>50910.172759156616</v>
          </cell>
          <cell r="M144">
            <v>50910.172759156616</v>
          </cell>
          <cell r="N144">
            <v>50910.172759156616</v>
          </cell>
        </row>
        <row r="146">
          <cell r="B146" t="str">
            <v>Cost of Sales - Toyota Parts &amp; Oil</v>
          </cell>
          <cell r="D146">
            <v>386134609.9015587</v>
          </cell>
          <cell r="F146">
            <v>134438000</v>
          </cell>
          <cell r="H146">
            <v>-251696609.9015587</v>
          </cell>
        </row>
        <row r="147">
          <cell r="B147" t="str">
            <v>Cost of Sales - Daihatsu Parts</v>
          </cell>
          <cell r="D147">
            <v>27908121.410992622</v>
          </cell>
          <cell r="F147">
            <v>0</v>
          </cell>
          <cell r="H147">
            <v>-27908121.410992622</v>
          </cell>
        </row>
        <row r="148">
          <cell r="B148" t="str">
            <v>Product</v>
          </cell>
          <cell r="C148">
            <v>35977</v>
          </cell>
          <cell r="D148">
            <v>414042731.31255132</v>
          </cell>
          <cell r="E148">
            <v>36039</v>
          </cell>
          <cell r="F148">
            <v>134438000</v>
          </cell>
          <cell r="G148">
            <v>36101</v>
          </cell>
          <cell r="H148">
            <v>-279604731.31255132</v>
          </cell>
          <cell r="I148">
            <v>36163</v>
          </cell>
          <cell r="J148">
            <v>36194</v>
          </cell>
          <cell r="K148">
            <v>36225</v>
          </cell>
          <cell r="L148">
            <v>36256</v>
          </cell>
          <cell r="M148">
            <v>36287</v>
          </cell>
          <cell r="N148">
            <v>36318</v>
          </cell>
        </row>
        <row r="150">
          <cell r="B150" t="str">
            <v>Gross Profit - Parts &amp; Oil</v>
          </cell>
          <cell r="C150">
            <v>261146.48864729228</v>
          </cell>
          <cell r="D150">
            <v>64918433.576702222</v>
          </cell>
          <cell r="E150">
            <v>261146.48864729228</v>
          </cell>
          <cell r="F150">
            <v>29067000</v>
          </cell>
          <cell r="G150">
            <v>257105.73194683768</v>
          </cell>
          <cell r="H150">
            <v>35851433.576702222</v>
          </cell>
          <cell r="I150">
            <v>257105.73194683768</v>
          </cell>
          <cell r="J150">
            <v>257105.73194683768</v>
          </cell>
          <cell r="K150">
            <v>257105.73194683768</v>
          </cell>
          <cell r="L150">
            <v>257105.73194683768</v>
          </cell>
          <cell r="M150">
            <v>257105.73194683768</v>
          </cell>
          <cell r="N150">
            <v>257105.73194683768</v>
          </cell>
        </row>
        <row r="151">
          <cell r="B151" t="str">
            <v>Gross Profit - Daihatsu Parts</v>
          </cell>
          <cell r="C151">
            <v>261146.48864729228</v>
          </cell>
          <cell r="D151">
            <v>6874487.284659557</v>
          </cell>
          <cell r="E151">
            <v>261146.48864729228</v>
          </cell>
          <cell r="F151">
            <v>0</v>
          </cell>
          <cell r="G151">
            <v>257105.73194683768</v>
          </cell>
          <cell r="H151">
            <v>6874487.284659557</v>
          </cell>
          <cell r="I151">
            <v>257105.73194683768</v>
          </cell>
          <cell r="J151">
            <v>257105.73194683768</v>
          </cell>
          <cell r="K151">
            <v>257105.73194683768</v>
          </cell>
          <cell r="L151">
            <v>257105.73194683768</v>
          </cell>
          <cell r="M151">
            <v>257105.73194683768</v>
          </cell>
          <cell r="N151">
            <v>257105.73194683768</v>
          </cell>
        </row>
        <row r="152">
          <cell r="B152" t="str">
            <v>GL</v>
          </cell>
          <cell r="C152">
            <v>314720.61490225716</v>
          </cell>
          <cell r="D152">
            <v>314720.61490225716</v>
          </cell>
          <cell r="E152">
            <v>314720.61490225716</v>
          </cell>
          <cell r="F152">
            <v>309865.78898263606</v>
          </cell>
          <cell r="G152">
            <v>309865.78898263606</v>
          </cell>
          <cell r="H152">
            <v>309865.78898263606</v>
          </cell>
          <cell r="I152">
            <v>309865.78898263606</v>
          </cell>
          <cell r="J152">
            <v>309865.78898263606</v>
          </cell>
          <cell r="K152">
            <v>309865.78898263606</v>
          </cell>
          <cell r="L152">
            <v>309865.78898263606</v>
          </cell>
          <cell r="M152">
            <v>309865.78898263606</v>
          </cell>
          <cell r="N152">
            <v>309865.78898263606</v>
          </cell>
        </row>
        <row r="153">
          <cell r="B153" t="str">
            <v>Total Gross Profit Parts &amp; Oil</v>
          </cell>
          <cell r="C153">
            <v>380307.31398791802</v>
          </cell>
          <cell r="D153">
            <v>71792920.861361772</v>
          </cell>
          <cell r="E153">
            <v>380307.31398791802</v>
          </cell>
          <cell r="F153">
            <v>29067000</v>
          </cell>
          <cell r="G153">
            <v>374422.63277064578</v>
          </cell>
          <cell r="H153">
            <v>42725920.861361779</v>
          </cell>
          <cell r="I153">
            <v>374422.63277064578</v>
          </cell>
          <cell r="J153">
            <v>374422.63277064578</v>
          </cell>
          <cell r="K153">
            <v>374422.63277064578</v>
          </cell>
          <cell r="L153">
            <v>374422.63277064578</v>
          </cell>
          <cell r="M153">
            <v>374422.63277064578</v>
          </cell>
          <cell r="N153">
            <v>374422.63277064578</v>
          </cell>
        </row>
        <row r="154">
          <cell r="B154" t="str">
            <v>XE LTD</v>
          </cell>
          <cell r="C154">
            <v>380307.31398791802</v>
          </cell>
          <cell r="D154">
            <v>380307.31398791802</v>
          </cell>
          <cell r="E154">
            <v>380307.31398791802</v>
          </cell>
          <cell r="F154">
            <v>374422.63277064578</v>
          </cell>
          <cell r="G154">
            <v>374422.63277064578</v>
          </cell>
          <cell r="H154">
            <v>374422.63277064578</v>
          </cell>
          <cell r="I154">
            <v>374422.63277064578</v>
          </cell>
          <cell r="J154">
            <v>374422.63277064578</v>
          </cell>
          <cell r="K154">
            <v>374422.63277064578</v>
          </cell>
          <cell r="L154">
            <v>374422.63277064578</v>
          </cell>
          <cell r="M154">
            <v>374422.63277064578</v>
          </cell>
          <cell r="N154">
            <v>374422.63277064578</v>
          </cell>
        </row>
        <row r="155">
          <cell r="B155" t="str">
            <v>GLI - A/T</v>
          </cell>
          <cell r="C155">
            <v>441703.14431852615</v>
          </cell>
          <cell r="D155">
            <v>441703.14431852615</v>
          </cell>
          <cell r="E155">
            <v>441703.14431852615</v>
          </cell>
          <cell r="F155">
            <v>441703.14431852615</v>
          </cell>
          <cell r="G155">
            <v>441703.14431852615</v>
          </cell>
          <cell r="H155">
            <v>441703.14431852615</v>
          </cell>
          <cell r="I155">
            <v>441703.14431852615</v>
          </cell>
          <cell r="J155">
            <v>441703.14431852615</v>
          </cell>
          <cell r="K155">
            <v>441703.14431852615</v>
          </cell>
          <cell r="L155">
            <v>441703.14431852615</v>
          </cell>
          <cell r="M155">
            <v>441703.14431852615</v>
          </cell>
          <cell r="N155">
            <v>441703.14431852615</v>
          </cell>
        </row>
        <row r="156">
          <cell r="B156" t="str">
            <v>20D SUNROOF</v>
          </cell>
          <cell r="C156">
            <v>441703.14431852615</v>
          </cell>
          <cell r="D156">
            <v>441703.14431852615</v>
          </cell>
          <cell r="E156">
            <v>441703.14431852615</v>
          </cell>
          <cell r="F156">
            <v>441703.14431852615</v>
          </cell>
          <cell r="G156">
            <v>441703.14431852615</v>
          </cell>
          <cell r="H156">
            <v>441703.14431852615</v>
          </cell>
          <cell r="I156">
            <v>441703.14431852615</v>
          </cell>
          <cell r="J156">
            <v>441703.14431852615</v>
          </cell>
          <cell r="K156">
            <v>441703.14431852615</v>
          </cell>
          <cell r="L156">
            <v>441703.14431852615</v>
          </cell>
          <cell r="M156">
            <v>441703.14431852615</v>
          </cell>
          <cell r="N156">
            <v>441703.14431852615</v>
          </cell>
        </row>
        <row r="157">
          <cell r="B157" t="str">
            <v>2.0 D</v>
          </cell>
          <cell r="C157">
            <v>379442.00459626858</v>
          </cell>
          <cell r="D157">
            <v>379442.00459626858</v>
          </cell>
          <cell r="E157">
            <v>379442.00459626858</v>
          </cell>
          <cell r="F157">
            <v>373578.25246353168</v>
          </cell>
          <cell r="G157">
            <v>373578.25246353168</v>
          </cell>
          <cell r="H157">
            <v>373578.25246353168</v>
          </cell>
          <cell r="I157">
            <v>373578.25246353168</v>
          </cell>
          <cell r="J157">
            <v>373578.25246353168</v>
          </cell>
          <cell r="K157">
            <v>373578.25246353168</v>
          </cell>
          <cell r="L157">
            <v>373578.25246353168</v>
          </cell>
          <cell r="M157">
            <v>373578.25246353168</v>
          </cell>
          <cell r="N157">
            <v>373578.25246353168</v>
          </cell>
        </row>
        <row r="158">
          <cell r="B158" t="str">
            <v>2.0 D G</v>
          </cell>
          <cell r="C158">
            <v>379442.00459626858</v>
          </cell>
          <cell r="D158">
            <v>379442.00459626858</v>
          </cell>
          <cell r="E158">
            <v>379442.00459626858</v>
          </cell>
          <cell r="F158">
            <v>373578.25246353168</v>
          </cell>
          <cell r="G158">
            <v>373578.25246353168</v>
          </cell>
          <cell r="H158">
            <v>373578.25246353168</v>
          </cell>
          <cell r="I158">
            <v>373578.25246353168</v>
          </cell>
          <cell r="J158">
            <v>373578.25246353168</v>
          </cell>
          <cell r="K158">
            <v>373578.25246353168</v>
          </cell>
          <cell r="L158">
            <v>373578.25246353168</v>
          </cell>
          <cell r="M158">
            <v>373578.25246353168</v>
          </cell>
          <cell r="N158">
            <v>373578.25246353168</v>
          </cell>
        </row>
        <row r="159">
          <cell r="B159" t="str">
            <v>2.0 D Ltd</v>
          </cell>
          <cell r="C159">
            <v>379442.00459626858</v>
          </cell>
          <cell r="D159">
            <v>379442.00459626858</v>
          </cell>
          <cell r="E159">
            <v>379442.00459626858</v>
          </cell>
          <cell r="F159">
            <v>373578.25246353168</v>
          </cell>
          <cell r="G159">
            <v>373578.25246353168</v>
          </cell>
          <cell r="H159">
            <v>373578.25246353168</v>
          </cell>
          <cell r="I159">
            <v>373578.25246353168</v>
          </cell>
          <cell r="J159">
            <v>373578.25246353168</v>
          </cell>
          <cell r="K159">
            <v>373578.25246353168</v>
          </cell>
          <cell r="L159">
            <v>373578.25246353168</v>
          </cell>
          <cell r="M159">
            <v>373578.25246353168</v>
          </cell>
          <cell r="N159">
            <v>373578.25246353168</v>
          </cell>
        </row>
        <row r="160">
          <cell r="B160">
            <v>0</v>
          </cell>
          <cell r="C160">
            <v>379442.00459626858</v>
          </cell>
          <cell r="D160">
            <v>379442.00459626858</v>
          </cell>
          <cell r="E160">
            <v>379442.00459626858</v>
          </cell>
          <cell r="F160">
            <v>373578.25246353168</v>
          </cell>
          <cell r="G160">
            <v>373578.25246353168</v>
          </cell>
          <cell r="H160">
            <v>373578.25246353168</v>
          </cell>
          <cell r="I160">
            <v>373578.25246353168</v>
          </cell>
          <cell r="J160">
            <v>373578.25246353168</v>
          </cell>
          <cell r="K160">
            <v>373578.25246353168</v>
          </cell>
          <cell r="L160">
            <v>373578.25246353168</v>
          </cell>
          <cell r="M160">
            <v>373578.25246353168</v>
          </cell>
          <cell r="N160">
            <v>373578.25246353168</v>
          </cell>
        </row>
        <row r="161">
          <cell r="B161" t="str">
            <v>Hilux  4 X 2 Std</v>
          </cell>
          <cell r="C161">
            <v>456549.51474417682</v>
          </cell>
          <cell r="D161">
            <v>456549.51474417682</v>
          </cell>
          <cell r="E161">
            <v>456549.51474417682</v>
          </cell>
          <cell r="F161">
            <v>456549.51474417682</v>
          </cell>
          <cell r="G161">
            <v>456549.51474417682</v>
          </cell>
          <cell r="H161">
            <v>456549.51474417682</v>
          </cell>
          <cell r="I161">
            <v>456549.51474417682</v>
          </cell>
          <cell r="J161">
            <v>456549.51474417682</v>
          </cell>
          <cell r="K161">
            <v>456549.51474417682</v>
          </cell>
          <cell r="L161">
            <v>456549.51474417682</v>
          </cell>
          <cell r="M161">
            <v>456549.51474417682</v>
          </cell>
          <cell r="N161">
            <v>456549.51474417682</v>
          </cell>
        </row>
        <row r="162">
          <cell r="B162" t="str">
            <v>Hilux  4 X 2 Dless</v>
          </cell>
          <cell r="C162">
            <v>455255.8150641768</v>
          </cell>
          <cell r="D162">
            <v>455255.8150641768</v>
          </cell>
          <cell r="E162">
            <v>455255.8150641768</v>
          </cell>
          <cell r="F162">
            <v>455255.8150641768</v>
          </cell>
          <cell r="G162">
            <v>455255.8150641768</v>
          </cell>
          <cell r="H162">
            <v>455255.8150641768</v>
          </cell>
          <cell r="I162">
            <v>455255.8150641768</v>
          </cell>
          <cell r="J162">
            <v>455255.8150641768</v>
          </cell>
          <cell r="K162">
            <v>455255.8150641768</v>
          </cell>
          <cell r="L162">
            <v>455255.8150641768</v>
          </cell>
          <cell r="M162">
            <v>455255.8150641768</v>
          </cell>
          <cell r="N162">
            <v>455255.8150641768</v>
          </cell>
        </row>
        <row r="163">
          <cell r="B163" t="str">
            <v>Cuore - CL</v>
          </cell>
          <cell r="C163">
            <v>185405.57509915662</v>
          </cell>
          <cell r="D163">
            <v>185405.57509915662</v>
          </cell>
          <cell r="E163">
            <v>185405.57509915662</v>
          </cell>
          <cell r="F163">
            <v>185405.57509915662</v>
          </cell>
          <cell r="G163">
            <v>185405.57509915662</v>
          </cell>
          <cell r="H163">
            <v>185405.57509915662</v>
          </cell>
          <cell r="I163">
            <v>185405.57509915662</v>
          </cell>
          <cell r="J163" t="str">
            <v>ANNEXURE 'B'</v>
          </cell>
          <cell r="K163">
            <v>185405.57509915662</v>
          </cell>
          <cell r="L163">
            <v>185405.57509915662</v>
          </cell>
          <cell r="M163">
            <v>185405.57509915662</v>
          </cell>
          <cell r="N163">
            <v>185405.57509915662</v>
          </cell>
        </row>
        <row r="164">
          <cell r="B164" t="str">
            <v>TOYOTA</v>
          </cell>
          <cell r="C164">
            <v>185405.57509915662</v>
          </cell>
          <cell r="D164">
            <v>185405.57509915662</v>
          </cell>
          <cell r="E164" t="str">
            <v>DAIHATSU</v>
          </cell>
          <cell r="F164">
            <v>185405.57509915662</v>
          </cell>
          <cell r="G164">
            <v>185405.57509915662</v>
          </cell>
          <cell r="H164" t="str">
            <v>TOTAL &lt; TOYOTA + DAIHATSU&gt;</v>
          </cell>
          <cell r="I164">
            <v>185405.57509915662</v>
          </cell>
          <cell r="J164">
            <v>185405.57509915662</v>
          </cell>
          <cell r="K164">
            <v>185405.57509915662</v>
          </cell>
          <cell r="L164">
            <v>185405.57509915662</v>
          </cell>
          <cell r="M164">
            <v>185405.57509915662</v>
          </cell>
          <cell r="N164">
            <v>185405.57509915662</v>
          </cell>
        </row>
        <row r="165">
          <cell r="B165" t="str">
            <v>CKD</v>
          </cell>
          <cell r="C165" t="str">
            <v xml:space="preserve">CBU </v>
          </cell>
          <cell r="D165" t="str">
            <v>Total</v>
          </cell>
          <cell r="E165" t="str">
            <v xml:space="preserve">CKD </v>
          </cell>
          <cell r="F165" t="str">
            <v>Parts</v>
          </cell>
          <cell r="G165" t="str">
            <v>Total</v>
          </cell>
          <cell r="H165" t="str">
            <v xml:space="preserve">CKD </v>
          </cell>
          <cell r="I165" t="str">
            <v xml:space="preserve">CBU </v>
          </cell>
          <cell r="J165" t="str">
            <v>Total</v>
          </cell>
          <cell r="K165">
            <v>185405.57509915662</v>
          </cell>
          <cell r="L165">
            <v>185405.57509915662</v>
          </cell>
          <cell r="M165">
            <v>185405.57509915662</v>
          </cell>
          <cell r="N165">
            <v>185405.57509915662</v>
          </cell>
        </row>
        <row r="166">
          <cell r="B166" t="str">
            <v>Cuore - CX Sunroof</v>
          </cell>
          <cell r="C166">
            <v>185405.57509915662</v>
          </cell>
          <cell r="D166">
            <v>185405.57509915662</v>
          </cell>
          <cell r="E166">
            <v>185405.57509915662</v>
          </cell>
          <cell r="F166">
            <v>185405.57509915662</v>
          </cell>
          <cell r="G166">
            <v>185405.57509915662</v>
          </cell>
          <cell r="H166">
            <v>185405.57509915662</v>
          </cell>
          <cell r="I166">
            <v>185405.57509915662</v>
          </cell>
          <cell r="J166">
            <v>185405.57509915662</v>
          </cell>
          <cell r="K166">
            <v>185405.57509915662</v>
          </cell>
          <cell r="L166">
            <v>185405.57509915662</v>
          </cell>
          <cell r="M166">
            <v>185405.57509915662</v>
          </cell>
          <cell r="N166">
            <v>185405.57509915662</v>
          </cell>
        </row>
        <row r="167">
          <cell r="B167">
            <v>6058</v>
          </cell>
          <cell r="C167">
            <v>194</v>
          </cell>
          <cell r="D167">
            <v>6252</v>
          </cell>
          <cell r="E167">
            <v>2100</v>
          </cell>
          <cell r="G167">
            <v>2100</v>
          </cell>
          <cell r="H167">
            <v>8158</v>
          </cell>
          <cell r="I167">
            <v>194</v>
          </cell>
          <cell r="J167">
            <v>8352</v>
          </cell>
        </row>
        <row r="168">
          <cell r="B168" t="str">
            <v>TOTAL - CKD &amp; DUTY COST</v>
          </cell>
        </row>
        <row r="169">
          <cell r="B169">
            <v>5154190000</v>
          </cell>
          <cell r="C169">
            <v>551375652.173913</v>
          </cell>
          <cell r="D169">
            <v>5705565652.173913</v>
          </cell>
          <cell r="E169">
            <v>690563478.2608695</v>
          </cell>
          <cell r="F169">
            <v>20869565.217391305</v>
          </cell>
          <cell r="G169">
            <v>711433043.47826076</v>
          </cell>
          <cell r="H169">
            <v>5844753478.26087</v>
          </cell>
          <cell r="I169">
            <v>572245217.39130425</v>
          </cell>
          <cell r="J169">
            <v>6416998695.652174</v>
          </cell>
          <cell r="K169">
            <v>36225</v>
          </cell>
          <cell r="L169">
            <v>36256</v>
          </cell>
          <cell r="M169">
            <v>36287</v>
          </cell>
          <cell r="N169">
            <v>36318</v>
          </cell>
        </row>
        <row r="170">
          <cell r="B170" t="str">
            <v>XE</v>
          </cell>
          <cell r="C170">
            <v>36560508.41062092</v>
          </cell>
          <cell r="D170">
            <v>36560508.41062092</v>
          </cell>
          <cell r="E170">
            <v>36560508.41062092</v>
          </cell>
          <cell r="F170">
            <v>41136917.111494027</v>
          </cell>
          <cell r="G170">
            <v>28281630.514152143</v>
          </cell>
          <cell r="H170">
            <v>28281630.514152143</v>
          </cell>
          <cell r="I170">
            <v>38565859.792025656</v>
          </cell>
          <cell r="J170">
            <v>30852687.833620522</v>
          </cell>
          <cell r="K170">
            <v>25710573.194683768</v>
          </cell>
          <cell r="L170">
            <v>23139515.875215393</v>
          </cell>
          <cell r="M170">
            <v>25710573.194683768</v>
          </cell>
          <cell r="N170">
            <v>25710573.194683768</v>
          </cell>
          <cell r="O170">
            <v>377071486.45657402</v>
          </cell>
        </row>
        <row r="171">
          <cell r="B171">
            <v>4644977083.4410305</v>
          </cell>
          <cell r="C171">
            <v>441226431.73092699</v>
          </cell>
          <cell r="D171">
            <v>5086203515.171957</v>
          </cell>
          <cell r="E171">
            <v>622631797.70822895</v>
          </cell>
          <cell r="F171">
            <v>16744872.84659557</v>
          </cell>
          <cell r="G171">
            <v>639376670.55482447</v>
          </cell>
          <cell r="H171">
            <v>5267608881.1492596</v>
          </cell>
          <cell r="I171">
            <v>457971304.57752258</v>
          </cell>
          <cell r="J171">
            <v>5725580185.7267818</v>
          </cell>
          <cell r="K171">
            <v>0</v>
          </cell>
          <cell r="L171">
            <v>0</v>
          </cell>
          <cell r="M171">
            <v>0</v>
          </cell>
          <cell r="N171">
            <v>0</v>
          </cell>
          <cell r="O171">
            <v>0</v>
          </cell>
        </row>
        <row r="172">
          <cell r="B172" t="str">
            <v>GL</v>
          </cell>
          <cell r="C172">
            <v>28324855.341203146</v>
          </cell>
          <cell r="D172">
            <v>28324855.341203146</v>
          </cell>
          <cell r="E172">
            <v>28324855.341203146</v>
          </cell>
          <cell r="F172">
            <v>30986578.898263607</v>
          </cell>
          <cell r="G172">
            <v>21690605.228784524</v>
          </cell>
          <cell r="H172">
            <v>21690605.228784524</v>
          </cell>
          <cell r="I172">
            <v>30986578.898263607</v>
          </cell>
          <cell r="J172">
            <v>24789263.118610885</v>
          </cell>
          <cell r="K172">
            <v>18591947.338958163</v>
          </cell>
          <cell r="L172">
            <v>21690605.228784524</v>
          </cell>
          <cell r="M172">
            <v>21690605.228784524</v>
          </cell>
          <cell r="N172">
            <v>21690605.228784524</v>
          </cell>
          <cell r="O172">
            <v>298781960.4216283</v>
          </cell>
        </row>
        <row r="173">
          <cell r="B173">
            <v>29107106.065354288</v>
          </cell>
          <cell r="C173">
            <v>0</v>
          </cell>
          <cell r="D173">
            <v>29107106.065354288</v>
          </cell>
          <cell r="E173">
            <v>8314774.9346457142</v>
          </cell>
          <cell r="F173">
            <v>0</v>
          </cell>
          <cell r="G173">
            <v>8314774.9346457142</v>
          </cell>
          <cell r="H173">
            <v>37421881</v>
          </cell>
          <cell r="I173">
            <v>0</v>
          </cell>
          <cell r="J173">
            <v>37421881</v>
          </cell>
          <cell r="K173">
            <v>41186489.604771033</v>
          </cell>
          <cell r="L173">
            <v>48674942.260183953</v>
          </cell>
          <cell r="M173">
            <v>48674942.260183953</v>
          </cell>
          <cell r="N173">
            <v>48674942.260183953</v>
          </cell>
          <cell r="O173">
            <v>488455980.1548484</v>
          </cell>
        </row>
        <row r="174">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B175">
            <v>60879500.000000007</v>
          </cell>
          <cell r="C175">
            <v>0</v>
          </cell>
          <cell r="D175">
            <v>60879500.000000007</v>
          </cell>
          <cell r="E175">
            <v>34768000</v>
          </cell>
          <cell r="F175">
            <v>0</v>
          </cell>
          <cell r="G175">
            <v>34768000</v>
          </cell>
          <cell r="H175">
            <v>95647500</v>
          </cell>
          <cell r="I175">
            <v>0</v>
          </cell>
          <cell r="J175">
            <v>95647500</v>
          </cell>
          <cell r="K175">
            <v>39753282.988667354</v>
          </cell>
          <cell r="L175">
            <v>48587345.875037879</v>
          </cell>
          <cell r="M175">
            <v>48587345.875037879</v>
          </cell>
          <cell r="N175">
            <v>48587345.875037879</v>
          </cell>
          <cell r="O175">
            <v>485873458.75037885</v>
          </cell>
        </row>
        <row r="176">
          <cell r="B176">
            <v>18173743.55535863</v>
          </cell>
          <cell r="C176">
            <v>0</v>
          </cell>
          <cell r="D176">
            <v>18173743.55535863</v>
          </cell>
          <cell r="E176">
            <v>5191535.9446413508</v>
          </cell>
          <cell r="F176">
            <v>0</v>
          </cell>
          <cell r="G176">
            <v>5191535.9446413508</v>
          </cell>
          <cell r="H176">
            <v>23365279.499999981</v>
          </cell>
          <cell r="I176">
            <v>0</v>
          </cell>
          <cell r="J176">
            <v>23365279.499999981</v>
          </cell>
          <cell r="K176">
            <v>0</v>
          </cell>
          <cell r="L176">
            <v>0</v>
          </cell>
          <cell r="M176">
            <v>0</v>
          </cell>
          <cell r="N176">
            <v>0</v>
          </cell>
          <cell r="O176">
            <v>0</v>
          </cell>
        </row>
        <row r="177">
          <cell r="B177">
            <v>0</v>
          </cell>
          <cell r="C177">
            <v>0</v>
          </cell>
          <cell r="D177">
            <v>0</v>
          </cell>
          <cell r="E177">
            <v>0</v>
          </cell>
          <cell r="F177">
            <v>0</v>
          </cell>
          <cell r="G177">
            <v>0</v>
          </cell>
          <cell r="H177">
            <v>0</v>
          </cell>
          <cell r="I177">
            <v>0</v>
          </cell>
          <cell r="J177">
            <v>0</v>
          </cell>
          <cell r="K177">
            <v>56036737.869529754</v>
          </cell>
          <cell r="L177">
            <v>59772520.394165069</v>
          </cell>
          <cell r="M177">
            <v>56036737.869529754</v>
          </cell>
          <cell r="N177">
            <v>59772520.394165069</v>
          </cell>
          <cell r="O177">
            <v>690257223.07793915</v>
          </cell>
        </row>
        <row r="178">
          <cell r="B178">
            <v>108160349.62071292</v>
          </cell>
          <cell r="C178">
            <v>0</v>
          </cell>
          <cell r="D178">
            <v>108160349.62071292</v>
          </cell>
          <cell r="E178">
            <v>48274310.879287064</v>
          </cell>
          <cell r="F178">
            <v>0</v>
          </cell>
          <cell r="G178">
            <v>48274310.879287064</v>
          </cell>
          <cell r="H178">
            <v>156434660.5</v>
          </cell>
          <cell r="I178">
            <v>0</v>
          </cell>
          <cell r="J178">
            <v>156434660.5</v>
          </cell>
          <cell r="K178">
            <v>89658780.591247603</v>
          </cell>
          <cell r="L178">
            <v>97130345.640518233</v>
          </cell>
          <cell r="M178">
            <v>93394563.115882918</v>
          </cell>
          <cell r="N178">
            <v>97130345.640518233</v>
          </cell>
          <cell r="O178">
            <v>1102776513.863663</v>
          </cell>
        </row>
        <row r="179">
          <cell r="B179">
            <v>4753137433.0617437</v>
          </cell>
          <cell r="C179">
            <v>441226431.73092699</v>
          </cell>
          <cell r="D179">
            <v>5194363864.7926702</v>
          </cell>
          <cell r="E179">
            <v>670906108.58751607</v>
          </cell>
          <cell r="F179">
            <v>16744872.84659557</v>
          </cell>
          <cell r="G179">
            <v>687650981.4341116</v>
          </cell>
          <cell r="H179">
            <v>5424043541.6492596</v>
          </cell>
          <cell r="I179">
            <v>457971304.57752258</v>
          </cell>
          <cell r="J179">
            <v>5882014846.2267818</v>
          </cell>
          <cell r="K179">
            <v>0</v>
          </cell>
          <cell r="L179">
            <v>0</v>
          </cell>
          <cell r="M179">
            <v>0</v>
          </cell>
          <cell r="N179">
            <v>0</v>
          </cell>
          <cell r="O179">
            <v>0</v>
          </cell>
        </row>
        <row r="180">
          <cell r="B180">
            <v>401052566.93825626</v>
          </cell>
          <cell r="C180">
            <v>102149220.44298601</v>
          </cell>
          <cell r="D180">
            <v>503201787.38124275</v>
          </cell>
          <cell r="E180">
            <v>19657369.673353434</v>
          </cell>
          <cell r="F180">
            <v>4124692.3707957342</v>
          </cell>
          <cell r="G180">
            <v>23782062.044149168</v>
          </cell>
          <cell r="H180">
            <v>420709936.6116097</v>
          </cell>
          <cell r="I180">
            <v>106273912.81378174</v>
          </cell>
          <cell r="J180">
            <v>526983849.42539191</v>
          </cell>
          <cell r="K180">
            <v>0</v>
          </cell>
          <cell r="L180">
            <v>0</v>
          </cell>
          <cell r="M180">
            <v>0</v>
          </cell>
          <cell r="N180">
            <v>0</v>
          </cell>
          <cell r="O180">
            <v>0</v>
          </cell>
        </row>
        <row r="181">
          <cell r="B181" t="str">
            <v>Hilux  4 X 2 Std</v>
          </cell>
          <cell r="C181">
            <v>23284025.251953017</v>
          </cell>
          <cell r="D181">
            <v>22827475.73720884</v>
          </cell>
          <cell r="E181">
            <v>20088178.648743778</v>
          </cell>
          <cell r="F181">
            <v>25110223.310929727</v>
          </cell>
          <cell r="G181">
            <v>44741852.444929332</v>
          </cell>
          <cell r="H181">
            <v>10500638.839116067</v>
          </cell>
          <cell r="I181">
            <v>45654951.474417679</v>
          </cell>
          <cell r="J181">
            <v>23740574.766697194</v>
          </cell>
          <cell r="K181">
            <v>127833864.12836951</v>
          </cell>
          <cell r="L181">
            <v>54785941.769301221</v>
          </cell>
          <cell r="M181">
            <v>54785941.769301221</v>
          </cell>
          <cell r="N181">
            <v>58438337.887254633</v>
          </cell>
          <cell r="O181">
            <v>511792006.02822226</v>
          </cell>
        </row>
        <row r="182">
          <cell r="B182">
            <v>7.7810978434682515E-2</v>
          </cell>
          <cell r="C182">
            <v>0.18526247947337082</v>
          </cell>
          <cell r="D182">
            <v>8.8194899166485749E-2</v>
          </cell>
          <cell r="E182">
            <v>2.8465695467792464E-2</v>
          </cell>
          <cell r="F182">
            <v>0.02</v>
          </cell>
          <cell r="G182">
            <v>3.3428391135554382E-2</v>
          </cell>
          <cell r="H182">
            <v>7.1980783822005373E-2</v>
          </cell>
          <cell r="I182">
            <v>0.18571393798318298</v>
          </cell>
          <cell r="J182">
            <v>8.212310371551873E-2</v>
          </cell>
          <cell r="K182">
            <v>0</v>
          </cell>
          <cell r="L182">
            <v>0</v>
          </cell>
          <cell r="M182">
            <v>0</v>
          </cell>
          <cell r="N182">
            <v>0</v>
          </cell>
          <cell r="O182">
            <v>673323350.47991741</v>
          </cell>
        </row>
        <row r="183">
          <cell r="B183" t="str">
            <v>Cuore - CL</v>
          </cell>
          <cell r="C183">
            <v>16686501.758924095</v>
          </cell>
          <cell r="D183">
            <v>16686501.758924095</v>
          </cell>
          <cell r="E183">
            <v>16686501.758924095</v>
          </cell>
          <cell r="F183">
            <v>16686501.758924095</v>
          </cell>
          <cell r="G183">
            <v>16686501.758924095</v>
          </cell>
          <cell r="H183">
            <v>16686501.758924095</v>
          </cell>
          <cell r="I183">
            <v>16686501.758924095</v>
          </cell>
          <cell r="J183">
            <v>16686501.758924095</v>
          </cell>
          <cell r="K183">
            <v>16686501.758924095</v>
          </cell>
          <cell r="L183">
            <v>16686501.758924095</v>
          </cell>
          <cell r="M183">
            <v>16686501.758924095</v>
          </cell>
          <cell r="N183">
            <v>16686501.758924095</v>
          </cell>
          <cell r="O183">
            <v>200238021.10708913</v>
          </cell>
        </row>
        <row r="184">
          <cell r="B184" t="str">
            <v>Cuore - Cl+AC</v>
          </cell>
          <cell r="C184">
            <v>0</v>
          </cell>
          <cell r="D184">
            <v>0</v>
          </cell>
          <cell r="E184">
            <v>0</v>
          </cell>
          <cell r="F184">
            <v>0</v>
          </cell>
          <cell r="G184">
            <v>0</v>
          </cell>
          <cell r="H184">
            <v>0</v>
          </cell>
          <cell r="I184">
            <v>2781083.6264873492</v>
          </cell>
          <cell r="J184">
            <v>2781083.6264873492</v>
          </cell>
          <cell r="K184">
            <v>2781083.6264873492</v>
          </cell>
          <cell r="L184">
            <v>2781083.6264873492</v>
          </cell>
          <cell r="M184">
            <v>2781083.6264873492</v>
          </cell>
          <cell r="N184">
            <v>2781083.6264873492</v>
          </cell>
          <cell r="O184">
            <v>16686501.758924093</v>
          </cell>
        </row>
        <row r="185">
          <cell r="B185">
            <v>28506425.807374209</v>
          </cell>
          <cell r="C185">
            <v>3064676.1926257876</v>
          </cell>
          <cell r="D185">
            <v>31571101.999999996</v>
          </cell>
          <cell r="E185">
            <v>0</v>
          </cell>
          <cell r="F185">
            <v>0</v>
          </cell>
          <cell r="G185">
            <v>0</v>
          </cell>
          <cell r="H185">
            <v>28506425.807374209</v>
          </cell>
          <cell r="I185">
            <v>3064676.1926257876</v>
          </cell>
          <cell r="J185">
            <v>31571101.999999996</v>
          </cell>
          <cell r="K185">
            <v>38935170.77082289</v>
          </cell>
          <cell r="L185">
            <v>38935170.77082289</v>
          </cell>
          <cell r="M185">
            <v>38935170.77082289</v>
          </cell>
          <cell r="N185">
            <v>38935170.77082289</v>
          </cell>
          <cell r="O185">
            <v>467222049.24987465</v>
          </cell>
        </row>
        <row r="186">
          <cell r="B186">
            <v>20892649.793293718</v>
          </cell>
          <cell r="C186">
            <v>2257350.206706279</v>
          </cell>
          <cell r="D186">
            <v>23149999.999999996</v>
          </cell>
          <cell r="E186">
            <v>16020833.321110606</v>
          </cell>
          <cell r="F186">
            <v>484166.67888939416</v>
          </cell>
          <cell r="G186">
            <v>16505000</v>
          </cell>
          <cell r="H186">
            <v>36913483.114404321</v>
          </cell>
          <cell r="I186">
            <v>2741516.8855956732</v>
          </cell>
          <cell r="J186">
            <v>39655000</v>
          </cell>
          <cell r="K186">
            <v>6489195.1284704814</v>
          </cell>
          <cell r="L186">
            <v>6489195.1284704814</v>
          </cell>
          <cell r="M186">
            <v>6489195.1284704814</v>
          </cell>
          <cell r="N186">
            <v>6489195.1284704814</v>
          </cell>
          <cell r="O186">
            <v>38935170.77082289</v>
          </cell>
        </row>
        <row r="187">
          <cell r="B187">
            <v>58083754.238698952</v>
          </cell>
          <cell r="C187">
            <v>6244483.2613010276</v>
          </cell>
          <cell r="D187">
            <v>64328237.499999978</v>
          </cell>
          <cell r="E187">
            <v>0</v>
          </cell>
          <cell r="F187">
            <v>0</v>
          </cell>
          <cell r="G187">
            <v>0</v>
          </cell>
          <cell r="H187">
            <v>58083754.238698952</v>
          </cell>
          <cell r="I187">
            <v>6244483.2613010276</v>
          </cell>
          <cell r="J187">
            <v>64328237.499999978</v>
          </cell>
        </row>
        <row r="188">
          <cell r="B188">
            <v>16334866.907123068</v>
          </cell>
          <cell r="C188">
            <v>1756133.092876933</v>
          </cell>
          <cell r="D188">
            <v>18091000</v>
          </cell>
          <cell r="E188">
            <v>0</v>
          </cell>
          <cell r="F188">
            <v>0</v>
          </cell>
          <cell r="G188">
            <v>0</v>
          </cell>
          <cell r="H188">
            <v>16334866.907123068</v>
          </cell>
          <cell r="I188">
            <v>1756133.092876933</v>
          </cell>
          <cell r="J188">
            <v>18091000</v>
          </cell>
          <cell r="K188">
            <v>463663627.00093198</v>
          </cell>
          <cell r="L188">
            <v>418673168.32791108</v>
          </cell>
          <cell r="M188">
            <v>413772660.59810883</v>
          </cell>
          <cell r="N188">
            <v>424896621.76533288</v>
          </cell>
          <cell r="O188">
            <v>5351413722.1198826</v>
          </cell>
        </row>
        <row r="189">
          <cell r="B189">
            <v>123817696.74648996</v>
          </cell>
          <cell r="C189">
            <v>13322642.753510028</v>
          </cell>
          <cell r="D189">
            <v>137140339.49999997</v>
          </cell>
          <cell r="E189">
            <v>16020833.321110606</v>
          </cell>
          <cell r="F189">
            <v>484166.67888939416</v>
          </cell>
          <cell r="G189">
            <v>16505000</v>
          </cell>
          <cell r="H189">
            <v>139838530.06760055</v>
          </cell>
          <cell r="I189">
            <v>13806809.432399422</v>
          </cell>
          <cell r="J189">
            <v>153645339.49999997</v>
          </cell>
        </row>
        <row r="190">
          <cell r="B190">
            <v>277234870.19176632</v>
          </cell>
          <cell r="C190">
            <v>88826577.689475983</v>
          </cell>
          <cell r="D190">
            <v>366061447.88124275</v>
          </cell>
          <cell r="E190">
            <v>3636536.3522428274</v>
          </cell>
          <cell r="F190">
            <v>3640525.69190634</v>
          </cell>
          <cell r="G190">
            <v>7277062.0441491678</v>
          </cell>
          <cell r="H190">
            <v>280871406.54400915</v>
          </cell>
          <cell r="I190">
            <v>92467103.381382316</v>
          </cell>
          <cell r="J190">
            <v>373338509.92539191</v>
          </cell>
        </row>
        <row r="192">
          <cell r="B192">
            <v>0</v>
          </cell>
          <cell r="C192">
            <v>5002340</v>
          </cell>
          <cell r="D192">
            <v>5002340</v>
          </cell>
          <cell r="E192">
            <v>0</v>
          </cell>
          <cell r="F192">
            <v>0</v>
          </cell>
          <cell r="G192">
            <v>0</v>
          </cell>
          <cell r="H192">
            <v>0</v>
          </cell>
          <cell r="I192">
            <v>5002340</v>
          </cell>
          <cell r="J192">
            <v>5002340</v>
          </cell>
        </row>
        <row r="193">
          <cell r="B193">
            <v>38400000</v>
          </cell>
          <cell r="C193">
            <v>0</v>
          </cell>
          <cell r="D193">
            <v>38400000</v>
          </cell>
          <cell r="E193">
            <v>5600000.0000000019</v>
          </cell>
          <cell r="F193">
            <v>0</v>
          </cell>
          <cell r="G193">
            <v>5600000.0000000019</v>
          </cell>
          <cell r="H193">
            <v>44000000</v>
          </cell>
          <cell r="I193">
            <v>0</v>
          </cell>
          <cell r="J193">
            <v>44000000</v>
          </cell>
        </row>
        <row r="194">
          <cell r="B194">
            <v>38400000</v>
          </cell>
          <cell r="C194">
            <v>5002340</v>
          </cell>
          <cell r="D194">
            <v>43402340</v>
          </cell>
          <cell r="E194">
            <v>5600000.0000000019</v>
          </cell>
          <cell r="F194">
            <v>0</v>
          </cell>
          <cell r="G194">
            <v>5600000.0000000019</v>
          </cell>
          <cell r="H194">
            <v>44000000</v>
          </cell>
          <cell r="I194">
            <v>5002340</v>
          </cell>
          <cell r="J194">
            <v>49002340</v>
          </cell>
        </row>
        <row r="195">
          <cell r="B195">
            <v>315634870.19176632</v>
          </cell>
          <cell r="C195">
            <v>93828917.689475983</v>
          </cell>
          <cell r="D195">
            <v>409463787.88124275</v>
          </cell>
          <cell r="E195">
            <v>9236536.3522428293</v>
          </cell>
          <cell r="F195">
            <v>3640525.69190634</v>
          </cell>
          <cell r="G195">
            <v>12877062.04414917</v>
          </cell>
          <cell r="H195">
            <v>324871406.54400915</v>
          </cell>
          <cell r="I195">
            <v>97469443.381382316</v>
          </cell>
          <cell r="J195">
            <v>422340849.92539191</v>
          </cell>
        </row>
        <row r="197">
          <cell r="B197">
            <v>0</v>
          </cell>
          <cell r="C197">
            <v>0</v>
          </cell>
          <cell r="D197">
            <v>0</v>
          </cell>
          <cell r="E197">
            <v>0</v>
          </cell>
          <cell r="F197">
            <v>0</v>
          </cell>
          <cell r="G197">
            <v>0</v>
          </cell>
          <cell r="H197">
            <v>0</v>
          </cell>
          <cell r="I197">
            <v>0</v>
          </cell>
          <cell r="J197">
            <v>0</v>
          </cell>
        </row>
        <row r="198">
          <cell r="B198">
            <v>2888226.3087929999</v>
          </cell>
          <cell r="C198">
            <v>310354.77317620913</v>
          </cell>
          <cell r="D198">
            <v>3198581.081969209</v>
          </cell>
          <cell r="E198">
            <v>389643.4763836324</v>
          </cell>
          <cell r="F198">
            <v>11775.441647157933</v>
          </cell>
          <cell r="G198">
            <v>401418.91803079034</v>
          </cell>
          <cell r="H198">
            <v>3277869.7851766325</v>
          </cell>
          <cell r="I198">
            <v>322130.21482336707</v>
          </cell>
          <cell r="J198">
            <v>3599999.9999999995</v>
          </cell>
        </row>
        <row r="199">
          <cell r="H199">
            <v>0</v>
          </cell>
          <cell r="I199">
            <v>0</v>
          </cell>
          <cell r="J199">
            <v>0</v>
          </cell>
        </row>
        <row r="200">
          <cell r="E200">
            <v>0</v>
          </cell>
          <cell r="F200">
            <v>0</v>
          </cell>
          <cell r="G200">
            <v>0</v>
          </cell>
          <cell r="H200">
            <v>0</v>
          </cell>
          <cell r="I200">
            <v>0</v>
          </cell>
          <cell r="J200">
            <v>0</v>
          </cell>
        </row>
        <row r="201">
          <cell r="B201">
            <v>2005712.7144395835</v>
          </cell>
          <cell r="C201">
            <v>215524.1480390341</v>
          </cell>
          <cell r="D201">
            <v>2221236.8624786176</v>
          </cell>
          <cell r="E201">
            <v>270585.74748863361</v>
          </cell>
          <cell r="F201">
            <v>8177.3900327485644</v>
          </cell>
          <cell r="G201">
            <v>278763.13752138219</v>
          </cell>
          <cell r="H201">
            <v>2276298.4619282172</v>
          </cell>
          <cell r="I201">
            <v>223701.53807178268</v>
          </cell>
          <cell r="J201">
            <v>2500000</v>
          </cell>
        </row>
        <row r="202">
          <cell r="B202">
            <v>18664089.081768461</v>
          </cell>
          <cell r="C202">
            <v>1938109.4150712905</v>
          </cell>
          <cell r="D202">
            <v>20602198.496839751</v>
          </cell>
          <cell r="E202">
            <v>609843.99942984944</v>
          </cell>
          <cell r="F202">
            <v>0</v>
          </cell>
          <cell r="G202">
            <v>609843.99942984944</v>
          </cell>
          <cell r="H202">
            <v>19273933.081198309</v>
          </cell>
          <cell r="I202">
            <v>1938109.4150712905</v>
          </cell>
          <cell r="J202">
            <v>21212042.496269599</v>
          </cell>
        </row>
        <row r="203">
          <cell r="B203">
            <v>7828835.4287991058</v>
          </cell>
          <cell r="C203">
            <v>0</v>
          </cell>
          <cell r="D203">
            <v>7828835.4287991058</v>
          </cell>
          <cell r="E203">
            <v>231740.71978334282</v>
          </cell>
          <cell r="F203">
            <v>0</v>
          </cell>
          <cell r="G203">
            <v>231740.71978334282</v>
          </cell>
          <cell r="H203">
            <v>8060576.1485824483</v>
          </cell>
          <cell r="I203">
            <v>0</v>
          </cell>
          <cell r="J203">
            <v>8060576.1485824483</v>
          </cell>
        </row>
        <row r="204">
          <cell r="B204">
            <v>31386863.533800147</v>
          </cell>
          <cell r="C204">
            <v>2463988.3362865336</v>
          </cell>
          <cell r="D204">
            <v>33850851.870086685</v>
          </cell>
          <cell r="E204">
            <v>1501813.9430854584</v>
          </cell>
          <cell r="F204">
            <v>19952.8316799065</v>
          </cell>
          <cell r="G204">
            <v>1521766.7747653648</v>
          </cell>
          <cell r="H204">
            <v>32888677.476885606</v>
          </cell>
          <cell r="I204">
            <v>2483941.1679664403</v>
          </cell>
          <cell r="J204">
            <v>35372618.64485205</v>
          </cell>
        </row>
        <row r="205">
          <cell r="B205">
            <v>284248006.6579662</v>
          </cell>
          <cell r="C205">
            <v>91364929.353189453</v>
          </cell>
          <cell r="D205">
            <v>375612936.01115608</v>
          </cell>
          <cell r="E205">
            <v>7734722.4091573711</v>
          </cell>
          <cell r="F205">
            <v>3620572.8602264333</v>
          </cell>
          <cell r="G205">
            <v>11355295.269383805</v>
          </cell>
          <cell r="H205">
            <v>291982729.06712359</v>
          </cell>
          <cell r="I205">
            <v>94985502.213415891</v>
          </cell>
          <cell r="J205">
            <v>386968231.28053987</v>
          </cell>
        </row>
        <row r="208">
          <cell r="B208">
            <v>0</v>
          </cell>
          <cell r="C208">
            <v>25857147.008203443</v>
          </cell>
          <cell r="D208">
            <v>25857147.008203443</v>
          </cell>
          <cell r="E208">
            <v>0</v>
          </cell>
          <cell r="F208">
            <v>1004692.3707957342</v>
          </cell>
          <cell r="G208">
            <v>1004692.3707957342</v>
          </cell>
          <cell r="H208">
            <v>0</v>
          </cell>
          <cell r="I208">
            <v>26861839.378999177</v>
          </cell>
          <cell r="J208">
            <v>26861839.378999177</v>
          </cell>
        </row>
        <row r="209">
          <cell r="B209">
            <v>101237621.33028828</v>
          </cell>
          <cell r="C209">
            <v>1816237.5</v>
          </cell>
          <cell r="D209">
            <v>103053858.83028828</v>
          </cell>
          <cell r="E209">
            <v>2707152.8432050683</v>
          </cell>
          <cell r="F209">
            <v>0</v>
          </cell>
          <cell r="G209">
            <v>2707152.8432050683</v>
          </cell>
          <cell r="H209">
            <v>103944774.17349334</v>
          </cell>
          <cell r="I209">
            <v>1816237.5</v>
          </cell>
          <cell r="J209">
            <v>105761011.67349334</v>
          </cell>
        </row>
        <row r="210">
          <cell r="B210">
            <v>0</v>
          </cell>
          <cell r="C210">
            <v>0</v>
          </cell>
          <cell r="D210">
            <v>0</v>
          </cell>
          <cell r="E210">
            <v>0</v>
          </cell>
          <cell r="F210">
            <v>0</v>
          </cell>
          <cell r="G210">
            <v>0</v>
          </cell>
          <cell r="H210">
            <v>0</v>
          </cell>
          <cell r="I210">
            <v>0</v>
          </cell>
          <cell r="J210">
            <v>0</v>
          </cell>
        </row>
        <row r="211">
          <cell r="B211">
            <v>0</v>
          </cell>
          <cell r="C211">
            <v>0</v>
          </cell>
          <cell r="D211">
            <v>0</v>
          </cell>
          <cell r="E211">
            <v>0</v>
          </cell>
          <cell r="F211">
            <v>0</v>
          </cell>
          <cell r="G211">
            <v>0</v>
          </cell>
          <cell r="H211">
            <v>0</v>
          </cell>
          <cell r="I211">
            <v>0</v>
          </cell>
          <cell r="J211">
            <v>0</v>
          </cell>
        </row>
        <row r="212">
          <cell r="B212">
            <v>101237621.33028828</v>
          </cell>
          <cell r="C212">
            <v>27673384.508203443</v>
          </cell>
          <cell r="D212">
            <v>128911005.83849172</v>
          </cell>
          <cell r="E212">
            <v>2707152.8432050683</v>
          </cell>
          <cell r="F212">
            <v>1004692.3707957342</v>
          </cell>
          <cell r="G212">
            <v>3711845.2140008025</v>
          </cell>
          <cell r="H212">
            <v>103944774.17349334</v>
          </cell>
          <cell r="I212">
            <v>28678076.878999177</v>
          </cell>
          <cell r="J212">
            <v>132622851.05249253</v>
          </cell>
        </row>
        <row r="214">
          <cell r="B214">
            <v>183010385.32767791</v>
          </cell>
          <cell r="C214">
            <v>63691544.844986007</v>
          </cell>
          <cell r="D214">
            <v>246701930.17266434</v>
          </cell>
          <cell r="E214">
            <v>5027569.5659523029</v>
          </cell>
          <cell r="F214">
            <v>2615880.489430699</v>
          </cell>
          <cell r="G214">
            <v>7643450.0553830024</v>
          </cell>
          <cell r="H214">
            <v>188037954.89363021</v>
          </cell>
          <cell r="I214">
            <v>66307425.334416702</v>
          </cell>
          <cell r="J214">
            <v>254345380.22804734</v>
          </cell>
        </row>
        <row r="216">
          <cell r="B216" t="str">
            <v>INDUS MOTOR COMPANY LIMITED</v>
          </cell>
        </row>
        <row r="217">
          <cell r="B217" t="str">
            <v>Parts &amp; Oil Operations - Toyota &amp; Daihatsu</v>
          </cell>
        </row>
        <row r="219">
          <cell r="D219" t="str">
            <v>Budget                  2001 ~ 2002</v>
          </cell>
          <cell r="F219" t="str">
            <v>Actual                    2000~ 2001</v>
          </cell>
          <cell r="H219" t="str">
            <v>Variance</v>
          </cell>
        </row>
        <row r="222">
          <cell r="B222" t="str">
            <v>Net Sales - Toyota Parts &amp; Oil</v>
          </cell>
          <cell r="D222">
            <v>451053043.47826093</v>
          </cell>
          <cell r="F222">
            <v>163505000</v>
          </cell>
          <cell r="H222">
            <v>287548043.47826093</v>
          </cell>
        </row>
        <row r="223">
          <cell r="B223" t="str">
            <v>Net Sales - Daihatsu Parts</v>
          </cell>
          <cell r="D223">
            <v>34782608.695652179</v>
          </cell>
          <cell r="F223">
            <v>0</v>
          </cell>
          <cell r="H223">
            <v>34782608.695652179</v>
          </cell>
        </row>
        <row r="224">
          <cell r="D224">
            <v>485835652.17391312</v>
          </cell>
          <cell r="F224">
            <v>163505000</v>
          </cell>
          <cell r="H224">
            <v>322330652.17391312</v>
          </cell>
        </row>
        <row r="226">
          <cell r="B226" t="str">
            <v>Cost of Sales - Toyota Parts &amp; Oil</v>
          </cell>
          <cell r="D226">
            <v>386134609.9015587</v>
          </cell>
          <cell r="F226">
            <v>134438000</v>
          </cell>
          <cell r="H226">
            <v>-251696609.9015587</v>
          </cell>
        </row>
        <row r="227">
          <cell r="B227" t="str">
            <v>Cost of Sales - Daihatsu Parts</v>
          </cell>
          <cell r="D227">
            <v>27908121.410992622</v>
          </cell>
          <cell r="F227">
            <v>0</v>
          </cell>
          <cell r="H227">
            <v>-27908121.410992622</v>
          </cell>
        </row>
        <row r="228">
          <cell r="D228">
            <v>414042731.31255132</v>
          </cell>
          <cell r="F228">
            <v>134438000</v>
          </cell>
          <cell r="H228">
            <v>-279604731.31255132</v>
          </cell>
        </row>
        <row r="230">
          <cell r="B230" t="str">
            <v>Gross Profit - Parts &amp; Oil</v>
          </cell>
          <cell r="D230">
            <v>64918433.576702222</v>
          </cell>
          <cell r="F230">
            <v>29067000</v>
          </cell>
          <cell r="H230">
            <v>35851433.576702222</v>
          </cell>
        </row>
        <row r="231">
          <cell r="B231" t="str">
            <v>Gross Profit - Daihatsu Parts</v>
          </cell>
          <cell r="D231">
            <v>6874487.284659557</v>
          </cell>
          <cell r="F231">
            <v>0</v>
          </cell>
          <cell r="H231">
            <v>6874487.284659557</v>
          </cell>
        </row>
        <row r="233">
          <cell r="B233" t="str">
            <v>Total Gross Profit Parts &amp; Oil</v>
          </cell>
          <cell r="D233">
            <v>71792920.861361772</v>
          </cell>
          <cell r="F233">
            <v>29067000</v>
          </cell>
          <cell r="H233">
            <v>42725920.861361779</v>
          </cell>
        </row>
      </sheetData>
      <sheetData sheetId="4">
        <row r="31">
          <cell r="B31">
            <v>0</v>
          </cell>
          <cell r="C31">
            <v>0</v>
          </cell>
          <cell r="D31">
            <v>0</v>
          </cell>
          <cell r="E31">
            <v>0</v>
          </cell>
          <cell r="F31">
            <v>0</v>
          </cell>
          <cell r="G31">
            <v>0</v>
          </cell>
          <cell r="H31">
            <v>0</v>
          </cell>
          <cell r="I31">
            <v>0</v>
          </cell>
          <cell r="J31">
            <v>0</v>
          </cell>
          <cell r="K31">
            <v>0</v>
          </cell>
        </row>
        <row r="32">
          <cell r="B32">
            <v>0</v>
          </cell>
          <cell r="C32">
            <v>0</v>
          </cell>
          <cell r="D32">
            <v>0</v>
          </cell>
          <cell r="E32">
            <v>0</v>
          </cell>
          <cell r="F32">
            <v>0</v>
          </cell>
          <cell r="G32">
            <v>0</v>
          </cell>
          <cell r="H32">
            <v>0</v>
          </cell>
          <cell r="I32">
            <v>0</v>
          </cell>
          <cell r="J32">
            <v>0</v>
          </cell>
          <cell r="K32">
            <v>0</v>
          </cell>
        </row>
        <row r="34">
          <cell r="B34">
            <v>0</v>
          </cell>
          <cell r="C34">
            <v>0</v>
          </cell>
          <cell r="D34">
            <v>0</v>
          </cell>
          <cell r="E34">
            <v>0</v>
          </cell>
          <cell r="F34">
            <v>0</v>
          </cell>
          <cell r="G34">
            <v>0</v>
          </cell>
          <cell r="H34">
            <v>0</v>
          </cell>
          <cell r="I34">
            <v>0</v>
          </cell>
          <cell r="J34">
            <v>0</v>
          </cell>
          <cell r="K34">
            <v>0</v>
          </cell>
        </row>
        <row r="35">
          <cell r="B35">
            <v>0</v>
          </cell>
          <cell r="C35">
            <v>0</v>
          </cell>
          <cell r="D35">
            <v>0</v>
          </cell>
          <cell r="E35">
            <v>0</v>
          </cell>
          <cell r="F35">
            <v>0</v>
          </cell>
          <cell r="G35">
            <v>0</v>
          </cell>
          <cell r="H35">
            <v>0</v>
          </cell>
          <cell r="I35">
            <v>0</v>
          </cell>
          <cell r="J35">
            <v>0</v>
          </cell>
          <cell r="K35">
            <v>0</v>
          </cell>
        </row>
        <row r="36">
          <cell r="B36">
            <v>106800</v>
          </cell>
          <cell r="C36">
            <v>11200.000000000004</v>
          </cell>
          <cell r="D36">
            <v>118000</v>
          </cell>
          <cell r="E36">
            <v>35100.288</v>
          </cell>
          <cell r="F36">
            <v>0</v>
          </cell>
          <cell r="G36">
            <v>0</v>
          </cell>
          <cell r="H36">
            <v>0</v>
          </cell>
          <cell r="I36">
            <v>0</v>
          </cell>
          <cell r="J36">
            <v>35100.288</v>
          </cell>
          <cell r="K36">
            <v>153100.288</v>
          </cell>
        </row>
        <row r="38">
          <cell r="B38">
            <v>627039.39456162462</v>
          </cell>
          <cell r="C38">
            <v>7143.1909549328666</v>
          </cell>
          <cell r="D38">
            <v>634182.58551655745</v>
          </cell>
          <cell r="E38">
            <v>139867.3727233331</v>
          </cell>
          <cell r="F38">
            <v>8790.8699999999953</v>
          </cell>
          <cell r="G38">
            <v>56127.563576702261</v>
          </cell>
          <cell r="H38">
            <v>5990.5782061808159</v>
          </cell>
          <cell r="I38">
            <v>70909.011782883041</v>
          </cell>
          <cell r="J38">
            <v>210776.38450621627</v>
          </cell>
          <cell r="K38">
            <v>844958.97002277221</v>
          </cell>
        </row>
        <row r="41">
          <cell r="B41">
            <v>0</v>
          </cell>
          <cell r="C41">
            <v>0</v>
          </cell>
          <cell r="D41">
            <v>0</v>
          </cell>
          <cell r="E41">
            <v>0</v>
          </cell>
          <cell r="F41">
            <v>0</v>
          </cell>
          <cell r="G41">
            <v>0</v>
          </cell>
          <cell r="H41">
            <v>0</v>
          </cell>
          <cell r="I41">
            <v>0</v>
          </cell>
          <cell r="J41">
            <v>0</v>
          </cell>
          <cell r="K41">
            <v>0</v>
          </cell>
        </row>
        <row r="42">
          <cell r="B42">
            <v>5836.4886583706384</v>
          </cell>
          <cell r="C42">
            <v>731.05511474083437</v>
          </cell>
          <cell r="D42">
            <v>6567.5437731114725</v>
          </cell>
          <cell r="E42">
            <v>612.50685273003569</v>
          </cell>
          <cell r="F42">
            <v>0</v>
          </cell>
          <cell r="G42">
            <v>0</v>
          </cell>
          <cell r="H42">
            <v>19.949374158492422</v>
          </cell>
          <cell r="I42">
            <v>19.949374158492422</v>
          </cell>
          <cell r="J42">
            <v>632.45622688852814</v>
          </cell>
          <cell r="K42">
            <v>7200.0000000000009</v>
          </cell>
        </row>
        <row r="43">
          <cell r="B43">
            <v>4053.1171238684979</v>
          </cell>
          <cell r="C43">
            <v>507.67716301446836</v>
          </cell>
          <cell r="D43">
            <v>4560.7942868829659</v>
          </cell>
          <cell r="E43">
            <v>425.35198106252471</v>
          </cell>
          <cell r="F43">
            <v>0</v>
          </cell>
          <cell r="G43">
            <v>0</v>
          </cell>
          <cell r="H43">
            <v>13.853732054508624</v>
          </cell>
          <cell r="I43">
            <v>13.853732054508624</v>
          </cell>
          <cell r="J43">
            <v>439.20571311703333</v>
          </cell>
          <cell r="K43">
            <v>4999.9999999999991</v>
          </cell>
        </row>
        <row r="44">
          <cell r="B44">
            <v>37908.415220867748</v>
          </cell>
          <cell r="C44">
            <v>593.06168885725833</v>
          </cell>
          <cell r="D44">
            <v>38501.476909725003</v>
          </cell>
          <cell r="E44">
            <v>3936.4715914136691</v>
          </cell>
          <cell r="F44">
            <v>0</v>
          </cell>
          <cell r="G44">
            <v>0</v>
          </cell>
          <cell r="H44">
            <v>0</v>
          </cell>
          <cell r="I44">
            <v>0</v>
          </cell>
          <cell r="J44">
            <v>3936.4715914136691</v>
          </cell>
          <cell r="K44">
            <v>42437.948501138671</v>
          </cell>
        </row>
        <row r="45">
          <cell r="B45">
            <v>15901.05698866694</v>
          </cell>
          <cell r="C45">
            <v>225.36344176575818</v>
          </cell>
          <cell r="D45">
            <v>16126.420430432698</v>
          </cell>
          <cell r="E45">
            <v>0</v>
          </cell>
          <cell r="F45">
            <v>0</v>
          </cell>
          <cell r="G45">
            <v>0</v>
          </cell>
          <cell r="H45">
            <v>0</v>
          </cell>
          <cell r="I45">
            <v>0</v>
          </cell>
          <cell r="J45">
            <v>0</v>
          </cell>
          <cell r="K45">
            <v>16126.420430432698</v>
          </cell>
        </row>
        <row r="46">
          <cell r="B46">
            <v>63699.077991773825</v>
          </cell>
          <cell r="C46">
            <v>2057.1574083783194</v>
          </cell>
          <cell r="D46">
            <v>65756.235400152145</v>
          </cell>
          <cell r="E46">
            <v>4974.3304252062298</v>
          </cell>
          <cell r="F46">
            <v>0</v>
          </cell>
          <cell r="G46">
            <v>0</v>
          </cell>
          <cell r="H46">
            <v>33.803106213001044</v>
          </cell>
          <cell r="I46">
            <v>33.803106213001044</v>
          </cell>
          <cell r="J46">
            <v>5008.1335314192311</v>
          </cell>
          <cell r="K46">
            <v>70764.368931571371</v>
          </cell>
        </row>
        <row r="48">
          <cell r="B48">
            <v>563340.31656985078</v>
          </cell>
          <cell r="C48">
            <v>5086.0335465545468</v>
          </cell>
          <cell r="D48">
            <v>568426.35011640529</v>
          </cell>
          <cell r="E48">
            <v>134893.04229812688</v>
          </cell>
          <cell r="F48">
            <v>8790.8699999999953</v>
          </cell>
          <cell r="G48">
            <v>56127.563576702261</v>
          </cell>
          <cell r="H48">
            <v>5956.7750999678146</v>
          </cell>
          <cell r="I48">
            <v>70875.208676670067</v>
          </cell>
          <cell r="J48">
            <v>205768.25097479703</v>
          </cell>
          <cell r="K48">
            <v>774194.60109120084</v>
          </cell>
        </row>
        <row r="49">
          <cell r="D49">
            <v>0</v>
          </cell>
        </row>
        <row r="50">
          <cell r="B50">
            <v>209454.21159944785</v>
          </cell>
          <cell r="C50">
            <v>1780.1117412940234</v>
          </cell>
          <cell r="D50">
            <v>211234.32334074189</v>
          </cell>
          <cell r="E50">
            <v>30021.042000000016</v>
          </cell>
          <cell r="F50">
            <v>3076.8045000000002</v>
          </cell>
          <cell r="G50">
            <v>20037.56357670221</v>
          </cell>
          <cell r="H50">
            <v>1674.4872846595572</v>
          </cell>
          <cell r="I50">
            <v>24788.855361361766</v>
          </cell>
          <cell r="J50">
            <v>54809.897361361785</v>
          </cell>
          <cell r="K50">
            <v>266044.22070210369</v>
          </cell>
        </row>
        <row r="52">
          <cell r="B52">
            <v>353886.1049704029</v>
          </cell>
          <cell r="C52">
            <v>3305.9218052605233</v>
          </cell>
          <cell r="D52">
            <v>357192.02677566337</v>
          </cell>
          <cell r="E52">
            <v>104872.00029812686</v>
          </cell>
          <cell r="F52">
            <v>5714.0654999999952</v>
          </cell>
          <cell r="G52">
            <v>36090.000000000051</v>
          </cell>
          <cell r="H52">
            <v>4282.2878153082574</v>
          </cell>
          <cell r="I52">
            <v>46086.353315308297</v>
          </cell>
          <cell r="J52">
            <v>150958.35361343523</v>
          </cell>
          <cell r="K52">
            <v>508150.38038909715</v>
          </cell>
        </row>
        <row r="54">
          <cell r="I54" t="str">
            <v xml:space="preserve">               Net profit %</v>
          </cell>
          <cell r="K54">
            <v>4.0208103598008353E-2</v>
          </cell>
        </row>
        <row r="62">
          <cell r="B62" t="str">
            <v>CKD</v>
          </cell>
          <cell r="D62" t="str">
            <v xml:space="preserve">TOTAL OF </v>
          </cell>
          <cell r="E62" t="str">
            <v>TOYOTA</v>
          </cell>
          <cell r="H62" t="str">
            <v xml:space="preserve">Daihatsu </v>
          </cell>
          <cell r="I62" t="str">
            <v>TOTAL                      OF                  PARTS &amp; OIL</v>
          </cell>
          <cell r="J62" t="str">
            <v>TOTAL OF CBU  PARTS &amp; MOTOR OIL</v>
          </cell>
          <cell r="K62" t="str">
            <v>TOTAL OF CKD &amp; CBU</v>
          </cell>
        </row>
        <row r="63">
          <cell r="B63" t="str">
            <v>Toyota</v>
          </cell>
          <cell r="C63" t="str">
            <v>Daihatsu</v>
          </cell>
          <cell r="D63" t="str">
            <v>CKD</v>
          </cell>
          <cell r="E63" t="str">
            <v xml:space="preserve">CBU </v>
          </cell>
          <cell r="F63" t="str">
            <v>Motor Oil</v>
          </cell>
          <cell r="G63" t="str">
            <v xml:space="preserve">Parts </v>
          </cell>
          <cell r="H63" t="str">
            <v>Parts</v>
          </cell>
        </row>
        <row r="66">
          <cell r="B66">
            <v>9477</v>
          </cell>
          <cell r="C66">
            <v>3052</v>
          </cell>
          <cell r="D66">
            <v>12529</v>
          </cell>
          <cell r="J66">
            <v>0</v>
          </cell>
          <cell r="K66">
            <v>12529</v>
          </cell>
        </row>
        <row r="67">
          <cell r="D67">
            <v>0</v>
          </cell>
          <cell r="E67">
            <v>135</v>
          </cell>
          <cell r="J67">
            <v>135</v>
          </cell>
          <cell r="K67">
            <v>135</v>
          </cell>
        </row>
        <row r="68">
          <cell r="D68">
            <v>0</v>
          </cell>
          <cell r="E68">
            <v>316</v>
          </cell>
          <cell r="J68">
            <v>316</v>
          </cell>
          <cell r="K68">
            <v>316</v>
          </cell>
        </row>
        <row r="69">
          <cell r="B69">
            <v>9477</v>
          </cell>
          <cell r="C69">
            <v>3052</v>
          </cell>
          <cell r="D69">
            <v>12529</v>
          </cell>
          <cell r="E69">
            <v>451</v>
          </cell>
          <cell r="J69">
            <v>451</v>
          </cell>
          <cell r="K69">
            <v>12980</v>
          </cell>
        </row>
        <row r="72">
          <cell r="B72">
            <v>7409747</v>
          </cell>
          <cell r="C72">
            <v>1082171</v>
          </cell>
          <cell r="D72">
            <v>8491918</v>
          </cell>
          <cell r="E72">
            <v>208976</v>
          </cell>
          <cell r="F72">
            <v>24908</v>
          </cell>
          <cell r="G72">
            <v>309135</v>
          </cell>
          <cell r="H72">
            <v>19793</v>
          </cell>
          <cell r="I72">
            <v>353836</v>
          </cell>
          <cell r="J72">
            <v>562812</v>
          </cell>
          <cell r="K72">
            <v>9054730</v>
          </cell>
        </row>
        <row r="74">
          <cell r="B74">
            <v>6866121</v>
          </cell>
          <cell r="C74">
            <v>1091642</v>
          </cell>
          <cell r="D74">
            <v>7957763</v>
          </cell>
          <cell r="E74">
            <v>178809</v>
          </cell>
          <cell r="F74">
            <v>20883</v>
          </cell>
          <cell r="G74">
            <v>267780</v>
          </cell>
          <cell r="H74">
            <v>15744</v>
          </cell>
          <cell r="I74">
            <v>304407</v>
          </cell>
          <cell r="J74">
            <v>483216</v>
          </cell>
          <cell r="K74">
            <v>8440979</v>
          </cell>
        </row>
        <row r="76">
          <cell r="B76">
            <v>543626</v>
          </cell>
          <cell r="C76">
            <v>-9471</v>
          </cell>
          <cell r="D76">
            <v>534155</v>
          </cell>
          <cell r="E76">
            <v>30167</v>
          </cell>
          <cell r="F76">
            <v>4025</v>
          </cell>
          <cell r="G76">
            <v>41355</v>
          </cell>
          <cell r="H76">
            <v>4049</v>
          </cell>
          <cell r="I76">
            <v>49429</v>
          </cell>
          <cell r="J76">
            <v>79596</v>
          </cell>
          <cell r="K76">
            <v>613751</v>
          </cell>
        </row>
        <row r="78">
          <cell r="B78">
            <v>7.3366337609097859E-2</v>
          </cell>
          <cell r="C78">
            <v>-8.7518516020111421E-3</v>
          </cell>
          <cell r="D78">
            <v>6.2901573001529223E-2</v>
          </cell>
          <cell r="E78">
            <v>0.14435628971747952</v>
          </cell>
          <cell r="F78">
            <v>0.16159466837963707</v>
          </cell>
          <cell r="G78">
            <v>0.13377650541025765</v>
          </cell>
          <cell r="H78">
            <v>0</v>
          </cell>
          <cell r="I78">
            <v>0.13969466080331</v>
          </cell>
          <cell r="J78">
            <v>0.14142555595829515</v>
          </cell>
          <cell r="K78">
            <v>6.7782363471909163E-2</v>
          </cell>
        </row>
        <row r="80">
          <cell r="B80">
            <v>243681.97192627497</v>
          </cell>
          <cell r="C80">
            <v>35589.010426594716</v>
          </cell>
          <cell r="D80">
            <v>279270.9823528697</v>
          </cell>
          <cell r="E80">
            <v>6872.526655129418</v>
          </cell>
          <cell r="F80">
            <v>819.14140344328314</v>
          </cell>
          <cell r="G80">
            <v>10166.423548797147</v>
          </cell>
          <cell r="H80">
            <v>650.92603976043461</v>
          </cell>
          <cell r="I80">
            <v>11636.490992000865</v>
          </cell>
          <cell r="J80">
            <v>18509.017647130284</v>
          </cell>
          <cell r="K80">
            <v>297780</v>
          </cell>
        </row>
        <row r="82">
          <cell r="B82">
            <v>299944.02807372506</v>
          </cell>
          <cell r="C82">
            <v>-45060.010426594716</v>
          </cell>
          <cell r="D82">
            <v>254884.0176471303</v>
          </cell>
          <cell r="E82">
            <v>23294.473344870581</v>
          </cell>
          <cell r="F82">
            <v>3205.8585965567167</v>
          </cell>
          <cell r="G82">
            <v>31188.576451202855</v>
          </cell>
          <cell r="H82">
            <v>3398.0739602395652</v>
          </cell>
          <cell r="I82">
            <v>37792.509007999135</v>
          </cell>
          <cell r="J82">
            <v>61086.982352869716</v>
          </cell>
          <cell r="K82">
            <v>315971</v>
          </cell>
        </row>
        <row r="85">
          <cell r="B85">
            <v>19660</v>
          </cell>
          <cell r="C85">
            <v>44203</v>
          </cell>
          <cell r="D85">
            <v>63863</v>
          </cell>
          <cell r="F85">
            <v>0</v>
          </cell>
          <cell r="H85">
            <v>0</v>
          </cell>
          <cell r="I85">
            <v>0</v>
          </cell>
          <cell r="J85">
            <v>0</v>
          </cell>
          <cell r="K85">
            <v>63863</v>
          </cell>
        </row>
        <row r="86">
          <cell r="B86">
            <v>4971</v>
          </cell>
          <cell r="C86">
            <v>0</v>
          </cell>
          <cell r="D86">
            <v>4971</v>
          </cell>
          <cell r="E86">
            <v>0</v>
          </cell>
          <cell r="F86">
            <v>0</v>
          </cell>
          <cell r="G86">
            <v>0</v>
          </cell>
          <cell r="H86">
            <v>0</v>
          </cell>
          <cell r="I86">
            <v>0</v>
          </cell>
          <cell r="J86">
            <v>0</v>
          </cell>
          <cell r="K86">
            <v>4971</v>
          </cell>
        </row>
        <row r="87">
          <cell r="B87">
            <v>23764.270484045355</v>
          </cell>
          <cell r="C87">
            <v>3470.6993847414556</v>
          </cell>
          <cell r="D87">
            <v>27234.969868786811</v>
          </cell>
          <cell r="E87">
            <v>670.22020976881697</v>
          </cell>
          <cell r="F87">
            <v>79.884029672889199</v>
          </cell>
          <cell r="G87">
            <v>991.44650365057817</v>
          </cell>
          <cell r="H87">
            <v>63.479388120904765</v>
          </cell>
          <cell r="I87">
            <v>1134.8099214443721</v>
          </cell>
          <cell r="J87">
            <v>1805.0301312131892</v>
          </cell>
          <cell r="K87">
            <v>29040</v>
          </cell>
        </row>
        <row r="88">
          <cell r="B88">
            <v>0</v>
          </cell>
          <cell r="C88">
            <v>0</v>
          </cell>
          <cell r="D88">
            <v>0</v>
          </cell>
          <cell r="E88">
            <v>22242</v>
          </cell>
          <cell r="I88">
            <v>0</v>
          </cell>
          <cell r="J88">
            <v>22242</v>
          </cell>
          <cell r="K88">
            <v>22242</v>
          </cell>
          <cell r="M88">
            <v>-55915</v>
          </cell>
        </row>
        <row r="89">
          <cell r="B89">
            <v>48395.270484045352</v>
          </cell>
          <cell r="C89">
            <v>47673.699384741456</v>
          </cell>
          <cell r="D89">
            <v>96068.969868786808</v>
          </cell>
          <cell r="E89">
            <v>22912.220209768817</v>
          </cell>
          <cell r="F89">
            <v>79.884029672889199</v>
          </cell>
          <cell r="G89">
            <v>991.44650365057817</v>
          </cell>
          <cell r="H89">
            <v>63.479388120904765</v>
          </cell>
          <cell r="I89">
            <v>1134.8099214443721</v>
          </cell>
          <cell r="J89">
            <v>24047.030131213189</v>
          </cell>
          <cell r="K89">
            <v>120116</v>
          </cell>
        </row>
        <row r="91">
          <cell r="B91">
            <v>348339.29855777044</v>
          </cell>
          <cell r="C91">
            <v>2613.6889581467403</v>
          </cell>
          <cell r="D91">
            <v>350952.98751591711</v>
          </cell>
          <cell r="E91">
            <v>46206.693554639394</v>
          </cell>
          <cell r="F91">
            <v>3285.7426262296058</v>
          </cell>
          <cell r="G91">
            <v>32180.022954853433</v>
          </cell>
          <cell r="H91">
            <v>3461.55334836047</v>
          </cell>
          <cell r="I91">
            <v>38927.318929443507</v>
          </cell>
          <cell r="J91">
            <v>85134.012484082894</v>
          </cell>
          <cell r="K91">
            <v>436087</v>
          </cell>
        </row>
        <row r="94">
          <cell r="B94">
            <v>3102</v>
          </cell>
          <cell r="C94">
            <v>34679</v>
          </cell>
          <cell r="D94">
            <v>37781</v>
          </cell>
          <cell r="E94">
            <v>0</v>
          </cell>
          <cell r="F94">
            <v>0</v>
          </cell>
          <cell r="G94">
            <v>0</v>
          </cell>
          <cell r="H94">
            <v>0</v>
          </cell>
          <cell r="I94">
            <v>0</v>
          </cell>
          <cell r="J94">
            <v>0</v>
          </cell>
          <cell r="K94">
            <v>37781</v>
          </cell>
        </row>
        <row r="95">
          <cell r="B95">
            <v>24396.838703197111</v>
          </cell>
          <cell r="C95">
            <v>3563.0840481162882</v>
          </cell>
          <cell r="D95">
            <v>27959.922751313399</v>
          </cell>
          <cell r="E95">
            <v>688.06043780432981</v>
          </cell>
          <cell r="F95">
            <v>82.01041930571094</v>
          </cell>
          <cell r="G95">
            <v>1017.8372800735085</v>
          </cell>
          <cell r="H95">
            <v>65.169111503048683</v>
          </cell>
          <cell r="I95">
            <v>1165.0168108822681</v>
          </cell>
          <cell r="J95">
            <v>1853.0772486865981</v>
          </cell>
          <cell r="K95">
            <v>29812.999999999996</v>
          </cell>
        </row>
        <row r="96">
          <cell r="B96">
            <v>2108.0151779235825</v>
          </cell>
          <cell r="C96">
            <v>307.86920162169389</v>
          </cell>
          <cell r="D96">
            <v>2415.8843795452763</v>
          </cell>
          <cell r="E96">
            <v>59.452040646159524</v>
          </cell>
          <cell r="F96">
            <v>7.08613155776042</v>
          </cell>
          <cell r="G96">
            <v>87.946494263219336</v>
          </cell>
          <cell r="H96">
            <v>5.6309539875843901</v>
          </cell>
          <cell r="I96">
            <v>100.66357980856415</v>
          </cell>
          <cell r="J96">
            <v>160.11562045472368</v>
          </cell>
          <cell r="K96">
            <v>2576</v>
          </cell>
        </row>
        <row r="97">
          <cell r="B97">
            <v>1200</v>
          </cell>
          <cell r="C97">
            <v>0</v>
          </cell>
          <cell r="D97">
            <v>1200</v>
          </cell>
          <cell r="E97">
            <v>0</v>
          </cell>
          <cell r="F97">
            <v>0</v>
          </cell>
          <cell r="G97">
            <v>0</v>
          </cell>
          <cell r="H97">
            <v>0</v>
          </cell>
          <cell r="I97">
            <v>0</v>
          </cell>
          <cell r="J97">
            <v>0</v>
          </cell>
          <cell r="K97">
            <v>1200</v>
          </cell>
        </row>
        <row r="98">
          <cell r="B98">
            <v>14923.045335642255</v>
          </cell>
          <cell r="C98">
            <v>2179.4653574430158</v>
          </cell>
          <cell r="D98">
            <v>17102.510693085271</v>
          </cell>
          <cell r="E98">
            <v>420.87244302149264</v>
          </cell>
          <cell r="F98">
            <v>50.16408970781017</v>
          </cell>
          <cell r="G98">
            <v>622.59016668636173</v>
          </cell>
          <cell r="H98">
            <v>39.862607499064026</v>
          </cell>
          <cell r="I98">
            <v>712.61686389323586</v>
          </cell>
          <cell r="J98">
            <v>1133.4893069147286</v>
          </cell>
          <cell r="K98">
            <v>18236</v>
          </cell>
        </row>
        <row r="99">
          <cell r="B99">
            <v>6599.2060404963877</v>
          </cell>
          <cell r="C99">
            <v>963.79395950361277</v>
          </cell>
          <cell r="D99">
            <v>7563</v>
          </cell>
          <cell r="E99">
            <v>0</v>
          </cell>
          <cell r="F99">
            <v>0</v>
          </cell>
          <cell r="G99">
            <v>0</v>
          </cell>
          <cell r="H99">
            <v>0</v>
          </cell>
          <cell r="I99">
            <v>0</v>
          </cell>
          <cell r="J99">
            <v>0</v>
          </cell>
          <cell r="K99">
            <v>7563</v>
          </cell>
        </row>
        <row r="100">
          <cell r="B100">
            <v>52329.105257259333</v>
          </cell>
          <cell r="C100">
            <v>41693.212566684611</v>
          </cell>
          <cell r="D100">
            <v>94022.317823943944</v>
          </cell>
          <cell r="E100">
            <v>1168.3849214719819</v>
          </cell>
          <cell r="F100">
            <v>139.26064057128153</v>
          </cell>
          <cell r="G100">
            <v>1728.3739410230896</v>
          </cell>
          <cell r="H100">
            <v>110.6626729896971</v>
          </cell>
          <cell r="I100">
            <v>1978.2972545840682</v>
          </cell>
          <cell r="J100">
            <v>3146.6821760560506</v>
          </cell>
          <cell r="K100">
            <v>97169</v>
          </cell>
        </row>
        <row r="102">
          <cell r="B102">
            <v>296010.19330051111</v>
          </cell>
          <cell r="C102">
            <v>-39079.523608537871</v>
          </cell>
          <cell r="D102">
            <v>256930.66969197316</v>
          </cell>
          <cell r="E102">
            <v>45038.308633167413</v>
          </cell>
          <cell r="F102">
            <v>3146.4819856583244</v>
          </cell>
          <cell r="G102">
            <v>30451.649013830345</v>
          </cell>
          <cell r="H102">
            <v>3350.8906753707729</v>
          </cell>
          <cell r="I102">
            <v>36949.021674859439</v>
          </cell>
          <cell r="J102">
            <v>81987.330308026852</v>
          </cell>
          <cell r="K102">
            <v>338918</v>
          </cell>
        </row>
        <row r="104">
          <cell r="B104">
            <v>103468</v>
          </cell>
          <cell r="C104">
            <v>0</v>
          </cell>
          <cell r="D104">
            <v>103468</v>
          </cell>
          <cell r="E104">
            <v>12939.215882310933</v>
          </cell>
          <cell r="F104">
            <v>0</v>
          </cell>
          <cell r="G104">
            <v>19140.784117689069</v>
          </cell>
          <cell r="I104">
            <v>19140.784117689069</v>
          </cell>
          <cell r="J104">
            <v>32080</v>
          </cell>
          <cell r="K104">
            <v>135548</v>
          </cell>
        </row>
        <row r="106">
          <cell r="B106">
            <v>192542.19330051111</v>
          </cell>
          <cell r="C106">
            <v>-39079.523608537871</v>
          </cell>
          <cell r="D106">
            <v>153462.66969197316</v>
          </cell>
          <cell r="E106">
            <v>32099.092750856478</v>
          </cell>
          <cell r="F106">
            <v>3146.4819856583244</v>
          </cell>
          <cell r="G106">
            <v>11310.864896141276</v>
          </cell>
          <cell r="H106">
            <v>3350.8906753707729</v>
          </cell>
          <cell r="I106">
            <v>17808.237557170371</v>
          </cell>
          <cell r="J106">
            <v>49907.330308026852</v>
          </cell>
          <cell r="K106">
            <v>203370</v>
          </cell>
        </row>
        <row r="107">
          <cell r="I107" t="str">
            <v xml:space="preserve">               Net profit %</v>
          </cell>
          <cell r="K107">
            <v>2.2460084397878236E-2</v>
          </cell>
        </row>
        <row r="113">
          <cell r="B113" t="str">
            <v>CKD</v>
          </cell>
          <cell r="D113" t="str">
            <v xml:space="preserve">TOTAL OF </v>
          </cell>
          <cell r="E113" t="str">
            <v>TOYOTA</v>
          </cell>
          <cell r="H113" t="str">
            <v xml:space="preserve">Daihatsu </v>
          </cell>
          <cell r="I113" t="str">
            <v>TOTAL                      OF                  PARTS &amp; OIL</v>
          </cell>
          <cell r="J113" t="str">
            <v>TOTAL OF CBU  PARTS &amp; MOTOR OIL</v>
          </cell>
          <cell r="K113" t="str">
            <v>TOTAL OF CKD &amp; CBU</v>
          </cell>
        </row>
        <row r="114">
          <cell r="B114" t="str">
            <v>Toyota</v>
          </cell>
          <cell r="C114" t="str">
            <v>Daihatsu</v>
          </cell>
          <cell r="D114" t="str">
            <v>CKD</v>
          </cell>
          <cell r="E114" t="str">
            <v xml:space="preserve">CBU </v>
          </cell>
          <cell r="F114" t="str">
            <v>Motor Oil</v>
          </cell>
          <cell r="G114" t="str">
            <v xml:space="preserve">Parts </v>
          </cell>
          <cell r="H114" t="str">
            <v>Parts</v>
          </cell>
        </row>
        <row r="117">
          <cell r="B117">
            <v>10002</v>
          </cell>
          <cell r="C117">
            <v>1267</v>
          </cell>
          <cell r="D117">
            <v>11269</v>
          </cell>
          <cell r="J117">
            <v>0</v>
          </cell>
          <cell r="K117">
            <v>11269</v>
          </cell>
        </row>
        <row r="118">
          <cell r="D118">
            <v>0</v>
          </cell>
          <cell r="E118">
            <v>174</v>
          </cell>
          <cell r="J118">
            <v>174</v>
          </cell>
          <cell r="K118">
            <v>174</v>
          </cell>
        </row>
        <row r="119">
          <cell r="D119">
            <v>0</v>
          </cell>
          <cell r="E119">
            <v>319</v>
          </cell>
          <cell r="J119">
            <v>319</v>
          </cell>
          <cell r="K119">
            <v>319</v>
          </cell>
        </row>
        <row r="120">
          <cell r="B120">
            <v>10002</v>
          </cell>
          <cell r="C120">
            <v>1267</v>
          </cell>
          <cell r="D120">
            <v>11269</v>
          </cell>
          <cell r="E120">
            <v>493</v>
          </cell>
          <cell r="J120">
            <v>493</v>
          </cell>
          <cell r="K120">
            <v>11762</v>
          </cell>
        </row>
        <row r="123">
          <cell r="B123">
            <v>7429652</v>
          </cell>
          <cell r="C123">
            <v>420881</v>
          </cell>
          <cell r="D123">
            <v>7850533</v>
          </cell>
          <cell r="E123">
            <v>232223</v>
          </cell>
          <cell r="F123">
            <v>30570</v>
          </cell>
          <cell r="G123">
            <v>132943</v>
          </cell>
          <cell r="H123">
            <v>0</v>
          </cell>
          <cell r="I123">
            <v>163513</v>
          </cell>
          <cell r="J123">
            <v>395736</v>
          </cell>
          <cell r="K123">
            <v>8246269</v>
          </cell>
        </row>
        <row r="125">
          <cell r="B125">
            <v>6922161</v>
          </cell>
          <cell r="C125">
            <v>449036</v>
          </cell>
          <cell r="D125">
            <v>7371197</v>
          </cell>
          <cell r="E125">
            <v>201766</v>
          </cell>
          <cell r="F125">
            <v>26181</v>
          </cell>
          <cell r="G125">
            <v>107754</v>
          </cell>
          <cell r="H125">
            <v>0</v>
          </cell>
          <cell r="I125">
            <v>133935</v>
          </cell>
          <cell r="J125">
            <v>335701</v>
          </cell>
          <cell r="K125">
            <v>7706898</v>
          </cell>
        </row>
        <row r="127">
          <cell r="B127">
            <v>507491</v>
          </cell>
          <cell r="C127">
            <v>-28155</v>
          </cell>
          <cell r="D127">
            <v>479336</v>
          </cell>
          <cell r="E127">
            <v>30457</v>
          </cell>
          <cell r="F127">
            <v>4389</v>
          </cell>
          <cell r="G127">
            <v>25189</v>
          </cell>
          <cell r="H127">
            <v>0</v>
          </cell>
          <cell r="I127">
            <v>29578</v>
          </cell>
          <cell r="J127">
            <v>60035</v>
          </cell>
          <cell r="K127">
            <v>539371</v>
          </cell>
        </row>
        <row r="129">
          <cell r="B129">
            <v>6.830616023469202E-2</v>
          </cell>
          <cell r="C129">
            <v>-6.6895393234667283E-2</v>
          </cell>
          <cell r="D129">
            <v>6.1057765122444554E-2</v>
          </cell>
          <cell r="E129">
            <v>0.13115410618241949</v>
          </cell>
          <cell r="F129">
            <v>0.1435721295387635</v>
          </cell>
          <cell r="G129">
            <v>0.18947217980638317</v>
          </cell>
          <cell r="H129">
            <v>0</v>
          </cell>
          <cell r="I129">
            <v>0.18089081602074453</v>
          </cell>
          <cell r="J129">
            <v>0.15170467180140296</v>
          </cell>
          <cell r="K129">
            <v>6.5407883249988572E-2</v>
          </cell>
        </row>
        <row r="131">
          <cell r="B131">
            <v>240788</v>
          </cell>
          <cell r="C131">
            <v>13640</v>
          </cell>
          <cell r="D131">
            <v>254428</v>
          </cell>
          <cell r="E131">
            <v>7526</v>
          </cell>
          <cell r="F131">
            <v>991</v>
          </cell>
          <cell r="G131">
            <v>4309</v>
          </cell>
          <cell r="H131">
            <v>0</v>
          </cell>
          <cell r="I131">
            <v>5300</v>
          </cell>
          <cell r="J131">
            <v>12826</v>
          </cell>
          <cell r="K131">
            <v>267254</v>
          </cell>
        </row>
        <row r="133">
          <cell r="B133">
            <v>266703</v>
          </cell>
          <cell r="C133">
            <v>-41795</v>
          </cell>
          <cell r="D133">
            <v>224908</v>
          </cell>
          <cell r="E133">
            <v>22931</v>
          </cell>
          <cell r="F133">
            <v>3398</v>
          </cell>
          <cell r="G133">
            <v>20880</v>
          </cell>
          <cell r="H133">
            <v>0</v>
          </cell>
          <cell r="I133">
            <v>24278</v>
          </cell>
          <cell r="J133">
            <v>47209</v>
          </cell>
          <cell r="K133">
            <v>272117</v>
          </cell>
        </row>
        <row r="136">
          <cell r="B136">
            <v>14298</v>
          </cell>
          <cell r="C136">
            <v>0</v>
          </cell>
          <cell r="D136">
            <v>14298</v>
          </cell>
          <cell r="F136">
            <v>0</v>
          </cell>
          <cell r="H136">
            <v>0</v>
          </cell>
          <cell r="I136">
            <v>0</v>
          </cell>
          <cell r="J136">
            <v>0</v>
          </cell>
          <cell r="K136">
            <v>14298</v>
          </cell>
        </row>
        <row r="137">
          <cell r="B137">
            <v>6577</v>
          </cell>
          <cell r="C137">
            <v>0</v>
          </cell>
          <cell r="D137">
            <v>6577</v>
          </cell>
          <cell r="E137">
            <v>0</v>
          </cell>
          <cell r="F137">
            <v>0</v>
          </cell>
          <cell r="G137">
            <v>0</v>
          </cell>
          <cell r="H137">
            <v>0</v>
          </cell>
          <cell r="I137">
            <v>0</v>
          </cell>
          <cell r="J137">
            <v>0</v>
          </cell>
          <cell r="K137">
            <v>6577</v>
          </cell>
        </row>
        <row r="138">
          <cell r="B138">
            <v>34048</v>
          </cell>
          <cell r="C138">
            <v>1929</v>
          </cell>
          <cell r="D138">
            <v>35977</v>
          </cell>
          <cell r="E138">
            <v>1064</v>
          </cell>
          <cell r="F138">
            <v>140</v>
          </cell>
          <cell r="G138">
            <v>609</v>
          </cell>
          <cell r="H138">
            <v>0</v>
          </cell>
          <cell r="I138">
            <v>749</v>
          </cell>
          <cell r="J138">
            <v>1813</v>
          </cell>
          <cell r="K138">
            <v>37790</v>
          </cell>
        </row>
        <row r="139">
          <cell r="B139">
            <v>0</v>
          </cell>
          <cell r="C139">
            <v>0</v>
          </cell>
          <cell r="D139">
            <v>0</v>
          </cell>
          <cell r="E139">
            <v>6476</v>
          </cell>
          <cell r="I139">
            <v>0</v>
          </cell>
          <cell r="J139">
            <v>6476</v>
          </cell>
          <cell r="K139">
            <v>6476</v>
          </cell>
        </row>
        <row r="140">
          <cell r="B140">
            <v>54923</v>
          </cell>
          <cell r="C140">
            <v>1929</v>
          </cell>
          <cell r="D140">
            <v>56852</v>
          </cell>
          <cell r="E140">
            <v>7540</v>
          </cell>
          <cell r="F140">
            <v>140</v>
          </cell>
          <cell r="G140">
            <v>609</v>
          </cell>
          <cell r="H140">
            <v>0</v>
          </cell>
          <cell r="I140">
            <v>749</v>
          </cell>
          <cell r="J140">
            <v>8289</v>
          </cell>
          <cell r="K140">
            <v>65141</v>
          </cell>
        </row>
        <row r="142">
          <cell r="B142">
            <v>321626</v>
          </cell>
          <cell r="C142">
            <v>-39866</v>
          </cell>
          <cell r="D142">
            <v>281760</v>
          </cell>
          <cell r="E142">
            <v>30471</v>
          </cell>
          <cell r="F142">
            <v>3538</v>
          </cell>
          <cell r="G142">
            <v>21490</v>
          </cell>
          <cell r="H142">
            <v>0</v>
          </cell>
          <cell r="I142">
            <v>25028</v>
          </cell>
          <cell r="J142">
            <v>55499</v>
          </cell>
          <cell r="K142">
            <v>337259</v>
          </cell>
        </row>
        <row r="145">
          <cell r="B145">
            <v>4220</v>
          </cell>
          <cell r="C145">
            <v>9932</v>
          </cell>
          <cell r="D145">
            <v>14152</v>
          </cell>
          <cell r="E145">
            <v>0</v>
          </cell>
          <cell r="F145">
            <v>0</v>
          </cell>
          <cell r="G145">
            <v>0</v>
          </cell>
          <cell r="H145">
            <v>0</v>
          </cell>
          <cell r="I145">
            <v>0</v>
          </cell>
          <cell r="J145">
            <v>0</v>
          </cell>
          <cell r="K145">
            <v>14152</v>
          </cell>
        </row>
        <row r="146">
          <cell r="B146">
            <v>18251</v>
          </cell>
          <cell r="C146">
            <v>1034</v>
          </cell>
          <cell r="D146">
            <v>19285</v>
          </cell>
          <cell r="E146">
            <v>570</v>
          </cell>
          <cell r="F146">
            <v>75</v>
          </cell>
          <cell r="G146">
            <v>327</v>
          </cell>
          <cell r="H146">
            <v>0</v>
          </cell>
          <cell r="I146">
            <v>402</v>
          </cell>
          <cell r="J146">
            <v>972</v>
          </cell>
          <cell r="K146">
            <v>20257</v>
          </cell>
        </row>
        <row r="147">
          <cell r="B147">
            <v>4961</v>
          </cell>
          <cell r="C147">
            <v>281</v>
          </cell>
          <cell r="D147">
            <v>5242</v>
          </cell>
          <cell r="E147">
            <v>155</v>
          </cell>
          <cell r="F147">
            <v>20</v>
          </cell>
          <cell r="G147">
            <v>89</v>
          </cell>
          <cell r="H147">
            <v>0</v>
          </cell>
          <cell r="I147">
            <v>109</v>
          </cell>
          <cell r="J147">
            <v>264</v>
          </cell>
          <cell r="K147">
            <v>5506</v>
          </cell>
        </row>
        <row r="148">
          <cell r="B148">
            <v>675</v>
          </cell>
          <cell r="C148">
            <v>0</v>
          </cell>
          <cell r="D148">
            <v>675</v>
          </cell>
          <cell r="E148">
            <v>0</v>
          </cell>
          <cell r="F148">
            <v>0</v>
          </cell>
          <cell r="G148">
            <v>0</v>
          </cell>
          <cell r="H148">
            <v>0</v>
          </cell>
          <cell r="I148">
            <v>0</v>
          </cell>
          <cell r="J148">
            <v>0</v>
          </cell>
          <cell r="K148">
            <v>675</v>
          </cell>
        </row>
        <row r="149">
          <cell r="B149">
            <v>13364</v>
          </cell>
          <cell r="C149">
            <v>757</v>
          </cell>
          <cell r="D149">
            <v>14121</v>
          </cell>
          <cell r="E149">
            <v>418</v>
          </cell>
          <cell r="F149">
            <v>55</v>
          </cell>
          <cell r="G149">
            <v>239</v>
          </cell>
          <cell r="H149">
            <v>0</v>
          </cell>
          <cell r="I149">
            <v>294</v>
          </cell>
          <cell r="J149">
            <v>712</v>
          </cell>
          <cell r="K149">
            <v>14833</v>
          </cell>
        </row>
        <row r="150">
          <cell r="B150">
            <v>1518</v>
          </cell>
          <cell r="C150">
            <v>86</v>
          </cell>
          <cell r="D150">
            <v>1604</v>
          </cell>
          <cell r="E150">
            <v>0</v>
          </cell>
          <cell r="F150">
            <v>0</v>
          </cell>
          <cell r="G150">
            <v>0</v>
          </cell>
          <cell r="H150">
            <v>0</v>
          </cell>
          <cell r="I150">
            <v>0</v>
          </cell>
          <cell r="J150">
            <v>0</v>
          </cell>
          <cell r="K150">
            <v>1604</v>
          </cell>
        </row>
        <row r="151">
          <cell r="B151">
            <v>42989</v>
          </cell>
          <cell r="C151">
            <v>12090</v>
          </cell>
          <cell r="D151">
            <v>55079</v>
          </cell>
          <cell r="E151">
            <v>1143</v>
          </cell>
          <cell r="F151">
            <v>150</v>
          </cell>
          <cell r="G151">
            <v>655</v>
          </cell>
          <cell r="H151">
            <v>0</v>
          </cell>
          <cell r="I151">
            <v>805</v>
          </cell>
          <cell r="J151">
            <v>1948</v>
          </cell>
          <cell r="K151">
            <v>57027</v>
          </cell>
        </row>
        <row r="153">
          <cell r="B153">
            <v>278637</v>
          </cell>
          <cell r="C153">
            <v>-51956</v>
          </cell>
          <cell r="D153">
            <v>226681</v>
          </cell>
          <cell r="E153">
            <v>29328</v>
          </cell>
          <cell r="F153">
            <v>3388</v>
          </cell>
          <cell r="G153">
            <v>20835</v>
          </cell>
          <cell r="H153">
            <v>0</v>
          </cell>
          <cell r="I153">
            <v>24223</v>
          </cell>
          <cell r="J153">
            <v>53551</v>
          </cell>
          <cell r="K153">
            <v>280231</v>
          </cell>
        </row>
        <row r="155">
          <cell r="B155">
            <v>88502</v>
          </cell>
          <cell r="C155">
            <v>0</v>
          </cell>
          <cell r="D155">
            <v>88502</v>
          </cell>
          <cell r="E155">
            <v>12384</v>
          </cell>
          <cell r="G155">
            <v>7090</v>
          </cell>
          <cell r="H155">
            <v>0</v>
          </cell>
          <cell r="I155">
            <v>7090</v>
          </cell>
          <cell r="J155">
            <v>19474</v>
          </cell>
          <cell r="K155">
            <v>107976</v>
          </cell>
        </row>
        <row r="157">
          <cell r="B157">
            <v>190135</v>
          </cell>
          <cell r="C157">
            <v>-51956</v>
          </cell>
          <cell r="D157">
            <v>138179</v>
          </cell>
          <cell r="E157">
            <v>16944</v>
          </cell>
          <cell r="F157">
            <v>3388</v>
          </cell>
          <cell r="G157">
            <v>13745</v>
          </cell>
          <cell r="H157">
            <v>0</v>
          </cell>
          <cell r="I157">
            <v>17133</v>
          </cell>
          <cell r="J157">
            <v>34077</v>
          </cell>
          <cell r="K157">
            <v>172255</v>
          </cell>
        </row>
        <row r="158">
          <cell r="I158" t="str">
            <v xml:space="preserve">               Net profit %</v>
          </cell>
          <cell r="K158">
            <v>2.0888840759378576E-2</v>
          </cell>
        </row>
      </sheetData>
      <sheetData sheetId="5">
        <row r="32">
          <cell r="K32" t="str">
            <v>Advance income tax</v>
          </cell>
          <cell r="O32">
            <v>72970</v>
          </cell>
          <cell r="P32">
            <v>59908</v>
          </cell>
        </row>
        <row r="33">
          <cell r="C33" t="str">
            <v>Finance under mark-up arrangements</v>
          </cell>
          <cell r="G33">
            <v>-4181341.2998515274</v>
          </cell>
          <cell r="H33">
            <v>406343</v>
          </cell>
        </row>
        <row r="34">
          <cell r="K34" t="str">
            <v>Other receivable</v>
          </cell>
          <cell r="O34">
            <v>24768</v>
          </cell>
          <cell r="P34">
            <v>24768</v>
          </cell>
        </row>
        <row r="36">
          <cell r="C36" t="str">
            <v>Creditors, accrued and other liabilities</v>
          </cell>
          <cell r="G36">
            <v>578615</v>
          </cell>
          <cell r="H36">
            <v>594906</v>
          </cell>
          <cell r="K36" t="str">
            <v>Cash and bank balances</v>
          </cell>
          <cell r="O36">
            <v>5000</v>
          </cell>
          <cell r="P36">
            <v>488294</v>
          </cell>
        </row>
        <row r="37">
          <cell r="Q37" t="str">
            <v>ca</v>
          </cell>
        </row>
        <row r="38">
          <cell r="O38">
            <v>1559133</v>
          </cell>
          <cell r="P38">
            <v>2029365</v>
          </cell>
          <cell r="Q38">
            <v>-470232</v>
          </cell>
        </row>
        <row r="39">
          <cell r="G39">
            <v>-3588458.2998515274</v>
          </cell>
          <cell r="H39">
            <v>1015517</v>
          </cell>
        </row>
        <row r="44">
          <cell r="G44">
            <v>-1456761.1720107854</v>
          </cell>
          <cell r="H44">
            <v>3104371</v>
          </cell>
          <cell r="O44">
            <v>2865022</v>
          </cell>
          <cell r="P44">
            <v>3104371</v>
          </cell>
        </row>
        <row r="45">
          <cell r="O45">
            <v>4321783.172010785</v>
          </cell>
        </row>
        <row r="46">
          <cell r="O46">
            <v>2160891.5860053925</v>
          </cell>
        </row>
        <row r="47">
          <cell r="O47">
            <v>480198.13022342057</v>
          </cell>
        </row>
        <row r="49">
          <cell r="B49" t="str">
            <v>INDUS MOTOR COMPANY LIMITED</v>
          </cell>
        </row>
        <row r="50">
          <cell r="B50" t="str">
            <v>BUDGETED PROFIT AND LOSS ACCOUNT</v>
          </cell>
        </row>
        <row r="51">
          <cell r="B51" t="str">
            <v>FOR THE YEAR 2000-2001</v>
          </cell>
        </row>
        <row r="53">
          <cell r="H53" t="str">
            <v>Budget</v>
          </cell>
          <cell r="I53">
            <v>0</v>
          </cell>
          <cell r="J53" t="str">
            <v>Actual</v>
          </cell>
        </row>
        <row r="54">
          <cell r="H54">
            <v>2000</v>
          </cell>
          <cell r="J54">
            <v>1999</v>
          </cell>
        </row>
        <row r="55">
          <cell r="H55" t="str">
            <v>(Rupees in thousand)</v>
          </cell>
        </row>
        <row r="57">
          <cell r="B57" t="str">
            <v>Sales</v>
          </cell>
          <cell r="H57">
            <v>12654009.130434781</v>
          </cell>
          <cell r="J57">
            <v>8111286.909</v>
          </cell>
        </row>
        <row r="59">
          <cell r="B59" t="str">
            <v>Cost of Sales</v>
          </cell>
          <cell r="H59">
            <v>312869.32099999994</v>
          </cell>
          <cell r="J59">
            <v>290999.14199999999</v>
          </cell>
        </row>
        <row r="61">
          <cell r="B61" t="str">
            <v>Gross Profit</v>
          </cell>
          <cell r="H61">
            <v>12341139.809434781</v>
          </cell>
          <cell r="J61">
            <v>7820287.767</v>
          </cell>
        </row>
        <row r="63">
          <cell r="B63" t="str">
            <v>Administrative and selling expenses</v>
          </cell>
          <cell r="H63">
            <v>36182.000000000007</v>
          </cell>
          <cell r="J63">
            <v>33424.527999999998</v>
          </cell>
        </row>
        <row r="65">
          <cell r="B65" t="str">
            <v>Operating Profit</v>
          </cell>
          <cell r="H65">
            <v>12304957.809434781</v>
          </cell>
          <cell r="J65">
            <v>7786863.2390000001</v>
          </cell>
        </row>
        <row r="67">
          <cell r="B67" t="str">
            <v>Financial charges</v>
          </cell>
          <cell r="H67">
            <v>0</v>
          </cell>
          <cell r="J67">
            <v>20398.188999999998</v>
          </cell>
        </row>
        <row r="68">
          <cell r="B68" t="str">
            <v>Other charges</v>
          </cell>
          <cell r="H68">
            <v>47437.948501138671</v>
          </cell>
          <cell r="J68">
            <v>34596.035000000003</v>
          </cell>
        </row>
        <row r="69">
          <cell r="H69">
            <v>47437.948501138671</v>
          </cell>
          <cell r="J69">
            <v>54994.224000000002</v>
          </cell>
        </row>
        <row r="70">
          <cell r="H70">
            <v>12257519.860933643</v>
          </cell>
          <cell r="J70">
            <v>7731869.0149999997</v>
          </cell>
        </row>
        <row r="72">
          <cell r="B72" t="str">
            <v>Other income</v>
          </cell>
          <cell r="H72">
            <v>118000</v>
          </cell>
          <cell r="J72">
            <v>72726.892000000007</v>
          </cell>
        </row>
        <row r="73">
          <cell r="B73" t="str">
            <v>Profit before taxation</v>
          </cell>
          <cell r="H73">
            <v>12375519.860933643</v>
          </cell>
          <cell r="J73">
            <v>7804595.9069999997</v>
          </cell>
        </row>
        <row r="75">
          <cell r="B75" t="str">
            <v>Provision for taxation</v>
          </cell>
        </row>
        <row r="76">
          <cell r="C76" t="str">
            <v>Current</v>
          </cell>
          <cell r="H76">
            <v>51733.09286136178</v>
          </cell>
          <cell r="J76">
            <v>36015.862000000001</v>
          </cell>
        </row>
        <row r="77">
          <cell r="C77" t="str">
            <v>Deferred</v>
          </cell>
          <cell r="H77">
            <v>214311.12784074189</v>
          </cell>
          <cell r="J77">
            <v>139626.13800000001</v>
          </cell>
        </row>
        <row r="78">
          <cell r="H78">
            <v>266044.22070210369</v>
          </cell>
          <cell r="J78">
            <v>175642</v>
          </cell>
        </row>
        <row r="79">
          <cell r="B79" t="str">
            <v>Net profit for the year</v>
          </cell>
          <cell r="H79">
            <v>12109475.640231539</v>
          </cell>
          <cell r="J79">
            <v>7628953.9069999997</v>
          </cell>
        </row>
        <row r="81">
          <cell r="B81" t="str">
            <v>Unappropriated profit brought forward</v>
          </cell>
          <cell r="H81">
            <v>0</v>
          </cell>
          <cell r="J81">
            <v>403</v>
          </cell>
        </row>
        <row r="83">
          <cell r="H83">
            <v>12109475.640231539</v>
          </cell>
          <cell r="J83">
            <v>7629356.9069999997</v>
          </cell>
        </row>
        <row r="87">
          <cell r="B87" t="str">
            <v>INDUS MOTOR COMPANY LIMITED</v>
          </cell>
        </row>
        <row r="88">
          <cell r="B88" t="str">
            <v>BUDGETED CASH FLOW STATEMENT</v>
          </cell>
        </row>
        <row r="89">
          <cell r="B89" t="str">
            <v>FOR THE YEAR 1999-00</v>
          </cell>
        </row>
        <row r="91">
          <cell r="J91" t="str">
            <v>Budget</v>
          </cell>
          <cell r="L91" t="str">
            <v>Actual</v>
          </cell>
        </row>
        <row r="92">
          <cell r="J92">
            <v>2000</v>
          </cell>
          <cell r="L92">
            <v>1999</v>
          </cell>
        </row>
        <row r="93">
          <cell r="J93" t="str">
            <v>Rs ' 000</v>
          </cell>
          <cell r="L93">
            <v>0</v>
          </cell>
        </row>
        <row r="95">
          <cell r="B95" t="str">
            <v>CASH FLOW FROM OPERATING ACTIVITIES</v>
          </cell>
        </row>
        <row r="96">
          <cell r="C96" t="str">
            <v>Profit before taxation</v>
          </cell>
          <cell r="J96">
            <v>70764.368931571371</v>
          </cell>
          <cell r="L96">
            <v>501310</v>
          </cell>
        </row>
        <row r="97">
          <cell r="C97" t="str">
            <v>Adjustment for non-cash charges and other items</v>
          </cell>
        </row>
        <row r="98">
          <cell r="D98" t="str">
            <v>Depreciation</v>
          </cell>
          <cell r="J98">
            <v>157941</v>
          </cell>
          <cell r="L98">
            <v>110788</v>
          </cell>
        </row>
        <row r="99">
          <cell r="D99" t="str">
            <v>Gain on sale of fixed assets</v>
          </cell>
          <cell r="J99">
            <v>0</v>
          </cell>
          <cell r="L99">
            <v>-2599</v>
          </cell>
        </row>
        <row r="100">
          <cell r="D100" t="str">
            <v>Financial charges</v>
          </cell>
          <cell r="J100">
            <v>0</v>
          </cell>
          <cell r="L100">
            <v>42314</v>
          </cell>
        </row>
        <row r="101">
          <cell r="D101" t="str">
            <v>Provision for warranty obligations</v>
          </cell>
          <cell r="J101">
            <v>0</v>
          </cell>
          <cell r="L101">
            <v>2601</v>
          </cell>
        </row>
        <row r="102">
          <cell r="D102" t="str">
            <v>Working capital changes</v>
          </cell>
          <cell r="J102">
            <v>-16288</v>
          </cell>
          <cell r="L102">
            <v>-1054419</v>
          </cell>
        </row>
        <row r="104">
          <cell r="J104">
            <v>212417.36893157137</v>
          </cell>
          <cell r="L104">
            <v>-400005</v>
          </cell>
        </row>
        <row r="106">
          <cell r="C106" t="str">
            <v>Financial charges paid</v>
          </cell>
          <cell r="J106">
            <v>0</v>
          </cell>
          <cell r="L106">
            <v>-26085</v>
          </cell>
        </row>
        <row r="107">
          <cell r="C107" t="str">
            <v>Income tax paid</v>
          </cell>
          <cell r="J107">
            <v>-177858.60557670222</v>
          </cell>
          <cell r="L107">
            <v>-233865</v>
          </cell>
        </row>
        <row r="108">
          <cell r="C108" t="str">
            <v>Long term deposits</v>
          </cell>
          <cell r="J108">
            <v>0</v>
          </cell>
          <cell r="L108">
            <v>837</v>
          </cell>
        </row>
        <row r="109">
          <cell r="C109" t="str">
            <v>Long term loans - net</v>
          </cell>
          <cell r="J109">
            <v>0</v>
          </cell>
          <cell r="L109">
            <v>449</v>
          </cell>
        </row>
        <row r="111">
          <cell r="B111" t="str">
            <v>NET CASH   INFLOW FROM OPERATING ACTIVITIES</v>
          </cell>
          <cell r="J111">
            <v>34558.763354869152</v>
          </cell>
          <cell r="L111">
            <v>-658669</v>
          </cell>
        </row>
        <row r="113">
          <cell r="B113" t="str">
            <v>CASH FLOW FROM INVESTING ACTIVITIES</v>
          </cell>
        </row>
        <row r="114">
          <cell r="C114" t="str">
            <v>Fixed capital expenditure ( Including Daihatsu)</v>
          </cell>
          <cell r="J114">
            <v>-336537</v>
          </cell>
          <cell r="L114">
            <v>-213592</v>
          </cell>
        </row>
        <row r="115">
          <cell r="C115" t="str">
            <v>Sale proceeds of fixed assets</v>
          </cell>
          <cell r="J115">
            <v>0</v>
          </cell>
          <cell r="L115">
            <v>13520</v>
          </cell>
        </row>
        <row r="116">
          <cell r="C116" t="str">
            <v>Long term investment</v>
          </cell>
          <cell r="J116">
            <v>0</v>
          </cell>
          <cell r="L116">
            <v>-1875</v>
          </cell>
        </row>
        <row r="118">
          <cell r="B118" t="str">
            <v>NET CASH  (OUTFLOW) FROM INVESTING ACTIVITIES</v>
          </cell>
          <cell r="J118">
            <v>-336537</v>
          </cell>
          <cell r="L118">
            <v>-201947</v>
          </cell>
        </row>
        <row r="120">
          <cell r="J120">
            <v>-301978.23664513085</v>
          </cell>
          <cell r="L120">
            <v>-860616</v>
          </cell>
        </row>
        <row r="121">
          <cell r="B121" t="str">
            <v>CASH FLOW FROM FINANCING ACTIVITIES</v>
          </cell>
        </row>
        <row r="122">
          <cell r="C122" t="str">
            <v>Long term loan borrowed</v>
          </cell>
          <cell r="J122">
            <v>0</v>
          </cell>
          <cell r="L122">
            <v>283799</v>
          </cell>
        </row>
        <row r="123">
          <cell r="C123" t="str">
            <v>Repayment of locally manufactured machinery loan</v>
          </cell>
          <cell r="J123">
            <v>-14268</v>
          </cell>
          <cell r="L123">
            <v>-6725</v>
          </cell>
        </row>
        <row r="124">
          <cell r="C124" t="str">
            <v>Repayment of suppliers credit loan</v>
          </cell>
          <cell r="J124">
            <v>0</v>
          </cell>
          <cell r="L124">
            <v>-54806</v>
          </cell>
        </row>
        <row r="125">
          <cell r="C125" t="str">
            <v>Dividend paid</v>
          </cell>
          <cell r="J125">
            <v>-157200</v>
          </cell>
          <cell r="L125">
            <v>-113737</v>
          </cell>
        </row>
        <row r="127">
          <cell r="B127" t="str">
            <v>NET CASH  (OUTFLOW)  FROM FINANCING ACTIVITIES</v>
          </cell>
          <cell r="J127">
            <v>-171468</v>
          </cell>
          <cell r="L127">
            <v>108531</v>
          </cell>
        </row>
        <row r="129">
          <cell r="B129" t="str">
            <v>NET (DECREASE)  IN  CASH AND CASH EQUIVALENTS</v>
          </cell>
          <cell r="J129">
            <v>-473446.23664513085</v>
          </cell>
          <cell r="L129">
            <v>-752085</v>
          </cell>
        </row>
        <row r="131">
          <cell r="B131" t="str">
            <v>CASH AND CASH EQUIVALNETS AT BEGINNING OF THE YEAR</v>
          </cell>
          <cell r="J131">
            <v>81951</v>
          </cell>
          <cell r="L131">
            <v>834036</v>
          </cell>
        </row>
        <row r="133">
          <cell r="B133" t="str">
            <v>CASH AND CASH EQUIVALNETS AT END OF THE YEAR</v>
          </cell>
          <cell r="J133">
            <v>-391495.23664513085</v>
          </cell>
          <cell r="L133">
            <v>81951</v>
          </cell>
        </row>
        <row r="134">
          <cell r="J134">
            <v>4176341.2998515274</v>
          </cell>
        </row>
        <row r="135">
          <cell r="J135">
            <v>4567836.5364966579</v>
          </cell>
        </row>
        <row r="137">
          <cell r="B137" t="str">
            <v>INDUS MOTOR COMPANY LIMITED</v>
          </cell>
        </row>
        <row r="138">
          <cell r="B138" t="str">
            <v>SUMMARY OF CASH FLOW</v>
          </cell>
        </row>
        <row r="139">
          <cell r="B139" t="str">
            <v>FOR THE YEAR 1999~00</v>
          </cell>
        </row>
        <row r="141">
          <cell r="H141" t="str">
            <v>Rs '000</v>
          </cell>
          <cell r="I141" t="str">
            <v>Rs '000</v>
          </cell>
        </row>
        <row r="143">
          <cell r="C143" t="str">
            <v>Profit before taxation</v>
          </cell>
          <cell r="I143">
            <v>70764.368931571371</v>
          </cell>
        </row>
        <row r="144">
          <cell r="B144" t="str">
            <v>Add:</v>
          </cell>
          <cell r="C144" t="str">
            <v>Depreciation</v>
          </cell>
          <cell r="I144">
            <v>157941</v>
          </cell>
        </row>
        <row r="145">
          <cell r="I145">
            <v>228705.36893157137</v>
          </cell>
        </row>
        <row r="147">
          <cell r="C147" t="str">
            <v>INFLOWS</v>
          </cell>
          <cell r="I147">
            <v>0</v>
          </cell>
        </row>
        <row r="148">
          <cell r="I148">
            <v>228705.36893157137</v>
          </cell>
        </row>
        <row r="149">
          <cell r="C149" t="str">
            <v>OUTFLOWS</v>
          </cell>
        </row>
        <row r="150">
          <cell r="D150" t="str">
            <v>Decrease in creditors accrued and other liabilities</v>
          </cell>
          <cell r="H150">
            <v>-16288</v>
          </cell>
        </row>
        <row r="151">
          <cell r="D151" t="str">
            <v>Income tax paid</v>
          </cell>
          <cell r="H151">
            <v>-177858.60557670222</v>
          </cell>
        </row>
        <row r="152">
          <cell r="D152" t="str">
            <v>Fixed capital expenditure ( Including Daihatsu)</v>
          </cell>
          <cell r="H152">
            <v>-336537</v>
          </cell>
        </row>
        <row r="153">
          <cell r="D153" t="str">
            <v>Repayment of locally manufactured machinery loan</v>
          </cell>
          <cell r="H153">
            <v>-14268</v>
          </cell>
        </row>
        <row r="154">
          <cell r="D154" t="str">
            <v>Dividend paid</v>
          </cell>
          <cell r="H154">
            <v>-157200</v>
          </cell>
        </row>
        <row r="156">
          <cell r="D156" t="str">
            <v>Total of  Inflow</v>
          </cell>
          <cell r="I156">
            <v>-702151.60557670216</v>
          </cell>
        </row>
        <row r="157">
          <cell r="I157">
            <v>-473446.23664513079</v>
          </cell>
        </row>
        <row r="159">
          <cell r="C159" t="str">
            <v>Opening  Cash and Bank Balance ( 01st July ' 99)</v>
          </cell>
          <cell r="I159">
            <v>81951</v>
          </cell>
        </row>
        <row r="161">
          <cell r="C161" t="str">
            <v>Closing  Cash and Bank Balance</v>
          </cell>
          <cell r="I161">
            <v>-391495.23664513079</v>
          </cell>
        </row>
        <row r="167">
          <cell r="B167" t="str">
            <v>INDUS MOTOR COMPANY LIMITED</v>
          </cell>
        </row>
        <row r="168">
          <cell r="B168" t="str">
            <v xml:space="preserve">SUPPORTS OF BUDGETED BALANCE SHEET </v>
          </cell>
        </row>
        <row r="169">
          <cell r="B169" t="str">
            <v>AS ON 1999-00</v>
          </cell>
          <cell r="J169" t="str">
            <v>Rs' 000</v>
          </cell>
        </row>
        <row r="171">
          <cell r="H171" t="str">
            <v>Budget</v>
          </cell>
          <cell r="I171" t="str">
            <v>Actual</v>
          </cell>
          <cell r="J171" t="str">
            <v>Varinace</v>
          </cell>
        </row>
        <row r="173">
          <cell r="B173" t="str">
            <v>Unappropriated Profit</v>
          </cell>
          <cell r="H173">
            <v>95060</v>
          </cell>
          <cell r="I173">
            <v>252260</v>
          </cell>
          <cell r="J173">
            <v>-157200</v>
          </cell>
        </row>
        <row r="175">
          <cell r="B175" t="str">
            <v>Opening balance</v>
          </cell>
          <cell r="J175">
            <v>252260</v>
          </cell>
        </row>
        <row r="176">
          <cell r="B176" t="str">
            <v>Less: Dividend  for 98~99</v>
          </cell>
          <cell r="J176">
            <v>-157200</v>
          </cell>
        </row>
        <row r="177">
          <cell r="B177" t="str">
            <v>Add: Projected net profit for 99~00</v>
          </cell>
          <cell r="J177">
            <v>0</v>
          </cell>
        </row>
        <row r="178">
          <cell r="B178" t="str">
            <v>Closing balance</v>
          </cell>
          <cell r="J178">
            <v>95060</v>
          </cell>
        </row>
        <row r="181">
          <cell r="B181" t="str">
            <v>Long Term Loans</v>
          </cell>
          <cell r="H181">
            <v>310415</v>
          </cell>
          <cell r="I181">
            <v>324683</v>
          </cell>
          <cell r="J181">
            <v>-14268</v>
          </cell>
        </row>
        <row r="183">
          <cell r="B183" t="str">
            <v>Opening balance</v>
          </cell>
          <cell r="J183">
            <v>324683</v>
          </cell>
        </row>
        <row r="184">
          <cell r="B184" t="str">
            <v>Repayment of loan</v>
          </cell>
          <cell r="J184">
            <v>-14268</v>
          </cell>
        </row>
        <row r="185">
          <cell r="B185" t="str">
            <v>Closing balance</v>
          </cell>
          <cell r="J185">
            <v>310415</v>
          </cell>
        </row>
        <row r="188">
          <cell r="B188" t="str">
            <v>Creditors, accrued and other liabilities</v>
          </cell>
          <cell r="H188">
            <v>578615</v>
          </cell>
          <cell r="I188">
            <v>594906</v>
          </cell>
          <cell r="J188">
            <v>-16291</v>
          </cell>
        </row>
        <row r="190">
          <cell r="B190" t="str">
            <v>Opening balance</v>
          </cell>
          <cell r="J190">
            <v>594906</v>
          </cell>
        </row>
        <row r="191">
          <cell r="B191" t="str">
            <v>Payment of running royalty (Last year 98~99)</v>
          </cell>
          <cell r="J191">
            <v>-33179</v>
          </cell>
        </row>
        <row r="192">
          <cell r="B192" t="str">
            <v>Payment of  W.P.P.F (Last year 98~99)</v>
          </cell>
          <cell r="J192">
            <v>-26925</v>
          </cell>
        </row>
        <row r="193">
          <cell r="B193" t="str">
            <v>Payment of W.W.F (Last year 98~99)</v>
          </cell>
          <cell r="J193">
            <v>-10231</v>
          </cell>
        </row>
        <row r="194">
          <cell r="B194" t="str">
            <v>Payment of markup - short term</v>
          </cell>
          <cell r="J194">
            <v>-25170</v>
          </cell>
        </row>
        <row r="195">
          <cell r="B195" t="str">
            <v>Payment of markup - long term loan</v>
          </cell>
          <cell r="J195">
            <v>-4132</v>
          </cell>
        </row>
        <row r="196">
          <cell r="J196">
            <v>495269</v>
          </cell>
        </row>
        <row r="197">
          <cell r="B197" t="str">
            <v>Provision for running royalty</v>
          </cell>
          <cell r="J197">
            <v>39956</v>
          </cell>
        </row>
        <row r="198">
          <cell r="B198" t="str">
            <v xml:space="preserve">Provision for   W.P.P.F </v>
          </cell>
          <cell r="J198">
            <v>12882</v>
          </cell>
        </row>
        <row r="199">
          <cell r="B199" t="str">
            <v xml:space="preserve">Provision for  W.W.F </v>
          </cell>
          <cell r="J199">
            <v>3661</v>
          </cell>
        </row>
        <row r="200">
          <cell r="B200" t="str">
            <v>Provision for markup - short term</v>
          </cell>
          <cell r="J200">
            <v>4220</v>
          </cell>
        </row>
        <row r="201">
          <cell r="B201" t="str">
            <v>Provision for markup - long  term loan</v>
          </cell>
          <cell r="J201">
            <v>22302</v>
          </cell>
        </row>
        <row r="202">
          <cell r="B202" t="str">
            <v>Provision of expenses</v>
          </cell>
          <cell r="J202">
            <v>325</v>
          </cell>
        </row>
        <row r="203">
          <cell r="B203" t="str">
            <v>Closing balance</v>
          </cell>
          <cell r="J203">
            <v>578615</v>
          </cell>
        </row>
        <row r="206">
          <cell r="B206" t="str">
            <v>Tangible Fixed Assets</v>
          </cell>
          <cell r="H206">
            <v>1014205</v>
          </cell>
          <cell r="I206">
            <v>958644</v>
          </cell>
          <cell r="J206">
            <v>55561</v>
          </cell>
        </row>
        <row r="208">
          <cell r="B208" t="str">
            <v>Opening balance</v>
          </cell>
          <cell r="J208">
            <v>958644</v>
          </cell>
        </row>
        <row r="209">
          <cell r="B209" t="str">
            <v>Addition</v>
          </cell>
          <cell r="J209">
            <v>161214</v>
          </cell>
        </row>
        <row r="210">
          <cell r="B210" t="str">
            <v>Depreciation</v>
          </cell>
          <cell r="J210">
            <v>-157941</v>
          </cell>
        </row>
        <row r="211">
          <cell r="B211" t="str">
            <v>Closing balance</v>
          </cell>
          <cell r="J211">
            <v>961917</v>
          </cell>
        </row>
        <row r="213">
          <cell r="B213" t="str">
            <v>Capital work in progress - D</v>
          </cell>
        </row>
        <row r="215">
          <cell r="B215" t="str">
            <v>Opening balance</v>
          </cell>
          <cell r="J215">
            <v>76347</v>
          </cell>
        </row>
        <row r="216">
          <cell r="B216" t="str">
            <v>Expenditure</v>
          </cell>
          <cell r="J216">
            <v>207452</v>
          </cell>
        </row>
        <row r="217">
          <cell r="B217" t="str">
            <v>Total expenditure of HBL loan</v>
          </cell>
          <cell r="J217">
            <v>283799</v>
          </cell>
        </row>
        <row r="221">
          <cell r="B221" t="str">
            <v>Advance income tax</v>
          </cell>
          <cell r="H221">
            <v>72970</v>
          </cell>
          <cell r="I221">
            <v>59908</v>
          </cell>
          <cell r="J221">
            <v>13062</v>
          </cell>
        </row>
        <row r="223">
          <cell r="B223" t="str">
            <v>Opening balance</v>
          </cell>
          <cell r="J223">
            <v>59908</v>
          </cell>
        </row>
        <row r="224">
          <cell r="B224" t="str">
            <v>Normal taxation</v>
          </cell>
          <cell r="J224">
            <v>-66938</v>
          </cell>
        </row>
        <row r="225">
          <cell r="B225" t="str">
            <v>Advance taxation</v>
          </cell>
          <cell r="J225">
            <v>80000</v>
          </cell>
        </row>
        <row r="226">
          <cell r="B226" t="str">
            <v>Closing balance</v>
          </cell>
          <cell r="J226">
            <v>72970</v>
          </cell>
        </row>
        <row r="228">
          <cell r="B228" t="str">
            <v>INDUS MOTOR COMPANY LIMITED</v>
          </cell>
        </row>
        <row r="229">
          <cell r="B229" t="str">
            <v>SUPPORTS OF BUDGETED CASH FLOW STATEMENT</v>
          </cell>
        </row>
        <row r="230">
          <cell r="B230" t="str">
            <v>FOR THE YEAR 1999~00</v>
          </cell>
          <cell r="J230" t="str">
            <v>Rs' 000</v>
          </cell>
        </row>
        <row r="233">
          <cell r="B233" t="str">
            <v>Fixed capital expenditure</v>
          </cell>
        </row>
        <row r="235">
          <cell r="C235" t="str">
            <v>Capital expenditure budget  - (Toyota)</v>
          </cell>
          <cell r="J235">
            <v>161214</v>
          </cell>
        </row>
        <row r="237">
          <cell r="C237" t="str">
            <v>Capital expenditure             - (Daihatsu)</v>
          </cell>
          <cell r="J237">
            <v>283799</v>
          </cell>
        </row>
        <row r="239">
          <cell r="J239">
            <v>445013</v>
          </cell>
        </row>
        <row r="241">
          <cell r="C241" t="str">
            <v>Less: Already incurred  in 98-99</v>
          </cell>
        </row>
        <row r="243">
          <cell r="D243" t="str">
            <v>Toyota</v>
          </cell>
          <cell r="J243">
            <v>32130</v>
          </cell>
        </row>
        <row r="245">
          <cell r="D245" t="str">
            <v>Daihatsu</v>
          </cell>
          <cell r="J245">
            <v>76347</v>
          </cell>
        </row>
        <row r="246">
          <cell r="J246">
            <v>108477</v>
          </cell>
        </row>
        <row r="248">
          <cell r="C248" t="str">
            <v>To be spent in 99~00</v>
          </cell>
          <cell r="J248">
            <v>336536</v>
          </cell>
        </row>
        <row r="252">
          <cell r="B252" t="str">
            <v>INDUS MOTOR COMPANY LIMITED</v>
          </cell>
        </row>
        <row r="253">
          <cell r="B253" t="str">
            <v>NOTES TO THE ACCOUNTS FOR THE YEAR ENDED</v>
          </cell>
        </row>
        <row r="254">
          <cell r="B254" t="str">
            <v>JUNE 30 , 1999</v>
          </cell>
        </row>
        <row r="255">
          <cell r="I255">
            <v>0</v>
          </cell>
        </row>
        <row r="256">
          <cell r="H256" t="str">
            <v>Budget</v>
          </cell>
          <cell r="I256">
            <v>0</v>
          </cell>
          <cell r="J256" t="str">
            <v>Actual</v>
          </cell>
        </row>
        <row r="257">
          <cell r="H257">
            <v>2000</v>
          </cell>
          <cell r="J257">
            <v>1999</v>
          </cell>
        </row>
        <row r="258">
          <cell r="H258" t="str">
            <v>(Rupees in thousand)</v>
          </cell>
        </row>
        <row r="259">
          <cell r="B259">
            <v>3</v>
          </cell>
          <cell r="C259" t="str">
            <v>RESERVES</v>
          </cell>
        </row>
        <row r="260">
          <cell r="C260" t="str">
            <v>Capital reserve</v>
          </cell>
        </row>
        <row r="261">
          <cell r="D261" t="str">
            <v>Premium on issue of Ordinary shares</v>
          </cell>
          <cell r="H261">
            <v>196500</v>
          </cell>
          <cell r="J261">
            <v>196500</v>
          </cell>
        </row>
        <row r="263">
          <cell r="C263" t="str">
            <v>Revenue reserve</v>
          </cell>
        </row>
        <row r="264">
          <cell r="D264" t="str">
            <v>Balance brought forward</v>
          </cell>
          <cell r="H264">
            <v>418500</v>
          </cell>
          <cell r="J264">
            <v>418500</v>
          </cell>
        </row>
        <row r="266">
          <cell r="D266" t="str">
            <v>Transferred from Profit and Loss account</v>
          </cell>
          <cell r="H266">
            <v>252260</v>
          </cell>
          <cell r="J266">
            <v>0</v>
          </cell>
        </row>
        <row r="267">
          <cell r="H267">
            <v>670760</v>
          </cell>
          <cell r="J267">
            <v>418500</v>
          </cell>
        </row>
        <row r="269">
          <cell r="D269" t="str">
            <v>Unappropriated profit</v>
          </cell>
          <cell r="H269">
            <v>0</v>
          </cell>
          <cell r="J269">
            <v>252260</v>
          </cell>
        </row>
        <row r="271">
          <cell r="H271">
            <v>867260</v>
          </cell>
          <cell r="J271">
            <v>867260</v>
          </cell>
        </row>
        <row r="273">
          <cell r="B273">
            <v>4</v>
          </cell>
          <cell r="C273" t="str">
            <v>LONG TERM LOANS - secured</v>
          </cell>
        </row>
        <row r="275">
          <cell r="D275" t="str">
            <v>Locally manufactured machinery loan</v>
          </cell>
          <cell r="H275">
            <v>40884</v>
          </cell>
          <cell r="J275">
            <v>55152</v>
          </cell>
        </row>
        <row r="276">
          <cell r="D276" t="str">
            <v>Less: Current maturity shown under currnet liabilities</v>
          </cell>
          <cell r="H276">
            <v>14268</v>
          </cell>
          <cell r="J276">
            <v>14268</v>
          </cell>
        </row>
        <row r="277">
          <cell r="H277">
            <v>26616</v>
          </cell>
          <cell r="J277">
            <v>40884</v>
          </cell>
        </row>
        <row r="279">
          <cell r="D279" t="str">
            <v>Term loan</v>
          </cell>
          <cell r="H279">
            <v>283799</v>
          </cell>
          <cell r="J279">
            <v>283799</v>
          </cell>
        </row>
        <row r="281">
          <cell r="H281">
            <v>310415</v>
          </cell>
          <cell r="J281">
            <v>324683</v>
          </cell>
        </row>
        <row r="283">
          <cell r="B283">
            <v>5</v>
          </cell>
          <cell r="C283" t="str">
            <v>CREDITORS , ACCRUED AND OTHER LIABILITIES</v>
          </cell>
        </row>
        <row r="284">
          <cell r="C284" t="str">
            <v>Creditors</v>
          </cell>
        </row>
        <row r="285">
          <cell r="D285" t="str">
            <v>Associated undertakings</v>
          </cell>
          <cell r="H285">
            <v>131355</v>
          </cell>
          <cell r="J285">
            <v>131355</v>
          </cell>
        </row>
        <row r="286">
          <cell r="D286" t="str">
            <v>Other trade creditodrs</v>
          </cell>
          <cell r="H286">
            <v>94622</v>
          </cell>
          <cell r="J286">
            <v>94622</v>
          </cell>
        </row>
        <row r="287">
          <cell r="H287">
            <v>225977</v>
          </cell>
          <cell r="J287">
            <v>225977</v>
          </cell>
        </row>
        <row r="288">
          <cell r="C288" t="str">
            <v>Accrued liabilities</v>
          </cell>
        </row>
        <row r="289">
          <cell r="D289" t="str">
            <v>Accrued expenses</v>
          </cell>
          <cell r="H289">
            <v>62961</v>
          </cell>
          <cell r="J289">
            <v>62636</v>
          </cell>
        </row>
        <row r="290">
          <cell r="D290" t="str">
            <v>Mark-up on secured long therm loans</v>
          </cell>
          <cell r="H290">
            <v>2418</v>
          </cell>
          <cell r="J290">
            <v>2330</v>
          </cell>
        </row>
        <row r="291">
          <cell r="D291" t="str">
            <v>Mark-up on secured short term running finances</v>
          </cell>
          <cell r="H291">
            <v>8341</v>
          </cell>
          <cell r="J291">
            <v>11209</v>
          </cell>
          <cell r="K291">
            <v>13539</v>
          </cell>
          <cell r="L291">
            <v>0</v>
          </cell>
          <cell r="M291">
            <v>13539</v>
          </cell>
          <cell r="N291">
            <v>-7200</v>
          </cell>
          <cell r="O291">
            <v>6339</v>
          </cell>
        </row>
        <row r="292">
          <cell r="H292">
            <v>73720</v>
          </cell>
          <cell r="J292">
            <v>76175</v>
          </cell>
        </row>
        <row r="293">
          <cell r="C293" t="str">
            <v>Other liabilities</v>
          </cell>
        </row>
        <row r="294">
          <cell r="D294" t="str">
            <v>Advances from customers and dealers</v>
          </cell>
          <cell r="H294">
            <v>185864</v>
          </cell>
          <cell r="J294">
            <v>185864</v>
          </cell>
        </row>
        <row r="295">
          <cell r="D295" t="str">
            <v>Commission payable</v>
          </cell>
          <cell r="H295">
            <v>198</v>
          </cell>
          <cell r="J295">
            <v>198</v>
          </cell>
        </row>
        <row r="296">
          <cell r="D296" t="str">
            <v>Interest income</v>
          </cell>
          <cell r="H296">
            <v>0</v>
          </cell>
          <cell r="J296">
            <v>0</v>
          </cell>
        </row>
        <row r="297">
          <cell r="D297" t="str">
            <v>Due to an associated undertakings - running royalty</v>
          </cell>
          <cell r="H297">
            <v>36922</v>
          </cell>
          <cell r="J297">
            <v>30145</v>
          </cell>
        </row>
        <row r="298">
          <cell r="D298" t="str">
            <v>Technical fee</v>
          </cell>
          <cell r="H298">
            <v>3112</v>
          </cell>
          <cell r="J298">
            <v>3112</v>
          </cell>
        </row>
        <row r="299">
          <cell r="D299" t="str">
            <v>Warranty obligations</v>
          </cell>
          <cell r="H299">
            <v>20097</v>
          </cell>
          <cell r="J299">
            <v>20097</v>
          </cell>
        </row>
        <row r="300">
          <cell r="D300" t="str">
            <v>Retention money</v>
          </cell>
          <cell r="H300">
            <v>1050</v>
          </cell>
          <cell r="J300">
            <v>1050</v>
          </cell>
        </row>
        <row r="301">
          <cell r="D301" t="str">
            <v>Worker's profit participation fund</v>
          </cell>
          <cell r="H301">
            <v>12882</v>
          </cell>
          <cell r="J301">
            <v>26925</v>
          </cell>
        </row>
        <row r="302">
          <cell r="D302" t="str">
            <v>Workers welfare fund</v>
          </cell>
          <cell r="H302">
            <v>3976</v>
          </cell>
          <cell r="J302">
            <v>10546</v>
          </cell>
        </row>
        <row r="303">
          <cell r="D303" t="str">
            <v>Tax deducted at source</v>
          </cell>
          <cell r="H303">
            <v>4552</v>
          </cell>
          <cell r="J303">
            <v>4552</v>
          </cell>
        </row>
        <row r="304">
          <cell r="D304" t="str">
            <v>Exchange risk and other charges</v>
          </cell>
          <cell r="H304">
            <v>0</v>
          </cell>
          <cell r="J304">
            <v>0</v>
          </cell>
        </row>
        <row r="305">
          <cell r="D305" t="str">
            <v>Payable to employees</v>
          </cell>
          <cell r="H305">
            <v>3379</v>
          </cell>
          <cell r="J305">
            <v>3379</v>
          </cell>
        </row>
        <row r="306">
          <cell r="D306" t="str">
            <v>Unclaimed dividend</v>
          </cell>
          <cell r="H306">
            <v>6886</v>
          </cell>
          <cell r="J306">
            <v>6886</v>
          </cell>
        </row>
        <row r="307">
          <cell r="H307">
            <v>0</v>
          </cell>
          <cell r="J307">
            <v>0</v>
          </cell>
        </row>
        <row r="309">
          <cell r="H309">
            <v>278918</v>
          </cell>
          <cell r="J309">
            <v>292754</v>
          </cell>
        </row>
        <row r="311">
          <cell r="H311">
            <v>578615</v>
          </cell>
          <cell r="J311">
            <v>594906</v>
          </cell>
        </row>
        <row r="313">
          <cell r="B313">
            <v>6</v>
          </cell>
          <cell r="C313" t="str">
            <v>TRADE DEBTS</v>
          </cell>
        </row>
        <row r="314">
          <cell r="C314" t="str">
            <v>Considered good - unsecured</v>
          </cell>
        </row>
        <row r="315">
          <cell r="D315" t="str">
            <v>Government agencies</v>
          </cell>
          <cell r="H315">
            <v>96414</v>
          </cell>
          <cell r="J315">
            <v>96414</v>
          </cell>
        </row>
        <row r="316">
          <cell r="D316" t="str">
            <v>Others</v>
          </cell>
          <cell r="H316">
            <v>347485</v>
          </cell>
          <cell r="J316">
            <v>347485</v>
          </cell>
        </row>
        <row r="318">
          <cell r="H318">
            <v>443899</v>
          </cell>
          <cell r="J318">
            <v>443899</v>
          </cell>
        </row>
        <row r="321">
          <cell r="B321">
            <v>7</v>
          </cell>
          <cell r="C321" t="str">
            <v>LOANS , ADVANCES AND PREPAYMENTS</v>
          </cell>
        </row>
        <row r="323">
          <cell r="C323" t="str">
            <v>Considered good</v>
          </cell>
        </row>
        <row r="325">
          <cell r="C325" t="str">
            <v>Loans and advances</v>
          </cell>
        </row>
        <row r="327">
          <cell r="D327" t="str">
            <v>Executives</v>
          </cell>
          <cell r="H327">
            <v>2016</v>
          </cell>
          <cell r="J327">
            <v>2016</v>
          </cell>
        </row>
        <row r="328">
          <cell r="D328" t="str">
            <v>Staff</v>
          </cell>
          <cell r="H328">
            <v>1612</v>
          </cell>
          <cell r="J328">
            <v>1612</v>
          </cell>
        </row>
        <row r="329">
          <cell r="H329">
            <v>3628</v>
          </cell>
          <cell r="J329">
            <v>3628</v>
          </cell>
        </row>
        <row r="331">
          <cell r="H331">
            <v>0</v>
          </cell>
          <cell r="J331">
            <v>0</v>
          </cell>
        </row>
        <row r="332">
          <cell r="C332" t="str">
            <v>receivable against scrap</v>
          </cell>
          <cell r="H332">
            <v>0</v>
          </cell>
          <cell r="J332">
            <v>0</v>
          </cell>
        </row>
        <row r="333">
          <cell r="C333" t="str">
            <v>Advances to suppliers and contractors</v>
          </cell>
          <cell r="H333">
            <v>64229</v>
          </cell>
          <cell r="J333">
            <v>64229</v>
          </cell>
        </row>
        <row r="334">
          <cell r="H334">
            <v>0</v>
          </cell>
          <cell r="J334">
            <v>0</v>
          </cell>
        </row>
        <row r="335">
          <cell r="K335">
            <v>13062</v>
          </cell>
        </row>
        <row r="336">
          <cell r="H336">
            <v>67857</v>
          </cell>
          <cell r="J336">
            <v>67857</v>
          </cell>
        </row>
        <row r="338">
          <cell r="C338" t="str">
            <v>Prepayments</v>
          </cell>
        </row>
        <row r="339">
          <cell r="D339" t="str">
            <v>Rent</v>
          </cell>
          <cell r="H339">
            <v>2180</v>
          </cell>
          <cell r="J339">
            <v>2180</v>
          </cell>
        </row>
        <row r="340">
          <cell r="D340" t="str">
            <v>Interest</v>
          </cell>
          <cell r="H340">
            <v>0</v>
          </cell>
          <cell r="J340">
            <v>0</v>
          </cell>
        </row>
        <row r="341">
          <cell r="D341" t="str">
            <v>Insurance</v>
          </cell>
          <cell r="H341">
            <v>7</v>
          </cell>
          <cell r="J341">
            <v>7</v>
          </cell>
        </row>
        <row r="342">
          <cell r="H342">
            <v>2187</v>
          </cell>
          <cell r="J342">
            <v>2187</v>
          </cell>
        </row>
        <row r="344">
          <cell r="H344">
            <v>70044</v>
          </cell>
          <cell r="J344">
            <v>70044</v>
          </cell>
        </row>
        <row r="347">
          <cell r="C347" t="str">
            <v>WORKING OF BUDGETED BALANCE SHEET</v>
          </cell>
          <cell r="G347" t="str">
            <v xml:space="preserve">As per </v>
          </cell>
          <cell r="H347" t="str">
            <v xml:space="preserve">As per </v>
          </cell>
        </row>
        <row r="348">
          <cell r="G348" t="str">
            <v>P&amp;L</v>
          </cell>
          <cell r="H348" t="str">
            <v>Cashflow</v>
          </cell>
          <cell r="I348" t="str">
            <v>Diff</v>
          </cell>
        </row>
        <row r="349">
          <cell r="C349" t="str">
            <v>Creditors,Accrued  and Other Liabilities</v>
          </cell>
        </row>
        <row r="350">
          <cell r="C350" t="str">
            <v>Accrued and Other liabilities:</v>
          </cell>
        </row>
        <row r="351">
          <cell r="D351" t="str">
            <v>Production expenses</v>
          </cell>
          <cell r="G351">
            <v>-46730.558999999965</v>
          </cell>
          <cell r="H351">
            <v>94561.699241425827</v>
          </cell>
          <cell r="I351">
            <v>-141292.25824142579</v>
          </cell>
        </row>
        <row r="352">
          <cell r="D352" t="str">
            <v>Running Royalty</v>
          </cell>
          <cell r="G352">
            <v>46730.558999999965</v>
          </cell>
          <cell r="H352">
            <v>30000</v>
          </cell>
          <cell r="I352">
            <v>16730.558999999965</v>
          </cell>
        </row>
        <row r="353">
          <cell r="D353" t="str">
            <v>Selling expenses</v>
          </cell>
          <cell r="G353">
            <v>0</v>
          </cell>
          <cell r="H353">
            <v>63142.203999999991</v>
          </cell>
          <cell r="I353">
            <v>-63142.203999999991</v>
          </cell>
        </row>
        <row r="354">
          <cell r="D354" t="str">
            <v>Adminstrative expenses</v>
          </cell>
          <cell r="G354">
            <v>85250</v>
          </cell>
          <cell r="H354">
            <v>128656.47499999998</v>
          </cell>
          <cell r="I354">
            <v>-43406.474999999977</v>
          </cell>
        </row>
        <row r="355">
          <cell r="D355" t="str">
            <v>Charity &amp; donation</v>
          </cell>
          <cell r="G355">
            <v>0</v>
          </cell>
          <cell r="H355">
            <v>4478.4691049310231</v>
          </cell>
          <cell r="I355">
            <v>-4478.4691049310231</v>
          </cell>
        </row>
        <row r="356">
          <cell r="D356" t="str">
            <v>W.P.P.F</v>
          </cell>
          <cell r="G356">
            <v>5000</v>
          </cell>
          <cell r="H356">
            <v>54000</v>
          </cell>
          <cell r="I356">
            <v>-49000</v>
          </cell>
        </row>
        <row r="357">
          <cell r="D357" t="str">
            <v>W.W.F</v>
          </cell>
          <cell r="G357">
            <v>42437.948501138671</v>
          </cell>
          <cell r="H357">
            <v>20000</v>
          </cell>
          <cell r="I357">
            <v>22437.948501138671</v>
          </cell>
        </row>
        <row r="358">
          <cell r="G358">
            <v>0</v>
          </cell>
          <cell r="H358">
            <v>0</v>
          </cell>
          <cell r="I358">
            <v>0</v>
          </cell>
        </row>
        <row r="359">
          <cell r="D359" t="str">
            <v>Financial charges : Capital expenditure</v>
          </cell>
          <cell r="G359">
            <v>0</v>
          </cell>
          <cell r="H359">
            <v>-14268</v>
          </cell>
          <cell r="I359">
            <v>14268</v>
          </cell>
        </row>
        <row r="360">
          <cell r="D360" t="str">
            <v>Financial charges : Working Capital</v>
          </cell>
          <cell r="G360">
            <v>0</v>
          </cell>
          <cell r="H360">
            <v>7200</v>
          </cell>
          <cell r="I360">
            <v>-7200</v>
          </cell>
        </row>
        <row r="361">
          <cell r="D361" t="str">
            <v>Taxation - Normal</v>
          </cell>
          <cell r="G361">
            <v>0</v>
          </cell>
          <cell r="H361">
            <v>0</v>
          </cell>
          <cell r="I361">
            <v>0</v>
          </cell>
        </row>
        <row r="363">
          <cell r="G363">
            <v>132687.94850113866</v>
          </cell>
          <cell r="H363">
            <v>387770.84734635684</v>
          </cell>
          <cell r="I363">
            <v>-255082.89884521818</v>
          </cell>
        </row>
        <row r="365">
          <cell r="C365" t="str">
            <v>Payment of dividend</v>
          </cell>
          <cell r="G365">
            <v>0</v>
          </cell>
          <cell r="H365">
            <v>157200</v>
          </cell>
          <cell r="I365">
            <v>-157200</v>
          </cell>
        </row>
        <row r="367">
          <cell r="G367">
            <v>0</v>
          </cell>
          <cell r="H367">
            <v>157200</v>
          </cell>
          <cell r="I367">
            <v>-157200</v>
          </cell>
        </row>
        <row r="369">
          <cell r="C369" t="str">
            <v>Fixed Assets</v>
          </cell>
        </row>
        <row r="370">
          <cell r="C370" t="str">
            <v>Capital work in progress:</v>
          </cell>
        </row>
        <row r="371">
          <cell r="D371" t="str">
            <v xml:space="preserve">Project investment </v>
          </cell>
          <cell r="G371" t="e">
            <v>#REF!</v>
          </cell>
          <cell r="H371">
            <v>18000</v>
          </cell>
          <cell r="I371" t="e">
            <v>#REF!</v>
          </cell>
        </row>
        <row r="373">
          <cell r="G373" t="e">
            <v>#REF!</v>
          </cell>
          <cell r="H373">
            <v>18000</v>
          </cell>
          <cell r="I373" t="e">
            <v>#REF!</v>
          </cell>
        </row>
        <row r="375">
          <cell r="C375" t="str">
            <v>Debtors</v>
          </cell>
        </row>
        <row r="376">
          <cell r="C376" t="str">
            <v>Sales</v>
          </cell>
          <cell r="D376" t="str">
            <v>CKD</v>
          </cell>
          <cell r="G376">
            <v>11552113.913043479</v>
          </cell>
          <cell r="H376">
            <v>10276346.956521738</v>
          </cell>
          <cell r="I376">
            <v>1275766.9565217402</v>
          </cell>
        </row>
        <row r="377">
          <cell r="C377" t="str">
            <v>Sales</v>
          </cell>
          <cell r="D377" t="str">
            <v>CBU</v>
          </cell>
          <cell r="G377">
            <v>1101895.2173913042</v>
          </cell>
          <cell r="H377">
            <v>1067112.6086956523</v>
          </cell>
          <cell r="I377">
            <v>34782.60869565187</v>
          </cell>
        </row>
        <row r="379">
          <cell r="G379">
            <v>12654009.130434783</v>
          </cell>
          <cell r="H379">
            <v>11343459.565217391</v>
          </cell>
          <cell r="I379">
            <v>1310549.5652173921</v>
          </cell>
        </row>
        <row r="381">
          <cell r="C381" t="str">
            <v>Advance Deposits Perepayments and other receivables</v>
          </cell>
        </row>
        <row r="382">
          <cell r="C382" t="str">
            <v>Advances &amp; Other receivable</v>
          </cell>
        </row>
        <row r="383">
          <cell r="C383" t="str">
            <v>CKD Cost</v>
          </cell>
          <cell r="G383">
            <v>0</v>
          </cell>
          <cell r="H383">
            <v>8742459.5609221719</v>
          </cell>
          <cell r="I383">
            <v>-8742459.5609221719</v>
          </cell>
        </row>
        <row r="384">
          <cell r="C384" t="str">
            <v>CBU Cost</v>
          </cell>
          <cell r="G384">
            <v>0</v>
          </cell>
          <cell r="H384">
            <v>882929.31331255147</v>
          </cell>
          <cell r="I384">
            <v>-882929.31331255147</v>
          </cell>
        </row>
        <row r="385">
          <cell r="C385" t="str">
            <v>30% Margin on L/C CKD</v>
          </cell>
          <cell r="G385">
            <v>0</v>
          </cell>
          <cell r="H385">
            <v>0</v>
          </cell>
          <cell r="I385">
            <v>0</v>
          </cell>
        </row>
        <row r="386">
          <cell r="C386" t="str">
            <v>30% Margin on L/C CBU</v>
          </cell>
          <cell r="G386">
            <v>0</v>
          </cell>
          <cell r="H386">
            <v>0</v>
          </cell>
          <cell r="I386">
            <v>0</v>
          </cell>
        </row>
        <row r="387">
          <cell r="C387" t="str">
            <v>Presumptive tax</v>
          </cell>
          <cell r="G387">
            <v>0</v>
          </cell>
          <cell r="H387">
            <v>50058.605576702212</v>
          </cell>
          <cell r="I387">
            <v>-50058.605576702212</v>
          </cell>
        </row>
        <row r="388">
          <cell r="C388" t="str">
            <v>Advance tax payment</v>
          </cell>
          <cell r="G388">
            <v>0</v>
          </cell>
          <cell r="H388">
            <v>127800</v>
          </cell>
          <cell r="I388">
            <v>-127800</v>
          </cell>
        </row>
        <row r="389">
          <cell r="C389" t="str">
            <v>Interest income</v>
          </cell>
          <cell r="G389">
            <v>0</v>
          </cell>
          <cell r="H389" t="e">
            <v>#REF!</v>
          </cell>
          <cell r="I389" t="e">
            <v>#REF!</v>
          </cell>
        </row>
        <row r="390">
          <cell r="C390" t="str">
            <v>HD income</v>
          </cell>
          <cell r="G390">
            <v>0</v>
          </cell>
          <cell r="H390">
            <v>35100.288</v>
          </cell>
          <cell r="I390">
            <v>-35100.288</v>
          </cell>
        </row>
        <row r="391">
          <cell r="C391" t="str">
            <v>Other income</v>
          </cell>
          <cell r="G391">
            <v>35100.288</v>
          </cell>
          <cell r="H391">
            <v>4800</v>
          </cell>
          <cell r="I391">
            <v>30300.288</v>
          </cell>
        </row>
        <row r="393">
          <cell r="G393">
            <v>35100.288</v>
          </cell>
          <cell r="H393" t="e">
            <v>#REF!</v>
          </cell>
          <cell r="I393" t="e">
            <v>#REF!</v>
          </cell>
        </row>
        <row r="395">
          <cell r="C395" t="str">
            <v>Imprest account</v>
          </cell>
          <cell r="G395">
            <v>0</v>
          </cell>
          <cell r="H395">
            <v>0</v>
          </cell>
          <cell r="I395">
            <v>0</v>
          </cell>
        </row>
      </sheetData>
      <sheetData sheetId="6">
        <row r="31">
          <cell r="B31" t="str">
            <v>Shareholders</v>
          </cell>
        </row>
        <row r="32">
          <cell r="B32" t="str">
            <v>Earning per share</v>
          </cell>
          <cell r="C32" t="str">
            <v xml:space="preserve">(Profit after taxation / No of Shares ) </v>
          </cell>
          <cell r="D32">
            <v>0</v>
          </cell>
          <cell r="E32">
            <v>0</v>
          </cell>
        </row>
        <row r="34">
          <cell r="B34" t="str">
            <v>Price earning ratio</v>
          </cell>
          <cell r="C34" t="str">
            <v>(Market Price of Share  / Earning per share ) = Times</v>
          </cell>
          <cell r="D34" t="e">
            <v>#DIV/0!</v>
          </cell>
          <cell r="E34" t="e">
            <v>#DIV/0!</v>
          </cell>
        </row>
        <row r="37">
          <cell r="B37" t="str">
            <v>Debt and Gearing Ratio</v>
          </cell>
        </row>
        <row r="39">
          <cell r="B39" t="str">
            <v>Debt / Equity Ratio</v>
          </cell>
          <cell r="C39" t="str">
            <v>(Share Capital + Reserves + Long Term loan ) / Long</v>
          </cell>
          <cell r="D39" t="str">
            <v xml:space="preserve">      03 :   97</v>
          </cell>
          <cell r="E39" t="str">
            <v xml:space="preserve">      04 :   96</v>
          </cell>
        </row>
        <row r="40">
          <cell r="C40" t="str">
            <v xml:space="preserve">                                                                                Term Loan</v>
          </cell>
        </row>
        <row r="42">
          <cell r="B42" t="str">
            <v>Debt Ratio</v>
          </cell>
          <cell r="C42" t="str">
            <v>(Total Debts  /  Total Assets)</v>
          </cell>
          <cell r="D42" t="str">
            <v>02 : 100</v>
          </cell>
          <cell r="E42" t="str">
            <v>04 : 100</v>
          </cell>
        </row>
        <row r="65">
          <cell r="J65" t="str">
            <v xml:space="preserve">C:\MIS\2002-03\[MIS-Aug-02-Sep17-QP.xls]Variantwise </v>
          </cell>
        </row>
        <row r="66">
          <cell r="C66" t="str">
            <v>XE</v>
          </cell>
          <cell r="D66" t="str">
            <v>XEG</v>
          </cell>
          <cell r="E66" t="str">
            <v>GL</v>
          </cell>
          <cell r="F66" t="str">
            <v>GLi</v>
          </cell>
          <cell r="G66" t="str">
            <v>GLi A/T</v>
          </cell>
          <cell r="H66" t="str">
            <v xml:space="preserve">2.0.D </v>
          </cell>
          <cell r="I66" t="str">
            <v>2.0.D G</v>
          </cell>
          <cell r="J66" t="str">
            <v>2.0.D Ltd</v>
          </cell>
          <cell r="K66" t="str">
            <v>4x2</v>
          </cell>
          <cell r="L66" t="str">
            <v>4x4</v>
          </cell>
          <cell r="M66" t="str">
            <v>Total</v>
          </cell>
        </row>
        <row r="67">
          <cell r="C67">
            <v>1460</v>
          </cell>
          <cell r="D67">
            <v>0</v>
          </cell>
          <cell r="E67">
            <v>960</v>
          </cell>
          <cell r="F67">
            <v>1300</v>
          </cell>
          <cell r="G67">
            <v>1100</v>
          </cell>
          <cell r="H67">
            <v>1840</v>
          </cell>
          <cell r="I67">
            <v>2940</v>
          </cell>
          <cell r="J67">
            <v>0</v>
          </cell>
          <cell r="K67">
            <v>1121</v>
          </cell>
          <cell r="L67">
            <v>1479</v>
          </cell>
          <cell r="M67">
            <v>12200</v>
          </cell>
        </row>
        <row r="68">
          <cell r="C68">
            <v>718260.86956521741</v>
          </cell>
          <cell r="D68" t="e">
            <v>#DIV/0!</v>
          </cell>
          <cell r="E68">
            <v>796521.73913043481</v>
          </cell>
          <cell r="F68">
            <v>903260.86956521741</v>
          </cell>
          <cell r="G68">
            <v>981521.73913043481</v>
          </cell>
          <cell r="H68">
            <v>848695.65217391308</v>
          </cell>
          <cell r="I68">
            <v>998913.04347826086</v>
          </cell>
          <cell r="J68" t="e">
            <v>#DIV/0!</v>
          </cell>
          <cell r="K68">
            <v>674782.60869565222</v>
          </cell>
          <cell r="L68">
            <v>645217.39130434778</v>
          </cell>
        </row>
        <row r="71">
          <cell r="B71" t="str">
            <v>CKD Cost</v>
          </cell>
          <cell r="C71">
            <v>258268.14140861234</v>
          </cell>
          <cell r="D71" t="e">
            <v>#DIV/0!</v>
          </cell>
          <cell r="E71">
            <v>311231.2087725295</v>
          </cell>
          <cell r="F71">
            <v>375735.3693498834</v>
          </cell>
          <cell r="G71">
            <v>441703.1443185262</v>
          </cell>
          <cell r="H71">
            <v>375139.79515105387</v>
          </cell>
          <cell r="I71">
            <v>514635.2303835096</v>
          </cell>
          <cell r="J71" t="e">
            <v>#DIV/0!</v>
          </cell>
          <cell r="K71">
            <v>456549.51474417682</v>
          </cell>
          <cell r="L71">
            <v>456549.51474417676</v>
          </cell>
        </row>
        <row r="72">
          <cell r="B72" t="str">
            <v>Vendor parts</v>
          </cell>
          <cell r="C72">
            <v>200507.36986301371</v>
          </cell>
          <cell r="D72" t="e">
            <v>#DIV/0!</v>
          </cell>
          <cell r="E72">
            <v>208145.84375</v>
          </cell>
          <cell r="F72">
            <v>230068.13076923077</v>
          </cell>
          <cell r="G72">
            <v>230124.43636363637</v>
          </cell>
          <cell r="H72">
            <v>201910.29891304349</v>
          </cell>
          <cell r="I72">
            <v>226227.37414965985</v>
          </cell>
          <cell r="J72" t="e">
            <v>#DIV/0!</v>
          </cell>
          <cell r="K72">
            <v>139346</v>
          </cell>
          <cell r="L72">
            <v>139346</v>
          </cell>
        </row>
        <row r="73">
          <cell r="B73" t="str">
            <v>Paints &amp; Chemicals</v>
          </cell>
          <cell r="C73">
            <v>11365</v>
          </cell>
          <cell r="D73" t="e">
            <v>#DIV/0!</v>
          </cell>
          <cell r="E73">
            <v>14743</v>
          </cell>
          <cell r="F73">
            <v>14450</v>
          </cell>
          <cell r="G73">
            <v>14623</v>
          </cell>
          <cell r="H73">
            <v>11355</v>
          </cell>
          <cell r="I73">
            <v>14625</v>
          </cell>
          <cell r="J73" t="e">
            <v>#DIV/0!</v>
          </cell>
          <cell r="K73">
            <v>11677</v>
          </cell>
          <cell r="L73">
            <v>11677</v>
          </cell>
        </row>
        <row r="74">
          <cell r="B74" t="str">
            <v>Consumables</v>
          </cell>
          <cell r="C74">
            <v>5237</v>
          </cell>
          <cell r="D74" t="e">
            <v>#DIV/0!</v>
          </cell>
          <cell r="E74">
            <v>5349</v>
          </cell>
          <cell r="F74">
            <v>5342</v>
          </cell>
          <cell r="G74">
            <v>5347</v>
          </cell>
          <cell r="H74">
            <v>5236</v>
          </cell>
          <cell r="I74">
            <v>5346</v>
          </cell>
          <cell r="J74" t="e">
            <v>#DIV/0!</v>
          </cell>
          <cell r="K74">
            <v>3227</v>
          </cell>
          <cell r="L74">
            <v>3227</v>
          </cell>
        </row>
        <row r="75">
          <cell r="B75" t="str">
            <v>KD Parts</v>
          </cell>
          <cell r="C75">
            <v>0</v>
          </cell>
          <cell r="D75" t="e">
            <v>#DIV/0!</v>
          </cell>
          <cell r="E75">
            <v>0</v>
          </cell>
          <cell r="F75">
            <v>0</v>
          </cell>
          <cell r="G75">
            <v>0</v>
          </cell>
          <cell r="H75">
            <v>0</v>
          </cell>
          <cell r="I75">
            <v>0</v>
          </cell>
          <cell r="J75" t="e">
            <v>#DIV/0!</v>
          </cell>
          <cell r="K75">
            <v>0</v>
          </cell>
          <cell r="L75">
            <v>0</v>
          </cell>
        </row>
        <row r="76">
          <cell r="B76" t="str">
            <v>Spare parts</v>
          </cell>
          <cell r="C76">
            <v>934</v>
          </cell>
          <cell r="D76" t="e">
            <v>#DIV/0!</v>
          </cell>
          <cell r="E76">
            <v>1002</v>
          </cell>
          <cell r="F76">
            <v>789</v>
          </cell>
          <cell r="G76">
            <v>779</v>
          </cell>
          <cell r="H76">
            <v>900</v>
          </cell>
          <cell r="I76">
            <v>789</v>
          </cell>
          <cell r="J76" t="e">
            <v>#DIV/0!</v>
          </cell>
          <cell r="K76">
            <v>41</v>
          </cell>
          <cell r="L76">
            <v>41</v>
          </cell>
        </row>
        <row r="77">
          <cell r="C77">
            <v>476311.51127162605</v>
          </cell>
          <cell r="D77" t="e">
            <v>#DIV/0!</v>
          </cell>
          <cell r="E77">
            <v>540471.0525225295</v>
          </cell>
          <cell r="F77">
            <v>626384.50011911418</v>
          </cell>
          <cell r="G77">
            <v>692576.58068216254</v>
          </cell>
          <cell r="H77">
            <v>594541.09406409739</v>
          </cell>
          <cell r="I77">
            <v>761622.60453316942</v>
          </cell>
          <cell r="J77" t="e">
            <v>#DIV/0!</v>
          </cell>
          <cell r="K77">
            <v>610840.51474417676</v>
          </cell>
          <cell r="L77">
            <v>610840.51474417676</v>
          </cell>
        </row>
        <row r="78">
          <cell r="C78">
            <v>241949.35829359136</v>
          </cell>
          <cell r="D78" t="e">
            <v>#DIV/0!</v>
          </cell>
          <cell r="E78">
            <v>256050.68660790531</v>
          </cell>
          <cell r="F78">
            <v>276876.36944610323</v>
          </cell>
          <cell r="G78">
            <v>288945.15844827227</v>
          </cell>
          <cell r="H78">
            <v>254154.5581098157</v>
          </cell>
          <cell r="I78">
            <v>237290.43894509145</v>
          </cell>
          <cell r="J78" t="e">
            <v>#DIV/0!</v>
          </cell>
          <cell r="K78">
            <v>63942.093951475457</v>
          </cell>
          <cell r="L78">
            <v>34376.876560171018</v>
          </cell>
        </row>
        <row r="81">
          <cell r="B81" t="str">
            <v xml:space="preserve">Salaries &amp; Wages </v>
          </cell>
          <cell r="C81">
            <v>4767.3094589713646</v>
          </cell>
          <cell r="D81" t="e">
            <v>#DIV/0!</v>
          </cell>
          <cell r="E81">
            <v>4776.2706326331272</v>
          </cell>
          <cell r="F81">
            <v>4813.6072934044723</v>
          </cell>
          <cell r="G81">
            <v>4805.592923404879</v>
          </cell>
          <cell r="H81">
            <v>4789.5499302359103</v>
          </cell>
          <cell r="I81">
            <v>4794.2758030354353</v>
          </cell>
          <cell r="J81" t="e">
            <v>#DIV/0!</v>
          </cell>
          <cell r="K81">
            <v>4847.8178592124559</v>
          </cell>
          <cell r="L81">
            <v>4585.8906446085002</v>
          </cell>
        </row>
        <row r="82">
          <cell r="B82" t="str">
            <v xml:space="preserve">Utilities </v>
          </cell>
          <cell r="C82">
            <v>0</v>
          </cell>
          <cell r="D82" t="e">
            <v>#DIV/0!</v>
          </cell>
          <cell r="E82">
            <v>0</v>
          </cell>
          <cell r="F82">
            <v>0</v>
          </cell>
          <cell r="G82">
            <v>0</v>
          </cell>
          <cell r="H82">
            <v>0</v>
          </cell>
          <cell r="I82">
            <v>0</v>
          </cell>
          <cell r="J82" t="e">
            <v>#DIV/0!</v>
          </cell>
          <cell r="K82">
            <v>0</v>
          </cell>
          <cell r="L82">
            <v>0</v>
          </cell>
        </row>
        <row r="83">
          <cell r="B83" t="str">
            <v>Depreciation</v>
          </cell>
          <cell r="C83">
            <v>9971.1532831807308</v>
          </cell>
          <cell r="D83" t="e">
            <v>#DIV/0!</v>
          </cell>
          <cell r="E83">
            <v>9989.8961898343987</v>
          </cell>
          <cell r="F83">
            <v>10067.98836548132</v>
          </cell>
          <cell r="G83">
            <v>10051.225763342349</v>
          </cell>
          <cell r="H83">
            <v>10017.670747586497</v>
          </cell>
          <cell r="I83">
            <v>10027.555233266825</v>
          </cell>
          <cell r="J83" t="e">
            <v>#DIV/0!</v>
          </cell>
          <cell r="K83">
            <v>10139.542100037777</v>
          </cell>
          <cell r="L83">
            <v>9591.7034442236982</v>
          </cell>
        </row>
        <row r="84">
          <cell r="B84" t="str">
            <v xml:space="preserve">Other Factory overhead </v>
          </cell>
          <cell r="C84">
            <v>2976.5878944422811</v>
          </cell>
          <cell r="D84" t="e">
            <v>#DIV/0!</v>
          </cell>
          <cell r="E84">
            <v>2982.1830254634915</v>
          </cell>
          <cell r="F84">
            <v>3005.4950956001894</v>
          </cell>
          <cell r="G84">
            <v>3000.4911249270708</v>
          </cell>
          <cell r="H84">
            <v>2990.4742842607898</v>
          </cell>
          <cell r="I84">
            <v>2993.4250001492392</v>
          </cell>
          <cell r="J84" t="e">
            <v>#DIV/0!</v>
          </cell>
          <cell r="K84">
            <v>3026.8553108164328</v>
          </cell>
          <cell r="L84">
            <v>2863.3145583385476</v>
          </cell>
        </row>
        <row r="85">
          <cell r="B85" t="str">
            <v>Running Royalty</v>
          </cell>
          <cell r="C85">
            <v>0</v>
          </cell>
          <cell r="D85" t="e">
            <v>#DIV/0!</v>
          </cell>
          <cell r="E85">
            <v>0</v>
          </cell>
          <cell r="F85">
            <v>0</v>
          </cell>
          <cell r="G85">
            <v>0</v>
          </cell>
          <cell r="H85">
            <v>0</v>
          </cell>
          <cell r="I85">
            <v>0</v>
          </cell>
          <cell r="J85" t="e">
            <v>#DIV/0!</v>
          </cell>
          <cell r="K85">
            <v>0</v>
          </cell>
          <cell r="L85">
            <v>0</v>
          </cell>
        </row>
        <row r="86">
          <cell r="C86">
            <v>17715.050636594377</v>
          </cell>
          <cell r="D86" t="e">
            <v>#DIV/0!</v>
          </cell>
          <cell r="E86">
            <v>17748.349847931018</v>
          </cell>
          <cell r="F86">
            <v>17887.09075448598</v>
          </cell>
          <cell r="G86">
            <v>17857.309811674299</v>
          </cell>
          <cell r="H86">
            <v>17797.694962083195</v>
          </cell>
          <cell r="I86">
            <v>17815.256036451501</v>
          </cell>
          <cell r="J86" t="e">
            <v>#DIV/0!</v>
          </cell>
          <cell r="K86">
            <v>18014.215270066667</v>
          </cell>
          <cell r="L86">
            <v>17040.908647170745</v>
          </cell>
        </row>
        <row r="88">
          <cell r="B88" t="str">
            <v>Selling Expenses</v>
          </cell>
          <cell r="C88">
            <v>4679.3131875264999</v>
          </cell>
          <cell r="D88" t="e">
            <v>#DIV/0!</v>
          </cell>
          <cell r="E88">
            <v>4687.3968481846014</v>
          </cell>
          <cell r="F88">
            <v>4720.8663972868326</v>
          </cell>
          <cell r="G88">
            <v>4713.6700629854558</v>
          </cell>
          <cell r="H88">
            <v>4700.2870861829688</v>
          </cell>
          <cell r="I88">
            <v>4704.2368746297925</v>
          </cell>
          <cell r="J88" t="e">
            <v>#DIV/0!</v>
          </cell>
          <cell r="K88">
            <v>4754.0094573397191</v>
          </cell>
          <cell r="L88">
            <v>4513.6163659104886</v>
          </cell>
        </row>
        <row r="89">
          <cell r="B89" t="str">
            <v>Administrative Expenses</v>
          </cell>
          <cell r="C89">
            <v>9534.4144168324146</v>
          </cell>
          <cell r="D89" t="e">
            <v>#DIV/0!</v>
          </cell>
          <cell r="E89">
            <v>9550.8854175179094</v>
          </cell>
          <cell r="F89">
            <v>9619.0818682995832</v>
          </cell>
          <cell r="G89">
            <v>9604.4188545704965</v>
          </cell>
          <cell r="H89">
            <v>9577.1501418658409</v>
          </cell>
          <cell r="I89">
            <v>9585.1981007011727</v>
          </cell>
          <cell r="J89" t="e">
            <v>#DIV/0!</v>
          </cell>
          <cell r="K89">
            <v>9686.6130757486881</v>
          </cell>
          <cell r="L89">
            <v>9196.7960310722374</v>
          </cell>
        </row>
        <row r="90">
          <cell r="B90" t="str">
            <v>Depreciation (Admin. &amp; Selling )</v>
          </cell>
          <cell r="C90">
            <v>2681.3588855891667</v>
          </cell>
          <cell r="D90" t="e">
            <v>#DIV/0!</v>
          </cell>
          <cell r="E90">
            <v>2685.9910173711269</v>
          </cell>
          <cell r="F90">
            <v>2705.1698731744018</v>
          </cell>
          <cell r="G90">
            <v>2701.0462007144979</v>
          </cell>
          <cell r="H90">
            <v>2693.3774334559516</v>
          </cell>
          <cell r="I90">
            <v>2695.6407571369405</v>
          </cell>
          <cell r="J90" t="e">
            <v>#DIV/0!</v>
          </cell>
          <cell r="K90">
            <v>2724.161642907899</v>
          </cell>
          <cell r="L90">
            <v>2586.4106256312061</v>
          </cell>
        </row>
        <row r="91">
          <cell r="B91" t="str">
            <v>Financial Charges -Capital Exp.</v>
          </cell>
          <cell r="C91">
            <v>0</v>
          </cell>
          <cell r="D91" t="e">
            <v>#DIV/0!</v>
          </cell>
          <cell r="E91">
            <v>0</v>
          </cell>
          <cell r="F91">
            <v>0</v>
          </cell>
          <cell r="G91">
            <v>0</v>
          </cell>
          <cell r="H91">
            <v>0</v>
          </cell>
          <cell r="I91">
            <v>0</v>
          </cell>
          <cell r="J91" t="e">
            <v>#DIV/0!</v>
          </cell>
          <cell r="K91">
            <v>0</v>
          </cell>
          <cell r="L91">
            <v>0</v>
          </cell>
        </row>
        <row r="92">
          <cell r="B92" t="str">
            <v>Financial  Charges -Working Capital</v>
          </cell>
          <cell r="C92">
            <v>478.34439743817239</v>
          </cell>
          <cell r="D92" t="e">
            <v>#DIV/0!</v>
          </cell>
          <cell r="E92">
            <v>478.990235132571</v>
          </cell>
          <cell r="F92">
            <v>481.46179131188364</v>
          </cell>
          <cell r="G92">
            <v>480.78854332672643</v>
          </cell>
          <cell r="H92">
            <v>480.04688878990646</v>
          </cell>
          <cell r="I92">
            <v>480.345049334686</v>
          </cell>
          <cell r="J92" t="e">
            <v>#DIV/0!</v>
          </cell>
          <cell r="K92">
            <v>483.44771997155902</v>
          </cell>
          <cell r="L92">
            <v>463.86874341667806</v>
          </cell>
        </row>
        <row r="93">
          <cell r="B93" t="str">
            <v>Other Expenses (Charity &amp; Donation)</v>
          </cell>
          <cell r="C93">
            <v>332.18360933206418</v>
          </cell>
          <cell r="D93" t="e">
            <v>#DIV/0!</v>
          </cell>
          <cell r="E93">
            <v>332.6321077309521</v>
          </cell>
          <cell r="F93">
            <v>334.34846618880817</v>
          </cell>
          <cell r="G93">
            <v>333.88093286578226</v>
          </cell>
          <cell r="H93">
            <v>333.36589499299072</v>
          </cell>
          <cell r="I93">
            <v>333.57295092686536</v>
          </cell>
          <cell r="J93" t="e">
            <v>#DIV/0!</v>
          </cell>
          <cell r="K93">
            <v>335.72758331358267</v>
          </cell>
          <cell r="L93">
            <v>322.13107181713752</v>
          </cell>
        </row>
        <row r="94">
          <cell r="B94" t="str">
            <v>Other Expenses ( W.P.P.F.)</v>
          </cell>
          <cell r="C94">
            <v>3113.0223166230039</v>
          </cell>
          <cell r="D94" t="e">
            <v>#DIV/0!</v>
          </cell>
          <cell r="E94">
            <v>3116.7216157076987</v>
          </cell>
          <cell r="F94">
            <v>3114.6457909837077</v>
          </cell>
          <cell r="G94">
            <v>3117.0570936799472</v>
          </cell>
          <cell r="H94">
            <v>3119.5358576199865</v>
          </cell>
          <cell r="I94">
            <v>3119.1015038384944</v>
          </cell>
          <cell r="J94" t="e">
            <v>#DIV/0!</v>
          </cell>
          <cell r="K94">
            <v>3082.8948197717668</v>
          </cell>
          <cell r="L94">
            <v>3061.2022068437518</v>
          </cell>
        </row>
        <row r="95">
          <cell r="B95" t="str">
            <v>Workers Welfare Fund</v>
          </cell>
          <cell r="C95">
            <v>1305.7877776005132</v>
          </cell>
          <cell r="D95" t="e">
            <v>#DIV/0!</v>
          </cell>
          <cell r="E95">
            <v>1307.3394849251572</v>
          </cell>
          <cell r="F95">
            <v>1306.4687598620717</v>
          </cell>
          <cell r="G95">
            <v>1307.4802044546884</v>
          </cell>
          <cell r="H95">
            <v>1308.5199463284221</v>
          </cell>
          <cell r="I95">
            <v>1308.3377523698375</v>
          </cell>
          <cell r="J95" t="e">
            <v>#DIV/0!</v>
          </cell>
          <cell r="K95">
            <v>1293.1505032231421</v>
          </cell>
          <cell r="L95">
            <v>1284.0513237298362</v>
          </cell>
        </row>
        <row r="96">
          <cell r="C96">
            <v>22124.424590941831</v>
          </cell>
          <cell r="D96" t="e">
            <v>#DIV/0!</v>
          </cell>
          <cell r="E96">
            <v>22159.956726570013</v>
          </cell>
          <cell r="F96">
            <v>22282.042947107289</v>
          </cell>
          <cell r="G96">
            <v>22258.341892597597</v>
          </cell>
          <cell r="H96">
            <v>22212.283249236072</v>
          </cell>
          <cell r="I96">
            <v>22226.432988937788</v>
          </cell>
          <cell r="J96" t="e">
            <v>#DIV/0!</v>
          </cell>
          <cell r="K96">
            <v>22360.004802276359</v>
          </cell>
          <cell r="L96">
            <v>21428.076368421334</v>
          </cell>
        </row>
        <row r="97">
          <cell r="C97">
            <v>39839.475227536212</v>
          </cell>
          <cell r="D97" t="e">
            <v>#DIV/0!</v>
          </cell>
          <cell r="E97">
            <v>39908.306574501032</v>
          </cell>
          <cell r="F97">
            <v>40169.133701593266</v>
          </cell>
          <cell r="G97">
            <v>40115.651704271892</v>
          </cell>
          <cell r="H97">
            <v>40009.978211319263</v>
          </cell>
          <cell r="I97">
            <v>40041.689025389293</v>
          </cell>
          <cell r="J97" t="e">
            <v>#DIV/0!</v>
          </cell>
          <cell r="K97">
            <v>40374.220072343029</v>
          </cell>
          <cell r="L97">
            <v>38468.985015592079</v>
          </cell>
        </row>
        <row r="100">
          <cell r="B100" t="str">
            <v xml:space="preserve">Break Even </v>
          </cell>
        </row>
        <row r="101">
          <cell r="B101" t="str">
            <v>Net Sales Revenue</v>
          </cell>
        </row>
        <row r="102">
          <cell r="B102" t="str">
            <v>Fixed Cost / C.M ratio                     Rs</v>
          </cell>
          <cell r="C102">
            <v>172672905.72614285</v>
          </cell>
          <cell r="D102" t="e">
            <v>#DIV/0!</v>
          </cell>
          <cell r="E102">
            <v>119180779.44802934</v>
          </cell>
          <cell r="F102">
            <v>170358231.44618037</v>
          </cell>
          <cell r="G102">
            <v>149896343.24533701</v>
          </cell>
          <cell r="H102">
            <v>245833017.67029431</v>
          </cell>
          <cell r="I102">
            <v>495572459.41659939</v>
          </cell>
          <cell r="J102" t="e">
            <v>#DIV/0!</v>
          </cell>
          <cell r="K102">
            <v>477624707.98227441</v>
          </cell>
          <cell r="L102">
            <v>1067870408.5072734</v>
          </cell>
          <cell r="M102" t="e">
            <v>#DIV/0!</v>
          </cell>
        </row>
        <row r="103">
          <cell r="B103" t="str">
            <v>Units yearly</v>
          </cell>
          <cell r="C103">
            <v>240</v>
          </cell>
          <cell r="D103" t="e">
            <v>#DIV/0!</v>
          </cell>
          <cell r="E103">
            <v>150</v>
          </cell>
          <cell r="F103">
            <v>189</v>
          </cell>
          <cell r="G103">
            <v>153</v>
          </cell>
          <cell r="H103">
            <v>290</v>
          </cell>
          <cell r="I103">
            <v>496</v>
          </cell>
          <cell r="J103" t="e">
            <v>#DIV/0!</v>
          </cell>
          <cell r="K103">
            <v>708</v>
          </cell>
          <cell r="L103">
            <v>1655</v>
          </cell>
          <cell r="M103" t="e">
            <v>#DIV/0!</v>
          </cell>
        </row>
        <row r="104">
          <cell r="B104" t="str">
            <v>Units monthly</v>
          </cell>
          <cell r="C104">
            <v>20</v>
          </cell>
          <cell r="D104" t="e">
            <v>#DIV/0!</v>
          </cell>
          <cell r="E104">
            <v>13</v>
          </cell>
          <cell r="F104">
            <v>16</v>
          </cell>
          <cell r="G104">
            <v>13</v>
          </cell>
          <cell r="H104">
            <v>24</v>
          </cell>
          <cell r="I104">
            <v>41</v>
          </cell>
          <cell r="J104" t="e">
            <v>#DIV/0!</v>
          </cell>
          <cell r="K104">
            <v>59</v>
          </cell>
          <cell r="L104">
            <v>138</v>
          </cell>
          <cell r="M104" t="e">
            <v>#DIV/0!</v>
          </cell>
        </row>
        <row r="106">
          <cell r="B106" t="str">
            <v>Safety Factor</v>
          </cell>
        </row>
        <row r="107">
          <cell r="B107" t="str">
            <v xml:space="preserve">Units </v>
          </cell>
          <cell r="C107">
            <v>1220</v>
          </cell>
          <cell r="D107" t="e">
            <v>#DIV/0!</v>
          </cell>
          <cell r="E107">
            <v>810</v>
          </cell>
          <cell r="F107">
            <v>1111</v>
          </cell>
          <cell r="G107">
            <v>947</v>
          </cell>
          <cell r="H107">
            <v>1550</v>
          </cell>
          <cell r="I107">
            <v>2444</v>
          </cell>
          <cell r="J107" t="e">
            <v>#DIV/0!</v>
          </cell>
          <cell r="K107">
            <v>413</v>
          </cell>
          <cell r="L107">
            <v>-176</v>
          </cell>
          <cell r="M107" t="e">
            <v>#DIV/0!</v>
          </cell>
        </row>
        <row r="108">
          <cell r="B108" t="str">
            <v>Percentage</v>
          </cell>
          <cell r="C108">
            <v>0.83561643835616439</v>
          </cell>
          <cell r="D108" t="e">
            <v>#DIV/0!</v>
          </cell>
          <cell r="E108">
            <v>0.84375</v>
          </cell>
          <cell r="F108">
            <v>0.85461538461538467</v>
          </cell>
          <cell r="G108">
            <v>0.86090909090909096</v>
          </cell>
          <cell r="H108">
            <v>0.84239130434782605</v>
          </cell>
          <cell r="I108">
            <v>0.83129251700680273</v>
          </cell>
          <cell r="J108" t="e">
            <v>#DIV/0!</v>
          </cell>
          <cell r="K108">
            <v>0.36842105263157893</v>
          </cell>
          <cell r="L108">
            <v>-0.11899932386747802</v>
          </cell>
          <cell r="M108" t="e">
            <v>#DIV/0!</v>
          </cell>
        </row>
        <row r="111">
          <cell r="B111" t="str">
            <v>Contribution Margin Ratio</v>
          </cell>
          <cell r="C111">
            <v>0.33685443345960053</v>
          </cell>
          <cell r="D111" t="e">
            <v>#DIV/0!</v>
          </cell>
          <cell r="E111">
            <v>0.32146101484616935</v>
          </cell>
          <cell r="F111">
            <v>0.30652979529532487</v>
          </cell>
          <cell r="G111">
            <v>0.29438487903921429</v>
          </cell>
          <cell r="H111">
            <v>0.29946489941218035</v>
          </cell>
          <cell r="I111">
            <v>0.23754864399290981</v>
          </cell>
          <cell r="J111" t="e">
            <v>#DIV/0!</v>
          </cell>
          <cell r="K111">
            <v>9.4759546448707183E-2</v>
          </cell>
          <cell r="L111">
            <v>5.3279525666033251E-2</v>
          </cell>
        </row>
      </sheetData>
      <sheetData sheetId="7">
        <row r="31">
          <cell r="C31" t="str">
            <v>Administrative Expenses</v>
          </cell>
          <cell r="E31">
            <v>9610261.4690381344</v>
          </cell>
          <cell r="F31">
            <v>9832911.6091950051</v>
          </cell>
          <cell r="G31">
            <v>9869393.092399193</v>
          </cell>
          <cell r="H31">
            <v>9927328.7090709955</v>
          </cell>
          <cell r="I31">
            <v>9588907.7903762609</v>
          </cell>
          <cell r="J31">
            <v>9509398.5743956808</v>
          </cell>
          <cell r="K31">
            <v>9793397.0329585802</v>
          </cell>
          <cell r="L31">
            <v>9615683.6491548289</v>
          </cell>
          <cell r="M31">
            <v>9743526.3912282288</v>
          </cell>
          <cell r="N31">
            <v>9716595.6573620625</v>
          </cell>
          <cell r="O31">
            <v>9662847.7578013577</v>
          </cell>
          <cell r="P31">
            <v>9551703.7501938995</v>
          </cell>
          <cell r="Q31">
            <v>116421955.4831742</v>
          </cell>
          <cell r="R31">
            <v>58338201.244475268</v>
          </cell>
          <cell r="S31">
            <v>58083754.238698952</v>
          </cell>
          <cell r="T31">
            <v>116421955.48317422</v>
          </cell>
          <cell r="U31" t="str">
            <v>Administrative Expenses</v>
          </cell>
        </row>
        <row r="32">
          <cell r="C32" t="str">
            <v>Depreciation (Admin. &amp; Selling )</v>
          </cell>
          <cell r="E32">
            <v>2702689.3164353981</v>
          </cell>
          <cell r="F32">
            <v>2765305.1107135788</v>
          </cell>
          <cell r="G32">
            <v>2775564.7810900123</v>
          </cell>
          <cell r="H32">
            <v>2791857.9873388167</v>
          </cell>
          <cell r="I32">
            <v>2696684.0314208353</v>
          </cell>
          <cell r="J32">
            <v>2674323.6919772951</v>
          </cell>
          <cell r="K32">
            <v>2754192.4450091408</v>
          </cell>
          <cell r="L32">
            <v>2704214.1936013722</v>
          </cell>
          <cell r="M32">
            <v>2740167.3478728519</v>
          </cell>
          <cell r="N32">
            <v>2732593.630244216</v>
          </cell>
          <cell r="O32">
            <v>2717478.1337104784</v>
          </cell>
          <cell r="P32">
            <v>2686221.1566850073</v>
          </cell>
          <cell r="Q32">
            <v>32741291.826099008</v>
          </cell>
          <cell r="R32">
            <v>16406424.918975938</v>
          </cell>
          <cell r="S32">
            <v>16334866.907123068</v>
          </cell>
          <cell r="T32">
            <v>32741291.826099008</v>
          </cell>
          <cell r="U32" t="str">
            <v>Depreciation (Admin. &amp; Selling )</v>
          </cell>
        </row>
        <row r="33">
          <cell r="C33" t="str">
            <v>Financial Charges -Capital Exp.</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t="str">
            <v>Financial Charges -Capital Exp.</v>
          </cell>
        </row>
        <row r="34">
          <cell r="C34" t="str">
            <v>Financial Charges -Working Capital</v>
          </cell>
          <cell r="E34">
            <v>482404.14502184925</v>
          </cell>
          <cell r="F34">
            <v>500093.05899224279</v>
          </cell>
          <cell r="G34">
            <v>502758.27500108583</v>
          </cell>
          <cell r="H34">
            <v>509976.18082393525</v>
          </cell>
          <cell r="I34">
            <v>477507.75782574253</v>
          </cell>
          <cell r="J34">
            <v>475522.93191278144</v>
          </cell>
          <cell r="K34">
            <v>496201.66105324955</v>
          </cell>
          <cell r="L34">
            <v>474034.81972427724</v>
          </cell>
          <cell r="M34">
            <v>484767.44876841549</v>
          </cell>
          <cell r="N34">
            <v>480920.01958029496</v>
          </cell>
          <cell r="O34">
            <v>477800.47150196694</v>
          </cell>
          <cell r="P34">
            <v>474501.88816479594</v>
          </cell>
          <cell r="Q34">
            <v>5836488.6583706383</v>
          </cell>
          <cell r="R34">
            <v>2948262.3495776374</v>
          </cell>
          <cell r="S34">
            <v>2888226.3087929999</v>
          </cell>
          <cell r="T34">
            <v>5836488.6583706373</v>
          </cell>
          <cell r="U34" t="str">
            <v>Financial Charges -Working Capital</v>
          </cell>
        </row>
        <row r="35">
          <cell r="C35" t="str">
            <v>Other Expenses  - (Charity &amp; Donation)</v>
          </cell>
          <cell r="E35">
            <v>335002.87848739536</v>
          </cell>
          <cell r="F35">
            <v>347286.84652239084</v>
          </cell>
          <cell r="G35">
            <v>349137.69097297621</v>
          </cell>
          <cell r="H35">
            <v>354150.12557217735</v>
          </cell>
          <cell r="I35">
            <v>331602.60960121016</v>
          </cell>
          <cell r="J35">
            <v>330224.25827276486</v>
          </cell>
          <cell r="K35">
            <v>344584.48684253445</v>
          </cell>
          <cell r="L35">
            <v>329190.84703074809</v>
          </cell>
          <cell r="M35">
            <v>336644.06164473307</v>
          </cell>
          <cell r="N35">
            <v>333972.23581964942</v>
          </cell>
          <cell r="O35">
            <v>331805.882987477</v>
          </cell>
          <cell r="P35">
            <v>329515.20011444169</v>
          </cell>
          <cell r="Q35">
            <v>4053117.123868498</v>
          </cell>
          <cell r="R35">
            <v>2047404.4094289145</v>
          </cell>
          <cell r="S35">
            <v>2005712.7144395835</v>
          </cell>
          <cell r="T35">
            <v>4053117.123868498</v>
          </cell>
          <cell r="U35" t="str">
            <v>Other Expenses  - (Charity &amp; Donation)</v>
          </cell>
        </row>
        <row r="36">
          <cell r="C36" t="str">
            <v>W.P.P.F.</v>
          </cell>
          <cell r="E36">
            <v>3252073.9031108925</v>
          </cell>
          <cell r="F36">
            <v>3553509.3976374501</v>
          </cell>
          <cell r="G36">
            <v>3215260.9362302129</v>
          </cell>
          <cell r="H36">
            <v>3687963.8606835259</v>
          </cell>
          <cell r="I36">
            <v>2596533.2677252637</v>
          </cell>
          <cell r="J36">
            <v>2938984.7737119384</v>
          </cell>
          <cell r="K36">
            <v>4026779.1265603094</v>
          </cell>
          <cell r="L36">
            <v>2562594.7501644297</v>
          </cell>
          <cell r="M36">
            <v>2963857.6643554028</v>
          </cell>
          <cell r="N36">
            <v>3083451.8893780885</v>
          </cell>
          <cell r="O36">
            <v>2708025.8694477342</v>
          </cell>
          <cell r="P36">
            <v>3319379.7818624973</v>
          </cell>
          <cell r="Q36">
            <v>37908415.220867746</v>
          </cell>
          <cell r="R36">
            <v>19244326.139099281</v>
          </cell>
          <cell r="S36">
            <v>18664089.081768461</v>
          </cell>
          <cell r="T36">
            <v>37908415.220867738</v>
          </cell>
          <cell r="U36" t="str">
            <v>W.P.P.F.</v>
          </cell>
        </row>
        <row r="37">
          <cell r="C37" t="str">
            <v>Workers Welfare Fund</v>
          </cell>
          <cell r="E37">
            <v>1364114.3309060526</v>
          </cell>
          <cell r="F37">
            <v>1490554.4088926227</v>
          </cell>
          <cell r="G37">
            <v>1348672.7704799296</v>
          </cell>
          <cell r="H37">
            <v>1546952.6536311514</v>
          </cell>
          <cell r="I37">
            <v>1089141.3746133363</v>
          </cell>
          <cell r="J37">
            <v>1232786.0213447402</v>
          </cell>
          <cell r="K37">
            <v>1689072.0437440719</v>
          </cell>
          <cell r="L37">
            <v>1074905.5301787574</v>
          </cell>
          <cell r="M37">
            <v>1243219.1995530683</v>
          </cell>
          <cell r="N37">
            <v>1293384.1715394033</v>
          </cell>
          <cell r="O37">
            <v>1135908.0411562263</v>
          </cell>
          <cell r="P37">
            <v>1392346.4426275794</v>
          </cell>
          <cell r="Q37">
            <v>15901056.98866694</v>
          </cell>
          <cell r="R37">
            <v>8072221.5598678328</v>
          </cell>
          <cell r="S37">
            <v>7828835.4287991058</v>
          </cell>
          <cell r="T37">
            <v>15901056.988666939</v>
          </cell>
          <cell r="U37" t="str">
            <v>Workers Welfare Fund</v>
          </cell>
        </row>
        <row r="38">
          <cell r="E38">
            <v>23191379.96600645</v>
          </cell>
          <cell r="F38">
            <v>24372464.840335585</v>
          </cell>
          <cell r="G38">
            <v>31163997.363285858</v>
          </cell>
          <cell r="H38">
            <v>32359474.098765984</v>
          </cell>
          <cell r="I38">
            <v>28183053.119735744</v>
          </cell>
          <cell r="J38">
            <v>22548928.829295874</v>
          </cell>
          <cell r="K38">
            <v>24835508.08036685</v>
          </cell>
          <cell r="L38">
            <v>25930542.52019091</v>
          </cell>
          <cell r="M38">
            <v>27849130.890162524</v>
          </cell>
          <cell r="N38">
            <v>23145996.713560048</v>
          </cell>
          <cell r="O38">
            <v>29943968.022873018</v>
          </cell>
          <cell r="P38">
            <v>23499414.053136751</v>
          </cell>
          <cell r="Q38">
            <v>317023858.49771565</v>
          </cell>
          <cell r="R38">
            <v>161819298.2174255</v>
          </cell>
          <cell r="S38">
            <v>155204560.2802901</v>
          </cell>
          <cell r="T38">
            <v>317023858.49771559</v>
          </cell>
        </row>
        <row r="39">
          <cell r="B39" t="str">
            <v>Operating Profit</v>
          </cell>
          <cell r="E39">
            <v>34629770.98322732</v>
          </cell>
          <cell r="F39">
            <v>42004029.818067335</v>
          </cell>
          <cell r="G39">
            <v>35862189.604134485</v>
          </cell>
          <cell r="H39">
            <v>46079587.449266776</v>
          </cell>
          <cell r="I39">
            <v>23665898.882856105</v>
          </cell>
          <cell r="J39">
            <v>28450833.1743325</v>
          </cell>
          <cell r="K39">
            <v>55931151.308221579</v>
          </cell>
          <cell r="L39">
            <v>30829241.487566873</v>
          </cell>
          <cell r="M39">
            <v>39551844.653943002</v>
          </cell>
          <cell r="N39">
            <v>42029847.106232226</v>
          </cell>
          <cell r="O39">
            <v>34426329.655551702</v>
          </cell>
          <cell r="P39">
            <v>43079592.446451142</v>
          </cell>
          <cell r="Q39">
            <v>456540316.56985098</v>
          </cell>
          <cell r="R39">
            <v>210692309.91188452</v>
          </cell>
          <cell r="S39">
            <v>245848006.65796655</v>
          </cell>
          <cell r="T39">
            <v>456540316.56985104</v>
          </cell>
          <cell r="U39" t="str">
            <v>Operating Profit</v>
          </cell>
        </row>
        <row r="40">
          <cell r="H40">
            <v>2885725.1981790732</v>
          </cell>
          <cell r="S40">
            <v>0</v>
          </cell>
          <cell r="T40">
            <v>0</v>
          </cell>
        </row>
        <row r="41">
          <cell r="B41" t="str">
            <v>Other Income</v>
          </cell>
          <cell r="S41">
            <v>0</v>
          </cell>
          <cell r="T41">
            <v>0</v>
          </cell>
          <cell r="U41" t="str">
            <v>Other Income</v>
          </cell>
        </row>
        <row r="42">
          <cell r="C42" t="str">
            <v>H.D</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t="str">
            <v>H.D</v>
          </cell>
        </row>
        <row r="43">
          <cell r="C43" t="str">
            <v>Scrap income</v>
          </cell>
          <cell r="E43">
            <v>16400000</v>
          </cell>
          <cell r="F43">
            <v>16400000</v>
          </cell>
          <cell r="G43">
            <v>16400000.000000004</v>
          </cell>
          <cell r="H43">
            <v>6400000</v>
          </cell>
          <cell r="I43">
            <v>6400000</v>
          </cell>
          <cell r="J43">
            <v>6400000</v>
          </cell>
          <cell r="K43">
            <v>6400000</v>
          </cell>
          <cell r="L43">
            <v>6400000</v>
          </cell>
          <cell r="M43">
            <v>6400000.0000000009</v>
          </cell>
          <cell r="N43">
            <v>6399999.9999999991</v>
          </cell>
          <cell r="O43">
            <v>6400000</v>
          </cell>
          <cell r="P43">
            <v>6400000.0000000009</v>
          </cell>
          <cell r="Q43">
            <v>106800000</v>
          </cell>
          <cell r="R43">
            <v>68400000</v>
          </cell>
          <cell r="S43">
            <v>38400000</v>
          </cell>
          <cell r="T43">
            <v>106800000</v>
          </cell>
          <cell r="U43" t="str">
            <v>Scrap income</v>
          </cell>
        </row>
        <row r="44">
          <cell r="E44">
            <v>16400000</v>
          </cell>
          <cell r="F44">
            <v>16400000</v>
          </cell>
          <cell r="G44">
            <v>16400000.000000004</v>
          </cell>
          <cell r="H44">
            <v>6400000</v>
          </cell>
          <cell r="I44">
            <v>6400000</v>
          </cell>
          <cell r="J44">
            <v>6400000</v>
          </cell>
          <cell r="K44">
            <v>6400000</v>
          </cell>
          <cell r="L44">
            <v>6400000</v>
          </cell>
          <cell r="M44">
            <v>6400000.0000000009</v>
          </cell>
          <cell r="N44">
            <v>6399999.9999999991</v>
          </cell>
          <cell r="O44">
            <v>6400000</v>
          </cell>
          <cell r="P44">
            <v>6400000.0000000009</v>
          </cell>
          <cell r="Q44">
            <v>106800000</v>
          </cell>
          <cell r="R44">
            <v>68400000</v>
          </cell>
          <cell r="S44">
            <v>38400000</v>
          </cell>
          <cell r="T44">
            <v>106800000</v>
          </cell>
        </row>
        <row r="45">
          <cell r="B45" t="str">
            <v>Profit Before Tax</v>
          </cell>
          <cell r="E45">
            <v>51029770.98322732</v>
          </cell>
          <cell r="F45">
            <v>58404029.818067335</v>
          </cell>
          <cell r="G45">
            <v>52262189.604134485</v>
          </cell>
          <cell r="H45">
            <v>52479587.449266776</v>
          </cell>
          <cell r="I45">
            <v>30065898.882856105</v>
          </cell>
          <cell r="J45">
            <v>34850833.1743325</v>
          </cell>
          <cell r="K45">
            <v>62331151.308221579</v>
          </cell>
          <cell r="L45">
            <v>37229241.487566873</v>
          </cell>
          <cell r="M45">
            <v>45951844.653943002</v>
          </cell>
          <cell r="N45">
            <v>48429847.106232226</v>
          </cell>
          <cell r="O45">
            <v>40826329.655551702</v>
          </cell>
          <cell r="P45">
            <v>49479592.446451142</v>
          </cell>
          <cell r="Q45">
            <v>563340316.56985116</v>
          </cell>
          <cell r="R45">
            <v>279092309.91188455</v>
          </cell>
          <cell r="S45">
            <v>284248006.65796655</v>
          </cell>
          <cell r="T45">
            <v>563340316.56985116</v>
          </cell>
          <cell r="U45" t="str">
            <v>Profit Before Tax</v>
          </cell>
        </row>
        <row r="46">
          <cell r="E46">
            <v>51567098.98322732</v>
          </cell>
          <cell r="F46">
            <v>58831957.818067335</v>
          </cell>
          <cell r="G46">
            <v>52770149.604134485</v>
          </cell>
          <cell r="H46">
            <v>62005035.449266776</v>
          </cell>
          <cell r="I46">
            <v>39653866.882856101</v>
          </cell>
          <cell r="J46">
            <v>44362149.1743325</v>
          </cell>
          <cell r="K46">
            <v>64877911.308221579</v>
          </cell>
          <cell r="L46">
            <v>37704049.487566873</v>
          </cell>
          <cell r="M46">
            <v>46521920.653943002</v>
          </cell>
          <cell r="N46">
            <v>48857775.106232226</v>
          </cell>
          <cell r="O46">
            <v>41301137.655551702</v>
          </cell>
          <cell r="P46">
            <v>49987552.446451142</v>
          </cell>
          <cell r="R46">
            <v>309190257.91188455</v>
          </cell>
          <cell r="S46">
            <v>289250346.65796655</v>
          </cell>
          <cell r="T46">
            <v>598440604.56985116</v>
          </cell>
        </row>
        <row r="47">
          <cell r="B47" t="str">
            <v>Taxation</v>
          </cell>
          <cell r="E47">
            <v>18048484.644129559</v>
          </cell>
          <cell r="F47">
            <v>20591185.236323565</v>
          </cell>
          <cell r="G47">
            <v>18469552.36144707</v>
          </cell>
          <cell r="H47">
            <v>21701762.407243371</v>
          </cell>
          <cell r="I47">
            <v>13878853.408999635</v>
          </cell>
          <cell r="J47">
            <v>15526752.211016374</v>
          </cell>
          <cell r="K47">
            <v>22707268.95787755</v>
          </cell>
          <cell r="L47">
            <v>13196417.320648406</v>
          </cell>
          <cell r="M47">
            <v>16282672.22888005</v>
          </cell>
          <cell r="N47">
            <v>17100221.287181277</v>
          </cell>
          <cell r="O47">
            <v>14455398.179443095</v>
          </cell>
          <cell r="P47">
            <v>17495643.356257901</v>
          </cell>
          <cell r="Q47">
            <v>209454211.59944785</v>
          </cell>
          <cell r="R47">
            <v>108216590.26915957</v>
          </cell>
          <cell r="S47">
            <v>101237621.33028828</v>
          </cell>
          <cell r="T47">
            <v>209454211.59944785</v>
          </cell>
          <cell r="U47" t="str">
            <v>Taxation</v>
          </cell>
        </row>
        <row r="48">
          <cell r="C48" t="str">
            <v>Normal</v>
          </cell>
          <cell r="E48">
            <v>18048484.644129559</v>
          </cell>
          <cell r="F48">
            <v>20591185.236323565</v>
          </cell>
          <cell r="G48">
            <v>18469552.36144707</v>
          </cell>
          <cell r="H48">
            <v>21701762.407243371</v>
          </cell>
          <cell r="I48">
            <v>13878853.408999635</v>
          </cell>
          <cell r="J48">
            <v>15526752.211016374</v>
          </cell>
          <cell r="K48">
            <v>22707268.95787755</v>
          </cell>
          <cell r="L48">
            <v>13196417.320648406</v>
          </cell>
          <cell r="M48">
            <v>16282672.22888005</v>
          </cell>
          <cell r="N48">
            <v>17100221.287181277</v>
          </cell>
          <cell r="O48">
            <v>14455398.179443095</v>
          </cell>
          <cell r="P48">
            <v>17495643.356257901</v>
          </cell>
          <cell r="Q48">
            <v>209454211.59944785</v>
          </cell>
          <cell r="R48">
            <v>108216590.26915957</v>
          </cell>
          <cell r="S48">
            <v>101237621.33028828</v>
          </cell>
          <cell r="T48">
            <v>209454211.59944785</v>
          </cell>
          <cell r="U48" t="str">
            <v>Normal</v>
          </cell>
        </row>
        <row r="49">
          <cell r="C49" t="str">
            <v>Deferred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t="str">
            <v>Deferred</v>
          </cell>
        </row>
        <row r="50">
          <cell r="E50">
            <v>18048484.644129559</v>
          </cell>
          <cell r="F50">
            <v>20591185.236323565</v>
          </cell>
          <cell r="G50">
            <v>18469552.36144707</v>
          </cell>
          <cell r="H50">
            <v>21701762.407243371</v>
          </cell>
          <cell r="I50">
            <v>13878853.408999635</v>
          </cell>
          <cell r="J50">
            <v>15526752.211016374</v>
          </cell>
          <cell r="K50">
            <v>22707268.95787755</v>
          </cell>
          <cell r="L50">
            <v>13196417.320648406</v>
          </cell>
          <cell r="M50">
            <v>16282672.22888005</v>
          </cell>
          <cell r="N50">
            <v>17100221.287181277</v>
          </cell>
          <cell r="O50">
            <v>14455398.179443095</v>
          </cell>
          <cell r="P50">
            <v>17495643.356257901</v>
          </cell>
          <cell r="Q50">
            <v>209454211.59944785</v>
          </cell>
          <cell r="R50">
            <v>108216590.26915957</v>
          </cell>
          <cell r="S50">
            <v>101237621.33028828</v>
          </cell>
          <cell r="T50">
            <v>209454211.59944785</v>
          </cell>
        </row>
        <row r="51">
          <cell r="R51">
            <v>0</v>
          </cell>
          <cell r="S51">
            <v>0</v>
          </cell>
          <cell r="T51">
            <v>0</v>
          </cell>
        </row>
        <row r="52">
          <cell r="B52" t="str">
            <v>Profit After Tax</v>
          </cell>
          <cell r="E52">
            <v>32981286.339097761</v>
          </cell>
          <cell r="F52">
            <v>37812844.581743769</v>
          </cell>
          <cell r="G52">
            <v>33792637.242687419</v>
          </cell>
          <cell r="H52">
            <v>30777825.042023405</v>
          </cell>
          <cell r="I52">
            <v>16187045.47385647</v>
          </cell>
          <cell r="J52">
            <v>19324080.963316128</v>
          </cell>
          <cell r="K52">
            <v>39623882.350344032</v>
          </cell>
          <cell r="L52">
            <v>24032824.166918468</v>
          </cell>
          <cell r="M52">
            <v>29669172.425062954</v>
          </cell>
          <cell r="N52">
            <v>31329625.819050949</v>
          </cell>
          <cell r="O52">
            <v>26370931.476108607</v>
          </cell>
          <cell r="P52">
            <v>31983949.090193242</v>
          </cell>
          <cell r="Q52">
            <v>353886104.97040331</v>
          </cell>
          <cell r="R52">
            <v>170875719.64272493</v>
          </cell>
          <cell r="S52">
            <v>183010385.32767826</v>
          </cell>
          <cell r="T52">
            <v>353886104.97040319</v>
          </cell>
          <cell r="U52" t="str">
            <v>Profit After Tax</v>
          </cell>
        </row>
        <row r="53">
          <cell r="E53">
            <v>32981286.339097656</v>
          </cell>
          <cell r="F53">
            <v>37812844.581743702</v>
          </cell>
          <cell r="G53">
            <v>33792637.242687404</v>
          </cell>
          <cell r="H53">
            <v>30777825.042023405</v>
          </cell>
          <cell r="I53">
            <v>16187045.473856321</v>
          </cell>
          <cell r="J53">
            <v>19324080.963316113</v>
          </cell>
          <cell r="K53">
            <v>39623882.350344047</v>
          </cell>
          <cell r="L53">
            <v>24032824.166918483</v>
          </cell>
          <cell r="M53">
            <v>29669172.425063103</v>
          </cell>
          <cell r="N53">
            <v>31329625.819050897</v>
          </cell>
          <cell r="O53">
            <v>26370931.476108592</v>
          </cell>
          <cell r="P53">
            <v>31983949.090193182</v>
          </cell>
          <cell r="Q53">
            <v>353886104.97040296</v>
          </cell>
          <cell r="R53">
            <v>170875719.6427246</v>
          </cell>
          <cell r="S53">
            <v>183010385.32767829</v>
          </cell>
          <cell r="T53">
            <v>353886104.9704029</v>
          </cell>
        </row>
        <row r="54">
          <cell r="E54">
            <v>1.0430812835693359E-7</v>
          </cell>
          <cell r="F54">
            <v>6.7055225372314453E-8</v>
          </cell>
          <cell r="G54">
            <v>0</v>
          </cell>
          <cell r="H54">
            <v>0</v>
          </cell>
          <cell r="I54">
            <v>1.4901161193847656E-7</v>
          </cell>
          <cell r="J54">
            <v>0</v>
          </cell>
          <cell r="K54">
            <v>0</v>
          </cell>
          <cell r="L54">
            <v>0</v>
          </cell>
          <cell r="M54">
            <v>-1.4901161193847656E-7</v>
          </cell>
          <cell r="N54">
            <v>5.2154064178466797E-8</v>
          </cell>
          <cell r="O54">
            <v>0</v>
          </cell>
          <cell r="P54">
            <v>5.9604644775390625E-8</v>
          </cell>
          <cell r="Q54">
            <v>0</v>
          </cell>
        </row>
        <row r="55">
          <cell r="S55">
            <v>500562170.76853019</v>
          </cell>
        </row>
        <row r="56">
          <cell r="B56" t="str">
            <v>INDUS MOTOR COMPANY LIMITED</v>
          </cell>
        </row>
        <row r="57">
          <cell r="B57" t="str">
            <v>PERUNIT PROFIT &amp; LOSS ACCOUNT - TOYOTA  (CKD)</v>
          </cell>
        </row>
        <row r="58">
          <cell r="B58" t="str">
            <v>FOR THE YEAR 2001~02</v>
          </cell>
        </row>
        <row r="59">
          <cell r="AA59" t="str">
            <v xml:space="preserve">C:\MIS\2002-03\[MIS-Aug-02-Sep17-QP.xls]Variantwise </v>
          </cell>
        </row>
        <row r="60">
          <cell r="AB60" t="str">
            <v>Rs.</v>
          </cell>
          <cell r="AC60" t="str">
            <v>XLI</v>
          </cell>
        </row>
        <row r="61">
          <cell r="E61">
            <v>37438</v>
          </cell>
          <cell r="G61">
            <v>37469</v>
          </cell>
          <cell r="I61">
            <v>37500</v>
          </cell>
          <cell r="K61">
            <v>37531</v>
          </cell>
          <cell r="M61">
            <v>37562</v>
          </cell>
          <cell r="O61">
            <v>37593</v>
          </cell>
          <cell r="Q61">
            <v>37624</v>
          </cell>
          <cell r="S61">
            <v>37655</v>
          </cell>
          <cell r="U61">
            <v>37686</v>
          </cell>
          <cell r="W61">
            <v>37717</v>
          </cell>
          <cell r="Y61">
            <v>37748</v>
          </cell>
          <cell r="AA61">
            <v>37779</v>
          </cell>
          <cell r="AC61" t="str">
            <v>Yearly</v>
          </cell>
        </row>
        <row r="62">
          <cell r="D62" t="str">
            <v>XLI</v>
          </cell>
          <cell r="E62" t="str">
            <v>Per Unit</v>
          </cell>
          <cell r="F62" t="str">
            <v>Total</v>
          </cell>
          <cell r="G62" t="str">
            <v>Per Unit</v>
          </cell>
          <cell r="H62" t="str">
            <v>Total</v>
          </cell>
          <cell r="I62" t="str">
            <v>Per Unit</v>
          </cell>
          <cell r="J62" t="str">
            <v>Total</v>
          </cell>
          <cell r="K62" t="str">
            <v>Per Unit</v>
          </cell>
          <cell r="L62" t="str">
            <v>Total</v>
          </cell>
          <cell r="M62" t="str">
            <v>Per Unit</v>
          </cell>
          <cell r="N62" t="str">
            <v>Total</v>
          </cell>
          <cell r="O62" t="str">
            <v>Per Unit</v>
          </cell>
          <cell r="P62" t="str">
            <v>Total</v>
          </cell>
          <cell r="Q62" t="str">
            <v>Per Unit</v>
          </cell>
          <cell r="R62" t="str">
            <v>Total</v>
          </cell>
          <cell r="S62" t="str">
            <v>Per Unit</v>
          </cell>
          <cell r="T62" t="str">
            <v>Total</v>
          </cell>
          <cell r="U62" t="str">
            <v>Per Unit</v>
          </cell>
          <cell r="V62" t="str">
            <v>Total</v>
          </cell>
          <cell r="W62" t="str">
            <v>Per Unit</v>
          </cell>
          <cell r="X62" t="str">
            <v>Total</v>
          </cell>
          <cell r="Y62" t="str">
            <v>Per Unit</v>
          </cell>
          <cell r="Z62" t="str">
            <v>Total</v>
          </cell>
          <cell r="AA62" t="str">
            <v>Per Unit</v>
          </cell>
          <cell r="AB62" t="str">
            <v>Total</v>
          </cell>
          <cell r="AC62" t="str">
            <v>Average</v>
          </cell>
        </row>
        <row r="64">
          <cell r="C64" t="str">
            <v>Sales Units</v>
          </cell>
          <cell r="E64">
            <v>1</v>
          </cell>
          <cell r="F64">
            <v>140</v>
          </cell>
          <cell r="G64">
            <v>1</v>
          </cell>
          <cell r="H64">
            <v>140</v>
          </cell>
          <cell r="I64">
            <v>1</v>
          </cell>
          <cell r="J64">
            <v>140</v>
          </cell>
          <cell r="K64">
            <v>1</v>
          </cell>
          <cell r="L64">
            <v>160</v>
          </cell>
          <cell r="M64">
            <v>1</v>
          </cell>
          <cell r="N64">
            <v>110</v>
          </cell>
          <cell r="O64">
            <v>1</v>
          </cell>
          <cell r="P64">
            <v>110</v>
          </cell>
          <cell r="Q64">
            <v>1</v>
          </cell>
          <cell r="R64">
            <v>150</v>
          </cell>
          <cell r="S64">
            <v>1</v>
          </cell>
          <cell r="T64">
            <v>120</v>
          </cell>
          <cell r="U64">
            <v>1</v>
          </cell>
          <cell r="V64">
            <v>100</v>
          </cell>
          <cell r="W64">
            <v>1</v>
          </cell>
          <cell r="X64">
            <v>90</v>
          </cell>
          <cell r="Y64">
            <v>1</v>
          </cell>
          <cell r="Z64">
            <v>100</v>
          </cell>
          <cell r="AA64">
            <v>1</v>
          </cell>
          <cell r="AB64">
            <v>100</v>
          </cell>
          <cell r="AC64">
            <v>1460</v>
          </cell>
        </row>
        <row r="66">
          <cell r="C66" t="str">
            <v>Selling Price</v>
          </cell>
          <cell r="E66">
            <v>849000</v>
          </cell>
          <cell r="F66">
            <v>118860000</v>
          </cell>
          <cell r="G66">
            <v>849000</v>
          </cell>
          <cell r="H66">
            <v>118860000</v>
          </cell>
          <cell r="I66">
            <v>849000</v>
          </cell>
          <cell r="J66">
            <v>118860000</v>
          </cell>
          <cell r="K66">
            <v>849000</v>
          </cell>
          <cell r="L66">
            <v>135840000</v>
          </cell>
          <cell r="M66">
            <v>849000</v>
          </cell>
          <cell r="N66">
            <v>93390000</v>
          </cell>
          <cell r="O66">
            <v>849000</v>
          </cell>
          <cell r="P66">
            <v>93390000</v>
          </cell>
          <cell r="Q66">
            <v>849000</v>
          </cell>
          <cell r="R66">
            <v>127350000</v>
          </cell>
          <cell r="S66">
            <v>849000</v>
          </cell>
          <cell r="T66">
            <v>101880000</v>
          </cell>
          <cell r="U66">
            <v>849000</v>
          </cell>
          <cell r="V66">
            <v>84900000</v>
          </cell>
          <cell r="W66">
            <v>849000</v>
          </cell>
          <cell r="X66">
            <v>76410000</v>
          </cell>
          <cell r="Y66">
            <v>849000</v>
          </cell>
          <cell r="Z66">
            <v>84900000</v>
          </cell>
          <cell r="AA66">
            <v>849000</v>
          </cell>
          <cell r="AB66">
            <v>84900000</v>
          </cell>
          <cell r="AC66">
            <v>849000</v>
          </cell>
        </row>
        <row r="67">
          <cell r="C67" t="str">
            <v>Less: Dealer commission</v>
          </cell>
          <cell r="E67">
            <v>-20000</v>
          </cell>
          <cell r="F67">
            <v>-2800000</v>
          </cell>
          <cell r="G67">
            <v>-20000</v>
          </cell>
          <cell r="H67">
            <v>-2800000</v>
          </cell>
          <cell r="I67">
            <v>-20000</v>
          </cell>
          <cell r="J67">
            <v>-2800000</v>
          </cell>
          <cell r="K67">
            <v>-20000</v>
          </cell>
          <cell r="L67">
            <v>-3200000</v>
          </cell>
          <cell r="M67">
            <v>-20000</v>
          </cell>
          <cell r="N67">
            <v>-2200000</v>
          </cell>
          <cell r="O67">
            <v>-20000</v>
          </cell>
          <cell r="P67">
            <v>-2200000</v>
          </cell>
          <cell r="Q67">
            <v>-20000</v>
          </cell>
          <cell r="R67">
            <v>-3000000</v>
          </cell>
          <cell r="S67">
            <v>-20000</v>
          </cell>
          <cell r="T67">
            <v>-2400000</v>
          </cell>
          <cell r="U67">
            <v>-20000</v>
          </cell>
          <cell r="V67">
            <v>-2000000</v>
          </cell>
          <cell r="W67">
            <v>-20000</v>
          </cell>
          <cell r="X67">
            <v>-1800000</v>
          </cell>
          <cell r="Y67">
            <v>-20000</v>
          </cell>
          <cell r="Z67">
            <v>-2000000</v>
          </cell>
          <cell r="AA67">
            <v>-20000</v>
          </cell>
          <cell r="AB67">
            <v>-2000000</v>
          </cell>
          <cell r="AC67">
            <v>-20000</v>
          </cell>
        </row>
        <row r="68">
          <cell r="D68" t="str">
            <v xml:space="preserve">  Sales tax</v>
          </cell>
          <cell r="E68">
            <v>-110739.13043478261</v>
          </cell>
          <cell r="F68">
            <v>-15503478.260869564</v>
          </cell>
          <cell r="G68">
            <v>-110739.13043478261</v>
          </cell>
          <cell r="H68">
            <v>-15503478.260869564</v>
          </cell>
          <cell r="I68">
            <v>-110739.13043478261</v>
          </cell>
          <cell r="J68">
            <v>-15503478.260869564</v>
          </cell>
          <cell r="K68">
            <v>-110739.13043478261</v>
          </cell>
          <cell r="L68">
            <v>-17718260.869565219</v>
          </cell>
          <cell r="M68">
            <v>-110739.13043478261</v>
          </cell>
          <cell r="N68">
            <v>-12181304.347826086</v>
          </cell>
          <cell r="O68">
            <v>-110739.13043478261</v>
          </cell>
          <cell r="P68">
            <v>-12181304.347826086</v>
          </cell>
          <cell r="Q68">
            <v>-110739.13043478261</v>
          </cell>
          <cell r="R68">
            <v>-16610869.565217391</v>
          </cell>
          <cell r="S68">
            <v>-110739.13043478261</v>
          </cell>
          <cell r="T68">
            <v>-13288695.652173912</v>
          </cell>
          <cell r="U68">
            <v>-110739.13043478261</v>
          </cell>
          <cell r="V68">
            <v>-11073913.043478262</v>
          </cell>
          <cell r="W68">
            <v>-110739.13043478261</v>
          </cell>
          <cell r="X68">
            <v>-9966521.7391304355</v>
          </cell>
          <cell r="Y68">
            <v>-110739.13043478261</v>
          </cell>
          <cell r="Z68">
            <v>-11073913.043478262</v>
          </cell>
          <cell r="AA68">
            <v>-110739.13043478261</v>
          </cell>
          <cell r="AB68">
            <v>-11073913.043478262</v>
          </cell>
          <cell r="AC68">
            <v>-110739.13043478259</v>
          </cell>
        </row>
        <row r="69">
          <cell r="C69" t="str">
            <v>Net Sales</v>
          </cell>
          <cell r="E69">
            <v>718260.86956521741</v>
          </cell>
          <cell r="F69">
            <v>100556521.73913044</v>
          </cell>
          <cell r="G69">
            <v>718260.86956521741</v>
          </cell>
          <cell r="H69">
            <v>100556521.73913044</v>
          </cell>
          <cell r="I69">
            <v>718260.86956521741</v>
          </cell>
          <cell r="J69">
            <v>100556521.73913044</v>
          </cell>
          <cell r="K69">
            <v>718260.86956521741</v>
          </cell>
          <cell r="L69">
            <v>114921739.13043478</v>
          </cell>
          <cell r="M69">
            <v>718260.86956521741</v>
          </cell>
          <cell r="N69">
            <v>79008695.652173907</v>
          </cell>
          <cell r="O69">
            <v>718260.86956521741</v>
          </cell>
          <cell r="P69">
            <v>79008695.652173907</v>
          </cell>
          <cell r="Q69">
            <v>718260.86956521741</v>
          </cell>
          <cell r="R69">
            <v>107739130.43478261</v>
          </cell>
          <cell r="S69">
            <v>718260.86956521741</v>
          </cell>
          <cell r="T69">
            <v>86191304.347826093</v>
          </cell>
          <cell r="U69">
            <v>718260.86956521741</v>
          </cell>
          <cell r="V69">
            <v>71826086.956521735</v>
          </cell>
          <cell r="W69">
            <v>718260.86956521741</v>
          </cell>
          <cell r="X69">
            <v>64643478.260869563</v>
          </cell>
          <cell r="Y69">
            <v>718260.86956521741</v>
          </cell>
          <cell r="Z69">
            <v>71826086.956521735</v>
          </cell>
          <cell r="AA69">
            <v>718260.86956521741</v>
          </cell>
          <cell r="AB69">
            <v>71826086.956521735</v>
          </cell>
          <cell r="AC69">
            <v>718260.86956521741</v>
          </cell>
          <cell r="AE69">
            <v>1048660869.5652175</v>
          </cell>
        </row>
        <row r="71">
          <cell r="C71" t="str">
            <v>Variable Cost of Sales</v>
          </cell>
          <cell r="AD71" t="str">
            <v>Variable Cost of Sales</v>
          </cell>
        </row>
        <row r="72">
          <cell r="D72" t="str">
            <v>CKD Cost</v>
          </cell>
          <cell r="E72">
            <v>261146.48864729228</v>
          </cell>
          <cell r="F72">
            <v>36560508.41062092</v>
          </cell>
          <cell r="G72">
            <v>261146.48864729228</v>
          </cell>
          <cell r="H72">
            <v>36560508.41062092</v>
          </cell>
          <cell r="I72">
            <v>261146.48864729228</v>
          </cell>
          <cell r="J72">
            <v>36560508.41062092</v>
          </cell>
          <cell r="K72">
            <v>257105.73194683768</v>
          </cell>
          <cell r="L72">
            <v>41136917.111494027</v>
          </cell>
          <cell r="M72">
            <v>257105.73194683768</v>
          </cell>
          <cell r="N72">
            <v>28281630.514152143</v>
          </cell>
          <cell r="O72">
            <v>257105.73194683768</v>
          </cell>
          <cell r="P72">
            <v>28281630.514152143</v>
          </cell>
          <cell r="Q72">
            <v>257105.73194683768</v>
          </cell>
          <cell r="R72">
            <v>38565859.792025656</v>
          </cell>
          <cell r="S72">
            <v>257105.73194683768</v>
          </cell>
          <cell r="T72">
            <v>30852687.833620522</v>
          </cell>
          <cell r="U72">
            <v>257105.73194683768</v>
          </cell>
          <cell r="V72">
            <v>25710573.194683768</v>
          </cell>
          <cell r="W72">
            <v>257105.73194683768</v>
          </cell>
          <cell r="X72">
            <v>23139515.875215393</v>
          </cell>
          <cell r="Y72">
            <v>257105.73194683768</v>
          </cell>
          <cell r="Z72">
            <v>25710573.194683768</v>
          </cell>
          <cell r="AA72">
            <v>257105.73194683768</v>
          </cell>
          <cell r="AB72">
            <v>25710573.194683768</v>
          </cell>
          <cell r="AC72">
            <v>258268.14140861234</v>
          </cell>
          <cell r="AE72" t="str">
            <v>CKD Cost</v>
          </cell>
          <cell r="AF72">
            <v>377071486.45657402</v>
          </cell>
        </row>
        <row r="73">
          <cell r="D73" t="str">
            <v>Vendor parts</v>
          </cell>
          <cell r="E73">
            <v>200657</v>
          </cell>
          <cell r="F73">
            <v>28091980</v>
          </cell>
          <cell r="G73">
            <v>200657</v>
          </cell>
          <cell r="H73">
            <v>28091980</v>
          </cell>
          <cell r="I73">
            <v>200657</v>
          </cell>
          <cell r="J73">
            <v>28091980</v>
          </cell>
          <cell r="K73">
            <v>200657</v>
          </cell>
          <cell r="L73">
            <v>32105120</v>
          </cell>
          <cell r="M73">
            <v>200657</v>
          </cell>
          <cell r="N73">
            <v>22072270</v>
          </cell>
          <cell r="O73">
            <v>200657</v>
          </cell>
          <cell r="P73">
            <v>22072270</v>
          </cell>
          <cell r="Q73">
            <v>200326</v>
          </cell>
          <cell r="R73">
            <v>30048900</v>
          </cell>
          <cell r="S73">
            <v>200326</v>
          </cell>
          <cell r="T73">
            <v>24039120</v>
          </cell>
          <cell r="U73">
            <v>200326</v>
          </cell>
          <cell r="V73">
            <v>20032600</v>
          </cell>
          <cell r="W73">
            <v>200326</v>
          </cell>
          <cell r="X73">
            <v>18029340</v>
          </cell>
          <cell r="Y73">
            <v>200326</v>
          </cell>
          <cell r="Z73">
            <v>20032600</v>
          </cell>
          <cell r="AA73">
            <v>200326</v>
          </cell>
          <cell r="AB73">
            <v>20032600</v>
          </cell>
          <cell r="AC73">
            <v>200507.36986301371</v>
          </cell>
          <cell r="AE73" t="str">
            <v>Vendor parts</v>
          </cell>
          <cell r="AF73">
            <v>292740760</v>
          </cell>
        </row>
        <row r="74">
          <cell r="D74" t="str">
            <v>Multi Source Parts</v>
          </cell>
          <cell r="E74">
            <v>136433.13680000001</v>
          </cell>
          <cell r="F74">
            <v>19100639.152000003</v>
          </cell>
          <cell r="G74">
            <v>136433.13680000001</v>
          </cell>
          <cell r="H74">
            <v>19100639.152000003</v>
          </cell>
          <cell r="I74">
            <v>136433.13680000001</v>
          </cell>
          <cell r="J74">
            <v>19100639.152000003</v>
          </cell>
          <cell r="K74">
            <v>136433.13680000001</v>
          </cell>
          <cell r="L74">
            <v>21829301.888</v>
          </cell>
          <cell r="M74">
            <v>136433.13680000001</v>
          </cell>
          <cell r="N74">
            <v>15007645.048</v>
          </cell>
          <cell r="O74">
            <v>136433.13680000001</v>
          </cell>
          <cell r="P74">
            <v>15007645.048</v>
          </cell>
          <cell r="Q74">
            <v>136433.13680000001</v>
          </cell>
          <cell r="R74">
            <v>20464970.52</v>
          </cell>
          <cell r="S74">
            <v>136433.13680000001</v>
          </cell>
          <cell r="T74">
            <v>16371976.416000001</v>
          </cell>
          <cell r="U74">
            <v>136433.13680000001</v>
          </cell>
          <cell r="V74">
            <v>13643313.680000002</v>
          </cell>
          <cell r="W74">
            <v>136433.13680000001</v>
          </cell>
          <cell r="X74">
            <v>12278982.312000001</v>
          </cell>
          <cell r="Y74">
            <v>136433.13680000001</v>
          </cell>
          <cell r="Z74">
            <v>13643313.680000002</v>
          </cell>
          <cell r="AA74">
            <v>136433.13680000001</v>
          </cell>
          <cell r="AB74">
            <v>13643313.680000002</v>
          </cell>
          <cell r="AC74">
            <v>136433.13680000004</v>
          </cell>
          <cell r="AE74" t="str">
            <v>Nomi Parts</v>
          </cell>
          <cell r="AF74">
            <v>199192379.72800004</v>
          </cell>
        </row>
        <row r="75">
          <cell r="D75" t="str">
            <v>Paints &amp; Chemicals</v>
          </cell>
          <cell r="E75">
            <v>11365</v>
          </cell>
          <cell r="F75">
            <v>1591100</v>
          </cell>
          <cell r="G75">
            <v>11365</v>
          </cell>
          <cell r="H75">
            <v>1591100</v>
          </cell>
          <cell r="I75">
            <v>11365</v>
          </cell>
          <cell r="J75">
            <v>1591100</v>
          </cell>
          <cell r="K75">
            <v>11365</v>
          </cell>
          <cell r="L75">
            <v>1818400</v>
          </cell>
          <cell r="M75">
            <v>11365</v>
          </cell>
          <cell r="N75">
            <v>1250150</v>
          </cell>
          <cell r="O75">
            <v>11365</v>
          </cell>
          <cell r="P75">
            <v>1250150</v>
          </cell>
          <cell r="Q75">
            <v>11365</v>
          </cell>
          <cell r="R75">
            <v>1704750</v>
          </cell>
          <cell r="S75">
            <v>11365</v>
          </cell>
          <cell r="T75">
            <v>1363800</v>
          </cell>
          <cell r="U75">
            <v>11365</v>
          </cell>
          <cell r="V75">
            <v>1136500</v>
          </cell>
          <cell r="W75">
            <v>11365</v>
          </cell>
          <cell r="X75">
            <v>1022850</v>
          </cell>
          <cell r="Y75">
            <v>11365</v>
          </cell>
          <cell r="Z75">
            <v>1136500</v>
          </cell>
          <cell r="AA75">
            <v>11365</v>
          </cell>
          <cell r="AB75">
            <v>1136500</v>
          </cell>
          <cell r="AC75">
            <v>11365</v>
          </cell>
          <cell r="AE75" t="str">
            <v>Paints &amp; Chemicals</v>
          </cell>
          <cell r="AF75">
            <v>16592900</v>
          </cell>
        </row>
        <row r="76">
          <cell r="D76" t="str">
            <v>Consumables</v>
          </cell>
          <cell r="E76">
            <v>5237</v>
          </cell>
          <cell r="F76">
            <v>733180</v>
          </cell>
          <cell r="G76">
            <v>5237</v>
          </cell>
          <cell r="H76">
            <v>733180</v>
          </cell>
          <cell r="I76">
            <v>5237</v>
          </cell>
          <cell r="J76">
            <v>733180</v>
          </cell>
          <cell r="K76">
            <v>5237</v>
          </cell>
          <cell r="L76">
            <v>837920</v>
          </cell>
          <cell r="M76">
            <v>5237</v>
          </cell>
          <cell r="N76">
            <v>576070</v>
          </cell>
          <cell r="O76">
            <v>5237</v>
          </cell>
          <cell r="P76">
            <v>576070</v>
          </cell>
          <cell r="Q76">
            <v>5237</v>
          </cell>
          <cell r="R76">
            <v>785550</v>
          </cell>
          <cell r="S76">
            <v>5237</v>
          </cell>
          <cell r="T76">
            <v>628440</v>
          </cell>
          <cell r="U76">
            <v>5237</v>
          </cell>
          <cell r="V76">
            <v>523700</v>
          </cell>
          <cell r="W76">
            <v>5237</v>
          </cell>
          <cell r="X76">
            <v>471330</v>
          </cell>
          <cell r="Y76">
            <v>5237</v>
          </cell>
          <cell r="Z76">
            <v>523700</v>
          </cell>
          <cell r="AA76">
            <v>5237</v>
          </cell>
          <cell r="AB76">
            <v>523700</v>
          </cell>
          <cell r="AC76">
            <v>5237</v>
          </cell>
          <cell r="AE76" t="str">
            <v>Consumables</v>
          </cell>
          <cell r="AF76">
            <v>7646020</v>
          </cell>
        </row>
        <row r="77">
          <cell r="D77" t="str">
            <v>KD Parts</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E77" t="str">
            <v>KD Parts</v>
          </cell>
          <cell r="AF77">
            <v>0</v>
          </cell>
        </row>
        <row r="78">
          <cell r="D78" t="str">
            <v>Spare parts</v>
          </cell>
          <cell r="E78">
            <v>934</v>
          </cell>
          <cell r="F78">
            <v>130760</v>
          </cell>
          <cell r="G78">
            <v>934</v>
          </cell>
          <cell r="H78">
            <v>130760</v>
          </cell>
          <cell r="I78">
            <v>934</v>
          </cell>
          <cell r="J78">
            <v>130760</v>
          </cell>
          <cell r="K78">
            <v>934</v>
          </cell>
          <cell r="L78">
            <v>149440</v>
          </cell>
          <cell r="M78">
            <v>934</v>
          </cell>
          <cell r="N78">
            <v>102740</v>
          </cell>
          <cell r="O78">
            <v>934</v>
          </cell>
          <cell r="P78">
            <v>102740</v>
          </cell>
          <cell r="Q78">
            <v>934</v>
          </cell>
          <cell r="R78">
            <v>140100</v>
          </cell>
          <cell r="S78">
            <v>934</v>
          </cell>
          <cell r="T78">
            <v>112080</v>
          </cell>
          <cell r="U78">
            <v>934</v>
          </cell>
          <cell r="V78">
            <v>93400</v>
          </cell>
          <cell r="W78">
            <v>934</v>
          </cell>
          <cell r="X78">
            <v>84060</v>
          </cell>
          <cell r="Y78">
            <v>934</v>
          </cell>
          <cell r="Z78">
            <v>93400</v>
          </cell>
          <cell r="AA78">
            <v>934</v>
          </cell>
          <cell r="AB78">
            <v>93400</v>
          </cell>
          <cell r="AC78">
            <v>934</v>
          </cell>
          <cell r="AE78" t="str">
            <v>Spare parts</v>
          </cell>
          <cell r="AF78">
            <v>1363640</v>
          </cell>
        </row>
        <row r="79">
          <cell r="D79" t="str">
            <v>Utilites</v>
          </cell>
          <cell r="E79">
            <v>4866</v>
          </cell>
          <cell r="F79">
            <v>681240</v>
          </cell>
          <cell r="G79">
            <v>4866</v>
          </cell>
          <cell r="H79">
            <v>681240</v>
          </cell>
          <cell r="I79">
            <v>4866</v>
          </cell>
          <cell r="J79">
            <v>681240</v>
          </cell>
          <cell r="K79">
            <v>4866</v>
          </cell>
          <cell r="L79">
            <v>778560</v>
          </cell>
          <cell r="M79">
            <v>4866</v>
          </cell>
          <cell r="N79">
            <v>535260</v>
          </cell>
          <cell r="O79">
            <v>4866</v>
          </cell>
          <cell r="P79">
            <v>535260</v>
          </cell>
          <cell r="Q79">
            <v>4866</v>
          </cell>
          <cell r="R79">
            <v>729900</v>
          </cell>
          <cell r="S79">
            <v>4866</v>
          </cell>
          <cell r="T79">
            <v>583920</v>
          </cell>
          <cell r="U79">
            <v>4866</v>
          </cell>
          <cell r="V79">
            <v>486600</v>
          </cell>
          <cell r="W79">
            <v>4866</v>
          </cell>
          <cell r="X79">
            <v>437940</v>
          </cell>
          <cell r="Y79">
            <v>4866</v>
          </cell>
          <cell r="Z79">
            <v>486600</v>
          </cell>
          <cell r="AA79">
            <v>4866</v>
          </cell>
          <cell r="AB79">
            <v>486600</v>
          </cell>
          <cell r="AC79">
            <v>4866</v>
          </cell>
          <cell r="AE79" t="str">
            <v>Utilites</v>
          </cell>
          <cell r="AF79">
            <v>7104360</v>
          </cell>
        </row>
        <row r="80">
          <cell r="D80" t="str">
            <v>Royalty</v>
          </cell>
          <cell r="E80">
            <v>6674</v>
          </cell>
          <cell r="F80">
            <v>934360</v>
          </cell>
          <cell r="G80">
            <v>6674</v>
          </cell>
          <cell r="H80">
            <v>934360</v>
          </cell>
          <cell r="I80">
            <v>6674</v>
          </cell>
          <cell r="J80">
            <v>934360</v>
          </cell>
          <cell r="K80">
            <v>6674</v>
          </cell>
          <cell r="L80">
            <v>1067840</v>
          </cell>
          <cell r="M80">
            <v>6674</v>
          </cell>
          <cell r="N80">
            <v>734140</v>
          </cell>
          <cell r="O80">
            <v>6674</v>
          </cell>
          <cell r="P80">
            <v>734140</v>
          </cell>
          <cell r="Q80">
            <v>6674</v>
          </cell>
          <cell r="R80">
            <v>1001100</v>
          </cell>
          <cell r="S80">
            <v>6674</v>
          </cell>
          <cell r="T80">
            <v>800880</v>
          </cell>
          <cell r="U80">
            <v>6674</v>
          </cell>
          <cell r="V80">
            <v>667400</v>
          </cell>
          <cell r="W80">
            <v>6674</v>
          </cell>
          <cell r="X80">
            <v>600660</v>
          </cell>
          <cell r="Y80">
            <v>6674</v>
          </cell>
          <cell r="Z80">
            <v>667400</v>
          </cell>
          <cell r="AA80">
            <v>6674</v>
          </cell>
          <cell r="AB80">
            <v>667400</v>
          </cell>
          <cell r="AC80">
            <v>6674</v>
          </cell>
          <cell r="AE80" t="str">
            <v>Royalty</v>
          </cell>
          <cell r="AF80">
            <v>9744040</v>
          </cell>
        </row>
        <row r="82">
          <cell r="E82">
            <v>627312.62544729223</v>
          </cell>
          <cell r="F82">
            <v>87823767.562620923</v>
          </cell>
          <cell r="G82">
            <v>627312.62544729223</v>
          </cell>
          <cell r="H82">
            <v>87823767.562620923</v>
          </cell>
          <cell r="I82">
            <v>627312.62544729223</v>
          </cell>
          <cell r="J82">
            <v>87823767.562620923</v>
          </cell>
          <cell r="K82">
            <v>623271.86874683772</v>
          </cell>
          <cell r="L82">
            <v>99723498.999494031</v>
          </cell>
          <cell r="M82">
            <v>623271.86874683772</v>
          </cell>
          <cell r="N82">
            <v>68559905.562152147</v>
          </cell>
          <cell r="O82">
            <v>623271.86874683772</v>
          </cell>
          <cell r="P82">
            <v>68559905.562152147</v>
          </cell>
          <cell r="Q82">
            <v>622940.86874683772</v>
          </cell>
          <cell r="R82">
            <v>93441130.312025651</v>
          </cell>
          <cell r="S82">
            <v>622940.86874683772</v>
          </cell>
          <cell r="T82">
            <v>74752904.249620527</v>
          </cell>
          <cell r="U82">
            <v>622940.86874683772</v>
          </cell>
          <cell r="V82">
            <v>62294086.874683768</v>
          </cell>
          <cell r="W82">
            <v>622940.86874683772</v>
          </cell>
          <cell r="X82">
            <v>56064678.187215395</v>
          </cell>
          <cell r="Y82">
            <v>622940.86874683772</v>
          </cell>
          <cell r="Z82">
            <v>62294086.874683768</v>
          </cell>
          <cell r="AA82">
            <v>622940.86874683772</v>
          </cell>
          <cell r="AB82">
            <v>62294086.874683768</v>
          </cell>
          <cell r="AC82">
            <v>624284.64807162608</v>
          </cell>
          <cell r="AF82">
            <v>911455586.18457389</v>
          </cell>
        </row>
        <row r="83">
          <cell r="C83" t="str">
            <v>Contribution Margin</v>
          </cell>
          <cell r="E83">
            <v>90948.244117925176</v>
          </cell>
          <cell r="F83">
            <v>12732754.176509514</v>
          </cell>
          <cell r="G83">
            <v>90948.244117925176</v>
          </cell>
          <cell r="H83">
            <v>12732754.176509514</v>
          </cell>
          <cell r="I83">
            <v>90948.244117925176</v>
          </cell>
          <cell r="J83">
            <v>12732754.176509514</v>
          </cell>
          <cell r="K83">
            <v>94989.000818379689</v>
          </cell>
          <cell r="L83">
            <v>15198240.13094075</v>
          </cell>
          <cell r="M83">
            <v>94989.000818379689</v>
          </cell>
          <cell r="N83">
            <v>10448790.090021759</v>
          </cell>
          <cell r="O83">
            <v>94989.000818379689</v>
          </cell>
          <cell r="P83">
            <v>10448790.090021759</v>
          </cell>
          <cell r="Q83">
            <v>95320.000818379689</v>
          </cell>
          <cell r="R83">
            <v>14298000.122756958</v>
          </cell>
          <cell r="S83">
            <v>95320.000818379689</v>
          </cell>
          <cell r="T83">
            <v>11438400.098205566</v>
          </cell>
          <cell r="U83">
            <v>95320.000818379689</v>
          </cell>
          <cell r="V83">
            <v>9532000.081837967</v>
          </cell>
          <cell r="W83">
            <v>95320.000818379689</v>
          </cell>
          <cell r="X83">
            <v>8578800.0736541674</v>
          </cell>
          <cell r="Y83">
            <v>95320.000818379689</v>
          </cell>
          <cell r="Z83">
            <v>9532000.081837967</v>
          </cell>
          <cell r="AA83">
            <v>95320.000818379689</v>
          </cell>
          <cell r="AB83">
            <v>9532000.081837967</v>
          </cell>
          <cell r="AC83">
            <v>93976.221493591322</v>
          </cell>
          <cell r="AD83" t="str">
            <v>Contribution Margin</v>
          </cell>
        </row>
        <row r="85">
          <cell r="C85" t="str">
            <v>Production cost</v>
          </cell>
          <cell r="AD85" t="str">
            <v>Production cost</v>
          </cell>
        </row>
        <row r="86">
          <cell r="D86" t="str">
            <v xml:space="preserve">Salaries &amp; Wages </v>
          </cell>
          <cell r="E86">
            <v>5330.971806841444</v>
          </cell>
          <cell r="F86">
            <v>746336.0529578022</v>
          </cell>
          <cell r="G86">
            <v>4450.6278387391867</v>
          </cell>
          <cell r="H86">
            <v>623087.89742348611</v>
          </cell>
          <cell r="I86">
            <v>4327.5507084975143</v>
          </cell>
          <cell r="J86">
            <v>605857.09918965201</v>
          </cell>
          <cell r="K86">
            <v>3880.9474753805712</v>
          </cell>
          <cell r="L86">
            <v>620951.5960608914</v>
          </cell>
          <cell r="M86">
            <v>5576.0739588801307</v>
          </cell>
          <cell r="N86">
            <v>613368.13547681435</v>
          </cell>
          <cell r="O86">
            <v>5384.2223576312035</v>
          </cell>
          <cell r="P86">
            <v>592264.45933943242</v>
          </cell>
          <cell r="Q86">
            <v>3880.9474753805712</v>
          </cell>
          <cell r="R86">
            <v>582142.12130708573</v>
          </cell>
          <cell r="S86">
            <v>5106.5098360270676</v>
          </cell>
          <cell r="T86">
            <v>612781.18032324815</v>
          </cell>
          <cell r="U86">
            <v>4709.8877128404993</v>
          </cell>
          <cell r="V86">
            <v>470988.7712840499</v>
          </cell>
          <cell r="W86">
            <v>5160.8344087507594</v>
          </cell>
          <cell r="X86">
            <v>464475.09678756836</v>
          </cell>
          <cell r="Y86">
            <v>5216.3272518556068</v>
          </cell>
          <cell r="Z86">
            <v>521632.7251855607</v>
          </cell>
          <cell r="AA86">
            <v>5063.8667476260061</v>
          </cell>
          <cell r="AB86">
            <v>506386.67476260063</v>
          </cell>
          <cell r="AC86">
            <v>4767.3094589713646</v>
          </cell>
          <cell r="AE86" t="str">
            <v xml:space="preserve">Salaries &amp; Wages </v>
          </cell>
        </row>
        <row r="87">
          <cell r="D87" t="str">
            <v xml:space="preserve">Utilities </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E87" t="str">
            <v xml:space="preserve">Utilities </v>
          </cell>
        </row>
        <row r="88">
          <cell r="D88" t="str">
            <v>Depreciation</v>
          </cell>
          <cell r="E88">
            <v>11150.091575091576</v>
          </cell>
          <cell r="F88">
            <v>1561012.8205128205</v>
          </cell>
          <cell r="G88">
            <v>9308.7920489296648</v>
          </cell>
          <cell r="H88">
            <v>1303230.8868501531</v>
          </cell>
          <cell r="I88">
            <v>9051.3678263455258</v>
          </cell>
          <cell r="J88">
            <v>1267191.4956883737</v>
          </cell>
          <cell r="K88">
            <v>8117.2666666666673</v>
          </cell>
          <cell r="L88">
            <v>1298762.6666666667</v>
          </cell>
          <cell r="M88">
            <v>11662.739463601532</v>
          </cell>
          <cell r="N88">
            <v>1282901.3409961686</v>
          </cell>
          <cell r="O88">
            <v>11261.468738438773</v>
          </cell>
          <cell r="P88">
            <v>1238761.5612282651</v>
          </cell>
          <cell r="Q88">
            <v>8117.2666666666673</v>
          </cell>
          <cell r="R88">
            <v>1217590</v>
          </cell>
          <cell r="S88">
            <v>10680.614035087719</v>
          </cell>
          <cell r="T88">
            <v>1281673.6842105263</v>
          </cell>
          <cell r="U88">
            <v>9851.0517799352765</v>
          </cell>
          <cell r="V88">
            <v>985105.17799352761</v>
          </cell>
          <cell r="W88">
            <v>10794.237588652482</v>
          </cell>
          <cell r="X88">
            <v>971481.38297872338</v>
          </cell>
          <cell r="Y88">
            <v>10910.304659498208</v>
          </cell>
          <cell r="Z88">
            <v>1091030.4659498208</v>
          </cell>
          <cell r="AA88">
            <v>10591.423103688239</v>
          </cell>
          <cell r="AB88">
            <v>1059142.3103688238</v>
          </cell>
          <cell r="AC88">
            <v>9971.1532831807308</v>
          </cell>
          <cell r="AE88" t="str">
            <v>Depreciation</v>
          </cell>
        </row>
        <row r="89">
          <cell r="D89" t="str">
            <v xml:space="preserve">Other Factory overhead </v>
          </cell>
          <cell r="E89">
            <v>3328.5244606883934</v>
          </cell>
          <cell r="F89">
            <v>465993.42449637508</v>
          </cell>
          <cell r="G89">
            <v>2778.859870849943</v>
          </cell>
          <cell r="H89">
            <v>389040.38191899203</v>
          </cell>
          <cell r="I89">
            <v>2702.0136121556093</v>
          </cell>
          <cell r="J89">
            <v>378281.90570178529</v>
          </cell>
          <cell r="K89">
            <v>2423.1658073811504</v>
          </cell>
          <cell r="L89">
            <v>387706.52918098407</v>
          </cell>
          <cell r="M89">
            <v>3481.5600680763655</v>
          </cell>
          <cell r="N89">
            <v>382971.60748840019</v>
          </cell>
          <cell r="O89">
            <v>3361.7727627374452</v>
          </cell>
          <cell r="P89">
            <v>369795.00390111899</v>
          </cell>
          <cell r="Q89">
            <v>2423.1658073811504</v>
          </cell>
          <cell r="R89">
            <v>363474.87110717257</v>
          </cell>
          <cell r="S89">
            <v>3188.3760623436192</v>
          </cell>
          <cell r="T89">
            <v>382605.12748123432</v>
          </cell>
          <cell r="U89">
            <v>2940.735203132464</v>
          </cell>
          <cell r="V89">
            <v>294073.52031324641</v>
          </cell>
          <cell r="W89">
            <v>3222.2949566238703</v>
          </cell>
          <cell r="X89">
            <v>290006.54609614832</v>
          </cell>
          <cell r="Y89">
            <v>3256.9432894907936</v>
          </cell>
          <cell r="Z89">
            <v>325694.32894907938</v>
          </cell>
          <cell r="AA89">
            <v>3161.7507925119394</v>
          </cell>
          <cell r="AB89">
            <v>316175.07925119397</v>
          </cell>
          <cell r="AC89">
            <v>2976.5878944422811</v>
          </cell>
          <cell r="AE89" t="str">
            <v xml:space="preserve">Other Factory overhead </v>
          </cell>
        </row>
        <row r="90">
          <cell r="D90" t="str">
            <v>Running Royalty</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E90" t="str">
            <v>Running Royalty</v>
          </cell>
        </row>
        <row r="91">
          <cell r="E91">
            <v>19809.587842621411</v>
          </cell>
          <cell r="F91">
            <v>2773342.2979669976</v>
          </cell>
          <cell r="G91">
            <v>16538.279758518795</v>
          </cell>
          <cell r="H91">
            <v>2315359.1661926312</v>
          </cell>
          <cell r="I91">
            <v>16080.93214699865</v>
          </cell>
          <cell r="J91">
            <v>2251330.5005798112</v>
          </cell>
          <cell r="K91">
            <v>14421.379949428388</v>
          </cell>
          <cell r="L91">
            <v>2307420.7919085422</v>
          </cell>
          <cell r="M91">
            <v>20720.373490558028</v>
          </cell>
          <cell r="N91">
            <v>2279241.083961383</v>
          </cell>
          <cell r="O91">
            <v>20007.463858807419</v>
          </cell>
          <cell r="P91">
            <v>2200821.0244688164</v>
          </cell>
          <cell r="Q91">
            <v>14421.379949428388</v>
          </cell>
          <cell r="R91">
            <v>2163206.9924142584</v>
          </cell>
          <cell r="S91">
            <v>18975.499933458406</v>
          </cell>
          <cell r="T91">
            <v>2277059.9920150088</v>
          </cell>
          <cell r="U91">
            <v>17501.674695908237</v>
          </cell>
          <cell r="V91">
            <v>1750167.4695908239</v>
          </cell>
          <cell r="W91">
            <v>19177.366954027111</v>
          </cell>
          <cell r="X91">
            <v>1725963.02586244</v>
          </cell>
          <cell r="Y91">
            <v>19383.575200844611</v>
          </cell>
          <cell r="Z91">
            <v>1938357.520084461</v>
          </cell>
          <cell r="AA91">
            <v>18817.040643826185</v>
          </cell>
          <cell r="AB91">
            <v>1881704.0643826183</v>
          </cell>
          <cell r="AC91">
            <v>17715.050636594377</v>
          </cell>
        </row>
        <row r="92">
          <cell r="C92" t="str">
            <v>Gross Profit</v>
          </cell>
          <cell r="E92">
            <v>71138.656275303772</v>
          </cell>
          <cell r="F92">
            <v>9959411.8785425164</v>
          </cell>
          <cell r="G92">
            <v>74409.964359406382</v>
          </cell>
          <cell r="H92">
            <v>10417395.010316882</v>
          </cell>
          <cell r="I92">
            <v>74867.31197092653</v>
          </cell>
          <cell r="J92">
            <v>10481423.675929703</v>
          </cell>
          <cell r="K92">
            <v>80567.620868951301</v>
          </cell>
          <cell r="L92">
            <v>12890819.339032209</v>
          </cell>
          <cell r="M92">
            <v>74268.627327821654</v>
          </cell>
          <cell r="N92">
            <v>8169549.0060603768</v>
          </cell>
          <cell r="O92">
            <v>74981.536959572273</v>
          </cell>
          <cell r="P92">
            <v>8247969.0655529425</v>
          </cell>
          <cell r="Q92">
            <v>80898.620868951301</v>
          </cell>
          <cell r="R92">
            <v>12134793.1303427</v>
          </cell>
          <cell r="S92">
            <v>76344.50088492129</v>
          </cell>
          <cell r="T92">
            <v>9161340.1061905585</v>
          </cell>
          <cell r="U92">
            <v>77818.326122471452</v>
          </cell>
          <cell r="V92">
            <v>7781832.6122471429</v>
          </cell>
          <cell r="W92">
            <v>76142.633864352581</v>
          </cell>
          <cell r="X92">
            <v>6852837.0477917269</v>
          </cell>
          <cell r="Y92">
            <v>75936.425617535075</v>
          </cell>
          <cell r="Z92">
            <v>7593642.5617535058</v>
          </cell>
          <cell r="AA92">
            <v>76502.960174553504</v>
          </cell>
          <cell r="AB92">
            <v>7650296.0174553487</v>
          </cell>
          <cell r="AC92">
            <v>76261.170856996949</v>
          </cell>
          <cell r="AD92" t="str">
            <v>Gross Profit</v>
          </cell>
        </row>
        <row r="93">
          <cell r="E93">
            <v>9.9042923385713486</v>
          </cell>
          <cell r="F93">
            <v>9.9042923385713362</v>
          </cell>
          <cell r="G93">
            <v>10.359740800643745</v>
          </cell>
          <cell r="H93">
            <v>10.359740800643733</v>
          </cell>
          <cell r="I93">
            <v>10.423415104911077</v>
          </cell>
          <cell r="J93">
            <v>10.423415104911067</v>
          </cell>
          <cell r="K93">
            <v>11.217041646403631</v>
          </cell>
          <cell r="L93">
            <v>11.217041646403631</v>
          </cell>
          <cell r="M93">
            <v>10.340063126754831</v>
          </cell>
          <cell r="N93">
            <v>10.340063126754826</v>
          </cell>
          <cell r="O93">
            <v>10.439318099698319</v>
          </cell>
          <cell r="P93">
            <v>10.43931809969831</v>
          </cell>
          <cell r="Q93">
            <v>11.26312518151259</v>
          </cell>
          <cell r="R93">
            <v>11.263125181512594</v>
          </cell>
          <cell r="S93">
            <v>10.629076999716643</v>
          </cell>
          <cell r="T93">
            <v>10.629076999716649</v>
          </cell>
          <cell r="U93">
            <v>10.834270586058373</v>
          </cell>
          <cell r="V93">
            <v>10.834270586058372</v>
          </cell>
          <cell r="W93">
            <v>10.600972027119306</v>
          </cell>
          <cell r="X93">
            <v>10.600972027119299</v>
          </cell>
          <cell r="Y93">
            <v>10.57226264650912</v>
          </cell>
          <cell r="Z93">
            <v>10.572262646509119</v>
          </cell>
          <cell r="AA93">
            <v>10.651138523091589</v>
          </cell>
          <cell r="AB93">
            <v>10.651138523091589</v>
          </cell>
          <cell r="AC93">
            <v>10.617475361446306</v>
          </cell>
        </row>
        <row r="94">
          <cell r="C94" t="str">
            <v>Other Expenses</v>
          </cell>
          <cell r="AD94" t="str">
            <v>Other Expenses</v>
          </cell>
        </row>
        <row r="95">
          <cell r="D95" t="str">
            <v>Selling Expenses</v>
          </cell>
          <cell r="E95">
            <v>5183.0082521448167</v>
          </cell>
          <cell r="F95">
            <v>725621.15530027437</v>
          </cell>
          <cell r="G95">
            <v>4427.3486746392564</v>
          </cell>
          <cell r="H95">
            <v>619828.81444949587</v>
          </cell>
          <cell r="I95">
            <v>4320.887144065181</v>
          </cell>
          <cell r="J95">
            <v>604924.20016912534</v>
          </cell>
          <cell r="K95">
            <v>3897.7185689144208</v>
          </cell>
          <cell r="L95">
            <v>623634.97102630732</v>
          </cell>
          <cell r="M95">
            <v>5409.2615187305564</v>
          </cell>
          <cell r="N95">
            <v>595018.76706036122</v>
          </cell>
          <cell r="O95">
            <v>5179.8400416559607</v>
          </cell>
          <cell r="P95">
            <v>569782.40458215564</v>
          </cell>
          <cell r="Q95">
            <v>3845.1336292747983</v>
          </cell>
          <cell r="R95">
            <v>576770.04439121974</v>
          </cell>
          <cell r="S95">
            <v>4967.5774890123712</v>
          </cell>
          <cell r="T95">
            <v>596109.29868148454</v>
          </cell>
          <cell r="U95">
            <v>4642.661605420024</v>
          </cell>
          <cell r="V95">
            <v>464266.16054200241</v>
          </cell>
          <cell r="W95">
            <v>5073.1110111757944</v>
          </cell>
          <cell r="X95">
            <v>456579.9910058215</v>
          </cell>
          <cell r="Y95">
            <v>5099.2966467698334</v>
          </cell>
          <cell r="Z95">
            <v>509929.66467698332</v>
          </cell>
          <cell r="AA95">
            <v>4893.3178190345943</v>
          </cell>
          <cell r="AB95">
            <v>489331.78190345946</v>
          </cell>
          <cell r="AC95">
            <v>4679.3131875264999</v>
          </cell>
          <cell r="AE95" t="str">
            <v>Selling Expenses</v>
          </cell>
        </row>
        <row r="96">
          <cell r="D96" t="str">
            <v>Advertisement Expenses</v>
          </cell>
          <cell r="E96">
            <v>800.32572918126152</v>
          </cell>
          <cell r="F96">
            <v>112045.60208537661</v>
          </cell>
          <cell r="G96">
            <v>969.71958993165515</v>
          </cell>
          <cell r="H96">
            <v>135760.74259043174</v>
          </cell>
          <cell r="I96">
            <v>7367.9708551430685</v>
          </cell>
          <cell r="J96">
            <v>1031515.9197200296</v>
          </cell>
          <cell r="K96">
            <v>6935.2770964018819</v>
          </cell>
          <cell r="L96">
            <v>1109644.3354243012</v>
          </cell>
          <cell r="M96">
            <v>7697.2629504339211</v>
          </cell>
          <cell r="N96">
            <v>846698.92454773129</v>
          </cell>
          <cell r="O96">
            <v>799.8365151483406</v>
          </cell>
          <cell r="P96">
            <v>87982.01666631746</v>
          </cell>
          <cell r="Q96">
            <v>739.89139808437483</v>
          </cell>
          <cell r="R96">
            <v>110983.70971265623</v>
          </cell>
          <cell r="S96">
            <v>4684.9685429207811</v>
          </cell>
          <cell r="T96">
            <v>562196.22515049379</v>
          </cell>
          <cell r="U96">
            <v>5393.2109933565007</v>
          </cell>
          <cell r="V96">
            <v>539321.0993356501</v>
          </cell>
          <cell r="W96">
            <v>783.35612673520234</v>
          </cell>
          <cell r="X96">
            <v>70502.051406168204</v>
          </cell>
          <cell r="Y96">
            <v>8782.5333169589612</v>
          </cell>
          <cell r="Z96">
            <v>878253.33169589611</v>
          </cell>
          <cell r="AA96">
            <v>1104.3291887822443</v>
          </cell>
          <cell r="AB96">
            <v>110432.91887822443</v>
          </cell>
          <cell r="AC96">
            <v>3832.4225186392314</v>
          </cell>
        </row>
        <row r="97">
          <cell r="D97" t="str">
            <v>Administrative Expenses</v>
          </cell>
          <cell r="E97">
            <v>10560.726889052896</v>
          </cell>
          <cell r="F97">
            <v>1478501.7644674054</v>
          </cell>
          <cell r="G97">
            <v>9021.0198249495461</v>
          </cell>
          <cell r="H97">
            <v>1262942.7754929364</v>
          </cell>
          <cell r="I97">
            <v>8804.0973170376383</v>
          </cell>
          <cell r="J97">
            <v>1232573.6243852694</v>
          </cell>
          <cell r="K97">
            <v>7941.8629672567968</v>
          </cell>
          <cell r="L97">
            <v>1270698.0747610875</v>
          </cell>
          <cell r="M97">
            <v>11021.733092386507</v>
          </cell>
          <cell r="N97">
            <v>1212390.6401625157</v>
          </cell>
          <cell r="O97">
            <v>10554.271447719957</v>
          </cell>
          <cell r="P97">
            <v>1160969.8592491953</v>
          </cell>
          <cell r="Q97">
            <v>7834.7176263668644</v>
          </cell>
          <cell r="R97">
            <v>1175207.6439550295</v>
          </cell>
          <cell r="S97">
            <v>10121.772262268241</v>
          </cell>
          <cell r="T97">
            <v>1214612.671472189</v>
          </cell>
          <cell r="U97">
            <v>9459.7343604157559</v>
          </cell>
          <cell r="V97">
            <v>945973.43604157562</v>
          </cell>
          <cell r="W97">
            <v>10336.803890810705</v>
          </cell>
          <cell r="X97">
            <v>930312.35017296346</v>
          </cell>
          <cell r="Y97">
            <v>10390.158879356299</v>
          </cell>
          <cell r="Z97">
            <v>1039015.8879356298</v>
          </cell>
          <cell r="AA97">
            <v>9970.4632047953019</v>
          </cell>
          <cell r="AB97">
            <v>997046.32047953014</v>
          </cell>
          <cell r="AC97">
            <v>9534.4144168324146</v>
          </cell>
          <cell r="AE97" t="str">
            <v>Administrative Expenses</v>
          </cell>
        </row>
        <row r="98">
          <cell r="D98" t="str">
            <v>Depreciation (Admin. &amp; Selling )</v>
          </cell>
          <cell r="E98">
            <v>2969.9882598191184</v>
          </cell>
          <cell r="F98">
            <v>415798.35637467657</v>
          </cell>
          <cell r="G98">
            <v>2536.9771657922738</v>
          </cell>
          <cell r="H98">
            <v>355176.80321091833</v>
          </cell>
          <cell r="I98">
            <v>2475.9721508385478</v>
          </cell>
          <cell r="J98">
            <v>346636.10111739667</v>
          </cell>
          <cell r="K98">
            <v>2233.4863898710532</v>
          </cell>
          <cell r="L98">
            <v>357357.82237936853</v>
          </cell>
          <cell r="M98">
            <v>3099.6368177250984</v>
          </cell>
          <cell r="N98">
            <v>340960.04994976084</v>
          </cell>
          <cell r="O98">
            <v>2968.1727990868981</v>
          </cell>
          <cell r="P98">
            <v>326499.00789955881</v>
          </cell>
          <cell r="Q98">
            <v>2203.3539560073127</v>
          </cell>
          <cell r="R98">
            <v>330503.09340109694</v>
          </cell>
          <cell r="S98">
            <v>2846.5412564224971</v>
          </cell>
          <cell r="T98">
            <v>341584.95077069965</v>
          </cell>
          <cell r="U98">
            <v>2660.3566484202443</v>
          </cell>
          <cell r="V98">
            <v>266035.66484202445</v>
          </cell>
          <cell r="W98">
            <v>2907.0145002598042</v>
          </cell>
          <cell r="X98">
            <v>261631.30502338239</v>
          </cell>
          <cell r="Y98">
            <v>2922.0194986134175</v>
          </cell>
          <cell r="Z98">
            <v>292201.94986134174</v>
          </cell>
          <cell r="AA98">
            <v>2803.9886812995901</v>
          </cell>
          <cell r="AB98">
            <v>280398.86812995898</v>
          </cell>
          <cell r="AC98">
            <v>2681.3588855891667</v>
          </cell>
          <cell r="AE98" t="str">
            <v>Depreciation (Admin. &amp; Selling )</v>
          </cell>
        </row>
        <row r="99">
          <cell r="D99" t="str">
            <v>Financial Charges -Capital Exp.</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E99" t="str">
            <v>Financial Charges -Capital Exp.</v>
          </cell>
        </row>
        <row r="100">
          <cell r="D100" t="str">
            <v>Financial  Charges -Working Capital</v>
          </cell>
          <cell r="E100">
            <v>530.11444507895521</v>
          </cell>
          <cell r="F100">
            <v>74216.022311053734</v>
          </cell>
          <cell r="G100">
            <v>458.80097155251627</v>
          </cell>
          <cell r="H100">
            <v>64232.136017352277</v>
          </cell>
          <cell r="I100">
            <v>448.49087868071882</v>
          </cell>
          <cell r="J100">
            <v>62788.723015300639</v>
          </cell>
          <cell r="K100">
            <v>407.98094465914818</v>
          </cell>
          <cell r="L100">
            <v>65276.95114546371</v>
          </cell>
          <cell r="M100">
            <v>548.85949175372707</v>
          </cell>
          <cell r="N100">
            <v>60374.544092909979</v>
          </cell>
          <cell r="O100">
            <v>527.77239945924691</v>
          </cell>
          <cell r="P100">
            <v>58054.963940517162</v>
          </cell>
          <cell r="Q100">
            <v>396.96132884259964</v>
          </cell>
          <cell r="R100">
            <v>59544.199326389949</v>
          </cell>
          <cell r="S100">
            <v>498.98402076239711</v>
          </cell>
          <cell r="T100">
            <v>59878.08249148765</v>
          </cell>
          <cell r="U100">
            <v>470.64800851302482</v>
          </cell>
          <cell r="V100">
            <v>47064.800851302483</v>
          </cell>
          <cell r="W100">
            <v>511.61704210669683</v>
          </cell>
          <cell r="X100">
            <v>46045.533789602712</v>
          </cell>
          <cell r="Y100">
            <v>513.76394785157731</v>
          </cell>
          <cell r="Z100">
            <v>51376.394785157732</v>
          </cell>
          <cell r="AA100">
            <v>495.30468493193735</v>
          </cell>
          <cell r="AB100">
            <v>49530.468493193737</v>
          </cell>
          <cell r="AC100">
            <v>478.34439743817239</v>
          </cell>
          <cell r="AE100" t="str">
            <v>Financial  Charges -Working Capital</v>
          </cell>
        </row>
        <row r="101">
          <cell r="D101" t="str">
            <v>Other Expenses (Charity &amp; Donation)</v>
          </cell>
          <cell r="E101">
            <v>368.13503130483002</v>
          </cell>
          <cell r="F101">
            <v>51538.904382676206</v>
          </cell>
          <cell r="G101">
            <v>318.61178580035858</v>
          </cell>
          <cell r="H101">
            <v>44605.650012050202</v>
          </cell>
          <cell r="I101">
            <v>311.4519990838325</v>
          </cell>
          <cell r="J101">
            <v>43603.279871736551</v>
          </cell>
          <cell r="K101">
            <v>283.32010045774183</v>
          </cell>
          <cell r="L101">
            <v>45331.216073238691</v>
          </cell>
          <cell r="M101">
            <v>381.15242482897719</v>
          </cell>
          <cell r="N101">
            <v>41926.76673118749</v>
          </cell>
          <cell r="O101">
            <v>366.50861073558809</v>
          </cell>
          <cell r="P101">
            <v>40315.947180914693</v>
          </cell>
          <cell r="Q101">
            <v>275.66758947402758</v>
          </cell>
          <cell r="R101">
            <v>41350.138421104137</v>
          </cell>
          <cell r="S101">
            <v>346.51668108499797</v>
          </cell>
          <cell r="T101">
            <v>41582.001730199758</v>
          </cell>
          <cell r="U101">
            <v>326.83889480071173</v>
          </cell>
          <cell r="V101">
            <v>32683.889480071171</v>
          </cell>
          <cell r="W101">
            <v>355.28961257409514</v>
          </cell>
          <cell r="X101">
            <v>31976.065131668562</v>
          </cell>
          <cell r="Y101">
            <v>356.78051934137312</v>
          </cell>
          <cell r="Z101">
            <v>35678.051934137315</v>
          </cell>
          <cell r="AA101">
            <v>343.96158675828985</v>
          </cell>
          <cell r="AB101">
            <v>34396.158675828985</v>
          </cell>
          <cell r="AC101">
            <v>332.18360933206418</v>
          </cell>
          <cell r="AE101" t="str">
            <v>Other Expenses (Charity &amp; Donation)</v>
          </cell>
        </row>
        <row r="102">
          <cell r="D102" t="str">
            <v>Other Expenses ( W.P.P.F.)</v>
          </cell>
          <cell r="E102">
            <v>3573.7075858361454</v>
          </cell>
          <cell r="F102">
            <v>500319.06201706035</v>
          </cell>
          <cell r="G102">
            <v>3260.1003648049996</v>
          </cell>
          <cell r="H102">
            <v>456414.05107269995</v>
          </cell>
          <cell r="I102">
            <v>2868.2077932472907</v>
          </cell>
          <cell r="J102">
            <v>401549.09105462069</v>
          </cell>
          <cell r="K102">
            <v>2950.3710885468208</v>
          </cell>
          <cell r="L102">
            <v>472059.37416749133</v>
          </cell>
          <cell r="M102">
            <v>2984.5209973853607</v>
          </cell>
          <cell r="N102">
            <v>328297.30971238966</v>
          </cell>
          <cell r="O102">
            <v>3261.9142882485439</v>
          </cell>
          <cell r="P102">
            <v>358810.57170733984</v>
          </cell>
          <cell r="Q102">
            <v>3221.4233012482478</v>
          </cell>
          <cell r="R102">
            <v>483213.49518723716</v>
          </cell>
          <cell r="S102">
            <v>2697.4681580678207</v>
          </cell>
          <cell r="T102">
            <v>323696.17896813847</v>
          </cell>
          <cell r="U102">
            <v>2877.5317129664104</v>
          </cell>
          <cell r="V102">
            <v>287753.17129664106</v>
          </cell>
          <cell r="W102">
            <v>3280.2679674234987</v>
          </cell>
          <cell r="X102">
            <v>295224.11706811487</v>
          </cell>
          <cell r="Y102">
            <v>2911.8557735997142</v>
          </cell>
          <cell r="Z102">
            <v>291185.57735997142</v>
          </cell>
          <cell r="AA102">
            <v>3464.9058265788067</v>
          </cell>
          <cell r="AB102">
            <v>346490.58265788067</v>
          </cell>
          <cell r="AC102">
            <v>3113.0223166230039</v>
          </cell>
          <cell r="AE102" t="str">
            <v>Other Expenses ( W.P.P.F.)</v>
          </cell>
        </row>
        <row r="103">
          <cell r="D103" t="str">
            <v>Workers Welfare Fund</v>
          </cell>
          <cell r="E103">
            <v>1499.0267372593985</v>
          </cell>
          <cell r="F103">
            <v>209863.74321631578</v>
          </cell>
          <cell r="G103">
            <v>1367.4811090758005</v>
          </cell>
          <cell r="H103">
            <v>191447.35527061208</v>
          </cell>
          <cell r="I103">
            <v>1203.0979219267881</v>
          </cell>
          <cell r="J103">
            <v>168433.70906975033</v>
          </cell>
          <cell r="K103">
            <v>1237.5621229049211</v>
          </cell>
          <cell r="L103">
            <v>198009.93966478738</v>
          </cell>
          <cell r="M103">
            <v>1251.8866374865934</v>
          </cell>
          <cell r="N103">
            <v>137707.53012352527</v>
          </cell>
          <cell r="O103">
            <v>1368.2419770751833</v>
          </cell>
          <cell r="P103">
            <v>150506.61747827017</v>
          </cell>
          <cell r="Q103">
            <v>1351.2576349952574</v>
          </cell>
          <cell r="R103">
            <v>202688.64524928862</v>
          </cell>
          <cell r="S103">
            <v>1131.4795054513236</v>
          </cell>
          <cell r="T103">
            <v>135777.54065415883</v>
          </cell>
          <cell r="U103">
            <v>1207.0089316049207</v>
          </cell>
          <cell r="V103">
            <v>120700.89316049207</v>
          </cell>
          <cell r="W103">
            <v>1375.9406080206418</v>
          </cell>
          <cell r="X103">
            <v>123834.65472185776</v>
          </cell>
          <cell r="Y103">
            <v>1221.4064958669101</v>
          </cell>
          <cell r="Z103">
            <v>122140.64958669101</v>
          </cell>
          <cell r="AA103">
            <v>1453.3887710099996</v>
          </cell>
          <cell r="AB103">
            <v>145338.87710099996</v>
          </cell>
          <cell r="AC103">
            <v>1305.7877776005132</v>
          </cell>
          <cell r="AE103" t="str">
            <v>Workers Welfare Fund</v>
          </cell>
        </row>
        <row r="104">
          <cell r="E104">
            <v>25485.032929677422</v>
          </cell>
          <cell r="F104">
            <v>3567904.6101548392</v>
          </cell>
          <cell r="G104">
            <v>22360.059486546405</v>
          </cell>
          <cell r="H104">
            <v>3130408.328116497</v>
          </cell>
          <cell r="I104">
            <v>27800.176060023059</v>
          </cell>
          <cell r="J104">
            <v>3892024.6484032292</v>
          </cell>
          <cell r="K104">
            <v>25887.579279012789</v>
          </cell>
          <cell r="L104">
            <v>4142012.6846420458</v>
          </cell>
          <cell r="M104">
            <v>32394.313930730743</v>
          </cell>
          <cell r="N104">
            <v>3563374.5323803816</v>
          </cell>
          <cell r="O104">
            <v>25026.558079129718</v>
          </cell>
          <cell r="P104">
            <v>2752921.3887042687</v>
          </cell>
          <cell r="Q104">
            <v>19868.406464293483</v>
          </cell>
          <cell r="R104">
            <v>2980260.9696440222</v>
          </cell>
          <cell r="S104">
            <v>27295.30791599043</v>
          </cell>
          <cell r="T104">
            <v>3275436.9499188517</v>
          </cell>
          <cell r="U104">
            <v>27037.991155497592</v>
          </cell>
          <cell r="V104">
            <v>2703799.1155497599</v>
          </cell>
          <cell r="W104">
            <v>24623.40075910644</v>
          </cell>
          <cell r="X104">
            <v>2216106.0683195796</v>
          </cell>
          <cell r="Y104">
            <v>32197.815078358082</v>
          </cell>
          <cell r="Z104">
            <v>3219781.5078358091</v>
          </cell>
          <cell r="AA104">
            <v>24529.659763190764</v>
          </cell>
          <cell r="AB104">
            <v>2452965.9763190765</v>
          </cell>
          <cell r="AC104">
            <v>25956.84710958106</v>
          </cell>
        </row>
        <row r="105">
          <cell r="D105" t="str">
            <v>Operating Profit</v>
          </cell>
          <cell r="E105">
            <v>45653.623345626351</v>
          </cell>
          <cell r="F105">
            <v>6391507.2683876771</v>
          </cell>
          <cell r="G105">
            <v>52049.904872859974</v>
          </cell>
          <cell r="H105">
            <v>7286986.6822003853</v>
          </cell>
          <cell r="I105">
            <v>47067.135910903467</v>
          </cell>
          <cell r="J105">
            <v>6589399.0275264736</v>
          </cell>
          <cell r="K105">
            <v>54680.041589938512</v>
          </cell>
          <cell r="L105">
            <v>8748806.6543901637</v>
          </cell>
          <cell r="M105">
            <v>41874.313397090911</v>
          </cell>
          <cell r="N105">
            <v>4606174.4736799952</v>
          </cell>
          <cell r="O105">
            <v>49954.978880442555</v>
          </cell>
          <cell r="P105">
            <v>5495047.6768486742</v>
          </cell>
          <cell r="Q105">
            <v>61030.214404657818</v>
          </cell>
          <cell r="R105">
            <v>9154532.1606986783</v>
          </cell>
          <cell r="S105">
            <v>49049.19296893086</v>
          </cell>
          <cell r="T105">
            <v>5885903.1562717073</v>
          </cell>
          <cell r="U105">
            <v>50780.33496697386</v>
          </cell>
          <cell r="V105">
            <v>5078033.496697383</v>
          </cell>
          <cell r="W105">
            <v>51519.233105246138</v>
          </cell>
          <cell r="X105">
            <v>4636730.9794721473</v>
          </cell>
          <cell r="Y105">
            <v>43738.610539176996</v>
          </cell>
          <cell r="Z105">
            <v>4373861.0539176967</v>
          </cell>
          <cell r="AA105">
            <v>51973.300411362739</v>
          </cell>
          <cell r="AB105">
            <v>5197330.0411362723</v>
          </cell>
          <cell r="AC105">
            <v>50304.323747415889</v>
          </cell>
          <cell r="AE105" t="str">
            <v>Operating Profit</v>
          </cell>
        </row>
        <row r="107">
          <cell r="C107" t="str">
            <v>Other Income</v>
          </cell>
          <cell r="AD107" t="str">
            <v>Other Income</v>
          </cell>
        </row>
        <row r="108">
          <cell r="D108" t="str">
            <v>H.D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E108" t="str">
            <v>H.D</v>
          </cell>
        </row>
        <row r="109">
          <cell r="D109" t="str">
            <v>Others</v>
          </cell>
          <cell r="E109">
            <v>18021.978021978022</v>
          </cell>
          <cell r="F109">
            <v>2523076.923076923</v>
          </cell>
          <cell r="G109">
            <v>15045.871559633028</v>
          </cell>
          <cell r="H109">
            <v>2106422</v>
          </cell>
          <cell r="I109">
            <v>14629.794826048172</v>
          </cell>
          <cell r="J109">
            <v>2048171.2756467441</v>
          </cell>
          <cell r="K109">
            <v>5120</v>
          </cell>
          <cell r="L109">
            <v>819200</v>
          </cell>
          <cell r="M109">
            <v>7356.3218390804595</v>
          </cell>
          <cell r="N109">
            <v>809195.40229885059</v>
          </cell>
          <cell r="O109">
            <v>7103.2186459489458</v>
          </cell>
          <cell r="P109">
            <v>781354.05105438409</v>
          </cell>
          <cell r="Q109">
            <v>5120</v>
          </cell>
          <cell r="R109">
            <v>768000</v>
          </cell>
          <cell r="S109">
            <v>6736.8421052631575</v>
          </cell>
          <cell r="T109">
            <v>808421.05263157887</v>
          </cell>
          <cell r="U109">
            <v>6213.5922330097092</v>
          </cell>
          <cell r="V109">
            <v>621359.22330097086</v>
          </cell>
          <cell r="W109">
            <v>6808.510638297872</v>
          </cell>
          <cell r="X109">
            <v>612765.95744680846</v>
          </cell>
          <cell r="Y109">
            <v>6881.7204301075271</v>
          </cell>
          <cell r="Z109">
            <v>688172.04301075276</v>
          </cell>
          <cell r="AA109">
            <v>6680.5845511482257</v>
          </cell>
          <cell r="AB109">
            <v>668058.4551148226</v>
          </cell>
          <cell r="AC109">
            <v>9078.2167010834492</v>
          </cell>
          <cell r="AE109" t="str">
            <v>Others</v>
          </cell>
        </row>
        <row r="110">
          <cell r="E110">
            <v>18021.978021978022</v>
          </cell>
          <cell r="F110">
            <v>2523076.923076923</v>
          </cell>
          <cell r="G110">
            <v>15045.871559633028</v>
          </cell>
          <cell r="H110">
            <v>2106422</v>
          </cell>
          <cell r="I110">
            <v>14629.794826048172</v>
          </cell>
          <cell r="J110">
            <v>2048171.2756467441</v>
          </cell>
          <cell r="K110">
            <v>5120</v>
          </cell>
          <cell r="L110">
            <v>819200</v>
          </cell>
          <cell r="M110">
            <v>7356.3218390804595</v>
          </cell>
          <cell r="N110">
            <v>809195.40229885059</v>
          </cell>
          <cell r="O110">
            <v>7103.2186459489458</v>
          </cell>
          <cell r="P110">
            <v>781354.05105438409</v>
          </cell>
          <cell r="Q110">
            <v>5120</v>
          </cell>
          <cell r="R110">
            <v>768000</v>
          </cell>
          <cell r="S110">
            <v>6736.8421052631575</v>
          </cell>
          <cell r="T110">
            <v>808421.05263157887</v>
          </cell>
          <cell r="U110">
            <v>6213.5922330097092</v>
          </cell>
          <cell r="V110">
            <v>621359.22330097086</v>
          </cell>
          <cell r="W110">
            <v>6808.510638297872</v>
          </cell>
          <cell r="X110">
            <v>612765.95744680846</v>
          </cell>
          <cell r="Y110">
            <v>6881.7204301075271</v>
          </cell>
          <cell r="Z110">
            <v>688172.04301075276</v>
          </cell>
          <cell r="AA110">
            <v>6680.5845511482257</v>
          </cell>
          <cell r="AB110">
            <v>668058.4551148226</v>
          </cell>
          <cell r="AC110">
            <v>9078.2167010834492</v>
          </cell>
        </row>
        <row r="112">
          <cell r="C112" t="str">
            <v>Profit / (Loss) before tax</v>
          </cell>
          <cell r="E112">
            <v>63675.601367604373</v>
          </cell>
          <cell r="F112">
            <v>8914584.1914645992</v>
          </cell>
          <cell r="G112">
            <v>67095.776432493003</v>
          </cell>
          <cell r="H112">
            <v>9393408.6822003853</v>
          </cell>
          <cell r="I112">
            <v>61696.930736951639</v>
          </cell>
          <cell r="J112">
            <v>8637570.3031732179</v>
          </cell>
          <cell r="K112">
            <v>59800.041589938512</v>
          </cell>
          <cell r="L112">
            <v>9568006.6543901637</v>
          </cell>
          <cell r="M112">
            <v>49230.635236171373</v>
          </cell>
          <cell r="N112">
            <v>5415369.8759788461</v>
          </cell>
          <cell r="O112">
            <v>57058.197526391501</v>
          </cell>
          <cell r="P112">
            <v>6276401.7279030588</v>
          </cell>
          <cell r="Q112">
            <v>66150.214404657818</v>
          </cell>
          <cell r="R112">
            <v>9922532.1606986783</v>
          </cell>
          <cell r="S112">
            <v>55786.03507419402</v>
          </cell>
          <cell r="T112">
            <v>6694324.2089032866</v>
          </cell>
          <cell r="U112">
            <v>56993.927199983569</v>
          </cell>
          <cell r="V112">
            <v>5699392.7199983541</v>
          </cell>
          <cell r="W112">
            <v>58327.743743544008</v>
          </cell>
          <cell r="X112">
            <v>5249496.9369189553</v>
          </cell>
          <cell r="Y112">
            <v>50620.330969284521</v>
          </cell>
          <cell r="Z112">
            <v>5062033.0969284493</v>
          </cell>
          <cell r="AA112">
            <v>58653.884962510965</v>
          </cell>
          <cell r="AB112">
            <v>5865388.4962510951</v>
          </cell>
          <cell r="AC112">
            <v>59382.540448499334</v>
          </cell>
          <cell r="AD112" t="str">
            <v>Profit before tax</v>
          </cell>
          <cell r="AE112">
            <v>86698509.054809079</v>
          </cell>
        </row>
        <row r="114">
          <cell r="C114" t="str">
            <v>Taxation</v>
          </cell>
          <cell r="AD114" t="str">
            <v>Taxation</v>
          </cell>
        </row>
        <row r="115">
          <cell r="D115" t="str">
            <v>Current</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E115" t="str">
            <v>Current</v>
          </cell>
        </row>
        <row r="116">
          <cell r="D116" t="str">
            <v>Deferred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E116" t="str">
            <v>Deferred</v>
          </cell>
        </row>
        <row r="117">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row>
        <row r="118">
          <cell r="C118" t="str">
            <v>Net Profit after taxation</v>
          </cell>
          <cell r="E118">
            <v>63675.601367604373</v>
          </cell>
          <cell r="F118">
            <v>8914584.1914645992</v>
          </cell>
          <cell r="G118">
            <v>67095.776432493003</v>
          </cell>
          <cell r="H118">
            <v>9393408.6822003853</v>
          </cell>
          <cell r="I118">
            <v>61696.930736951639</v>
          </cell>
          <cell r="J118">
            <v>8637570.3031732179</v>
          </cell>
          <cell r="K118">
            <v>59800.041589938512</v>
          </cell>
          <cell r="L118">
            <v>9568006.6543901637</v>
          </cell>
          <cell r="M118">
            <v>49230.635236171373</v>
          </cell>
          <cell r="N118">
            <v>5415369.8759788461</v>
          </cell>
          <cell r="O118">
            <v>57058.197526391501</v>
          </cell>
          <cell r="P118">
            <v>6276401.7279030588</v>
          </cell>
          <cell r="Q118">
            <v>66150.214404657818</v>
          </cell>
          <cell r="R118">
            <v>9922532.1606986783</v>
          </cell>
          <cell r="S118">
            <v>55786.03507419402</v>
          </cell>
          <cell r="T118">
            <v>6694324.2089032866</v>
          </cell>
          <cell r="U118">
            <v>56993.927199983569</v>
          </cell>
          <cell r="V118">
            <v>5699392.7199983541</v>
          </cell>
          <cell r="W118">
            <v>58327.743743544008</v>
          </cell>
          <cell r="X118">
            <v>5249496.9369189553</v>
          </cell>
          <cell r="Y118">
            <v>50620.330969284521</v>
          </cell>
          <cell r="Z118">
            <v>5062033.0969284493</v>
          </cell>
          <cell r="AA118">
            <v>58653.884962510965</v>
          </cell>
          <cell r="AB118">
            <v>5865388.4962510951</v>
          </cell>
          <cell r="AC118">
            <v>59382.540448499334</v>
          </cell>
          <cell r="AD118" t="str">
            <v>Net Profit after taxation</v>
          </cell>
        </row>
        <row r="120">
          <cell r="AC120" t="str">
            <v>XE G</v>
          </cell>
        </row>
        <row r="121">
          <cell r="E121">
            <v>37438</v>
          </cell>
          <cell r="F121">
            <v>37469</v>
          </cell>
          <cell r="G121">
            <v>37500</v>
          </cell>
          <cell r="H121">
            <v>37531</v>
          </cell>
          <cell r="I121">
            <v>37562</v>
          </cell>
          <cell r="J121">
            <v>37593</v>
          </cell>
          <cell r="K121">
            <v>37624</v>
          </cell>
          <cell r="L121">
            <v>37655</v>
          </cell>
          <cell r="M121">
            <v>37686</v>
          </cell>
          <cell r="N121">
            <v>37717</v>
          </cell>
          <cell r="O121">
            <v>37748</v>
          </cell>
          <cell r="P121">
            <v>37779</v>
          </cell>
          <cell r="Q121">
            <v>37779</v>
          </cell>
          <cell r="S121">
            <v>37810</v>
          </cell>
          <cell r="U121">
            <v>37841</v>
          </cell>
          <cell r="W121">
            <v>37872</v>
          </cell>
          <cell r="Y121">
            <v>37903</v>
          </cell>
          <cell r="AA121">
            <v>37934</v>
          </cell>
          <cell r="AC121" t="str">
            <v>Yearly</v>
          </cell>
        </row>
        <row r="122">
          <cell r="D122" t="str">
            <v>XE G</v>
          </cell>
          <cell r="E122" t="str">
            <v>Per Unit</v>
          </cell>
          <cell r="F122" t="str">
            <v>Total</v>
          </cell>
          <cell r="G122" t="str">
            <v>Per Unit</v>
          </cell>
          <cell r="H122" t="str">
            <v>Total</v>
          </cell>
          <cell r="I122" t="str">
            <v>Per Unit</v>
          </cell>
          <cell r="J122" t="str">
            <v>Total</v>
          </cell>
          <cell r="K122" t="str">
            <v>Per Unit</v>
          </cell>
          <cell r="L122" t="str">
            <v>Total</v>
          </cell>
          <cell r="M122" t="str">
            <v>Per Unit</v>
          </cell>
          <cell r="N122" t="str">
            <v>Total</v>
          </cell>
          <cell r="O122" t="str">
            <v>Per Unit</v>
          </cell>
          <cell r="P122" t="str">
            <v>Total</v>
          </cell>
          <cell r="Q122" t="str">
            <v>Per Unit</v>
          </cell>
          <cell r="R122" t="str">
            <v>Total</v>
          </cell>
          <cell r="S122" t="str">
            <v>Per Unit</v>
          </cell>
          <cell r="T122" t="str">
            <v>Total</v>
          </cell>
          <cell r="U122" t="str">
            <v>Per Unit</v>
          </cell>
          <cell r="V122" t="str">
            <v>Total</v>
          </cell>
          <cell r="W122" t="str">
            <v>Per Unit</v>
          </cell>
          <cell r="X122" t="str">
            <v>Total</v>
          </cell>
          <cell r="Y122" t="str">
            <v>Per Unit</v>
          </cell>
          <cell r="Z122" t="str">
            <v>Total</v>
          </cell>
          <cell r="AA122" t="str">
            <v>Per Unit</v>
          </cell>
          <cell r="AB122" t="str">
            <v>Total</v>
          </cell>
          <cell r="AC122" t="str">
            <v>Average</v>
          </cell>
          <cell r="AD122">
            <v>0</v>
          </cell>
          <cell r="AE122" t="str">
            <v>XE G</v>
          </cell>
        </row>
        <row r="124">
          <cell r="C124" t="str">
            <v>Sales Units</v>
          </cell>
          <cell r="E124">
            <v>1</v>
          </cell>
          <cell r="F124">
            <v>0</v>
          </cell>
          <cell r="G124">
            <v>1</v>
          </cell>
          <cell r="H124">
            <v>0</v>
          </cell>
          <cell r="I124">
            <v>1</v>
          </cell>
          <cell r="J124">
            <v>0</v>
          </cell>
          <cell r="K124">
            <v>1</v>
          </cell>
          <cell r="L124">
            <v>0</v>
          </cell>
          <cell r="M124">
            <v>1</v>
          </cell>
          <cell r="N124">
            <v>0</v>
          </cell>
          <cell r="O124">
            <v>1</v>
          </cell>
          <cell r="P124">
            <v>0</v>
          </cell>
          <cell r="Q124">
            <v>1</v>
          </cell>
          <cell r="R124">
            <v>0</v>
          </cell>
          <cell r="S124">
            <v>1</v>
          </cell>
          <cell r="T124">
            <v>0</v>
          </cell>
          <cell r="U124">
            <v>1</v>
          </cell>
          <cell r="V124">
            <v>0</v>
          </cell>
          <cell r="W124">
            <v>1</v>
          </cell>
          <cell r="X124">
            <v>0</v>
          </cell>
          <cell r="Y124">
            <v>1</v>
          </cell>
          <cell r="Z124">
            <v>0</v>
          </cell>
          <cell r="AA124">
            <v>1</v>
          </cell>
          <cell r="AB124">
            <v>0</v>
          </cell>
          <cell r="AC124">
            <v>0</v>
          </cell>
          <cell r="AD124" t="str">
            <v>Sales Units</v>
          </cell>
        </row>
        <row r="126">
          <cell r="C126" t="str">
            <v>Selling Price</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t="e">
            <v>#DIV/0!</v>
          </cell>
          <cell r="AD126" t="str">
            <v>Selling Price</v>
          </cell>
        </row>
        <row r="127">
          <cell r="C127" t="str">
            <v>Less: Dealer commission</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t="e">
            <v>#DIV/0!</v>
          </cell>
          <cell r="AD127" t="str">
            <v>Less: Dealer commission</v>
          </cell>
        </row>
        <row r="128">
          <cell r="D128" t="str">
            <v xml:space="preserve">  Sales tax</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t="e">
            <v>#DIV/0!</v>
          </cell>
          <cell r="AE128" t="str">
            <v xml:space="preserve">  Sales tax</v>
          </cell>
        </row>
        <row r="129">
          <cell r="C129" t="str">
            <v>Net Sales</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t="e">
            <v>#DIV/0!</v>
          </cell>
          <cell r="AD129" t="str">
            <v>Net Sales</v>
          </cell>
        </row>
        <row r="131">
          <cell r="C131" t="str">
            <v>Variable Cost of Sales</v>
          </cell>
          <cell r="AD131" t="str">
            <v>Variable Cost of Sales</v>
          </cell>
        </row>
        <row r="132">
          <cell r="D132" t="str">
            <v>CKD Cost</v>
          </cell>
          <cell r="E132">
            <v>261146.48864729228</v>
          </cell>
          <cell r="F132">
            <v>0</v>
          </cell>
          <cell r="G132">
            <v>261146.48864729228</v>
          </cell>
          <cell r="H132">
            <v>0</v>
          </cell>
          <cell r="I132">
            <v>261146.48864729228</v>
          </cell>
          <cell r="J132">
            <v>0</v>
          </cell>
          <cell r="K132">
            <v>257105.73194683768</v>
          </cell>
          <cell r="L132">
            <v>0</v>
          </cell>
          <cell r="M132">
            <v>257105.73194683768</v>
          </cell>
          <cell r="N132">
            <v>0</v>
          </cell>
          <cell r="O132">
            <v>257105.73194683768</v>
          </cell>
          <cell r="P132">
            <v>0</v>
          </cell>
          <cell r="Q132">
            <v>257105.73194683768</v>
          </cell>
          <cell r="R132">
            <v>0</v>
          </cell>
          <cell r="S132">
            <v>257105.73194683768</v>
          </cell>
          <cell r="T132">
            <v>0</v>
          </cell>
          <cell r="U132">
            <v>257105.73194683768</v>
          </cell>
          <cell r="V132">
            <v>0</v>
          </cell>
          <cell r="W132">
            <v>257105.73194683768</v>
          </cell>
          <cell r="X132">
            <v>0</v>
          </cell>
          <cell r="Y132">
            <v>257105.73194683768</v>
          </cell>
          <cell r="Z132">
            <v>0</v>
          </cell>
          <cell r="AA132">
            <v>257105.73194683768</v>
          </cell>
          <cell r="AB132">
            <v>0</v>
          </cell>
          <cell r="AC132" t="e">
            <v>#DIV/0!</v>
          </cell>
          <cell r="AE132" t="str">
            <v>CKD Cost</v>
          </cell>
        </row>
        <row r="133">
          <cell r="D133" t="str">
            <v>Vendor parts</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t="e">
            <v>#DIV/0!</v>
          </cell>
          <cell r="AE133" t="str">
            <v>Vendor parts</v>
          </cell>
        </row>
        <row r="134">
          <cell r="D134" t="str">
            <v>Nomi Parts</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t="e">
            <v>#DIV/0!</v>
          </cell>
          <cell r="AE134" t="str">
            <v>Nomi Parts</v>
          </cell>
        </row>
        <row r="135">
          <cell r="D135" t="str">
            <v>Paints &amp; Chemicals</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t="e">
            <v>#DIV/0!</v>
          </cell>
          <cell r="AE135" t="str">
            <v>Paints &amp; Chemicals</v>
          </cell>
        </row>
        <row r="136">
          <cell r="D136" t="str">
            <v>Consumables</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t="e">
            <v>#DIV/0!</v>
          </cell>
          <cell r="AE136" t="str">
            <v>Consumables</v>
          </cell>
        </row>
        <row r="137">
          <cell r="D137" t="str">
            <v>KD Parts</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t="e">
            <v>#DIV/0!</v>
          </cell>
          <cell r="AE137" t="str">
            <v>KD Parts</v>
          </cell>
        </row>
        <row r="138">
          <cell r="D138" t="str">
            <v>Spare parts</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t="e">
            <v>#DIV/0!</v>
          </cell>
          <cell r="AE138" t="str">
            <v>Spare parts</v>
          </cell>
        </row>
        <row r="139">
          <cell r="D139" t="str">
            <v>Utilities</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t="e">
            <v>#DIV/0!</v>
          </cell>
          <cell r="AE139" t="str">
            <v>Utilities</v>
          </cell>
        </row>
        <row r="140">
          <cell r="D140" t="str">
            <v>Royalty</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t="e">
            <v>#DIV/0!</v>
          </cell>
          <cell r="AE140" t="str">
            <v>Royalty</v>
          </cell>
        </row>
        <row r="142">
          <cell r="E142">
            <v>261146.48864729228</v>
          </cell>
          <cell r="F142">
            <v>0</v>
          </cell>
          <cell r="G142">
            <v>261146.48864729228</v>
          </cell>
          <cell r="H142">
            <v>0</v>
          </cell>
          <cell r="I142">
            <v>261146.48864729228</v>
          </cell>
          <cell r="J142">
            <v>0</v>
          </cell>
          <cell r="K142">
            <v>257105.73194683768</v>
          </cell>
          <cell r="L142">
            <v>0</v>
          </cell>
          <cell r="M142">
            <v>257105.73194683768</v>
          </cell>
          <cell r="N142">
            <v>0</v>
          </cell>
          <cell r="O142">
            <v>257105.73194683768</v>
          </cell>
          <cell r="P142">
            <v>0</v>
          </cell>
          <cell r="Q142">
            <v>257105.73194683768</v>
          </cell>
          <cell r="R142">
            <v>0</v>
          </cell>
          <cell r="S142">
            <v>257105.73194683768</v>
          </cell>
          <cell r="T142">
            <v>0</v>
          </cell>
          <cell r="U142">
            <v>257105.73194683768</v>
          </cell>
          <cell r="V142">
            <v>0</v>
          </cell>
          <cell r="W142">
            <v>257105.73194683768</v>
          </cell>
          <cell r="X142">
            <v>0</v>
          </cell>
          <cell r="Y142">
            <v>257105.73194683768</v>
          </cell>
          <cell r="Z142">
            <v>0</v>
          </cell>
          <cell r="AA142">
            <v>257105.73194683768</v>
          </cell>
          <cell r="AB142">
            <v>0</v>
          </cell>
          <cell r="AC142" t="e">
            <v>#DIV/0!</v>
          </cell>
        </row>
        <row r="143">
          <cell r="C143" t="str">
            <v>Contribution Margin</v>
          </cell>
          <cell r="E143">
            <v>-261146.48864729228</v>
          </cell>
          <cell r="F143">
            <v>0</v>
          </cell>
          <cell r="G143">
            <v>-261146.48864729228</v>
          </cell>
          <cell r="H143">
            <v>0</v>
          </cell>
          <cell r="I143">
            <v>-261146.48864729228</v>
          </cell>
          <cell r="J143">
            <v>0</v>
          </cell>
          <cell r="K143">
            <v>-257105.73194683768</v>
          </cell>
          <cell r="L143">
            <v>0</v>
          </cell>
          <cell r="M143">
            <v>-257105.73194683768</v>
          </cell>
          <cell r="N143">
            <v>0</v>
          </cell>
          <cell r="O143">
            <v>-257105.73194683768</v>
          </cell>
          <cell r="P143">
            <v>0</v>
          </cell>
          <cell r="Q143">
            <v>-257105.73194683768</v>
          </cell>
          <cell r="R143">
            <v>0</v>
          </cell>
          <cell r="S143">
            <v>-257105.73194683768</v>
          </cell>
          <cell r="T143">
            <v>0</v>
          </cell>
          <cell r="U143">
            <v>-257105.73194683768</v>
          </cell>
          <cell r="V143">
            <v>0</v>
          </cell>
          <cell r="W143">
            <v>-257105.73194683768</v>
          </cell>
          <cell r="X143">
            <v>0</v>
          </cell>
          <cell r="Y143">
            <v>-257105.73194683768</v>
          </cell>
          <cell r="Z143">
            <v>0</v>
          </cell>
          <cell r="AA143">
            <v>-257105.73194683768</v>
          </cell>
          <cell r="AB143">
            <v>0</v>
          </cell>
          <cell r="AC143" t="e">
            <v>#DIV/0!</v>
          </cell>
          <cell r="AD143" t="str">
            <v>Contribution Margin</v>
          </cell>
        </row>
        <row r="145">
          <cell r="C145" t="str">
            <v>Production cost</v>
          </cell>
          <cell r="AD145" t="str">
            <v>Production cost</v>
          </cell>
        </row>
        <row r="146">
          <cell r="D146" t="str">
            <v xml:space="preserve">Salaries &amp; Wages </v>
          </cell>
          <cell r="E146">
            <v>5330.971806841444</v>
          </cell>
          <cell r="F146">
            <v>0</v>
          </cell>
          <cell r="G146">
            <v>4450.6278387391867</v>
          </cell>
          <cell r="H146">
            <v>0</v>
          </cell>
          <cell r="I146">
            <v>4327.5507084975143</v>
          </cell>
          <cell r="J146">
            <v>0</v>
          </cell>
          <cell r="K146">
            <v>3880.9474753805712</v>
          </cell>
          <cell r="L146">
            <v>0</v>
          </cell>
          <cell r="M146">
            <v>5576.0739588801307</v>
          </cell>
          <cell r="N146">
            <v>0</v>
          </cell>
          <cell r="O146">
            <v>5384.2223576312035</v>
          </cell>
          <cell r="P146">
            <v>0</v>
          </cell>
          <cell r="Q146">
            <v>3880.9474753805712</v>
          </cell>
          <cell r="R146">
            <v>0</v>
          </cell>
          <cell r="S146">
            <v>5106.5098360270676</v>
          </cell>
          <cell r="T146">
            <v>0</v>
          </cell>
          <cell r="U146">
            <v>4709.8877128404993</v>
          </cell>
          <cell r="V146">
            <v>0</v>
          </cell>
          <cell r="W146">
            <v>5160.8344087507594</v>
          </cell>
          <cell r="X146">
            <v>0</v>
          </cell>
          <cell r="Y146">
            <v>5216.3272518556068</v>
          </cell>
          <cell r="Z146">
            <v>0</v>
          </cell>
          <cell r="AA146">
            <v>5063.8667476260061</v>
          </cell>
          <cell r="AB146">
            <v>0</v>
          </cell>
          <cell r="AC146" t="e">
            <v>#DIV/0!</v>
          </cell>
          <cell r="AE146" t="str">
            <v xml:space="preserve">Salaries &amp; Wages </v>
          </cell>
        </row>
        <row r="147">
          <cell r="D147" t="str">
            <v xml:space="preserve">Utilities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t="e">
            <v>#DIV/0!</v>
          </cell>
          <cell r="AE147" t="str">
            <v xml:space="preserve">Utilities </v>
          </cell>
        </row>
        <row r="148">
          <cell r="D148" t="str">
            <v>Depreciation</v>
          </cell>
          <cell r="E148">
            <v>11150.091575091576</v>
          </cell>
          <cell r="F148">
            <v>0</v>
          </cell>
          <cell r="G148">
            <v>9308.7920489296648</v>
          </cell>
          <cell r="H148">
            <v>0</v>
          </cell>
          <cell r="I148">
            <v>9051.3678263455258</v>
          </cell>
          <cell r="J148">
            <v>0</v>
          </cell>
          <cell r="K148">
            <v>8117.2666666666673</v>
          </cell>
          <cell r="L148">
            <v>0</v>
          </cell>
          <cell r="M148">
            <v>11662.739463601532</v>
          </cell>
          <cell r="N148">
            <v>0</v>
          </cell>
          <cell r="O148">
            <v>11261.468738438773</v>
          </cell>
          <cell r="P148">
            <v>0</v>
          </cell>
          <cell r="Q148">
            <v>8117.2666666666673</v>
          </cell>
          <cell r="R148">
            <v>0</v>
          </cell>
          <cell r="S148">
            <v>10680.614035087719</v>
          </cell>
          <cell r="T148">
            <v>0</v>
          </cell>
          <cell r="U148">
            <v>9851.0517799352765</v>
          </cell>
          <cell r="V148">
            <v>0</v>
          </cell>
          <cell r="W148">
            <v>10794.237588652482</v>
          </cell>
          <cell r="X148">
            <v>0</v>
          </cell>
          <cell r="Y148">
            <v>10910.304659498208</v>
          </cell>
          <cell r="Z148">
            <v>0</v>
          </cell>
          <cell r="AA148">
            <v>10591.423103688239</v>
          </cell>
          <cell r="AB148">
            <v>0</v>
          </cell>
          <cell r="AC148" t="e">
            <v>#DIV/0!</v>
          </cell>
          <cell r="AE148" t="str">
            <v>Depreciation</v>
          </cell>
        </row>
        <row r="149">
          <cell r="D149" t="str">
            <v xml:space="preserve">Other Factory overhead </v>
          </cell>
          <cell r="E149">
            <v>3328.5244606883934</v>
          </cell>
          <cell r="F149">
            <v>0</v>
          </cell>
          <cell r="G149">
            <v>2778.859870849943</v>
          </cell>
          <cell r="H149">
            <v>0</v>
          </cell>
          <cell r="I149">
            <v>2702.0136121556093</v>
          </cell>
          <cell r="J149">
            <v>0</v>
          </cell>
          <cell r="K149">
            <v>2423.1658073811504</v>
          </cell>
          <cell r="L149">
            <v>0</v>
          </cell>
          <cell r="M149">
            <v>3481.5600680763655</v>
          </cell>
          <cell r="N149">
            <v>0</v>
          </cell>
          <cell r="O149">
            <v>3361.7727627374452</v>
          </cell>
          <cell r="P149">
            <v>0</v>
          </cell>
          <cell r="Q149">
            <v>2423.1658073811504</v>
          </cell>
          <cell r="R149">
            <v>0</v>
          </cell>
          <cell r="S149">
            <v>3188.3760623436192</v>
          </cell>
          <cell r="T149">
            <v>0</v>
          </cell>
          <cell r="U149">
            <v>2940.735203132464</v>
          </cell>
          <cell r="V149">
            <v>0</v>
          </cell>
          <cell r="W149">
            <v>3222.2949566238703</v>
          </cell>
          <cell r="X149">
            <v>0</v>
          </cell>
          <cell r="Y149">
            <v>3256.9432894907936</v>
          </cell>
          <cell r="Z149">
            <v>0</v>
          </cell>
          <cell r="AA149">
            <v>3161.7507925119394</v>
          </cell>
          <cell r="AB149">
            <v>0</v>
          </cell>
          <cell r="AC149" t="e">
            <v>#DIV/0!</v>
          </cell>
          <cell r="AE149" t="str">
            <v xml:space="preserve">Other Factory overhead </v>
          </cell>
        </row>
        <row r="150">
          <cell r="D150" t="str">
            <v>Running Royalty</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t="e">
            <v>#DIV/0!</v>
          </cell>
          <cell r="AE150" t="str">
            <v>Running Royalty</v>
          </cell>
        </row>
        <row r="151">
          <cell r="E151">
            <v>19809.587842621411</v>
          </cell>
          <cell r="F151">
            <v>0</v>
          </cell>
          <cell r="G151">
            <v>16538.279758518795</v>
          </cell>
          <cell r="H151">
            <v>0</v>
          </cell>
          <cell r="I151">
            <v>16080.93214699865</v>
          </cell>
          <cell r="J151">
            <v>0</v>
          </cell>
          <cell r="K151">
            <v>14421.379949428388</v>
          </cell>
          <cell r="L151">
            <v>0</v>
          </cell>
          <cell r="M151">
            <v>20720.373490558028</v>
          </cell>
          <cell r="N151">
            <v>0</v>
          </cell>
          <cell r="O151">
            <v>20007.463858807419</v>
          </cell>
          <cell r="P151">
            <v>0</v>
          </cell>
          <cell r="Q151">
            <v>14421.379949428388</v>
          </cell>
          <cell r="R151">
            <v>0</v>
          </cell>
          <cell r="S151">
            <v>18975.499933458406</v>
          </cell>
          <cell r="T151">
            <v>0</v>
          </cell>
          <cell r="U151">
            <v>17501.674695908237</v>
          </cell>
          <cell r="V151">
            <v>0</v>
          </cell>
          <cell r="W151">
            <v>19177.366954027111</v>
          </cell>
          <cell r="X151">
            <v>0</v>
          </cell>
          <cell r="Y151">
            <v>19383.575200844611</v>
          </cell>
          <cell r="Z151">
            <v>0</v>
          </cell>
          <cell r="AA151">
            <v>18817.040643826185</v>
          </cell>
          <cell r="AB151">
            <v>0</v>
          </cell>
          <cell r="AC151" t="e">
            <v>#DIV/0!</v>
          </cell>
        </row>
        <row r="152">
          <cell r="C152" t="str">
            <v>Gross Profit</v>
          </cell>
          <cell r="E152">
            <v>-280956.07648991368</v>
          </cell>
          <cell r="F152">
            <v>0</v>
          </cell>
          <cell r="G152">
            <v>-277684.76840581105</v>
          </cell>
          <cell r="H152">
            <v>0</v>
          </cell>
          <cell r="I152">
            <v>-277227.42079429096</v>
          </cell>
          <cell r="J152">
            <v>0</v>
          </cell>
          <cell r="K152">
            <v>-271527.11189626605</v>
          </cell>
          <cell r="L152">
            <v>0</v>
          </cell>
          <cell r="M152">
            <v>-277826.10543739569</v>
          </cell>
          <cell r="N152">
            <v>0</v>
          </cell>
          <cell r="O152">
            <v>-277113.19580564508</v>
          </cell>
          <cell r="P152">
            <v>0</v>
          </cell>
          <cell r="Q152">
            <v>-271527.11189626605</v>
          </cell>
          <cell r="R152">
            <v>0</v>
          </cell>
          <cell r="S152">
            <v>-276081.23188029608</v>
          </cell>
          <cell r="T152">
            <v>0</v>
          </cell>
          <cell r="U152">
            <v>-274607.40664274595</v>
          </cell>
          <cell r="V152">
            <v>0</v>
          </cell>
          <cell r="W152">
            <v>-276283.09890086477</v>
          </cell>
          <cell r="X152">
            <v>0</v>
          </cell>
          <cell r="Y152">
            <v>-276489.3071476823</v>
          </cell>
          <cell r="Z152">
            <v>0</v>
          </cell>
          <cell r="AA152">
            <v>-275922.77259066387</v>
          </cell>
          <cell r="AB152">
            <v>0</v>
          </cell>
          <cell r="AC152" t="e">
            <v>#DIV/0!</v>
          </cell>
          <cell r="AD152" t="str">
            <v>Gross Profit</v>
          </cell>
        </row>
        <row r="154">
          <cell r="C154" t="str">
            <v>Other Expenses</v>
          </cell>
          <cell r="AD154" t="str">
            <v>Other Expenses</v>
          </cell>
        </row>
        <row r="155">
          <cell r="D155" t="str">
            <v>Selling Expenses</v>
          </cell>
          <cell r="E155">
            <v>5183.0082521448167</v>
          </cell>
          <cell r="F155">
            <v>0</v>
          </cell>
          <cell r="G155">
            <v>4427.3486746392564</v>
          </cell>
          <cell r="H155">
            <v>0</v>
          </cell>
          <cell r="I155">
            <v>4320.887144065181</v>
          </cell>
          <cell r="J155">
            <v>0</v>
          </cell>
          <cell r="K155">
            <v>3897.7185689144208</v>
          </cell>
          <cell r="L155">
            <v>0</v>
          </cell>
          <cell r="M155">
            <v>5409.2615187305564</v>
          </cell>
          <cell r="N155">
            <v>0</v>
          </cell>
          <cell r="O155">
            <v>5179.8400416559607</v>
          </cell>
          <cell r="P155">
            <v>0</v>
          </cell>
          <cell r="Q155">
            <v>3845.1336292747983</v>
          </cell>
          <cell r="R155">
            <v>0</v>
          </cell>
          <cell r="S155">
            <v>4967.5774890123712</v>
          </cell>
          <cell r="T155">
            <v>0</v>
          </cell>
          <cell r="U155">
            <v>4642.661605420024</v>
          </cell>
          <cell r="V155">
            <v>0</v>
          </cell>
          <cell r="W155">
            <v>5073.1110111757944</v>
          </cell>
          <cell r="X155">
            <v>0</v>
          </cell>
          <cell r="Y155">
            <v>5099.2966467698334</v>
          </cell>
          <cell r="Z155">
            <v>0</v>
          </cell>
          <cell r="AA155">
            <v>4893.3178190345943</v>
          </cell>
          <cell r="AB155">
            <v>0</v>
          </cell>
          <cell r="AC155" t="e">
            <v>#DIV/0!</v>
          </cell>
          <cell r="AE155" t="str">
            <v>Selling Expenses</v>
          </cell>
        </row>
        <row r="156">
          <cell r="D156" t="str">
            <v>Advertisement Expenses</v>
          </cell>
          <cell r="E156">
            <v>800.32572918126152</v>
          </cell>
          <cell r="F156">
            <v>0</v>
          </cell>
          <cell r="G156">
            <v>969.71958993165515</v>
          </cell>
          <cell r="H156">
            <v>0</v>
          </cell>
          <cell r="I156">
            <v>7367.9708551430685</v>
          </cell>
          <cell r="J156">
            <v>0</v>
          </cell>
          <cell r="K156">
            <v>6935.2770964018819</v>
          </cell>
          <cell r="L156">
            <v>0</v>
          </cell>
          <cell r="M156">
            <v>7697.2629504339211</v>
          </cell>
          <cell r="N156">
            <v>0</v>
          </cell>
          <cell r="O156">
            <v>799.8365151483406</v>
          </cell>
          <cell r="P156">
            <v>0</v>
          </cell>
          <cell r="Q156">
            <v>739.89139808437483</v>
          </cell>
          <cell r="R156">
            <v>0</v>
          </cell>
          <cell r="S156">
            <v>4684.9685429207811</v>
          </cell>
          <cell r="T156">
            <v>0</v>
          </cell>
          <cell r="U156">
            <v>5393.2109933565007</v>
          </cell>
          <cell r="V156">
            <v>0</v>
          </cell>
          <cell r="W156">
            <v>783.35612673520234</v>
          </cell>
          <cell r="X156">
            <v>0</v>
          </cell>
          <cell r="Y156">
            <v>8782.5333169589612</v>
          </cell>
          <cell r="Z156">
            <v>0</v>
          </cell>
          <cell r="AA156">
            <v>1104.3291887822443</v>
          </cell>
          <cell r="AB156">
            <v>0</v>
          </cell>
          <cell r="AC156" t="e">
            <v>#DIV/0!</v>
          </cell>
        </row>
        <row r="157">
          <cell r="D157" t="str">
            <v>Administrative Expenses</v>
          </cell>
          <cell r="E157">
            <v>10560.726889052896</v>
          </cell>
          <cell r="F157">
            <v>0</v>
          </cell>
          <cell r="G157">
            <v>9021.0198249495461</v>
          </cell>
          <cell r="H157">
            <v>0</v>
          </cell>
          <cell r="I157">
            <v>8804.0973170376383</v>
          </cell>
          <cell r="J157">
            <v>0</v>
          </cell>
          <cell r="K157">
            <v>7941.8629672567968</v>
          </cell>
          <cell r="L157">
            <v>0</v>
          </cell>
          <cell r="M157">
            <v>11021.733092386507</v>
          </cell>
          <cell r="N157">
            <v>0</v>
          </cell>
          <cell r="O157">
            <v>10554.271447719957</v>
          </cell>
          <cell r="P157">
            <v>0</v>
          </cell>
          <cell r="Q157">
            <v>7834.7176263668644</v>
          </cell>
          <cell r="R157">
            <v>0</v>
          </cell>
          <cell r="S157">
            <v>10121.772262268241</v>
          </cell>
          <cell r="T157">
            <v>0</v>
          </cell>
          <cell r="U157">
            <v>9459.7343604157559</v>
          </cell>
          <cell r="V157">
            <v>0</v>
          </cell>
          <cell r="W157">
            <v>10336.803890810705</v>
          </cell>
          <cell r="X157">
            <v>0</v>
          </cell>
          <cell r="Y157">
            <v>10390.158879356299</v>
          </cell>
          <cell r="Z157">
            <v>0</v>
          </cell>
          <cell r="AA157">
            <v>9970.4632047953019</v>
          </cell>
          <cell r="AB157">
            <v>0</v>
          </cell>
          <cell r="AC157" t="e">
            <v>#DIV/0!</v>
          </cell>
          <cell r="AE157" t="str">
            <v>Administrative Expenses</v>
          </cell>
        </row>
        <row r="158">
          <cell r="D158" t="str">
            <v>Depreciation (Admin. &amp; Selling )</v>
          </cell>
          <cell r="E158">
            <v>2969.9882598191184</v>
          </cell>
          <cell r="F158">
            <v>0</v>
          </cell>
          <cell r="G158">
            <v>2536.9771657922738</v>
          </cell>
          <cell r="H158">
            <v>0</v>
          </cell>
          <cell r="I158">
            <v>2475.9721508385478</v>
          </cell>
          <cell r="J158">
            <v>0</v>
          </cell>
          <cell r="K158">
            <v>2233.4863898710532</v>
          </cell>
          <cell r="L158">
            <v>0</v>
          </cell>
          <cell r="M158">
            <v>3099.6368177250984</v>
          </cell>
          <cell r="N158">
            <v>0</v>
          </cell>
          <cell r="O158">
            <v>2968.1727990868981</v>
          </cell>
          <cell r="P158">
            <v>0</v>
          </cell>
          <cell r="Q158">
            <v>2203.3539560073127</v>
          </cell>
          <cell r="R158">
            <v>0</v>
          </cell>
          <cell r="S158">
            <v>2846.5412564224971</v>
          </cell>
          <cell r="T158">
            <v>0</v>
          </cell>
          <cell r="U158">
            <v>2660.3566484202443</v>
          </cell>
          <cell r="V158">
            <v>0</v>
          </cell>
          <cell r="W158">
            <v>2907.0145002598042</v>
          </cell>
          <cell r="X158">
            <v>0</v>
          </cell>
          <cell r="Y158">
            <v>2922.0194986134175</v>
          </cell>
          <cell r="Z158">
            <v>0</v>
          </cell>
          <cell r="AA158">
            <v>2803.9886812995901</v>
          </cell>
          <cell r="AB158">
            <v>0</v>
          </cell>
          <cell r="AC158" t="e">
            <v>#DIV/0!</v>
          </cell>
          <cell r="AE158" t="str">
            <v>Depreciation (Admin. &amp; Selling )</v>
          </cell>
        </row>
        <row r="159">
          <cell r="D159" t="str">
            <v>Financial Charges -Capital Exp.</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t="e">
            <v>#DIV/0!</v>
          </cell>
          <cell r="AE159" t="str">
            <v>Financial Charges -Capital Exp.</v>
          </cell>
        </row>
        <row r="160">
          <cell r="D160" t="str">
            <v>Financial  Charges -Working Capital</v>
          </cell>
          <cell r="E160">
            <v>530.11444507895521</v>
          </cell>
          <cell r="F160">
            <v>0</v>
          </cell>
          <cell r="G160">
            <v>458.80097155251627</v>
          </cell>
          <cell r="H160">
            <v>0</v>
          </cell>
          <cell r="I160">
            <v>448.49087868071882</v>
          </cell>
          <cell r="J160">
            <v>0</v>
          </cell>
          <cell r="K160">
            <v>407.98094465914818</v>
          </cell>
          <cell r="L160">
            <v>0</v>
          </cell>
          <cell r="M160">
            <v>548.85949175372707</v>
          </cell>
          <cell r="N160">
            <v>0</v>
          </cell>
          <cell r="O160">
            <v>527.77239945924691</v>
          </cell>
          <cell r="P160">
            <v>0</v>
          </cell>
          <cell r="Q160">
            <v>396.96132884259964</v>
          </cell>
          <cell r="R160">
            <v>0</v>
          </cell>
          <cell r="S160">
            <v>498.98402076239711</v>
          </cell>
          <cell r="T160">
            <v>0</v>
          </cell>
          <cell r="U160">
            <v>470.64800851302482</v>
          </cell>
          <cell r="V160">
            <v>0</v>
          </cell>
          <cell r="W160">
            <v>511.61704210669683</v>
          </cell>
          <cell r="X160">
            <v>0</v>
          </cell>
          <cell r="Y160">
            <v>513.76394785157731</v>
          </cell>
          <cell r="Z160">
            <v>0</v>
          </cell>
          <cell r="AA160">
            <v>495.30468493193735</v>
          </cell>
          <cell r="AB160">
            <v>0</v>
          </cell>
          <cell r="AC160" t="e">
            <v>#DIV/0!</v>
          </cell>
          <cell r="AE160" t="str">
            <v>Financial  Charges -Working Capital</v>
          </cell>
        </row>
        <row r="161">
          <cell r="D161" t="str">
            <v>Other Expenses (Charity &amp; Donation)</v>
          </cell>
          <cell r="E161">
            <v>368.13503130483002</v>
          </cell>
          <cell r="F161">
            <v>0</v>
          </cell>
          <cell r="G161">
            <v>318.61178580035858</v>
          </cell>
          <cell r="H161">
            <v>0</v>
          </cell>
          <cell r="I161">
            <v>311.4519990838325</v>
          </cell>
          <cell r="J161">
            <v>0</v>
          </cell>
          <cell r="K161">
            <v>283.32010045774183</v>
          </cell>
          <cell r="L161">
            <v>0</v>
          </cell>
          <cell r="M161">
            <v>381.15242482897719</v>
          </cell>
          <cell r="N161">
            <v>0</v>
          </cell>
          <cell r="O161">
            <v>366.50861073558809</v>
          </cell>
          <cell r="P161">
            <v>0</v>
          </cell>
          <cell r="Q161">
            <v>275.66758947402758</v>
          </cell>
          <cell r="R161">
            <v>0</v>
          </cell>
          <cell r="S161">
            <v>346.51668108499797</v>
          </cell>
          <cell r="T161">
            <v>0</v>
          </cell>
          <cell r="U161">
            <v>326.83889480071173</v>
          </cell>
          <cell r="V161">
            <v>0</v>
          </cell>
          <cell r="W161">
            <v>355.28961257409514</v>
          </cell>
          <cell r="X161">
            <v>0</v>
          </cell>
          <cell r="Y161">
            <v>356.78051934137312</v>
          </cell>
          <cell r="Z161">
            <v>0</v>
          </cell>
          <cell r="AA161">
            <v>343.96158675828985</v>
          </cell>
          <cell r="AB161">
            <v>0</v>
          </cell>
          <cell r="AC161" t="e">
            <v>#DIV/0!</v>
          </cell>
          <cell r="AE161" t="str">
            <v>Other Expenses (Charity &amp; Donation)</v>
          </cell>
        </row>
        <row r="162">
          <cell r="D162" t="str">
            <v>Other Expenses ( W.P.P.F.)</v>
          </cell>
          <cell r="E162">
            <v>3573.7075858361454</v>
          </cell>
          <cell r="F162">
            <v>0</v>
          </cell>
          <cell r="G162">
            <v>3260.1003648049996</v>
          </cell>
          <cell r="H162">
            <v>0</v>
          </cell>
          <cell r="I162">
            <v>2868.2077932472907</v>
          </cell>
          <cell r="J162">
            <v>0</v>
          </cell>
          <cell r="K162">
            <v>2950.3710885468208</v>
          </cell>
          <cell r="L162">
            <v>0</v>
          </cell>
          <cell r="M162">
            <v>2984.5209973853607</v>
          </cell>
          <cell r="N162">
            <v>0</v>
          </cell>
          <cell r="O162">
            <v>3261.9142882485439</v>
          </cell>
          <cell r="P162">
            <v>0</v>
          </cell>
          <cell r="Q162">
            <v>3221.4233012482478</v>
          </cell>
          <cell r="R162">
            <v>0</v>
          </cell>
          <cell r="S162">
            <v>2697.4681580678207</v>
          </cell>
          <cell r="T162">
            <v>0</v>
          </cell>
          <cell r="U162">
            <v>2877.5317129664104</v>
          </cell>
          <cell r="V162">
            <v>0</v>
          </cell>
          <cell r="W162">
            <v>3280.2679674234987</v>
          </cell>
          <cell r="X162">
            <v>0</v>
          </cell>
          <cell r="Y162">
            <v>2911.8557735997142</v>
          </cell>
          <cell r="Z162">
            <v>0</v>
          </cell>
          <cell r="AA162">
            <v>3464.9058265788067</v>
          </cell>
          <cell r="AB162">
            <v>0</v>
          </cell>
          <cell r="AC162" t="e">
            <v>#DIV/0!</v>
          </cell>
          <cell r="AE162" t="str">
            <v>Other Expenses ( W.P.P.F.)</v>
          </cell>
        </row>
        <row r="163">
          <cell r="D163" t="str">
            <v>Workers Welfare Fund</v>
          </cell>
          <cell r="E163">
            <v>1499.0267372593985</v>
          </cell>
          <cell r="F163">
            <v>0</v>
          </cell>
          <cell r="G163">
            <v>1367.4811090758005</v>
          </cell>
          <cell r="H163">
            <v>0</v>
          </cell>
          <cell r="I163">
            <v>1203.0979219267881</v>
          </cell>
          <cell r="J163">
            <v>0</v>
          </cell>
          <cell r="K163">
            <v>1237.5621229049211</v>
          </cell>
          <cell r="L163">
            <v>0</v>
          </cell>
          <cell r="M163">
            <v>1251.8866374865934</v>
          </cell>
          <cell r="N163">
            <v>0</v>
          </cell>
          <cell r="O163">
            <v>1368.2419770751833</v>
          </cell>
          <cell r="P163">
            <v>0</v>
          </cell>
          <cell r="Q163">
            <v>1351.2576349952574</v>
          </cell>
          <cell r="R163">
            <v>0</v>
          </cell>
          <cell r="S163">
            <v>1131.4795054513236</v>
          </cell>
          <cell r="T163">
            <v>0</v>
          </cell>
          <cell r="U163">
            <v>1207.0089316049207</v>
          </cell>
          <cell r="V163">
            <v>0</v>
          </cell>
          <cell r="W163">
            <v>1375.9406080206418</v>
          </cell>
          <cell r="X163">
            <v>0</v>
          </cell>
          <cell r="Y163">
            <v>1221.4064958669101</v>
          </cell>
          <cell r="Z163">
            <v>0</v>
          </cell>
          <cell r="AA163">
            <v>1453.3887710099996</v>
          </cell>
          <cell r="AB163">
            <v>0</v>
          </cell>
          <cell r="AC163" t="e">
            <v>#DIV/0!</v>
          </cell>
          <cell r="AE163" t="str">
            <v>Workers Welfare Fund</v>
          </cell>
        </row>
        <row r="164">
          <cell r="E164">
            <v>25485.032929677422</v>
          </cell>
          <cell r="F164">
            <v>0</v>
          </cell>
          <cell r="G164">
            <v>22360.059486546405</v>
          </cell>
          <cell r="H164">
            <v>0</v>
          </cell>
          <cell r="I164">
            <v>27800.176060023059</v>
          </cell>
          <cell r="J164">
            <v>0</v>
          </cell>
          <cell r="K164">
            <v>25887.579279012789</v>
          </cell>
          <cell r="L164">
            <v>0</v>
          </cell>
          <cell r="M164">
            <v>32394.313930730743</v>
          </cell>
          <cell r="N164">
            <v>0</v>
          </cell>
          <cell r="O164">
            <v>25026.558079129718</v>
          </cell>
          <cell r="P164">
            <v>0</v>
          </cell>
          <cell r="Q164">
            <v>19868.406464293483</v>
          </cell>
          <cell r="R164">
            <v>0</v>
          </cell>
          <cell r="S164">
            <v>27295.30791599043</v>
          </cell>
          <cell r="T164">
            <v>0</v>
          </cell>
          <cell r="U164">
            <v>27037.991155497592</v>
          </cell>
          <cell r="V164">
            <v>0</v>
          </cell>
          <cell r="W164">
            <v>24623.40075910644</v>
          </cell>
          <cell r="X164">
            <v>0</v>
          </cell>
          <cell r="Y164">
            <v>32197.815078358082</v>
          </cell>
          <cell r="Z164">
            <v>0</v>
          </cell>
          <cell r="AA164">
            <v>24529.659763190764</v>
          </cell>
          <cell r="AB164">
            <v>0</v>
          </cell>
          <cell r="AC164" t="e">
            <v>#DIV/0!</v>
          </cell>
        </row>
        <row r="165">
          <cell r="D165" t="str">
            <v>Operating Profit</v>
          </cell>
          <cell r="E165">
            <v>-306441.10941959108</v>
          </cell>
          <cell r="F165">
            <v>0</v>
          </cell>
          <cell r="G165">
            <v>-300044.82789235743</v>
          </cell>
          <cell r="H165">
            <v>0</v>
          </cell>
          <cell r="I165">
            <v>-305027.59685431403</v>
          </cell>
          <cell r="J165">
            <v>0</v>
          </cell>
          <cell r="K165">
            <v>-297414.69117527886</v>
          </cell>
          <cell r="L165">
            <v>0</v>
          </cell>
          <cell r="M165">
            <v>-310220.41936812643</v>
          </cell>
          <cell r="N165">
            <v>0</v>
          </cell>
          <cell r="O165">
            <v>-302139.75388477481</v>
          </cell>
          <cell r="P165">
            <v>0</v>
          </cell>
          <cell r="Q165">
            <v>-291395.51836055954</v>
          </cell>
          <cell r="R165">
            <v>0</v>
          </cell>
          <cell r="S165">
            <v>-303376.5397962865</v>
          </cell>
          <cell r="T165">
            <v>0</v>
          </cell>
          <cell r="U165">
            <v>-301645.39779824356</v>
          </cell>
          <cell r="V165">
            <v>0</v>
          </cell>
          <cell r="W165">
            <v>-300906.49965997122</v>
          </cell>
          <cell r="X165">
            <v>0</v>
          </cell>
          <cell r="Y165">
            <v>-308687.1222260404</v>
          </cell>
          <cell r="Z165">
            <v>0</v>
          </cell>
          <cell r="AA165">
            <v>-300452.43235385465</v>
          </cell>
          <cell r="AB165">
            <v>0</v>
          </cell>
          <cell r="AC165" t="e">
            <v>#DIV/0!</v>
          </cell>
          <cell r="AE165" t="str">
            <v>Operating Profit</v>
          </cell>
        </row>
        <row r="167">
          <cell r="C167" t="str">
            <v>Other Income</v>
          </cell>
          <cell r="AD167" t="str">
            <v>Other Income</v>
          </cell>
        </row>
        <row r="168">
          <cell r="D168" t="str">
            <v>H.D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t="e">
            <v>#DIV/0!</v>
          </cell>
          <cell r="AE168" t="str">
            <v>H.D</v>
          </cell>
        </row>
        <row r="169">
          <cell r="D169" t="str">
            <v>Others</v>
          </cell>
          <cell r="E169">
            <v>18021.978021978022</v>
          </cell>
          <cell r="F169">
            <v>0</v>
          </cell>
          <cell r="G169">
            <v>15045.871559633028</v>
          </cell>
          <cell r="H169">
            <v>0</v>
          </cell>
          <cell r="I169">
            <v>14629.794826048172</v>
          </cell>
          <cell r="J169">
            <v>0</v>
          </cell>
          <cell r="K169">
            <v>5120</v>
          </cell>
          <cell r="L169">
            <v>0</v>
          </cell>
          <cell r="M169">
            <v>7356.3218390804595</v>
          </cell>
          <cell r="N169">
            <v>0</v>
          </cell>
          <cell r="O169">
            <v>7103.2186459489458</v>
          </cell>
          <cell r="P169">
            <v>0</v>
          </cell>
          <cell r="Q169">
            <v>5120</v>
          </cell>
          <cell r="R169">
            <v>0</v>
          </cell>
          <cell r="S169">
            <v>6736.8421052631575</v>
          </cell>
          <cell r="T169">
            <v>0</v>
          </cell>
          <cell r="U169">
            <v>6213.5922330097092</v>
          </cell>
          <cell r="V169">
            <v>0</v>
          </cell>
          <cell r="W169">
            <v>6808.510638297872</v>
          </cell>
          <cell r="X169">
            <v>0</v>
          </cell>
          <cell r="Y169">
            <v>6881.7204301075271</v>
          </cell>
          <cell r="Z169">
            <v>0</v>
          </cell>
          <cell r="AA169">
            <v>6680.5845511482257</v>
          </cell>
          <cell r="AB169">
            <v>0</v>
          </cell>
          <cell r="AC169" t="e">
            <v>#DIV/0!</v>
          </cell>
          <cell r="AE169" t="str">
            <v>Others</v>
          </cell>
        </row>
        <row r="170">
          <cell r="E170">
            <v>18021.978021978022</v>
          </cell>
          <cell r="F170">
            <v>0</v>
          </cell>
          <cell r="G170">
            <v>15045.871559633028</v>
          </cell>
          <cell r="H170">
            <v>0</v>
          </cell>
          <cell r="I170">
            <v>14629.794826048172</v>
          </cell>
          <cell r="J170">
            <v>0</v>
          </cell>
          <cell r="K170">
            <v>5120</v>
          </cell>
          <cell r="L170">
            <v>0</v>
          </cell>
          <cell r="M170">
            <v>7356.3218390804595</v>
          </cell>
          <cell r="N170">
            <v>0</v>
          </cell>
          <cell r="O170">
            <v>7103.2186459489458</v>
          </cell>
          <cell r="P170">
            <v>0</v>
          </cell>
          <cell r="Q170">
            <v>5120</v>
          </cell>
          <cell r="R170">
            <v>0</v>
          </cell>
          <cell r="S170">
            <v>6736.8421052631575</v>
          </cell>
          <cell r="T170">
            <v>0</v>
          </cell>
          <cell r="U170">
            <v>6213.5922330097092</v>
          </cell>
          <cell r="V170">
            <v>0</v>
          </cell>
          <cell r="W170">
            <v>6808.510638297872</v>
          </cell>
          <cell r="X170">
            <v>0</v>
          </cell>
          <cell r="Y170">
            <v>6881.7204301075271</v>
          </cell>
          <cell r="Z170">
            <v>0</v>
          </cell>
          <cell r="AA170">
            <v>6680.5845511482257</v>
          </cell>
          <cell r="AB170">
            <v>0</v>
          </cell>
          <cell r="AC170" t="e">
            <v>#DIV/0!</v>
          </cell>
        </row>
        <row r="172">
          <cell r="C172" t="str">
            <v>Profit / (Loss) before tax</v>
          </cell>
          <cell r="E172">
            <v>-288419.13139761309</v>
          </cell>
          <cell r="F172">
            <v>0</v>
          </cell>
          <cell r="G172">
            <v>-284998.95633272443</v>
          </cell>
          <cell r="H172">
            <v>0</v>
          </cell>
          <cell r="I172">
            <v>-290397.80202826584</v>
          </cell>
          <cell r="J172">
            <v>0</v>
          </cell>
          <cell r="K172">
            <v>-292294.69117527886</v>
          </cell>
          <cell r="L172">
            <v>0</v>
          </cell>
          <cell r="M172">
            <v>-302864.09752904595</v>
          </cell>
          <cell r="N172">
            <v>0</v>
          </cell>
          <cell r="O172">
            <v>-295036.53523882583</v>
          </cell>
          <cell r="P172">
            <v>0</v>
          </cell>
          <cell r="Q172">
            <v>-286275.51836055954</v>
          </cell>
          <cell r="R172">
            <v>0</v>
          </cell>
          <cell r="S172">
            <v>-296639.69769102335</v>
          </cell>
          <cell r="T172">
            <v>0</v>
          </cell>
          <cell r="U172">
            <v>-295431.80556523387</v>
          </cell>
          <cell r="V172">
            <v>0</v>
          </cell>
          <cell r="W172">
            <v>-294097.98902167333</v>
          </cell>
          <cell r="X172">
            <v>0</v>
          </cell>
          <cell r="Y172">
            <v>-301805.40179593285</v>
          </cell>
          <cell r="Z172">
            <v>0</v>
          </cell>
          <cell r="AA172">
            <v>-293771.84780270641</v>
          </cell>
          <cell r="AB172">
            <v>0</v>
          </cell>
          <cell r="AC172" t="e">
            <v>#DIV/0!</v>
          </cell>
          <cell r="AD172" t="str">
            <v>Profit before tax</v>
          </cell>
        </row>
        <row r="174">
          <cell r="C174" t="str">
            <v>Taxation</v>
          </cell>
          <cell r="AD174" t="str">
            <v>Taxation</v>
          </cell>
        </row>
        <row r="175">
          <cell r="D175" t="str">
            <v>Current</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t="e">
            <v>#DIV/0!</v>
          </cell>
          <cell r="AE175" t="str">
            <v>Current</v>
          </cell>
        </row>
        <row r="176">
          <cell r="D176" t="str">
            <v>Deferred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t="e">
            <v>#DIV/0!</v>
          </cell>
          <cell r="AE176" t="str">
            <v>Deferred</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t="e">
            <v>#DIV/0!</v>
          </cell>
        </row>
        <row r="179">
          <cell r="C179" t="str">
            <v>Net Profit after taxation</v>
          </cell>
          <cell r="E179">
            <v>6</v>
          </cell>
          <cell r="F179">
            <v>0</v>
          </cell>
          <cell r="G179">
            <v>-284998.95633272443</v>
          </cell>
          <cell r="H179">
            <v>0</v>
          </cell>
          <cell r="I179">
            <v>-290397.80202826584</v>
          </cell>
          <cell r="J179">
            <v>0</v>
          </cell>
          <cell r="K179">
            <v>-292294.69117527886</v>
          </cell>
          <cell r="L179">
            <v>0</v>
          </cell>
          <cell r="M179">
            <v>-302864.09752904595</v>
          </cell>
          <cell r="N179">
            <v>0</v>
          </cell>
          <cell r="O179">
            <v>-295036.53523882583</v>
          </cell>
          <cell r="P179">
            <v>0</v>
          </cell>
          <cell r="Q179">
            <v>-286275.51836055954</v>
          </cell>
          <cell r="R179">
            <v>0</v>
          </cell>
          <cell r="S179">
            <v>-296639.69769102335</v>
          </cell>
          <cell r="T179">
            <v>0</v>
          </cell>
          <cell r="U179">
            <v>-295431.80556523387</v>
          </cell>
          <cell r="V179">
            <v>0</v>
          </cell>
          <cell r="W179">
            <v>-294097.98902167333</v>
          </cell>
          <cell r="X179">
            <v>0</v>
          </cell>
          <cell r="Y179">
            <v>-301805.40179593285</v>
          </cell>
          <cell r="Z179">
            <v>0</v>
          </cell>
          <cell r="AA179">
            <v>-293771.84780270641</v>
          </cell>
          <cell r="AB179">
            <v>0</v>
          </cell>
          <cell r="AC179" t="e">
            <v>#DIV/0!</v>
          </cell>
          <cell r="AD179" t="str">
            <v>Net Profit after taxation</v>
          </cell>
        </row>
        <row r="182">
          <cell r="AC182" t="str">
            <v>GLI</v>
          </cell>
        </row>
        <row r="183">
          <cell r="E183">
            <v>37438</v>
          </cell>
          <cell r="G183">
            <v>37469</v>
          </cell>
          <cell r="I183">
            <v>37500</v>
          </cell>
          <cell r="K183">
            <v>37531</v>
          </cell>
          <cell r="M183">
            <v>37562</v>
          </cell>
          <cell r="O183">
            <v>37593</v>
          </cell>
          <cell r="Q183">
            <v>37624</v>
          </cell>
          <cell r="S183">
            <v>37655</v>
          </cell>
          <cell r="U183">
            <v>37686</v>
          </cell>
          <cell r="W183">
            <v>37717</v>
          </cell>
          <cell r="Y183">
            <v>37748</v>
          </cell>
          <cell r="AA183">
            <v>37779</v>
          </cell>
          <cell r="AC183" t="str">
            <v>Yearly</v>
          </cell>
        </row>
        <row r="184">
          <cell r="D184" t="str">
            <v>GLI</v>
          </cell>
          <cell r="E184" t="str">
            <v>Per Unit</v>
          </cell>
          <cell r="F184" t="str">
            <v>Total</v>
          </cell>
          <cell r="G184" t="str">
            <v>Per Unit</v>
          </cell>
          <cell r="H184" t="str">
            <v>Total</v>
          </cell>
          <cell r="I184" t="str">
            <v>Per Unit</v>
          </cell>
          <cell r="J184" t="str">
            <v>Total</v>
          </cell>
          <cell r="K184" t="str">
            <v>Per Unit</v>
          </cell>
          <cell r="L184" t="str">
            <v>Total</v>
          </cell>
          <cell r="M184" t="str">
            <v>Per Unit</v>
          </cell>
          <cell r="N184" t="str">
            <v>Total</v>
          </cell>
          <cell r="O184" t="str">
            <v>Per Unit</v>
          </cell>
          <cell r="P184" t="str">
            <v>Total</v>
          </cell>
          <cell r="Q184" t="str">
            <v>Per Unit</v>
          </cell>
          <cell r="R184" t="str">
            <v>Total</v>
          </cell>
          <cell r="S184" t="str">
            <v>Per Unit</v>
          </cell>
          <cell r="T184" t="str">
            <v>Total</v>
          </cell>
          <cell r="U184" t="str">
            <v>Per Unit</v>
          </cell>
          <cell r="V184" t="str">
            <v>Total</v>
          </cell>
          <cell r="W184" t="str">
            <v>Per Unit</v>
          </cell>
          <cell r="X184" t="str">
            <v>Total</v>
          </cell>
          <cell r="Y184" t="str">
            <v>Per Unit</v>
          </cell>
          <cell r="Z184" t="str">
            <v>Total</v>
          </cell>
          <cell r="AA184" t="str">
            <v>Per Unit</v>
          </cell>
          <cell r="AB184" t="str">
            <v>Total</v>
          </cell>
          <cell r="AC184" t="str">
            <v>Average</v>
          </cell>
          <cell r="AD184">
            <v>0</v>
          </cell>
          <cell r="AE184" t="str">
            <v>GL</v>
          </cell>
        </row>
        <row r="186">
          <cell r="C186" t="str">
            <v>Sales Units</v>
          </cell>
          <cell r="E186">
            <v>1</v>
          </cell>
          <cell r="F186">
            <v>90</v>
          </cell>
          <cell r="G186">
            <v>1</v>
          </cell>
          <cell r="H186">
            <v>90</v>
          </cell>
          <cell r="I186">
            <v>1</v>
          </cell>
          <cell r="J186">
            <v>90</v>
          </cell>
          <cell r="K186">
            <v>1</v>
          </cell>
          <cell r="L186">
            <v>100</v>
          </cell>
          <cell r="M186">
            <v>1</v>
          </cell>
          <cell r="N186">
            <v>70</v>
          </cell>
          <cell r="O186">
            <v>1</v>
          </cell>
          <cell r="P186">
            <v>70</v>
          </cell>
          <cell r="Q186">
            <v>1</v>
          </cell>
          <cell r="R186">
            <v>100</v>
          </cell>
          <cell r="S186">
            <v>1</v>
          </cell>
          <cell r="T186">
            <v>80</v>
          </cell>
          <cell r="U186">
            <v>1</v>
          </cell>
          <cell r="V186">
            <v>60</v>
          </cell>
          <cell r="W186">
            <v>1</v>
          </cell>
          <cell r="X186">
            <v>70</v>
          </cell>
          <cell r="Y186">
            <v>1</v>
          </cell>
          <cell r="Z186">
            <v>70</v>
          </cell>
          <cell r="AA186">
            <v>1</v>
          </cell>
          <cell r="AB186">
            <v>70</v>
          </cell>
          <cell r="AC186">
            <v>960</v>
          </cell>
          <cell r="AD186" t="str">
            <v>Sales Units</v>
          </cell>
        </row>
        <row r="188">
          <cell r="C188" t="str">
            <v>Selling Price</v>
          </cell>
          <cell r="E188">
            <v>939000</v>
          </cell>
          <cell r="F188">
            <v>84510000</v>
          </cell>
          <cell r="G188">
            <v>939000</v>
          </cell>
          <cell r="H188">
            <v>84510000</v>
          </cell>
          <cell r="I188">
            <v>939000</v>
          </cell>
          <cell r="J188">
            <v>84510000</v>
          </cell>
          <cell r="K188">
            <v>939000</v>
          </cell>
          <cell r="L188">
            <v>93900000</v>
          </cell>
          <cell r="M188">
            <v>939000</v>
          </cell>
          <cell r="N188">
            <v>65730000</v>
          </cell>
          <cell r="O188">
            <v>939000</v>
          </cell>
          <cell r="P188">
            <v>65730000</v>
          </cell>
          <cell r="Q188">
            <v>939000</v>
          </cell>
          <cell r="R188">
            <v>93900000</v>
          </cell>
          <cell r="S188">
            <v>939000</v>
          </cell>
          <cell r="T188">
            <v>75120000</v>
          </cell>
          <cell r="U188">
            <v>939000</v>
          </cell>
          <cell r="V188">
            <v>56340000</v>
          </cell>
          <cell r="W188">
            <v>939000</v>
          </cell>
          <cell r="X188">
            <v>65730000</v>
          </cell>
          <cell r="Y188">
            <v>939000</v>
          </cell>
          <cell r="Z188">
            <v>65730000</v>
          </cell>
          <cell r="AA188">
            <v>939000</v>
          </cell>
          <cell r="AB188">
            <v>65730000</v>
          </cell>
          <cell r="AC188">
            <v>939000</v>
          </cell>
          <cell r="AD188" t="str">
            <v>Selling Price</v>
          </cell>
        </row>
        <row r="189">
          <cell r="C189" t="str">
            <v>Less: Dealer commission</v>
          </cell>
          <cell r="E189">
            <v>-20000</v>
          </cell>
          <cell r="F189">
            <v>-1800000</v>
          </cell>
          <cell r="G189">
            <v>-20000</v>
          </cell>
          <cell r="H189">
            <v>-1800000</v>
          </cell>
          <cell r="I189">
            <v>-20000</v>
          </cell>
          <cell r="J189">
            <v>-1800000</v>
          </cell>
          <cell r="K189">
            <v>-20000</v>
          </cell>
          <cell r="L189">
            <v>-2000000</v>
          </cell>
          <cell r="M189">
            <v>-20000</v>
          </cell>
          <cell r="N189">
            <v>-1400000</v>
          </cell>
          <cell r="O189">
            <v>-20000</v>
          </cell>
          <cell r="P189">
            <v>-1400000</v>
          </cell>
          <cell r="Q189">
            <v>-20000</v>
          </cell>
          <cell r="R189">
            <v>-2000000</v>
          </cell>
          <cell r="S189">
            <v>-20000</v>
          </cell>
          <cell r="T189">
            <v>-1600000</v>
          </cell>
          <cell r="U189">
            <v>-20000</v>
          </cell>
          <cell r="V189">
            <v>-1200000</v>
          </cell>
          <cell r="W189">
            <v>-20000</v>
          </cell>
          <cell r="X189">
            <v>-1400000</v>
          </cell>
          <cell r="Y189">
            <v>-20000</v>
          </cell>
          <cell r="Z189">
            <v>-1400000</v>
          </cell>
          <cell r="AA189">
            <v>-20000</v>
          </cell>
          <cell r="AB189">
            <v>-1400000</v>
          </cell>
          <cell r="AC189">
            <v>-20000</v>
          </cell>
          <cell r="AD189" t="str">
            <v>Less: Dealer commission</v>
          </cell>
        </row>
        <row r="190">
          <cell r="D190" t="str">
            <v xml:space="preserve">  Sales tax</v>
          </cell>
          <cell r="E190">
            <v>-122478.26086956522</v>
          </cell>
          <cell r="F190">
            <v>-11023043.478260869</v>
          </cell>
          <cell r="G190">
            <v>-122478.26086956522</v>
          </cell>
          <cell r="H190">
            <v>-11023043.478260869</v>
          </cell>
          <cell r="I190">
            <v>-122478.26086956522</v>
          </cell>
          <cell r="J190">
            <v>-11023043.478260869</v>
          </cell>
          <cell r="K190">
            <v>-122478.26086956522</v>
          </cell>
          <cell r="L190">
            <v>-12247826.086956521</v>
          </cell>
          <cell r="M190">
            <v>-122478.26086956522</v>
          </cell>
          <cell r="N190">
            <v>-8573478.2608695645</v>
          </cell>
          <cell r="O190">
            <v>-122478.26086956522</v>
          </cell>
          <cell r="P190">
            <v>-8573478.2608695645</v>
          </cell>
          <cell r="Q190">
            <v>-122478.26086956522</v>
          </cell>
          <cell r="R190">
            <v>-12247826.086956521</v>
          </cell>
          <cell r="S190">
            <v>-122478.26086956522</v>
          </cell>
          <cell r="T190">
            <v>-9798260.8695652168</v>
          </cell>
          <cell r="U190">
            <v>-122478.26086956522</v>
          </cell>
          <cell r="V190">
            <v>-7348695.6521739131</v>
          </cell>
          <cell r="W190">
            <v>-122478.26086956522</v>
          </cell>
          <cell r="X190">
            <v>-8573478.2608695645</v>
          </cell>
          <cell r="Y190">
            <v>-122478.26086956522</v>
          </cell>
          <cell r="Z190">
            <v>-8573478.2608695645</v>
          </cell>
          <cell r="AA190">
            <v>-122478.26086956522</v>
          </cell>
          <cell r="AB190">
            <v>-8573478.2608695645</v>
          </cell>
          <cell r="AC190">
            <v>-122478.2608695652</v>
          </cell>
          <cell r="AE190" t="str">
            <v xml:space="preserve">  Sales tax</v>
          </cell>
        </row>
        <row r="191">
          <cell r="C191" t="str">
            <v>Net Sales</v>
          </cell>
          <cell r="E191">
            <v>796521.73913043481</v>
          </cell>
          <cell r="F191">
            <v>71686956.521739125</v>
          </cell>
          <cell r="G191">
            <v>796521.73913043481</v>
          </cell>
          <cell r="H191">
            <v>71686956.521739125</v>
          </cell>
          <cell r="I191">
            <v>796521.73913043481</v>
          </cell>
          <cell r="J191">
            <v>71686956.521739125</v>
          </cell>
          <cell r="K191">
            <v>796521.73913043481</v>
          </cell>
          <cell r="L191">
            <v>79652173.913043484</v>
          </cell>
          <cell r="M191">
            <v>796521.73913043481</v>
          </cell>
          <cell r="N191">
            <v>55756521.739130437</v>
          </cell>
          <cell r="O191">
            <v>796521.73913043481</v>
          </cell>
          <cell r="P191">
            <v>55756521.739130437</v>
          </cell>
          <cell r="Q191">
            <v>796521.73913043481</v>
          </cell>
          <cell r="R191">
            <v>79652173.913043484</v>
          </cell>
          <cell r="S191">
            <v>796521.73913043481</v>
          </cell>
          <cell r="T191">
            <v>63721739.130434781</v>
          </cell>
          <cell r="U191">
            <v>796521.73913043481</v>
          </cell>
          <cell r="V191">
            <v>47791304.347826086</v>
          </cell>
          <cell r="W191">
            <v>796521.73913043481</v>
          </cell>
          <cell r="X191">
            <v>55756521.739130437</v>
          </cell>
          <cell r="Y191">
            <v>796521.73913043481</v>
          </cell>
          <cell r="Z191">
            <v>55756521.739130437</v>
          </cell>
          <cell r="AA191">
            <v>796521.73913043481</v>
          </cell>
          <cell r="AB191">
            <v>55756521.739130437</v>
          </cell>
          <cell r="AC191">
            <v>796521.73913043481</v>
          </cell>
          <cell r="AD191" t="str">
            <v>Net Sales</v>
          </cell>
          <cell r="AE191">
            <v>764660869.56521749</v>
          </cell>
        </row>
        <row r="193">
          <cell r="C193" t="str">
            <v>Variable Cost of Sales</v>
          </cell>
          <cell r="AD193" t="str">
            <v>Variable Cost of Sales</v>
          </cell>
        </row>
        <row r="194">
          <cell r="D194" t="str">
            <v>CKD Cost</v>
          </cell>
          <cell r="E194">
            <v>314720.61490225716</v>
          </cell>
          <cell r="F194">
            <v>28324855.341203146</v>
          </cell>
          <cell r="G194">
            <v>314720.61490225716</v>
          </cell>
          <cell r="H194">
            <v>28324855.341203146</v>
          </cell>
          <cell r="I194">
            <v>314720.61490225716</v>
          </cell>
          <cell r="J194">
            <v>28324855.341203146</v>
          </cell>
          <cell r="K194">
            <v>309865.78898263606</v>
          </cell>
          <cell r="L194">
            <v>30986578.898263607</v>
          </cell>
          <cell r="M194">
            <v>309865.78898263606</v>
          </cell>
          <cell r="N194">
            <v>21690605.228784524</v>
          </cell>
          <cell r="O194">
            <v>309865.78898263606</v>
          </cell>
          <cell r="P194">
            <v>21690605.228784524</v>
          </cell>
          <cell r="Q194">
            <v>309865.78898263606</v>
          </cell>
          <cell r="R194">
            <v>30986578.898263607</v>
          </cell>
          <cell r="S194">
            <v>309865.78898263606</v>
          </cell>
          <cell r="T194">
            <v>24789263.118610885</v>
          </cell>
          <cell r="U194">
            <v>309865.78898263606</v>
          </cell>
          <cell r="V194">
            <v>18591947.338958163</v>
          </cell>
          <cell r="W194">
            <v>309865.78898263606</v>
          </cell>
          <cell r="X194">
            <v>21690605.228784524</v>
          </cell>
          <cell r="Y194">
            <v>309865.78898263606</v>
          </cell>
          <cell r="Z194">
            <v>21690605.228784524</v>
          </cell>
          <cell r="AA194">
            <v>309865.78898263606</v>
          </cell>
          <cell r="AB194">
            <v>21690605.228784524</v>
          </cell>
          <cell r="AC194">
            <v>311231.2087725295</v>
          </cell>
          <cell r="AE194" t="str">
            <v>CKD Cost</v>
          </cell>
          <cell r="AF194">
            <v>298781960.4216283</v>
          </cell>
        </row>
        <row r="195">
          <cell r="D195" t="str">
            <v>Vendor parts</v>
          </cell>
          <cell r="E195">
            <v>208301</v>
          </cell>
          <cell r="F195">
            <v>18747090</v>
          </cell>
          <cell r="G195">
            <v>208301</v>
          </cell>
          <cell r="H195">
            <v>18747090</v>
          </cell>
          <cell r="I195">
            <v>208301</v>
          </cell>
          <cell r="J195">
            <v>18747090</v>
          </cell>
          <cell r="K195">
            <v>208301</v>
          </cell>
          <cell r="L195">
            <v>20830100</v>
          </cell>
          <cell r="M195">
            <v>208301</v>
          </cell>
          <cell r="N195">
            <v>14581070</v>
          </cell>
          <cell r="O195">
            <v>208301</v>
          </cell>
          <cell r="P195">
            <v>14581070</v>
          </cell>
          <cell r="Q195">
            <v>207970</v>
          </cell>
          <cell r="R195">
            <v>20797000</v>
          </cell>
          <cell r="S195">
            <v>207970</v>
          </cell>
          <cell r="T195">
            <v>16637600</v>
          </cell>
          <cell r="U195">
            <v>207970</v>
          </cell>
          <cell r="V195">
            <v>12478200</v>
          </cell>
          <cell r="W195">
            <v>207970</v>
          </cell>
          <cell r="X195">
            <v>14557900</v>
          </cell>
          <cell r="Y195">
            <v>207970</v>
          </cell>
          <cell r="Z195">
            <v>14557900</v>
          </cell>
          <cell r="AA195">
            <v>207970</v>
          </cell>
          <cell r="AB195">
            <v>14557900</v>
          </cell>
          <cell r="AC195">
            <v>208145.84375</v>
          </cell>
          <cell r="AE195" t="str">
            <v>Vendor parts</v>
          </cell>
          <cell r="AF195">
            <v>199820010</v>
          </cell>
        </row>
        <row r="196">
          <cell r="D196" t="str">
            <v>Multi Source Parts</v>
          </cell>
          <cell r="E196">
            <v>134303.26995000002</v>
          </cell>
          <cell r="F196">
            <v>12087294.295500001</v>
          </cell>
          <cell r="G196">
            <v>134303.26995000002</v>
          </cell>
          <cell r="H196">
            <v>12087294.295500001</v>
          </cell>
          <cell r="I196">
            <v>134303.26995000002</v>
          </cell>
          <cell r="J196">
            <v>12087294.295500001</v>
          </cell>
          <cell r="K196">
            <v>134303.26995000002</v>
          </cell>
          <cell r="L196">
            <v>13430326.995000001</v>
          </cell>
          <cell r="M196">
            <v>134303.26995000002</v>
          </cell>
          <cell r="N196">
            <v>9401228.8965000007</v>
          </cell>
          <cell r="O196">
            <v>134303.26995000002</v>
          </cell>
          <cell r="P196">
            <v>9401228.8965000007</v>
          </cell>
          <cell r="Q196">
            <v>134303.26995000002</v>
          </cell>
          <cell r="R196">
            <v>13430326.995000001</v>
          </cell>
          <cell r="S196">
            <v>134303.26995000002</v>
          </cell>
          <cell r="T196">
            <v>10744261.596000001</v>
          </cell>
          <cell r="U196">
            <v>134303.26995000002</v>
          </cell>
          <cell r="V196">
            <v>8058196.1970000006</v>
          </cell>
          <cell r="W196">
            <v>134303.26995000002</v>
          </cell>
          <cell r="X196">
            <v>9401228.8965000007</v>
          </cell>
          <cell r="Y196">
            <v>134303.26995000002</v>
          </cell>
          <cell r="Z196">
            <v>9401228.8965000007</v>
          </cell>
          <cell r="AA196">
            <v>134303.26995000002</v>
          </cell>
          <cell r="AB196">
            <v>9401228.8965000007</v>
          </cell>
          <cell r="AC196">
            <v>134303.26995000002</v>
          </cell>
          <cell r="AE196" t="str">
            <v>Nomi Parts</v>
          </cell>
          <cell r="AF196">
            <v>128931139.15200002</v>
          </cell>
        </row>
        <row r="197">
          <cell r="D197" t="str">
            <v>Paints &amp; Chemicals</v>
          </cell>
          <cell r="E197">
            <v>14743</v>
          </cell>
          <cell r="F197">
            <v>1326870</v>
          </cell>
          <cell r="G197">
            <v>14743</v>
          </cell>
          <cell r="H197">
            <v>1326870</v>
          </cell>
          <cell r="I197">
            <v>14743</v>
          </cell>
          <cell r="J197">
            <v>1326870</v>
          </cell>
          <cell r="K197">
            <v>14743</v>
          </cell>
          <cell r="L197">
            <v>1474300</v>
          </cell>
          <cell r="M197">
            <v>14743</v>
          </cell>
          <cell r="N197">
            <v>1032010</v>
          </cell>
          <cell r="O197">
            <v>14743</v>
          </cell>
          <cell r="P197">
            <v>1032010</v>
          </cell>
          <cell r="Q197">
            <v>14743</v>
          </cell>
          <cell r="R197">
            <v>1474300</v>
          </cell>
          <cell r="S197">
            <v>14743</v>
          </cell>
          <cell r="T197">
            <v>1179440</v>
          </cell>
          <cell r="U197">
            <v>14743</v>
          </cell>
          <cell r="V197">
            <v>884580</v>
          </cell>
          <cell r="W197">
            <v>14743</v>
          </cell>
          <cell r="X197">
            <v>1032010</v>
          </cell>
          <cell r="Y197">
            <v>14743</v>
          </cell>
          <cell r="Z197">
            <v>1032010</v>
          </cell>
          <cell r="AA197">
            <v>14743</v>
          </cell>
          <cell r="AB197">
            <v>1032010</v>
          </cell>
          <cell r="AC197">
            <v>14743</v>
          </cell>
          <cell r="AE197" t="str">
            <v>Paints &amp; Chemicals</v>
          </cell>
          <cell r="AF197">
            <v>14153280</v>
          </cell>
        </row>
        <row r="198">
          <cell r="D198" t="str">
            <v>Consumables</v>
          </cell>
          <cell r="E198">
            <v>5349</v>
          </cell>
          <cell r="F198">
            <v>481410</v>
          </cell>
          <cell r="G198">
            <v>5349</v>
          </cell>
          <cell r="H198">
            <v>481410</v>
          </cell>
          <cell r="I198">
            <v>5349</v>
          </cell>
          <cell r="J198">
            <v>481410</v>
          </cell>
          <cell r="K198">
            <v>5349</v>
          </cell>
          <cell r="L198">
            <v>534900</v>
          </cell>
          <cell r="M198">
            <v>5349</v>
          </cell>
          <cell r="N198">
            <v>374430</v>
          </cell>
          <cell r="O198">
            <v>5349</v>
          </cell>
          <cell r="P198">
            <v>374430</v>
          </cell>
          <cell r="Q198">
            <v>5349</v>
          </cell>
          <cell r="R198">
            <v>534900</v>
          </cell>
          <cell r="S198">
            <v>5349</v>
          </cell>
          <cell r="T198">
            <v>427920</v>
          </cell>
          <cell r="U198">
            <v>5349</v>
          </cell>
          <cell r="V198">
            <v>320940</v>
          </cell>
          <cell r="W198">
            <v>5349</v>
          </cell>
          <cell r="X198">
            <v>374430</v>
          </cell>
          <cell r="Y198">
            <v>5349</v>
          </cell>
          <cell r="Z198">
            <v>374430</v>
          </cell>
          <cell r="AA198">
            <v>5349</v>
          </cell>
          <cell r="AB198">
            <v>374430</v>
          </cell>
          <cell r="AC198">
            <v>5349</v>
          </cell>
          <cell r="AE198" t="str">
            <v>Consumables</v>
          </cell>
          <cell r="AF198">
            <v>5135040</v>
          </cell>
        </row>
        <row r="199">
          <cell r="D199" t="str">
            <v>KD Parts</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E199" t="str">
            <v>KD Parts</v>
          </cell>
          <cell r="AF199">
            <v>0</v>
          </cell>
        </row>
        <row r="200">
          <cell r="D200" t="str">
            <v>Spare parts</v>
          </cell>
          <cell r="E200">
            <v>1002</v>
          </cell>
          <cell r="F200">
            <v>90180</v>
          </cell>
          <cell r="G200">
            <v>1002</v>
          </cell>
          <cell r="H200">
            <v>90180</v>
          </cell>
          <cell r="I200">
            <v>1002</v>
          </cell>
          <cell r="J200">
            <v>90180</v>
          </cell>
          <cell r="K200">
            <v>1002</v>
          </cell>
          <cell r="L200">
            <v>100200</v>
          </cell>
          <cell r="M200">
            <v>1002</v>
          </cell>
          <cell r="N200">
            <v>70140</v>
          </cell>
          <cell r="O200">
            <v>1002</v>
          </cell>
          <cell r="P200">
            <v>70140</v>
          </cell>
          <cell r="Q200">
            <v>1002</v>
          </cell>
          <cell r="R200">
            <v>100200</v>
          </cell>
          <cell r="S200">
            <v>1002</v>
          </cell>
          <cell r="T200">
            <v>80160</v>
          </cell>
          <cell r="U200">
            <v>1002</v>
          </cell>
          <cell r="V200">
            <v>60120</v>
          </cell>
          <cell r="W200">
            <v>1002</v>
          </cell>
          <cell r="X200">
            <v>70140</v>
          </cell>
          <cell r="Y200">
            <v>1002</v>
          </cell>
          <cell r="Z200">
            <v>70140</v>
          </cell>
          <cell r="AA200">
            <v>1002</v>
          </cell>
          <cell r="AB200">
            <v>70140</v>
          </cell>
          <cell r="AC200">
            <v>1002</v>
          </cell>
          <cell r="AE200" t="str">
            <v>Spare parts</v>
          </cell>
          <cell r="AF200">
            <v>961920</v>
          </cell>
        </row>
        <row r="201">
          <cell r="D201" t="str">
            <v>Utilities</v>
          </cell>
          <cell r="E201">
            <v>4030</v>
          </cell>
          <cell r="F201">
            <v>362700</v>
          </cell>
          <cell r="G201">
            <v>4030</v>
          </cell>
          <cell r="H201">
            <v>362700</v>
          </cell>
          <cell r="I201">
            <v>4030</v>
          </cell>
          <cell r="J201">
            <v>362700</v>
          </cell>
          <cell r="K201">
            <v>4030</v>
          </cell>
          <cell r="L201">
            <v>403000</v>
          </cell>
          <cell r="M201">
            <v>4030</v>
          </cell>
          <cell r="N201">
            <v>282100</v>
          </cell>
          <cell r="O201">
            <v>4030</v>
          </cell>
          <cell r="P201">
            <v>282100</v>
          </cell>
          <cell r="Q201">
            <v>4030</v>
          </cell>
          <cell r="R201">
            <v>403000</v>
          </cell>
          <cell r="S201">
            <v>4030</v>
          </cell>
          <cell r="T201">
            <v>322400</v>
          </cell>
          <cell r="U201">
            <v>4030</v>
          </cell>
          <cell r="V201">
            <v>241800</v>
          </cell>
          <cell r="W201">
            <v>4030</v>
          </cell>
          <cell r="X201">
            <v>282100</v>
          </cell>
          <cell r="Y201">
            <v>4030</v>
          </cell>
          <cell r="Z201">
            <v>282100</v>
          </cell>
          <cell r="AA201">
            <v>4030</v>
          </cell>
          <cell r="AB201">
            <v>282100</v>
          </cell>
          <cell r="AC201">
            <v>4030</v>
          </cell>
          <cell r="AE201" t="str">
            <v>Utilites</v>
          </cell>
          <cell r="AF201">
            <v>3868800</v>
          </cell>
        </row>
        <row r="202">
          <cell r="D202" t="str">
            <v>Royalties</v>
          </cell>
          <cell r="E202">
            <v>6987</v>
          </cell>
          <cell r="F202">
            <v>628830</v>
          </cell>
          <cell r="G202">
            <v>6987</v>
          </cell>
          <cell r="H202">
            <v>628830</v>
          </cell>
          <cell r="I202">
            <v>6987</v>
          </cell>
          <cell r="J202">
            <v>628830</v>
          </cell>
          <cell r="K202">
            <v>6987</v>
          </cell>
          <cell r="L202">
            <v>698700</v>
          </cell>
          <cell r="M202">
            <v>6987</v>
          </cell>
          <cell r="N202">
            <v>489090</v>
          </cell>
          <cell r="O202">
            <v>6987</v>
          </cell>
          <cell r="P202">
            <v>489090</v>
          </cell>
          <cell r="Q202">
            <v>6987</v>
          </cell>
          <cell r="R202">
            <v>698700</v>
          </cell>
          <cell r="S202">
            <v>6987</v>
          </cell>
          <cell r="T202">
            <v>558960</v>
          </cell>
          <cell r="U202">
            <v>6987</v>
          </cell>
          <cell r="V202">
            <v>419220</v>
          </cell>
          <cell r="W202">
            <v>6987</v>
          </cell>
          <cell r="X202">
            <v>489090</v>
          </cell>
          <cell r="Y202">
            <v>6987</v>
          </cell>
          <cell r="Z202">
            <v>489090</v>
          </cell>
          <cell r="AA202">
            <v>6987</v>
          </cell>
          <cell r="AB202">
            <v>489090</v>
          </cell>
          <cell r="AC202">
            <v>6987</v>
          </cell>
          <cell r="AE202" t="str">
            <v>Royalty</v>
          </cell>
          <cell r="AF202">
            <v>6707520</v>
          </cell>
        </row>
        <row r="204">
          <cell r="E204">
            <v>689435.88485225721</v>
          </cell>
          <cell r="F204">
            <v>62049229.636703148</v>
          </cell>
          <cell r="G204">
            <v>689435.88485225721</v>
          </cell>
          <cell r="H204">
            <v>62049229.636703148</v>
          </cell>
          <cell r="I204">
            <v>689435.88485225721</v>
          </cell>
          <cell r="J204">
            <v>62049229.636703148</v>
          </cell>
          <cell r="K204">
            <v>684581.05893263605</v>
          </cell>
          <cell r="L204">
            <v>68458105.893263608</v>
          </cell>
          <cell r="M204">
            <v>684581.05893263605</v>
          </cell>
          <cell r="N204">
            <v>47920674.125284523</v>
          </cell>
          <cell r="O204">
            <v>684581.05893263605</v>
          </cell>
          <cell r="P204">
            <v>47920674.125284523</v>
          </cell>
          <cell r="Q204">
            <v>684250.05893263605</v>
          </cell>
          <cell r="R204">
            <v>68425005.893263608</v>
          </cell>
          <cell r="S204">
            <v>684250.05893263605</v>
          </cell>
          <cell r="T204">
            <v>54740004.71461089</v>
          </cell>
          <cell r="U204">
            <v>684250.05893263605</v>
          </cell>
          <cell r="V204">
            <v>41055003.535958163</v>
          </cell>
          <cell r="W204">
            <v>684250.05893263605</v>
          </cell>
          <cell r="X204">
            <v>47897504.125284523</v>
          </cell>
          <cell r="Y204">
            <v>684250.05893263605</v>
          </cell>
          <cell r="Z204">
            <v>47897504.125284523</v>
          </cell>
          <cell r="AA204">
            <v>684250.05893263605</v>
          </cell>
          <cell r="AB204">
            <v>47897504.125284523</v>
          </cell>
          <cell r="AC204">
            <v>685791.32247252949</v>
          </cell>
          <cell r="AF204">
            <v>658359669.57362831</v>
          </cell>
        </row>
        <row r="205">
          <cell r="C205" t="str">
            <v>Contribution Margin</v>
          </cell>
          <cell r="E205">
            <v>107085.85427817761</v>
          </cell>
          <cell r="F205">
            <v>9637726.8850359768</v>
          </cell>
          <cell r="G205">
            <v>107085.85427817761</v>
          </cell>
          <cell r="H205">
            <v>9637726.8850359768</v>
          </cell>
          <cell r="I205">
            <v>107085.85427817761</v>
          </cell>
          <cell r="J205">
            <v>9637726.8850359768</v>
          </cell>
          <cell r="K205">
            <v>111940.68019779876</v>
          </cell>
          <cell r="L205">
            <v>11194068.019779876</v>
          </cell>
          <cell r="M205">
            <v>111940.68019779876</v>
          </cell>
          <cell r="N205">
            <v>7835847.6138459146</v>
          </cell>
          <cell r="O205">
            <v>111940.68019779876</v>
          </cell>
          <cell r="P205">
            <v>7835847.6138459146</v>
          </cell>
          <cell r="Q205">
            <v>112271.68019779876</v>
          </cell>
          <cell r="R205">
            <v>11227168.019779876</v>
          </cell>
          <cell r="S205">
            <v>112271.68019779876</v>
          </cell>
          <cell r="T205">
            <v>8981734.4158238918</v>
          </cell>
          <cell r="U205">
            <v>112271.68019779876</v>
          </cell>
          <cell r="V205">
            <v>6736300.8118679225</v>
          </cell>
          <cell r="W205">
            <v>112271.68019779876</v>
          </cell>
          <cell r="X205">
            <v>7859017.6138459146</v>
          </cell>
          <cell r="Y205">
            <v>112271.68019779876</v>
          </cell>
          <cell r="Z205">
            <v>7859017.6138459146</v>
          </cell>
          <cell r="AA205">
            <v>112271.68019779876</v>
          </cell>
          <cell r="AB205">
            <v>7859017.6138459146</v>
          </cell>
          <cell r="AC205">
            <v>110730.41665790533</v>
          </cell>
          <cell r="AD205" t="str">
            <v>Contribution Margin</v>
          </cell>
        </row>
        <row r="207">
          <cell r="C207" t="str">
            <v>Production cost</v>
          </cell>
          <cell r="AD207" t="str">
            <v>Production cost</v>
          </cell>
        </row>
        <row r="208">
          <cell r="D208" t="str">
            <v xml:space="preserve">Salaries &amp; Wages </v>
          </cell>
          <cell r="E208">
            <v>5330.971806841444</v>
          </cell>
          <cell r="F208">
            <v>479787.46261572995</v>
          </cell>
          <cell r="G208">
            <v>4450.6278387391867</v>
          </cell>
          <cell r="H208">
            <v>400556.50548652682</v>
          </cell>
          <cell r="I208">
            <v>4327.5507084975143</v>
          </cell>
          <cell r="J208">
            <v>389479.56376477628</v>
          </cell>
          <cell r="K208">
            <v>3880.9474753805712</v>
          </cell>
          <cell r="L208">
            <v>388094.7475380571</v>
          </cell>
          <cell r="M208">
            <v>5576.0739588801307</v>
          </cell>
          <cell r="N208">
            <v>390325.17712160916</v>
          </cell>
          <cell r="O208">
            <v>5384.2223576312035</v>
          </cell>
          <cell r="P208">
            <v>376895.56503418426</v>
          </cell>
          <cell r="Q208">
            <v>3880.9474753805712</v>
          </cell>
          <cell r="R208">
            <v>388094.7475380571</v>
          </cell>
          <cell r="S208">
            <v>5106.5098360270676</v>
          </cell>
          <cell r="T208">
            <v>408520.78688216541</v>
          </cell>
          <cell r="U208">
            <v>4709.8877128404993</v>
          </cell>
          <cell r="V208">
            <v>282593.26277042995</v>
          </cell>
          <cell r="W208">
            <v>5160.8344087507594</v>
          </cell>
          <cell r="X208">
            <v>361258.40861255315</v>
          </cell>
          <cell r="Y208">
            <v>5216.3272518556068</v>
          </cell>
          <cell r="Z208">
            <v>365142.90762989246</v>
          </cell>
          <cell r="AA208">
            <v>5063.8667476260061</v>
          </cell>
          <cell r="AB208">
            <v>354470.67233382043</v>
          </cell>
          <cell r="AC208">
            <v>4776.2706326331272</v>
          </cell>
          <cell r="AE208" t="str">
            <v xml:space="preserve">Salaries &amp; Wages </v>
          </cell>
        </row>
        <row r="209">
          <cell r="D209" t="str">
            <v xml:space="preserve">Utilities </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E209" t="str">
            <v xml:space="preserve">Utilities </v>
          </cell>
        </row>
        <row r="210">
          <cell r="D210" t="str">
            <v>Depreciation</v>
          </cell>
          <cell r="E210">
            <v>11150.091575091576</v>
          </cell>
          <cell r="F210">
            <v>1003508.2417582418</v>
          </cell>
          <cell r="G210">
            <v>9308.7920489296648</v>
          </cell>
          <cell r="H210">
            <v>837791.28440366988</v>
          </cell>
          <cell r="I210">
            <v>9051.3678263455258</v>
          </cell>
          <cell r="J210">
            <v>814623.10437109729</v>
          </cell>
          <cell r="K210">
            <v>8117.2666666666673</v>
          </cell>
          <cell r="L210">
            <v>811726.66666666674</v>
          </cell>
          <cell r="M210">
            <v>11662.739463601532</v>
          </cell>
          <cell r="N210">
            <v>816391.76245210727</v>
          </cell>
          <cell r="O210">
            <v>11261.468738438773</v>
          </cell>
          <cell r="P210">
            <v>788302.81169071409</v>
          </cell>
          <cell r="Q210">
            <v>8117.2666666666673</v>
          </cell>
          <cell r="R210">
            <v>811726.66666666674</v>
          </cell>
          <cell r="S210">
            <v>10680.614035087719</v>
          </cell>
          <cell r="T210">
            <v>854449.12280701753</v>
          </cell>
          <cell r="U210">
            <v>9851.0517799352765</v>
          </cell>
          <cell r="V210">
            <v>591063.10679611657</v>
          </cell>
          <cell r="W210">
            <v>10794.237588652482</v>
          </cell>
          <cell r="X210">
            <v>755596.6312056738</v>
          </cell>
          <cell r="Y210">
            <v>10910.304659498208</v>
          </cell>
          <cell r="Z210">
            <v>763721.3261648746</v>
          </cell>
          <cell r="AA210">
            <v>10591.423103688239</v>
          </cell>
          <cell r="AB210">
            <v>741399.61725817679</v>
          </cell>
          <cell r="AC210">
            <v>9989.8961898343987</v>
          </cell>
          <cell r="AE210" t="str">
            <v>Depreciation</v>
          </cell>
        </row>
        <row r="211">
          <cell r="D211" t="str">
            <v xml:space="preserve">Other Factory overhead </v>
          </cell>
          <cell r="E211">
            <v>3328.5244606883934</v>
          </cell>
          <cell r="F211">
            <v>299567.20146195544</v>
          </cell>
          <cell r="G211">
            <v>2778.859870849943</v>
          </cell>
          <cell r="H211">
            <v>250097.38837649487</v>
          </cell>
          <cell r="I211">
            <v>2702.0136121556093</v>
          </cell>
          <cell r="J211">
            <v>243181.22509400483</v>
          </cell>
          <cell r="K211">
            <v>2423.1658073811504</v>
          </cell>
          <cell r="L211">
            <v>242316.58073811504</v>
          </cell>
          <cell r="M211">
            <v>3481.5600680763655</v>
          </cell>
          <cell r="N211">
            <v>243709.20476534558</v>
          </cell>
          <cell r="O211">
            <v>3361.7727627374452</v>
          </cell>
          <cell r="P211">
            <v>235324.09339162117</v>
          </cell>
          <cell r="Q211">
            <v>2423.1658073811504</v>
          </cell>
          <cell r="R211">
            <v>242316.58073811504</v>
          </cell>
          <cell r="S211">
            <v>3188.3760623436192</v>
          </cell>
          <cell r="T211">
            <v>255070.08498748954</v>
          </cell>
          <cell r="U211">
            <v>2940.735203132464</v>
          </cell>
          <cell r="V211">
            <v>176444.11218794785</v>
          </cell>
          <cell r="W211">
            <v>3222.2949566238703</v>
          </cell>
          <cell r="X211">
            <v>225560.64696367094</v>
          </cell>
          <cell r="Y211">
            <v>3256.9432894907936</v>
          </cell>
          <cell r="Z211">
            <v>227986.03026435556</v>
          </cell>
          <cell r="AA211">
            <v>3161.7507925119394</v>
          </cell>
          <cell r="AB211">
            <v>221322.55547583575</v>
          </cell>
          <cell r="AC211">
            <v>2982.1830254634915</v>
          </cell>
          <cell r="AE211" t="str">
            <v xml:space="preserve">Other Factory overhead </v>
          </cell>
        </row>
        <row r="212">
          <cell r="D212" t="str">
            <v>Running Royalty</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E212" t="str">
            <v>Running Royalty</v>
          </cell>
        </row>
        <row r="213">
          <cell r="E213">
            <v>19809.587842621411</v>
          </cell>
          <cell r="F213">
            <v>1782862.9058359272</v>
          </cell>
          <cell r="G213">
            <v>16538.279758518795</v>
          </cell>
          <cell r="H213">
            <v>1488445.1782666915</v>
          </cell>
          <cell r="I213">
            <v>16080.93214699865</v>
          </cell>
          <cell r="J213">
            <v>1447283.8932298783</v>
          </cell>
          <cell r="K213">
            <v>14421.379949428388</v>
          </cell>
          <cell r="L213">
            <v>1442137.994942839</v>
          </cell>
          <cell r="M213">
            <v>20720.373490558028</v>
          </cell>
          <cell r="N213">
            <v>1450426.144339062</v>
          </cell>
          <cell r="O213">
            <v>20007.463858807419</v>
          </cell>
          <cell r="P213">
            <v>1400522.4701165196</v>
          </cell>
          <cell r="Q213">
            <v>14421.379949428388</v>
          </cell>
          <cell r="R213">
            <v>1442137.994942839</v>
          </cell>
          <cell r="S213">
            <v>18975.499933458406</v>
          </cell>
          <cell r="T213">
            <v>1518039.9946766724</v>
          </cell>
          <cell r="U213">
            <v>17501.674695908237</v>
          </cell>
          <cell r="V213">
            <v>1050100.4817544944</v>
          </cell>
          <cell r="W213">
            <v>19177.366954027111</v>
          </cell>
          <cell r="X213">
            <v>1342415.6867818977</v>
          </cell>
          <cell r="Y213">
            <v>19383.575200844611</v>
          </cell>
          <cell r="Z213">
            <v>1356850.2640591224</v>
          </cell>
          <cell r="AA213">
            <v>18817.040643826185</v>
          </cell>
          <cell r="AB213">
            <v>1317192.8450678329</v>
          </cell>
          <cell r="AC213">
            <v>17748.349847931018</v>
          </cell>
        </row>
        <row r="214">
          <cell r="C214" t="str">
            <v>Gross Profit</v>
          </cell>
          <cell r="E214">
            <v>87276.266435556201</v>
          </cell>
          <cell r="F214">
            <v>7854863.9792000493</v>
          </cell>
          <cell r="G214">
            <v>90547.57451965881</v>
          </cell>
          <cell r="H214">
            <v>8149281.7067692857</v>
          </cell>
          <cell r="I214">
            <v>91004.922131178959</v>
          </cell>
          <cell r="J214">
            <v>8190442.9918060983</v>
          </cell>
          <cell r="K214">
            <v>97519.300248370375</v>
          </cell>
          <cell r="L214">
            <v>9751930.0248370375</v>
          </cell>
          <cell r="M214">
            <v>91220.306707240728</v>
          </cell>
          <cell r="N214">
            <v>6385421.4695068523</v>
          </cell>
          <cell r="O214">
            <v>91933.216338991348</v>
          </cell>
          <cell r="P214">
            <v>6435325.1437293952</v>
          </cell>
          <cell r="Q214">
            <v>97850.300248370375</v>
          </cell>
          <cell r="R214">
            <v>9785030.0248370375</v>
          </cell>
          <cell r="S214">
            <v>93296.180264340364</v>
          </cell>
          <cell r="T214">
            <v>7463694.4211472198</v>
          </cell>
          <cell r="U214">
            <v>94770.005501890526</v>
          </cell>
          <cell r="V214">
            <v>5686200.3301134277</v>
          </cell>
          <cell r="W214">
            <v>93094.313243771656</v>
          </cell>
          <cell r="X214">
            <v>6516601.9270640165</v>
          </cell>
          <cell r="Y214">
            <v>92888.104996954149</v>
          </cell>
          <cell r="Z214">
            <v>6502167.349786792</v>
          </cell>
          <cell r="AA214">
            <v>93454.639553972578</v>
          </cell>
          <cell r="AB214">
            <v>6541824.768778082</v>
          </cell>
          <cell r="AC214">
            <v>92982.066809974305</v>
          </cell>
          <cell r="AD214" t="str">
            <v>Gross Profit</v>
          </cell>
        </row>
        <row r="215">
          <cell r="E215">
            <v>10.957173187870046</v>
          </cell>
          <cell r="F215">
            <v>10.957173187870035</v>
          </cell>
          <cell r="G215">
            <v>11.367872346900395</v>
          </cell>
          <cell r="H215">
            <v>11.367872346900388</v>
          </cell>
          <cell r="I215">
            <v>11.425290442233166</v>
          </cell>
          <cell r="J215">
            <v>11.425290442233155</v>
          </cell>
          <cell r="K215">
            <v>12.243143590133835</v>
          </cell>
          <cell r="L215">
            <v>12.243143590133835</v>
          </cell>
          <cell r="M215">
            <v>11.452331082240921</v>
          </cell>
          <cell r="N215">
            <v>11.452331082240923</v>
          </cell>
          <cell r="O215">
            <v>11.541833929021838</v>
          </cell>
          <cell r="P215">
            <v>11.541833929021839</v>
          </cell>
          <cell r="Q215">
            <v>12.284699266989731</v>
          </cell>
          <cell r="R215">
            <v>12.28469926698973</v>
          </cell>
          <cell r="S215">
            <v>11.71294839563225</v>
          </cell>
          <cell r="T215">
            <v>11.712948395632235</v>
          </cell>
          <cell r="U215">
            <v>11.897981040084508</v>
          </cell>
          <cell r="V215">
            <v>11.897981040084501</v>
          </cell>
          <cell r="W215">
            <v>11.687604828639454</v>
          </cell>
          <cell r="X215">
            <v>11.687604828639456</v>
          </cell>
          <cell r="Y215">
            <v>11.661716238700576</v>
          </cell>
          <cell r="Z215">
            <v>11.661716238700578</v>
          </cell>
          <cell r="AA215">
            <v>11.732842302081711</v>
          </cell>
          <cell r="AB215">
            <v>11.732842302081712</v>
          </cell>
          <cell r="AC215">
            <v>11.673512754527342</v>
          </cell>
        </row>
        <row r="216">
          <cell r="C216" t="str">
            <v>Other Expenses</v>
          </cell>
          <cell r="AD216" t="str">
            <v>Other Expenses</v>
          </cell>
        </row>
        <row r="217">
          <cell r="D217" t="str">
            <v>Selling Expenses</v>
          </cell>
          <cell r="E217">
            <v>5183.0082521448167</v>
          </cell>
          <cell r="F217">
            <v>466470.74269303348</v>
          </cell>
          <cell r="G217">
            <v>4427.3486746392564</v>
          </cell>
          <cell r="H217">
            <v>398461.38071753306</v>
          </cell>
          <cell r="I217">
            <v>4320.887144065181</v>
          </cell>
          <cell r="J217">
            <v>388879.84296586626</v>
          </cell>
          <cell r="K217">
            <v>3897.7185689144208</v>
          </cell>
          <cell r="L217">
            <v>389771.85689144209</v>
          </cell>
          <cell r="M217">
            <v>5409.2615187305564</v>
          </cell>
          <cell r="N217">
            <v>378648.30631113896</v>
          </cell>
          <cell r="O217">
            <v>5179.8400416559607</v>
          </cell>
          <cell r="P217">
            <v>362588.80291591724</v>
          </cell>
          <cell r="Q217">
            <v>3845.1336292747983</v>
          </cell>
          <cell r="R217">
            <v>384513.36292747984</v>
          </cell>
          <cell r="S217">
            <v>4967.5774890123712</v>
          </cell>
          <cell r="T217">
            <v>397406.19912098971</v>
          </cell>
          <cell r="U217">
            <v>4642.661605420024</v>
          </cell>
          <cell r="V217">
            <v>278559.69632520142</v>
          </cell>
          <cell r="W217">
            <v>5073.1110111757944</v>
          </cell>
          <cell r="X217">
            <v>355117.77078230563</v>
          </cell>
          <cell r="Y217">
            <v>5099.2966467698334</v>
          </cell>
          <cell r="Z217">
            <v>356950.76527388836</v>
          </cell>
          <cell r="AA217">
            <v>4893.3178190345943</v>
          </cell>
          <cell r="AB217">
            <v>342532.2473324216</v>
          </cell>
          <cell r="AC217">
            <v>4687.3968481846014</v>
          </cell>
          <cell r="AE217" t="str">
            <v>Selling Expenses</v>
          </cell>
        </row>
        <row r="218">
          <cell r="D218" t="str">
            <v>Advertisement Expenses</v>
          </cell>
          <cell r="E218">
            <v>800.32572918126152</v>
          </cell>
          <cell r="F218">
            <v>72029.315626313532</v>
          </cell>
          <cell r="G218">
            <v>969.71958993165515</v>
          </cell>
          <cell r="H218">
            <v>87274.76309384896</v>
          </cell>
          <cell r="I218">
            <v>7367.9708551430685</v>
          </cell>
          <cell r="J218">
            <v>663117.37696287618</v>
          </cell>
          <cell r="K218">
            <v>6935.2770964018819</v>
          </cell>
          <cell r="L218">
            <v>693527.70964018814</v>
          </cell>
          <cell r="M218">
            <v>7697.2629504339211</v>
          </cell>
          <cell r="N218">
            <v>538808.40653037443</v>
          </cell>
          <cell r="O218">
            <v>799.8365151483406</v>
          </cell>
          <cell r="P218">
            <v>55988.556060383838</v>
          </cell>
          <cell r="Q218">
            <v>739.89139808437483</v>
          </cell>
          <cell r="R218">
            <v>73989.139808437481</v>
          </cell>
          <cell r="S218">
            <v>4684.9685429207811</v>
          </cell>
          <cell r="T218">
            <v>374797.48343366251</v>
          </cell>
          <cell r="U218">
            <v>5393.2109933565007</v>
          </cell>
          <cell r="V218">
            <v>323592.65960139001</v>
          </cell>
          <cell r="W218">
            <v>783.35612673520234</v>
          </cell>
          <cell r="X218">
            <v>54834.928871464166</v>
          </cell>
          <cell r="Y218">
            <v>8782.5333169589612</v>
          </cell>
          <cell r="Z218">
            <v>614777.33218712732</v>
          </cell>
          <cell r="AA218">
            <v>1104.3291887822443</v>
          </cell>
          <cell r="AB218">
            <v>77303.043214757097</v>
          </cell>
          <cell r="AC218">
            <v>3781.2924114904404</v>
          </cell>
        </row>
        <row r="219">
          <cell r="D219" t="str">
            <v>Administrative Expenses</v>
          </cell>
          <cell r="E219">
            <v>10560.726889052896</v>
          </cell>
          <cell r="F219">
            <v>950465.42001476057</v>
          </cell>
          <cell r="G219">
            <v>9021.0198249495461</v>
          </cell>
          <cell r="H219">
            <v>811891.78424545913</v>
          </cell>
          <cell r="I219">
            <v>8804.0973170376383</v>
          </cell>
          <cell r="J219">
            <v>792368.75853338744</v>
          </cell>
          <cell r="K219">
            <v>7941.8629672567968</v>
          </cell>
          <cell r="L219">
            <v>794186.29672567965</v>
          </cell>
          <cell r="M219">
            <v>11021.733092386507</v>
          </cell>
          <cell r="N219">
            <v>771521.31646705547</v>
          </cell>
          <cell r="O219">
            <v>10554.271447719957</v>
          </cell>
          <cell r="P219">
            <v>738799.00134039694</v>
          </cell>
          <cell r="Q219">
            <v>7834.7176263668644</v>
          </cell>
          <cell r="R219">
            <v>783471.76263668644</v>
          </cell>
          <cell r="S219">
            <v>10121.772262268241</v>
          </cell>
          <cell r="T219">
            <v>809741.78098145931</v>
          </cell>
          <cell r="U219">
            <v>9459.7343604157559</v>
          </cell>
          <cell r="V219">
            <v>567584.06162494537</v>
          </cell>
          <cell r="W219">
            <v>10336.803890810705</v>
          </cell>
          <cell r="X219">
            <v>723576.27235674928</v>
          </cell>
          <cell r="Y219">
            <v>10390.158879356299</v>
          </cell>
          <cell r="Z219">
            <v>727311.12155494094</v>
          </cell>
          <cell r="AA219">
            <v>9970.4632047953019</v>
          </cell>
          <cell r="AB219">
            <v>697932.42433567112</v>
          </cell>
          <cell r="AC219">
            <v>9550.8854175179094</v>
          </cell>
          <cell r="AE219" t="str">
            <v>Administrative Expenses</v>
          </cell>
        </row>
        <row r="220">
          <cell r="D220" t="str">
            <v>Depreciation (Admin. &amp; Selling )</v>
          </cell>
          <cell r="E220">
            <v>2969.9882598191184</v>
          </cell>
          <cell r="F220">
            <v>267298.94338372065</v>
          </cell>
          <cell r="G220">
            <v>2536.9771657922738</v>
          </cell>
          <cell r="H220">
            <v>228327.94492130465</v>
          </cell>
          <cell r="I220">
            <v>2475.9721508385478</v>
          </cell>
          <cell r="J220">
            <v>222837.4935754693</v>
          </cell>
          <cell r="K220">
            <v>2233.4863898710532</v>
          </cell>
          <cell r="L220">
            <v>223348.63898710531</v>
          </cell>
          <cell r="M220">
            <v>3099.6368177250984</v>
          </cell>
          <cell r="N220">
            <v>216974.57724075689</v>
          </cell>
          <cell r="O220">
            <v>2968.1727990868981</v>
          </cell>
          <cell r="P220">
            <v>207772.09593608286</v>
          </cell>
          <cell r="Q220">
            <v>2203.3539560073127</v>
          </cell>
          <cell r="R220">
            <v>220335.39560073128</v>
          </cell>
          <cell r="S220">
            <v>2846.5412564224971</v>
          </cell>
          <cell r="T220">
            <v>227723.30051379977</v>
          </cell>
          <cell r="U220">
            <v>2660.3566484202443</v>
          </cell>
          <cell r="V220">
            <v>159621.39890521465</v>
          </cell>
          <cell r="W220">
            <v>2907.0145002598042</v>
          </cell>
          <cell r="X220">
            <v>203491.0150181863</v>
          </cell>
          <cell r="Y220">
            <v>2922.0194986134175</v>
          </cell>
          <cell r="Z220">
            <v>204541.36490293921</v>
          </cell>
          <cell r="AA220">
            <v>2803.9886812995901</v>
          </cell>
          <cell r="AB220">
            <v>196279.20769097132</v>
          </cell>
          <cell r="AC220">
            <v>2685.9910173711269</v>
          </cell>
          <cell r="AE220" t="str">
            <v>Depreciation (Admin. &amp; Selling )</v>
          </cell>
        </row>
        <row r="221">
          <cell r="D221" t="str">
            <v>Financial Charges -Capital Exp.</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E221" t="str">
            <v>Financial Charges -Capital Exp.</v>
          </cell>
        </row>
        <row r="222">
          <cell r="D222" t="str">
            <v>Financial  Charges -Working Capital</v>
          </cell>
          <cell r="E222">
            <v>530.11444507895521</v>
          </cell>
          <cell r="F222">
            <v>47710.300057105967</v>
          </cell>
          <cell r="G222">
            <v>458.80097155251627</v>
          </cell>
          <cell r="H222">
            <v>41292.087439726463</v>
          </cell>
          <cell r="I222">
            <v>448.49087868071882</v>
          </cell>
          <cell r="J222">
            <v>40364.179081264694</v>
          </cell>
          <cell r="K222">
            <v>407.98094465914818</v>
          </cell>
          <cell r="L222">
            <v>40798.094465914815</v>
          </cell>
          <cell r="M222">
            <v>548.85949175372707</v>
          </cell>
          <cell r="N222">
            <v>38420.164422760892</v>
          </cell>
          <cell r="O222">
            <v>527.77239945924691</v>
          </cell>
          <cell r="P222">
            <v>36944.067962147281</v>
          </cell>
          <cell r="Q222">
            <v>396.96132884259964</v>
          </cell>
          <cell r="R222">
            <v>39696.132884259961</v>
          </cell>
          <cell r="S222">
            <v>498.98402076239711</v>
          </cell>
          <cell r="T222">
            <v>39918.721660991767</v>
          </cell>
          <cell r="U222">
            <v>470.64800851302482</v>
          </cell>
          <cell r="V222">
            <v>28238.880510781488</v>
          </cell>
          <cell r="W222">
            <v>511.61704210669683</v>
          </cell>
          <cell r="X222">
            <v>35813.192947468779</v>
          </cell>
          <cell r="Y222">
            <v>513.76394785157731</v>
          </cell>
          <cell r="Z222">
            <v>35963.476349610413</v>
          </cell>
          <cell r="AA222">
            <v>495.30468493193735</v>
          </cell>
          <cell r="AB222">
            <v>34671.327945235615</v>
          </cell>
          <cell r="AC222">
            <v>478.990235132571</v>
          </cell>
          <cell r="AE222" t="str">
            <v>Financial  Charges -Working Capital</v>
          </cell>
        </row>
        <row r="223">
          <cell r="D223" t="str">
            <v>Other Expenses (Charity &amp; Donation)</v>
          </cell>
          <cell r="E223">
            <v>368.13503130483002</v>
          </cell>
          <cell r="F223">
            <v>33132.152817434704</v>
          </cell>
          <cell r="G223">
            <v>318.61178580035858</v>
          </cell>
          <cell r="H223">
            <v>28675.060722032271</v>
          </cell>
          <cell r="I223">
            <v>311.4519990838325</v>
          </cell>
          <cell r="J223">
            <v>28030.679917544927</v>
          </cell>
          <cell r="K223">
            <v>283.32010045774183</v>
          </cell>
          <cell r="L223">
            <v>28332.010045774183</v>
          </cell>
          <cell r="M223">
            <v>381.15242482897719</v>
          </cell>
          <cell r="N223">
            <v>26680.669738028402</v>
          </cell>
          <cell r="O223">
            <v>366.50861073558809</v>
          </cell>
          <cell r="P223">
            <v>25655.602751491166</v>
          </cell>
          <cell r="Q223">
            <v>275.66758947402758</v>
          </cell>
          <cell r="R223">
            <v>27566.758947402759</v>
          </cell>
          <cell r="S223">
            <v>346.51668108499797</v>
          </cell>
          <cell r="T223">
            <v>27721.334486799838</v>
          </cell>
          <cell r="U223">
            <v>326.83889480071173</v>
          </cell>
          <cell r="V223">
            <v>19610.333688042705</v>
          </cell>
          <cell r="W223">
            <v>355.28961257409514</v>
          </cell>
          <cell r="X223">
            <v>24870.272880186661</v>
          </cell>
          <cell r="Y223">
            <v>356.78051934137312</v>
          </cell>
          <cell r="Z223">
            <v>24974.63635389612</v>
          </cell>
          <cell r="AA223">
            <v>343.96158675828985</v>
          </cell>
          <cell r="AB223">
            <v>24077.311073080291</v>
          </cell>
          <cell r="AC223">
            <v>332.6321077309521</v>
          </cell>
          <cell r="AE223" t="str">
            <v>Other Expenses (Charity &amp; Donation)</v>
          </cell>
        </row>
        <row r="224">
          <cell r="D224" t="str">
            <v>Other Expenses ( W.P.P.F.)</v>
          </cell>
          <cell r="E224">
            <v>3573.7075858361454</v>
          </cell>
          <cell r="F224">
            <v>321633.68272525311</v>
          </cell>
          <cell r="G224">
            <v>3260.1003648049996</v>
          </cell>
          <cell r="H224">
            <v>293409.03283244994</v>
          </cell>
          <cell r="I224">
            <v>2868.2077932472907</v>
          </cell>
          <cell r="J224">
            <v>258138.70139225616</v>
          </cell>
          <cell r="K224">
            <v>2950.3710885468208</v>
          </cell>
          <cell r="L224">
            <v>295037.10885468207</v>
          </cell>
          <cell r="M224">
            <v>2984.5209973853607</v>
          </cell>
          <cell r="N224">
            <v>208916.46981697524</v>
          </cell>
          <cell r="O224">
            <v>3261.9142882485439</v>
          </cell>
          <cell r="P224">
            <v>228334.00017739806</v>
          </cell>
          <cell r="Q224">
            <v>3221.4233012482478</v>
          </cell>
          <cell r="R224">
            <v>322142.33012482477</v>
          </cell>
          <cell r="S224">
            <v>2697.4681580678207</v>
          </cell>
          <cell r="T224">
            <v>215797.45264542566</v>
          </cell>
          <cell r="U224">
            <v>2877.5317129664104</v>
          </cell>
          <cell r="V224">
            <v>172651.90277798462</v>
          </cell>
          <cell r="W224">
            <v>3280.2679674234987</v>
          </cell>
          <cell r="X224">
            <v>229618.7577196449</v>
          </cell>
          <cell r="Y224">
            <v>2911.8557735997142</v>
          </cell>
          <cell r="Z224">
            <v>203829.90415198001</v>
          </cell>
          <cell r="AA224">
            <v>3464.9058265788067</v>
          </cell>
          <cell r="AB224">
            <v>242543.40786051645</v>
          </cell>
          <cell r="AC224">
            <v>3116.7216157076987</v>
          </cell>
          <cell r="AE224" t="str">
            <v>Other Expenses ( W.P.P.F.)</v>
          </cell>
        </row>
        <row r="225">
          <cell r="D225" t="str">
            <v>Workers Welfare Fund</v>
          </cell>
          <cell r="E225">
            <v>1499.0267372593985</v>
          </cell>
          <cell r="F225">
            <v>134912.40635334587</v>
          </cell>
          <cell r="G225">
            <v>1367.4811090758005</v>
          </cell>
          <cell r="H225">
            <v>123073.29981682205</v>
          </cell>
          <cell r="I225">
            <v>1203.0979219267881</v>
          </cell>
          <cell r="J225">
            <v>108278.81297341092</v>
          </cell>
          <cell r="K225">
            <v>1237.5621229049211</v>
          </cell>
          <cell r="L225">
            <v>123756.21229049211</v>
          </cell>
          <cell r="M225">
            <v>1251.8866374865934</v>
          </cell>
          <cell r="N225">
            <v>87632.064624061532</v>
          </cell>
          <cell r="O225">
            <v>1368.2419770751833</v>
          </cell>
          <cell r="P225">
            <v>95776.938395262827</v>
          </cell>
          <cell r="Q225">
            <v>1351.2576349952574</v>
          </cell>
          <cell r="R225">
            <v>135125.76349952572</v>
          </cell>
          <cell r="S225">
            <v>1131.4795054513236</v>
          </cell>
          <cell r="T225">
            <v>90518.360436105882</v>
          </cell>
          <cell r="U225">
            <v>1207.0089316049207</v>
          </cell>
          <cell r="V225">
            <v>72420.535896295245</v>
          </cell>
          <cell r="W225">
            <v>1375.9406080206418</v>
          </cell>
          <cell r="X225">
            <v>96315.842561444922</v>
          </cell>
          <cell r="Y225">
            <v>1221.4064958669101</v>
          </cell>
          <cell r="Z225">
            <v>85498.454710683698</v>
          </cell>
          <cell r="AA225">
            <v>1453.3887710099996</v>
          </cell>
          <cell r="AB225">
            <v>101737.21397069997</v>
          </cell>
          <cell r="AC225">
            <v>1307.3394849251572</v>
          </cell>
          <cell r="AE225" t="str">
            <v>Workers Welfare Fund</v>
          </cell>
        </row>
        <row r="226">
          <cell r="E226">
            <v>25485.032929677422</v>
          </cell>
          <cell r="F226">
            <v>2293652.9636709681</v>
          </cell>
          <cell r="G226">
            <v>22360.059486546405</v>
          </cell>
          <cell r="H226">
            <v>2012405.3537891768</v>
          </cell>
          <cell r="I226">
            <v>27800.176060023059</v>
          </cell>
          <cell r="J226">
            <v>2502015.8454020759</v>
          </cell>
          <cell r="K226">
            <v>25887.579279012789</v>
          </cell>
          <cell r="L226">
            <v>2588757.9279012782</v>
          </cell>
          <cell r="M226">
            <v>32394.313930730743</v>
          </cell>
          <cell r="N226">
            <v>2267601.9751511514</v>
          </cell>
          <cell r="O226">
            <v>25026.558079129718</v>
          </cell>
          <cell r="P226">
            <v>1751859.0655390802</v>
          </cell>
          <cell r="Q226">
            <v>19868.406464293483</v>
          </cell>
          <cell r="R226">
            <v>1986840.6464293483</v>
          </cell>
          <cell r="S226">
            <v>27295.30791599043</v>
          </cell>
          <cell r="T226">
            <v>2183624.6332792346</v>
          </cell>
          <cell r="U226">
            <v>27037.991155497592</v>
          </cell>
          <cell r="V226">
            <v>1622279.4693298554</v>
          </cell>
          <cell r="W226">
            <v>24623.40075910644</v>
          </cell>
          <cell r="X226">
            <v>1723638.0531374505</v>
          </cell>
          <cell r="Y226">
            <v>32197.815078358082</v>
          </cell>
          <cell r="Z226">
            <v>2253847.055485066</v>
          </cell>
          <cell r="AA226">
            <v>24529.659763190764</v>
          </cell>
          <cell r="AB226">
            <v>1717076.1834233536</v>
          </cell>
          <cell r="AC226">
            <v>25941.249138060459</v>
          </cell>
        </row>
        <row r="227">
          <cell r="D227" t="str">
            <v>Operating Profit</v>
          </cell>
          <cell r="E227">
            <v>61791.233505878779</v>
          </cell>
          <cell r="F227">
            <v>5561211.0155290812</v>
          </cell>
          <cell r="G227">
            <v>68187.515033112402</v>
          </cell>
          <cell r="H227">
            <v>6136876.3529801089</v>
          </cell>
          <cell r="I227">
            <v>63204.746071155896</v>
          </cell>
          <cell r="J227">
            <v>5688427.1464040224</v>
          </cell>
          <cell r="K227">
            <v>71631.720969357586</v>
          </cell>
          <cell r="L227">
            <v>7163172.0969357593</v>
          </cell>
          <cell r="M227">
            <v>58825.992776509986</v>
          </cell>
          <cell r="N227">
            <v>4117819.4943557009</v>
          </cell>
          <cell r="O227">
            <v>66906.658259861637</v>
          </cell>
          <cell r="P227">
            <v>4683466.0781903155</v>
          </cell>
          <cell r="Q227">
            <v>77981.893784076892</v>
          </cell>
          <cell r="R227">
            <v>7798189.3784076888</v>
          </cell>
          <cell r="S227">
            <v>66000.872348349934</v>
          </cell>
          <cell r="T227">
            <v>5280069.7878679857</v>
          </cell>
          <cell r="U227">
            <v>67732.014346392942</v>
          </cell>
          <cell r="V227">
            <v>4063920.8607835723</v>
          </cell>
          <cell r="W227">
            <v>68470.912484665212</v>
          </cell>
          <cell r="X227">
            <v>4792963.873926566</v>
          </cell>
          <cell r="Y227">
            <v>60690.28991859607</v>
          </cell>
          <cell r="Z227">
            <v>4248320.2943017259</v>
          </cell>
          <cell r="AA227">
            <v>68924.979790781814</v>
          </cell>
          <cell r="AB227">
            <v>4824748.5853547286</v>
          </cell>
          <cell r="AC227">
            <v>67040.817671913843</v>
          </cell>
          <cell r="AE227" t="str">
            <v>Operating Profit</v>
          </cell>
        </row>
        <row r="229">
          <cell r="C229" t="str">
            <v>Other Income</v>
          </cell>
          <cell r="AD229" t="str">
            <v>Other Income</v>
          </cell>
        </row>
        <row r="230">
          <cell r="D230" t="str">
            <v>H.D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E230" t="str">
            <v>H.D</v>
          </cell>
        </row>
        <row r="231">
          <cell r="D231" t="str">
            <v>Others</v>
          </cell>
          <cell r="E231">
            <v>18021.978021978022</v>
          </cell>
          <cell r="F231">
            <v>1621978.0219780221</v>
          </cell>
          <cell r="G231">
            <v>15045.871559633028</v>
          </cell>
          <cell r="H231">
            <v>1354128</v>
          </cell>
          <cell r="I231">
            <v>14629.794826048172</v>
          </cell>
          <cell r="J231">
            <v>1316681.5343443356</v>
          </cell>
          <cell r="K231">
            <v>5120</v>
          </cell>
          <cell r="L231">
            <v>512000</v>
          </cell>
          <cell r="M231">
            <v>7356.3218390804595</v>
          </cell>
          <cell r="N231">
            <v>514942.52873563219</v>
          </cell>
          <cell r="O231">
            <v>7103.2186459489458</v>
          </cell>
          <cell r="P231">
            <v>497225.3052164262</v>
          </cell>
          <cell r="Q231">
            <v>5120</v>
          </cell>
          <cell r="R231">
            <v>512000</v>
          </cell>
          <cell r="S231">
            <v>6736.8421052631575</v>
          </cell>
          <cell r="T231">
            <v>538947.36842105258</v>
          </cell>
          <cell r="U231">
            <v>6213.5922330097092</v>
          </cell>
          <cell r="V231">
            <v>372815.53398058255</v>
          </cell>
          <cell r="W231">
            <v>6808.510638297872</v>
          </cell>
          <cell r="X231">
            <v>476595.74468085106</v>
          </cell>
          <cell r="Y231">
            <v>6881.7204301075271</v>
          </cell>
          <cell r="Z231">
            <v>481720.43010752689</v>
          </cell>
          <cell r="AA231">
            <v>6680.5845511482257</v>
          </cell>
          <cell r="AB231">
            <v>467640.91858037579</v>
          </cell>
          <cell r="AC231">
            <v>9027.7868604633368</v>
          </cell>
          <cell r="AE231" t="str">
            <v>Others</v>
          </cell>
        </row>
        <row r="232">
          <cell r="E232">
            <v>18021.978021978022</v>
          </cell>
          <cell r="F232">
            <v>1621978.0219780221</v>
          </cell>
          <cell r="G232">
            <v>15045.871559633028</v>
          </cell>
          <cell r="H232">
            <v>1354128</v>
          </cell>
          <cell r="I232">
            <v>14629.794826048172</v>
          </cell>
          <cell r="J232">
            <v>1316681.5343443356</v>
          </cell>
          <cell r="K232">
            <v>5120</v>
          </cell>
          <cell r="L232">
            <v>512000</v>
          </cell>
          <cell r="M232">
            <v>7356.3218390804595</v>
          </cell>
          <cell r="N232">
            <v>514942.52873563219</v>
          </cell>
          <cell r="O232">
            <v>7103.2186459489458</v>
          </cell>
          <cell r="P232">
            <v>497225.3052164262</v>
          </cell>
          <cell r="Q232">
            <v>5120</v>
          </cell>
          <cell r="R232">
            <v>512000</v>
          </cell>
          <cell r="S232">
            <v>6736.8421052631575</v>
          </cell>
          <cell r="T232">
            <v>538947.36842105258</v>
          </cell>
          <cell r="U232">
            <v>6213.5922330097092</v>
          </cell>
          <cell r="V232">
            <v>372815.53398058255</v>
          </cell>
          <cell r="W232">
            <v>6808.510638297872</v>
          </cell>
          <cell r="X232">
            <v>476595.74468085106</v>
          </cell>
          <cell r="Y232">
            <v>6881.7204301075271</v>
          </cell>
          <cell r="Z232">
            <v>481720.43010752689</v>
          </cell>
          <cell r="AA232">
            <v>6680.5845511482257</v>
          </cell>
          <cell r="AB232">
            <v>467640.91858037579</v>
          </cell>
          <cell r="AC232">
            <v>9027.7868604633368</v>
          </cell>
        </row>
        <row r="234">
          <cell r="C234" t="str">
            <v>Profit / (Loss) before tax</v>
          </cell>
          <cell r="E234">
            <v>79813.211527856794</v>
          </cell>
          <cell r="F234">
            <v>7183189.0375071038</v>
          </cell>
          <cell r="G234">
            <v>83233.386592745432</v>
          </cell>
          <cell r="H234">
            <v>7491004.3529801089</v>
          </cell>
          <cell r="I234">
            <v>77834.540897204075</v>
          </cell>
          <cell r="J234">
            <v>7005108.6807483584</v>
          </cell>
          <cell r="K234">
            <v>76751.720969357586</v>
          </cell>
          <cell r="L234">
            <v>7675172.0969357593</v>
          </cell>
          <cell r="M234">
            <v>66182.31461559044</v>
          </cell>
          <cell r="N234">
            <v>4632762.023091333</v>
          </cell>
          <cell r="O234">
            <v>74009.876905810583</v>
          </cell>
          <cell r="P234">
            <v>5180691.3834067415</v>
          </cell>
          <cell r="Q234">
            <v>83101.893784076892</v>
          </cell>
          <cell r="R234">
            <v>8310189.3784076888</v>
          </cell>
          <cell r="S234">
            <v>72737.714453613095</v>
          </cell>
          <cell r="T234">
            <v>5819017.1562890382</v>
          </cell>
          <cell r="U234">
            <v>73945.606579402651</v>
          </cell>
          <cell r="V234">
            <v>4436736.3947641551</v>
          </cell>
          <cell r="W234">
            <v>75279.423122963082</v>
          </cell>
          <cell r="X234">
            <v>5269559.6186074167</v>
          </cell>
          <cell r="Y234">
            <v>67572.010348703596</v>
          </cell>
          <cell r="Z234">
            <v>4730040.7244092524</v>
          </cell>
          <cell r="AA234">
            <v>75605.564341930032</v>
          </cell>
          <cell r="AB234">
            <v>5292389.5039351042</v>
          </cell>
          <cell r="AC234">
            <v>76068.604532377183</v>
          </cell>
          <cell r="AD234" t="str">
            <v>Profit before tax</v>
          </cell>
        </row>
        <row r="236">
          <cell r="C236" t="str">
            <v>Taxation</v>
          </cell>
          <cell r="AD236" t="str">
            <v>Taxation</v>
          </cell>
        </row>
        <row r="237">
          <cell r="D237" t="str">
            <v>Current</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E237" t="str">
            <v>Current</v>
          </cell>
        </row>
        <row r="238">
          <cell r="D238" t="str">
            <v>Deferred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E238" t="str">
            <v>Deferred</v>
          </cell>
        </row>
        <row r="239">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row>
        <row r="241">
          <cell r="C241" t="str">
            <v>Net Profit after taxation</v>
          </cell>
          <cell r="E241">
            <v>79813.211527856794</v>
          </cell>
          <cell r="F241">
            <v>7183189.0375071038</v>
          </cell>
          <cell r="G241">
            <v>83233.386592745432</v>
          </cell>
          <cell r="H241">
            <v>7491004.3529801089</v>
          </cell>
          <cell r="I241">
            <v>77834.540897204075</v>
          </cell>
          <cell r="J241">
            <v>7005108.6807483584</v>
          </cell>
          <cell r="K241">
            <v>76751.720969357586</v>
          </cell>
          <cell r="L241">
            <v>7675172.0969357593</v>
          </cell>
          <cell r="M241">
            <v>66182.31461559044</v>
          </cell>
          <cell r="N241">
            <v>4632762.023091333</v>
          </cell>
          <cell r="O241">
            <v>74009.876905810583</v>
          </cell>
          <cell r="P241">
            <v>5180691.3834067415</v>
          </cell>
          <cell r="Q241">
            <v>83101.893784076892</v>
          </cell>
          <cell r="R241">
            <v>8310189.3784076888</v>
          </cell>
          <cell r="S241">
            <v>72737.714453613095</v>
          </cell>
          <cell r="T241">
            <v>5819017.1562890382</v>
          </cell>
          <cell r="U241">
            <v>73945.606579402651</v>
          </cell>
          <cell r="V241">
            <v>4436736.3947641551</v>
          </cell>
          <cell r="W241">
            <v>75279.423122963082</v>
          </cell>
          <cell r="X241">
            <v>5269559.6186074167</v>
          </cell>
          <cell r="Y241">
            <v>67572.010348703596</v>
          </cell>
          <cell r="Z241">
            <v>4730040.7244092524</v>
          </cell>
          <cell r="AA241">
            <v>75605.564341930032</v>
          </cell>
          <cell r="AB241">
            <v>5292389.5039351042</v>
          </cell>
          <cell r="AC241">
            <v>76068.604532377183</v>
          </cell>
          <cell r="AD241" t="str">
            <v>Net Profit after taxation</v>
          </cell>
        </row>
        <row r="243">
          <cell r="AC243" t="str">
            <v>SE SALOON</v>
          </cell>
        </row>
        <row r="244">
          <cell r="E244">
            <v>37438</v>
          </cell>
          <cell r="G244">
            <v>37469</v>
          </cell>
          <cell r="I244">
            <v>37500</v>
          </cell>
          <cell r="K244">
            <v>37531</v>
          </cell>
          <cell r="M244">
            <v>37562</v>
          </cell>
          <cell r="O244">
            <v>37593</v>
          </cell>
          <cell r="Q244">
            <v>37624</v>
          </cell>
          <cell r="S244">
            <v>37655</v>
          </cell>
          <cell r="U244">
            <v>37686</v>
          </cell>
          <cell r="W244">
            <v>37717</v>
          </cell>
          <cell r="Y244">
            <v>37748</v>
          </cell>
          <cell r="AA244">
            <v>37779</v>
          </cell>
          <cell r="AC244" t="str">
            <v>Yearly</v>
          </cell>
        </row>
        <row r="245">
          <cell r="D245" t="str">
            <v>SE SALOON</v>
          </cell>
          <cell r="E245" t="str">
            <v>Per Unit</v>
          </cell>
          <cell r="F245" t="str">
            <v>Total</v>
          </cell>
          <cell r="G245" t="str">
            <v>Per Unit</v>
          </cell>
          <cell r="H245" t="str">
            <v>Total</v>
          </cell>
          <cell r="I245" t="str">
            <v>Per Unit</v>
          </cell>
          <cell r="J245" t="str">
            <v>Total</v>
          </cell>
          <cell r="K245" t="str">
            <v>Per Unit</v>
          </cell>
          <cell r="L245" t="str">
            <v>Total</v>
          </cell>
          <cell r="M245" t="str">
            <v>Per Unit</v>
          </cell>
          <cell r="N245" t="str">
            <v>Total</v>
          </cell>
          <cell r="O245" t="str">
            <v>Per Unit</v>
          </cell>
          <cell r="P245" t="str">
            <v>Total</v>
          </cell>
          <cell r="Q245" t="str">
            <v>Per Unit</v>
          </cell>
          <cell r="R245" t="str">
            <v>Total</v>
          </cell>
          <cell r="S245" t="str">
            <v>Per Unit</v>
          </cell>
          <cell r="T245" t="str">
            <v>Total</v>
          </cell>
          <cell r="U245" t="str">
            <v>Per Unit</v>
          </cell>
          <cell r="V245" t="str">
            <v>Total</v>
          </cell>
          <cell r="W245" t="str">
            <v>Per Unit</v>
          </cell>
          <cell r="X245" t="str">
            <v>Total</v>
          </cell>
          <cell r="Y245" t="str">
            <v>Per Unit</v>
          </cell>
          <cell r="Z245" t="str">
            <v>Total</v>
          </cell>
          <cell r="AA245" t="str">
            <v>Per Unit</v>
          </cell>
          <cell r="AB245" t="str">
            <v>Total</v>
          </cell>
          <cell r="AC245" t="str">
            <v>Average</v>
          </cell>
          <cell r="AD245">
            <v>0</v>
          </cell>
          <cell r="AE245" t="str">
            <v>Gli</v>
          </cell>
        </row>
        <row r="247">
          <cell r="C247" t="str">
            <v>Sales Units</v>
          </cell>
          <cell r="E247">
            <v>1</v>
          </cell>
          <cell r="F247">
            <v>90</v>
          </cell>
          <cell r="G247">
            <v>1</v>
          </cell>
          <cell r="H247">
            <v>100</v>
          </cell>
          <cell r="I247">
            <v>1</v>
          </cell>
          <cell r="J247">
            <v>100</v>
          </cell>
          <cell r="K247">
            <v>1</v>
          </cell>
          <cell r="L247">
            <v>110</v>
          </cell>
          <cell r="M247">
            <v>1</v>
          </cell>
          <cell r="N247">
            <v>90</v>
          </cell>
          <cell r="O247">
            <v>1</v>
          </cell>
          <cell r="P247">
            <v>80</v>
          </cell>
          <cell r="Q247">
            <v>1</v>
          </cell>
          <cell r="R247">
            <v>130</v>
          </cell>
          <cell r="S247">
            <v>1</v>
          </cell>
          <cell r="T247">
            <v>100</v>
          </cell>
          <cell r="U247">
            <v>1</v>
          </cell>
          <cell r="V247">
            <v>110</v>
          </cell>
          <cell r="W247">
            <v>1</v>
          </cell>
          <cell r="X247">
            <v>130</v>
          </cell>
          <cell r="Y247">
            <v>1</v>
          </cell>
          <cell r="Z247">
            <v>130</v>
          </cell>
          <cell r="AA247">
            <v>1</v>
          </cell>
          <cell r="AB247">
            <v>130</v>
          </cell>
          <cell r="AC247">
            <v>1300</v>
          </cell>
          <cell r="AD247" t="str">
            <v>Sales Units</v>
          </cell>
        </row>
        <row r="249">
          <cell r="C249" t="str">
            <v>Selling Price</v>
          </cell>
          <cell r="E249">
            <v>1079000</v>
          </cell>
          <cell r="F249">
            <v>97110000</v>
          </cell>
          <cell r="G249">
            <v>1079000</v>
          </cell>
          <cell r="H249">
            <v>107900000</v>
          </cell>
          <cell r="I249">
            <v>1079000</v>
          </cell>
          <cell r="J249">
            <v>107900000</v>
          </cell>
          <cell r="K249">
            <v>1079000</v>
          </cell>
          <cell r="L249">
            <v>118690000</v>
          </cell>
          <cell r="M249">
            <v>1079000</v>
          </cell>
          <cell r="N249">
            <v>97110000</v>
          </cell>
          <cell r="O249">
            <v>1079000</v>
          </cell>
          <cell r="P249">
            <v>86320000</v>
          </cell>
          <cell r="Q249">
            <v>1079000</v>
          </cell>
          <cell r="R249">
            <v>140270000</v>
          </cell>
          <cell r="S249">
            <v>1079000</v>
          </cell>
          <cell r="T249">
            <v>107900000</v>
          </cell>
          <cell r="U249">
            <v>1079000</v>
          </cell>
          <cell r="V249">
            <v>118690000</v>
          </cell>
          <cell r="W249">
            <v>1079000</v>
          </cell>
          <cell r="X249">
            <v>140270000</v>
          </cell>
          <cell r="Y249">
            <v>1079000</v>
          </cell>
          <cell r="Z249">
            <v>140270000</v>
          </cell>
          <cell r="AA249">
            <v>1079000</v>
          </cell>
          <cell r="AB249">
            <v>140270000</v>
          </cell>
          <cell r="AC249">
            <v>1079000</v>
          </cell>
          <cell r="AD249" t="str">
            <v>Selling Price</v>
          </cell>
        </row>
        <row r="250">
          <cell r="C250" t="str">
            <v>Less: Dealer commission</v>
          </cell>
          <cell r="E250">
            <v>-35000</v>
          </cell>
          <cell r="F250">
            <v>-3150000</v>
          </cell>
          <cell r="G250">
            <v>-35000</v>
          </cell>
          <cell r="H250">
            <v>-3500000</v>
          </cell>
          <cell r="I250">
            <v>-35000</v>
          </cell>
          <cell r="J250">
            <v>-3500000</v>
          </cell>
          <cell r="K250">
            <v>-35000</v>
          </cell>
          <cell r="L250">
            <v>-3850000</v>
          </cell>
          <cell r="M250">
            <v>-35000</v>
          </cell>
          <cell r="N250">
            <v>-3150000</v>
          </cell>
          <cell r="O250">
            <v>-35000</v>
          </cell>
          <cell r="P250">
            <v>-2800000</v>
          </cell>
          <cell r="Q250">
            <v>-35000</v>
          </cell>
          <cell r="R250">
            <v>-4550000</v>
          </cell>
          <cell r="S250">
            <v>-35000</v>
          </cell>
          <cell r="T250">
            <v>-3500000</v>
          </cell>
          <cell r="U250">
            <v>-35000</v>
          </cell>
          <cell r="V250">
            <v>-3850000</v>
          </cell>
          <cell r="W250">
            <v>-35000</v>
          </cell>
          <cell r="X250">
            <v>-4550000</v>
          </cell>
          <cell r="Y250">
            <v>-35000</v>
          </cell>
          <cell r="Z250">
            <v>-4550000</v>
          </cell>
          <cell r="AA250">
            <v>-35000</v>
          </cell>
          <cell r="AB250">
            <v>-4550000</v>
          </cell>
          <cell r="AC250">
            <v>-35000</v>
          </cell>
          <cell r="AD250" t="str">
            <v>Less: Dealer commission</v>
          </cell>
        </row>
        <row r="251">
          <cell r="D251" t="str">
            <v xml:space="preserve">  Sales tax</v>
          </cell>
          <cell r="E251">
            <v>-140739.13043478262</v>
          </cell>
          <cell r="F251">
            <v>-12666521.739130436</v>
          </cell>
          <cell r="G251">
            <v>-140739.13043478262</v>
          </cell>
          <cell r="H251">
            <v>-14073913.043478262</v>
          </cell>
          <cell r="I251">
            <v>-140739.13043478262</v>
          </cell>
          <cell r="J251">
            <v>-14073913.043478262</v>
          </cell>
          <cell r="K251">
            <v>-140739.13043478262</v>
          </cell>
          <cell r="L251">
            <v>-15481304.347826088</v>
          </cell>
          <cell r="M251">
            <v>-140739.13043478262</v>
          </cell>
          <cell r="N251">
            <v>-12666521.739130436</v>
          </cell>
          <cell r="O251">
            <v>-140739.13043478262</v>
          </cell>
          <cell r="P251">
            <v>-11259130.434782609</v>
          </cell>
          <cell r="Q251">
            <v>-140739.13043478262</v>
          </cell>
          <cell r="R251">
            <v>-18296086.956521742</v>
          </cell>
          <cell r="S251">
            <v>-140739.13043478262</v>
          </cell>
          <cell r="T251">
            <v>-14073913.043478262</v>
          </cell>
          <cell r="U251">
            <v>-140739.13043478262</v>
          </cell>
          <cell r="V251">
            <v>-15481304.347826088</v>
          </cell>
          <cell r="W251">
            <v>-140739.13043478262</v>
          </cell>
          <cell r="X251">
            <v>-18296086.956521742</v>
          </cell>
          <cell r="Y251">
            <v>-140739.13043478262</v>
          </cell>
          <cell r="Z251">
            <v>-18296086.956521742</v>
          </cell>
          <cell r="AA251">
            <v>-140739.13043478262</v>
          </cell>
          <cell r="AB251">
            <v>-18296086.956521742</v>
          </cell>
          <cell r="AC251">
            <v>-140739.13043478262</v>
          </cell>
          <cell r="AE251" t="str">
            <v xml:space="preserve">  Sales tax</v>
          </cell>
        </row>
        <row r="252">
          <cell r="C252" t="str">
            <v>Net Sales</v>
          </cell>
          <cell r="E252">
            <v>903260.86956521741</v>
          </cell>
          <cell r="F252">
            <v>81293478.260869563</v>
          </cell>
          <cell r="G252">
            <v>903260.86956521741</v>
          </cell>
          <cell r="H252">
            <v>90326086.956521735</v>
          </cell>
          <cell r="I252">
            <v>903260.86956521741</v>
          </cell>
          <cell r="J252">
            <v>90326086.956521735</v>
          </cell>
          <cell r="K252">
            <v>903260.86956521741</v>
          </cell>
          <cell r="L252">
            <v>99358695.652173907</v>
          </cell>
          <cell r="M252">
            <v>903260.86956521741</v>
          </cell>
          <cell r="N252">
            <v>81293478.260869563</v>
          </cell>
          <cell r="O252">
            <v>903260.86956521741</v>
          </cell>
          <cell r="P252">
            <v>72260869.565217391</v>
          </cell>
          <cell r="Q252">
            <v>903260.86956521741</v>
          </cell>
          <cell r="R252">
            <v>117423913.04347825</v>
          </cell>
          <cell r="S252">
            <v>903260.86956521741</v>
          </cell>
          <cell r="T252">
            <v>90326086.956521735</v>
          </cell>
          <cell r="U252">
            <v>903260.86956521741</v>
          </cell>
          <cell r="V252">
            <v>99358695.652173907</v>
          </cell>
          <cell r="W252">
            <v>903260.86956521741</v>
          </cell>
          <cell r="X252">
            <v>117423913.04347825</v>
          </cell>
          <cell r="Y252">
            <v>903260.86956521741</v>
          </cell>
          <cell r="Z252">
            <v>117423913.04347825</v>
          </cell>
          <cell r="AA252">
            <v>903260.86956521741</v>
          </cell>
          <cell r="AB252">
            <v>117423913.04347825</v>
          </cell>
          <cell r="AC252">
            <v>903260.86956521741</v>
          </cell>
          <cell r="AD252" t="str">
            <v>Net Sales</v>
          </cell>
          <cell r="AE252">
            <v>1174239130.4347825</v>
          </cell>
        </row>
        <row r="254">
          <cell r="C254" t="str">
            <v>Variable Cost of Sales</v>
          </cell>
          <cell r="AD254" t="str">
            <v>Variable Cost of Sales</v>
          </cell>
        </row>
        <row r="255">
          <cell r="D255" t="str">
            <v>CKD Cost</v>
          </cell>
          <cell r="E255">
            <v>380307.31398791802</v>
          </cell>
          <cell r="F255">
            <v>34227658.258912623</v>
          </cell>
          <cell r="G255">
            <v>380307.31398791802</v>
          </cell>
          <cell r="H255">
            <v>38030731.398791805</v>
          </cell>
          <cell r="I255">
            <v>380307.31398791802</v>
          </cell>
          <cell r="J255">
            <v>38030731.398791805</v>
          </cell>
          <cell r="K255">
            <v>374422.63277064578</v>
          </cell>
          <cell r="L255">
            <v>41186489.604771033</v>
          </cell>
          <cell r="M255">
            <v>374422.63277064578</v>
          </cell>
          <cell r="N255">
            <v>33698036.949358121</v>
          </cell>
          <cell r="O255">
            <v>374422.63277064578</v>
          </cell>
          <cell r="P255">
            <v>29953810.621651664</v>
          </cell>
          <cell r="Q255">
            <v>374422.63277064578</v>
          </cell>
          <cell r="R255">
            <v>48674942.260183953</v>
          </cell>
          <cell r="S255">
            <v>374422.63277064578</v>
          </cell>
          <cell r="T255">
            <v>37442263.277064577</v>
          </cell>
          <cell r="U255">
            <v>374422.63277064578</v>
          </cell>
          <cell r="V255">
            <v>41186489.604771033</v>
          </cell>
          <cell r="W255">
            <v>374422.63277064578</v>
          </cell>
          <cell r="X255">
            <v>48674942.260183953</v>
          </cell>
          <cell r="Y255">
            <v>374422.63277064578</v>
          </cell>
          <cell r="Z255">
            <v>48674942.260183953</v>
          </cell>
          <cell r="AA255">
            <v>374422.63277064578</v>
          </cell>
          <cell r="AB255">
            <v>48674942.260183953</v>
          </cell>
          <cell r="AC255">
            <v>375735.3693498834</v>
          </cell>
          <cell r="AE255" t="str">
            <v>CKD Cost</v>
          </cell>
          <cell r="AF255">
            <v>488455980.1548484</v>
          </cell>
        </row>
        <row r="256">
          <cell r="D256" t="str">
            <v>Vendor parts</v>
          </cell>
          <cell r="E256">
            <v>230254</v>
          </cell>
          <cell r="F256">
            <v>20722860</v>
          </cell>
          <cell r="G256">
            <v>230254</v>
          </cell>
          <cell r="H256">
            <v>23025400</v>
          </cell>
          <cell r="I256">
            <v>230254</v>
          </cell>
          <cell r="J256">
            <v>23025400</v>
          </cell>
          <cell r="K256">
            <v>230254</v>
          </cell>
          <cell r="L256">
            <v>25327940</v>
          </cell>
          <cell r="M256">
            <v>230254</v>
          </cell>
          <cell r="N256">
            <v>20722860</v>
          </cell>
          <cell r="O256">
            <v>230254</v>
          </cell>
          <cell r="P256">
            <v>18420320</v>
          </cell>
          <cell r="Q256">
            <v>229923</v>
          </cell>
          <cell r="R256">
            <v>29889990</v>
          </cell>
          <cell r="S256">
            <v>229923</v>
          </cell>
          <cell r="T256">
            <v>22992300</v>
          </cell>
          <cell r="U256">
            <v>229923</v>
          </cell>
          <cell r="V256">
            <v>25291530</v>
          </cell>
          <cell r="W256">
            <v>229923</v>
          </cell>
          <cell r="X256">
            <v>29889990</v>
          </cell>
          <cell r="Y256">
            <v>229923</v>
          </cell>
          <cell r="Z256">
            <v>29889990</v>
          </cell>
          <cell r="AA256">
            <v>229923</v>
          </cell>
          <cell r="AB256">
            <v>29889990</v>
          </cell>
          <cell r="AC256">
            <v>230068.13076923077</v>
          </cell>
          <cell r="AE256" t="str">
            <v>Vendor parts</v>
          </cell>
          <cell r="AF256">
            <v>299088570</v>
          </cell>
        </row>
        <row r="257">
          <cell r="D257" t="str">
            <v>Multi Source Parts</v>
          </cell>
          <cell r="E257">
            <v>167695.96620000002</v>
          </cell>
          <cell r="F257">
            <v>15092636.958000002</v>
          </cell>
          <cell r="G257">
            <v>167695.96620000002</v>
          </cell>
          <cell r="H257">
            <v>16769596.620000003</v>
          </cell>
          <cell r="I257">
            <v>167695.96620000002</v>
          </cell>
          <cell r="J257">
            <v>16769596.620000003</v>
          </cell>
          <cell r="K257">
            <v>167695.96620000002</v>
          </cell>
          <cell r="L257">
            <v>18446556.282000002</v>
          </cell>
          <cell r="M257">
            <v>167695.96620000002</v>
          </cell>
          <cell r="N257">
            <v>15092636.958000002</v>
          </cell>
          <cell r="O257">
            <v>167695.96620000002</v>
          </cell>
          <cell r="P257">
            <v>13415677.296000002</v>
          </cell>
          <cell r="Q257">
            <v>167695.96620000002</v>
          </cell>
          <cell r="R257">
            <v>21800475.606000002</v>
          </cell>
          <cell r="S257">
            <v>167695.96620000002</v>
          </cell>
          <cell r="T257">
            <v>16769596.620000003</v>
          </cell>
          <cell r="U257">
            <v>167695.96620000002</v>
          </cell>
          <cell r="V257">
            <v>18446556.282000002</v>
          </cell>
          <cell r="W257">
            <v>167695.96620000002</v>
          </cell>
          <cell r="X257">
            <v>21800475.606000002</v>
          </cell>
          <cell r="Y257">
            <v>167695.96620000002</v>
          </cell>
          <cell r="Z257">
            <v>21800475.606000002</v>
          </cell>
          <cell r="AA257">
            <v>167695.96620000002</v>
          </cell>
          <cell r="AB257">
            <v>21800475.606000002</v>
          </cell>
          <cell r="AC257">
            <v>167695.96620000002</v>
          </cell>
          <cell r="AE257" t="str">
            <v>Nomi Parts</v>
          </cell>
          <cell r="AF257">
            <v>218004756.06000003</v>
          </cell>
        </row>
        <row r="258">
          <cell r="D258" t="str">
            <v>Paints &amp; Chemicals</v>
          </cell>
          <cell r="E258">
            <v>14450</v>
          </cell>
          <cell r="F258">
            <v>1300500</v>
          </cell>
          <cell r="G258">
            <v>14450</v>
          </cell>
          <cell r="H258">
            <v>1445000</v>
          </cell>
          <cell r="I258">
            <v>14450</v>
          </cell>
          <cell r="J258">
            <v>1445000</v>
          </cell>
          <cell r="K258">
            <v>14450</v>
          </cell>
          <cell r="L258">
            <v>1589500</v>
          </cell>
          <cell r="M258">
            <v>14450</v>
          </cell>
          <cell r="N258">
            <v>1300500</v>
          </cell>
          <cell r="O258">
            <v>14450</v>
          </cell>
          <cell r="P258">
            <v>1156000</v>
          </cell>
          <cell r="Q258">
            <v>14450</v>
          </cell>
          <cell r="R258">
            <v>1878500</v>
          </cell>
          <cell r="S258">
            <v>14450</v>
          </cell>
          <cell r="T258">
            <v>1445000</v>
          </cell>
          <cell r="U258">
            <v>14450</v>
          </cell>
          <cell r="V258">
            <v>1589500</v>
          </cell>
          <cell r="W258">
            <v>14450</v>
          </cell>
          <cell r="X258">
            <v>1878500</v>
          </cell>
          <cell r="Y258">
            <v>14450</v>
          </cell>
          <cell r="Z258">
            <v>1878500</v>
          </cell>
          <cell r="AA258">
            <v>14450</v>
          </cell>
          <cell r="AB258">
            <v>1878500</v>
          </cell>
          <cell r="AC258">
            <v>14450</v>
          </cell>
          <cell r="AE258" t="str">
            <v>Paints &amp; Chemicals</v>
          </cell>
          <cell r="AF258">
            <v>18785000</v>
          </cell>
        </row>
        <row r="259">
          <cell r="D259" t="str">
            <v>Consumables</v>
          </cell>
          <cell r="E259">
            <v>5342</v>
          </cell>
          <cell r="F259">
            <v>480780</v>
          </cell>
          <cell r="G259">
            <v>5342</v>
          </cell>
          <cell r="H259">
            <v>534200</v>
          </cell>
          <cell r="I259">
            <v>5342</v>
          </cell>
          <cell r="J259">
            <v>534200</v>
          </cell>
          <cell r="K259">
            <v>5342</v>
          </cell>
          <cell r="L259">
            <v>587620</v>
          </cell>
          <cell r="M259">
            <v>5342</v>
          </cell>
          <cell r="N259">
            <v>480780</v>
          </cell>
          <cell r="O259">
            <v>5342</v>
          </cell>
          <cell r="P259">
            <v>427360</v>
          </cell>
          <cell r="Q259">
            <v>5342</v>
          </cell>
          <cell r="R259">
            <v>694460</v>
          </cell>
          <cell r="S259">
            <v>5342</v>
          </cell>
          <cell r="T259">
            <v>534200</v>
          </cell>
          <cell r="U259">
            <v>5342</v>
          </cell>
          <cell r="V259">
            <v>587620</v>
          </cell>
          <cell r="W259">
            <v>5342</v>
          </cell>
          <cell r="X259">
            <v>694460</v>
          </cell>
          <cell r="Y259">
            <v>5342</v>
          </cell>
          <cell r="Z259">
            <v>694460</v>
          </cell>
          <cell r="AA259">
            <v>5342</v>
          </cell>
          <cell r="AB259">
            <v>694460</v>
          </cell>
          <cell r="AC259">
            <v>5342</v>
          </cell>
          <cell r="AE259" t="str">
            <v>Consumables</v>
          </cell>
          <cell r="AF259">
            <v>6944600</v>
          </cell>
        </row>
        <row r="260">
          <cell r="D260" t="str">
            <v>KD Parts</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E260" t="str">
            <v>KD Parts</v>
          </cell>
          <cell r="AF260">
            <v>0</v>
          </cell>
        </row>
        <row r="261">
          <cell r="D261" t="str">
            <v>Spare parts</v>
          </cell>
          <cell r="E261">
            <v>789</v>
          </cell>
          <cell r="F261">
            <v>71010</v>
          </cell>
          <cell r="G261">
            <v>789</v>
          </cell>
          <cell r="H261">
            <v>78900</v>
          </cell>
          <cell r="I261">
            <v>789</v>
          </cell>
          <cell r="J261">
            <v>78900</v>
          </cell>
          <cell r="K261">
            <v>789</v>
          </cell>
          <cell r="L261">
            <v>86790</v>
          </cell>
          <cell r="M261">
            <v>789</v>
          </cell>
          <cell r="N261">
            <v>71010</v>
          </cell>
          <cell r="O261">
            <v>789</v>
          </cell>
          <cell r="P261">
            <v>63120</v>
          </cell>
          <cell r="Q261">
            <v>789</v>
          </cell>
          <cell r="R261">
            <v>102570</v>
          </cell>
          <cell r="S261">
            <v>789</v>
          </cell>
          <cell r="T261">
            <v>78900</v>
          </cell>
          <cell r="U261">
            <v>789</v>
          </cell>
          <cell r="V261">
            <v>86790</v>
          </cell>
          <cell r="W261">
            <v>789</v>
          </cell>
          <cell r="X261">
            <v>102570</v>
          </cell>
          <cell r="Y261">
            <v>789</v>
          </cell>
          <cell r="Z261">
            <v>102570</v>
          </cell>
          <cell r="AA261">
            <v>789</v>
          </cell>
          <cell r="AB261">
            <v>102570</v>
          </cell>
          <cell r="AC261">
            <v>789</v>
          </cell>
          <cell r="AE261" t="str">
            <v>Spare parts</v>
          </cell>
          <cell r="AF261">
            <v>1025700</v>
          </cell>
        </row>
        <row r="262">
          <cell r="D262" t="str">
            <v>Utilities</v>
          </cell>
          <cell r="E262">
            <v>4841</v>
          </cell>
          <cell r="F262">
            <v>435690</v>
          </cell>
          <cell r="G262">
            <v>4841</v>
          </cell>
          <cell r="H262">
            <v>484100</v>
          </cell>
          <cell r="I262">
            <v>4841</v>
          </cell>
          <cell r="J262">
            <v>484100</v>
          </cell>
          <cell r="K262">
            <v>4841</v>
          </cell>
          <cell r="L262">
            <v>532510</v>
          </cell>
          <cell r="M262">
            <v>4841</v>
          </cell>
          <cell r="N262">
            <v>435690</v>
          </cell>
          <cell r="O262">
            <v>4841</v>
          </cell>
          <cell r="P262">
            <v>387280</v>
          </cell>
          <cell r="Q262">
            <v>4841</v>
          </cell>
          <cell r="R262">
            <v>629330</v>
          </cell>
          <cell r="S262">
            <v>4841</v>
          </cell>
          <cell r="T262">
            <v>484100</v>
          </cell>
          <cell r="U262">
            <v>4841</v>
          </cell>
          <cell r="V262">
            <v>532510</v>
          </cell>
          <cell r="W262">
            <v>4841</v>
          </cell>
          <cell r="X262">
            <v>629330</v>
          </cell>
          <cell r="Y262">
            <v>4841</v>
          </cell>
          <cell r="Z262">
            <v>629330</v>
          </cell>
          <cell r="AA262">
            <v>4841</v>
          </cell>
          <cell r="AB262">
            <v>629330</v>
          </cell>
          <cell r="AC262">
            <v>4841</v>
          </cell>
          <cell r="AE262" t="str">
            <v>Utilites</v>
          </cell>
          <cell r="AF262">
            <v>6293300</v>
          </cell>
        </row>
        <row r="263">
          <cell r="D263" t="str">
            <v>Royalties</v>
          </cell>
          <cell r="E263">
            <v>7155</v>
          </cell>
          <cell r="F263">
            <v>643950</v>
          </cell>
          <cell r="G263">
            <v>7155</v>
          </cell>
          <cell r="H263">
            <v>715500</v>
          </cell>
          <cell r="I263">
            <v>7155</v>
          </cell>
          <cell r="J263">
            <v>715500</v>
          </cell>
          <cell r="K263">
            <v>7155</v>
          </cell>
          <cell r="L263">
            <v>787050</v>
          </cell>
          <cell r="M263">
            <v>7155</v>
          </cell>
          <cell r="N263">
            <v>643950</v>
          </cell>
          <cell r="O263">
            <v>7155</v>
          </cell>
          <cell r="P263">
            <v>572400</v>
          </cell>
          <cell r="Q263">
            <v>7155</v>
          </cell>
          <cell r="R263">
            <v>930150</v>
          </cell>
          <cell r="S263">
            <v>7155</v>
          </cell>
          <cell r="T263">
            <v>715500</v>
          </cell>
          <cell r="U263">
            <v>7155</v>
          </cell>
          <cell r="V263">
            <v>787050</v>
          </cell>
          <cell r="W263">
            <v>7155</v>
          </cell>
          <cell r="X263">
            <v>930150</v>
          </cell>
          <cell r="Y263">
            <v>7155</v>
          </cell>
          <cell r="Z263">
            <v>930150</v>
          </cell>
          <cell r="AA263">
            <v>7155</v>
          </cell>
          <cell r="AB263">
            <v>930150</v>
          </cell>
          <cell r="AC263">
            <v>7155</v>
          </cell>
          <cell r="AE263" t="str">
            <v>Royalty</v>
          </cell>
          <cell r="AF263">
            <v>9301500</v>
          </cell>
        </row>
        <row r="265">
          <cell r="E265">
            <v>810834.28018791799</v>
          </cell>
          <cell r="F265">
            <v>72975085.216912627</v>
          </cell>
          <cell r="G265">
            <v>810834.28018791799</v>
          </cell>
          <cell r="H265">
            <v>81083428.01879181</v>
          </cell>
          <cell r="I265">
            <v>810834.28018791799</v>
          </cell>
          <cell r="J265">
            <v>81083428.01879181</v>
          </cell>
          <cell r="K265">
            <v>804949.59897064581</v>
          </cell>
          <cell r="L265">
            <v>88544455.886771038</v>
          </cell>
          <cell r="M265">
            <v>804949.59897064581</v>
          </cell>
          <cell r="N265">
            <v>72445463.907358125</v>
          </cell>
          <cell r="O265">
            <v>804949.59897064581</v>
          </cell>
          <cell r="P265">
            <v>64395967.917651668</v>
          </cell>
          <cell r="Q265">
            <v>804618.59897064581</v>
          </cell>
          <cell r="R265">
            <v>104600417.86618397</v>
          </cell>
          <cell r="S265">
            <v>804618.59897064581</v>
          </cell>
          <cell r="T265">
            <v>80461859.897064582</v>
          </cell>
          <cell r="U265">
            <v>804618.59897064581</v>
          </cell>
          <cell r="V265">
            <v>88508045.886771038</v>
          </cell>
          <cell r="W265">
            <v>804618.59897064581</v>
          </cell>
          <cell r="X265">
            <v>104600417.86618397</v>
          </cell>
          <cell r="Y265">
            <v>804618.59897064581</v>
          </cell>
          <cell r="Z265">
            <v>104600417.86618397</v>
          </cell>
          <cell r="AA265">
            <v>804618.59897064581</v>
          </cell>
          <cell r="AB265">
            <v>104600417.86618397</v>
          </cell>
          <cell r="AC265">
            <v>806076.4663191142</v>
          </cell>
          <cell r="AF265">
            <v>1047899406.2148486</v>
          </cell>
        </row>
        <row r="266">
          <cell r="C266" t="str">
            <v>Contribution Margin</v>
          </cell>
          <cell r="E266">
            <v>92426.589377299417</v>
          </cell>
          <cell r="F266">
            <v>8318393.0439569354</v>
          </cell>
          <cell r="G266">
            <v>92426.589377299417</v>
          </cell>
          <cell r="H266">
            <v>9242658.9377299249</v>
          </cell>
          <cell r="I266">
            <v>92426.589377299417</v>
          </cell>
          <cell r="J266">
            <v>9242658.9377299249</v>
          </cell>
          <cell r="K266">
            <v>98311.270594571601</v>
          </cell>
          <cell r="L266">
            <v>10814239.765402868</v>
          </cell>
          <cell r="M266">
            <v>98311.270594571601</v>
          </cell>
          <cell r="N266">
            <v>8848014.3535114378</v>
          </cell>
          <cell r="O266">
            <v>98311.270594571601</v>
          </cell>
          <cell r="P266">
            <v>7864901.6475657225</v>
          </cell>
          <cell r="Q266">
            <v>98642.270594571601</v>
          </cell>
          <cell r="R266">
            <v>12823495.177294284</v>
          </cell>
          <cell r="S266">
            <v>98642.270594571601</v>
          </cell>
          <cell r="T266">
            <v>9864227.0594571531</v>
          </cell>
          <cell r="U266">
            <v>98642.270594571601</v>
          </cell>
          <cell r="V266">
            <v>10850649.765402868</v>
          </cell>
          <cell r="W266">
            <v>98642.270594571601</v>
          </cell>
          <cell r="X266">
            <v>12823495.177294284</v>
          </cell>
          <cell r="Y266">
            <v>98642.270594571601</v>
          </cell>
          <cell r="Z266">
            <v>12823495.177294284</v>
          </cell>
          <cell r="AA266">
            <v>98642.270594571601</v>
          </cell>
          <cell r="AB266">
            <v>12823495.177294284</v>
          </cell>
          <cell r="AC266">
            <v>97184.403246103204</v>
          </cell>
          <cell r="AD266" t="str">
            <v>Contribution Margin</v>
          </cell>
        </row>
        <row r="268">
          <cell r="C268" t="str">
            <v>Production cost</v>
          </cell>
          <cell r="AD268" t="str">
            <v>Production cost</v>
          </cell>
        </row>
        <row r="269">
          <cell r="D269" t="str">
            <v xml:space="preserve">Salaries &amp; Wages </v>
          </cell>
          <cell r="E269">
            <v>5330.971806841444</v>
          </cell>
          <cell r="F269">
            <v>479787.46261572995</v>
          </cell>
          <cell r="G269">
            <v>4450.6278387391867</v>
          </cell>
          <cell r="H269">
            <v>445062.7838739187</v>
          </cell>
          <cell r="I269">
            <v>4327.5507084975143</v>
          </cell>
          <cell r="J269">
            <v>432755.07084975141</v>
          </cell>
          <cell r="K269">
            <v>3880.9474753805712</v>
          </cell>
          <cell r="L269">
            <v>426904.22229186282</v>
          </cell>
          <cell r="M269">
            <v>5576.0739588801307</v>
          </cell>
          <cell r="N269">
            <v>501846.65629921178</v>
          </cell>
          <cell r="O269">
            <v>5384.2223576312035</v>
          </cell>
          <cell r="P269">
            <v>430737.78861049627</v>
          </cell>
          <cell r="Q269">
            <v>3880.9474753805712</v>
          </cell>
          <cell r="R269">
            <v>504523.17179947428</v>
          </cell>
          <cell r="S269">
            <v>5106.5098360270676</v>
          </cell>
          <cell r="T269">
            <v>510650.98360270675</v>
          </cell>
          <cell r="U269">
            <v>4709.8877128404993</v>
          </cell>
          <cell r="V269">
            <v>518087.64841245493</v>
          </cell>
          <cell r="W269">
            <v>5160.8344087507594</v>
          </cell>
          <cell r="X269">
            <v>670908.47313759872</v>
          </cell>
          <cell r="Y269">
            <v>5216.3272518556068</v>
          </cell>
          <cell r="Z269">
            <v>678122.54274122894</v>
          </cell>
          <cell r="AA269">
            <v>5063.8667476260061</v>
          </cell>
          <cell r="AB269">
            <v>658302.67719138076</v>
          </cell>
          <cell r="AC269">
            <v>4813.6072934044723</v>
          </cell>
          <cell r="AE269" t="str">
            <v xml:space="preserve">Salaries &amp; Wages </v>
          </cell>
        </row>
        <row r="270">
          <cell r="D270" t="str">
            <v xml:space="preserve">Utilities </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E270" t="str">
            <v xml:space="preserve">Utilities </v>
          </cell>
        </row>
        <row r="271">
          <cell r="D271" t="str">
            <v>Depreciation</v>
          </cell>
          <cell r="E271">
            <v>11150.091575091576</v>
          </cell>
          <cell r="F271">
            <v>1003508.2417582418</v>
          </cell>
          <cell r="G271">
            <v>9308.7920489296648</v>
          </cell>
          <cell r="H271">
            <v>930879.20489296643</v>
          </cell>
          <cell r="I271">
            <v>9051.3678263455258</v>
          </cell>
          <cell r="J271">
            <v>905136.78263455257</v>
          </cell>
          <cell r="K271">
            <v>8117.2666666666673</v>
          </cell>
          <cell r="L271">
            <v>892899.33333333337</v>
          </cell>
          <cell r="M271">
            <v>11662.739463601532</v>
          </cell>
          <cell r="N271">
            <v>1049646.551724138</v>
          </cell>
          <cell r="O271">
            <v>11261.468738438773</v>
          </cell>
          <cell r="P271">
            <v>900917.4990751018</v>
          </cell>
          <cell r="Q271">
            <v>8117.2666666666673</v>
          </cell>
          <cell r="R271">
            <v>1055244.6666666667</v>
          </cell>
          <cell r="S271">
            <v>10680.614035087719</v>
          </cell>
          <cell r="T271">
            <v>1068061.4035087719</v>
          </cell>
          <cell r="U271">
            <v>9851.0517799352765</v>
          </cell>
          <cell r="V271">
            <v>1083615.6957928804</v>
          </cell>
          <cell r="W271">
            <v>10794.237588652482</v>
          </cell>
          <cell r="X271">
            <v>1403250.8865248228</v>
          </cell>
          <cell r="Y271">
            <v>10910.304659498208</v>
          </cell>
          <cell r="Z271">
            <v>1418339.6057347669</v>
          </cell>
          <cell r="AA271">
            <v>10591.423103688239</v>
          </cell>
          <cell r="AB271">
            <v>1376885.0034794712</v>
          </cell>
          <cell r="AC271">
            <v>10067.98836548132</v>
          </cell>
          <cell r="AE271" t="str">
            <v>Depreciation</v>
          </cell>
        </row>
        <row r="272">
          <cell r="D272" t="str">
            <v xml:space="preserve">Other Factory overhead </v>
          </cell>
          <cell r="E272">
            <v>3328.5244606883934</v>
          </cell>
          <cell r="F272">
            <v>299567.20146195544</v>
          </cell>
          <cell r="G272">
            <v>2778.859870849943</v>
          </cell>
          <cell r="H272">
            <v>277885.98708499433</v>
          </cell>
          <cell r="I272">
            <v>2702.0136121556093</v>
          </cell>
          <cell r="J272">
            <v>270201.36121556093</v>
          </cell>
          <cell r="K272">
            <v>2423.1658073811504</v>
          </cell>
          <cell r="L272">
            <v>266548.23881192657</v>
          </cell>
          <cell r="M272">
            <v>3481.5600680763655</v>
          </cell>
          <cell r="N272">
            <v>313340.40612687287</v>
          </cell>
          <cell r="O272">
            <v>3361.7727627374452</v>
          </cell>
          <cell r="P272">
            <v>268941.8210189956</v>
          </cell>
          <cell r="Q272">
            <v>2423.1658073811504</v>
          </cell>
          <cell r="R272">
            <v>315011.55495954957</v>
          </cell>
          <cell r="S272">
            <v>3188.3760623436192</v>
          </cell>
          <cell r="T272">
            <v>318837.60623436194</v>
          </cell>
          <cell r="U272">
            <v>2940.735203132464</v>
          </cell>
          <cell r="V272">
            <v>323480.87234457105</v>
          </cell>
          <cell r="W272">
            <v>3222.2949566238703</v>
          </cell>
          <cell r="X272">
            <v>418898.34436110314</v>
          </cell>
          <cell r="Y272">
            <v>3256.9432894907936</v>
          </cell>
          <cell r="Z272">
            <v>423402.62763380317</v>
          </cell>
          <cell r="AA272">
            <v>3161.7507925119394</v>
          </cell>
          <cell r="AB272">
            <v>411027.60302655213</v>
          </cell>
          <cell r="AC272">
            <v>3005.4950956001894</v>
          </cell>
          <cell r="AE272" t="str">
            <v xml:space="preserve">Other Factory overhead </v>
          </cell>
        </row>
        <row r="273">
          <cell r="D273" t="str">
            <v>Running Royalty</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E273" t="str">
            <v>Running Royalty</v>
          </cell>
        </row>
        <row r="274">
          <cell r="E274">
            <v>19809.587842621411</v>
          </cell>
          <cell r="F274">
            <v>1782862.9058359272</v>
          </cell>
          <cell r="G274">
            <v>16538.279758518795</v>
          </cell>
          <cell r="H274">
            <v>1653827.9758518795</v>
          </cell>
          <cell r="I274">
            <v>16080.93214699865</v>
          </cell>
          <cell r="J274">
            <v>1608093.2146998649</v>
          </cell>
          <cell r="K274">
            <v>14421.379949428388</v>
          </cell>
          <cell r="L274">
            <v>1586351.7944371225</v>
          </cell>
          <cell r="M274">
            <v>20720.373490558028</v>
          </cell>
          <cell r="N274">
            <v>1864833.6141502226</v>
          </cell>
          <cell r="O274">
            <v>20007.463858807419</v>
          </cell>
          <cell r="P274">
            <v>1600597.1087045935</v>
          </cell>
          <cell r="Q274">
            <v>14421.379949428388</v>
          </cell>
          <cell r="R274">
            <v>1874779.3934256905</v>
          </cell>
          <cell r="S274">
            <v>18975.499933458406</v>
          </cell>
          <cell r="T274">
            <v>1897549.9933458406</v>
          </cell>
          <cell r="U274">
            <v>17501.674695908237</v>
          </cell>
          <cell r="V274">
            <v>1925184.2165499064</v>
          </cell>
          <cell r="W274">
            <v>19177.366954027111</v>
          </cell>
          <cell r="X274">
            <v>2493057.7040235247</v>
          </cell>
          <cell r="Y274">
            <v>19383.575200844611</v>
          </cell>
          <cell r="Z274">
            <v>2519864.7761097988</v>
          </cell>
          <cell r="AA274">
            <v>18817.040643826185</v>
          </cell>
          <cell r="AB274">
            <v>2446215.283697404</v>
          </cell>
          <cell r="AC274">
            <v>17887.09075448598</v>
          </cell>
        </row>
        <row r="275">
          <cell r="C275" t="str">
            <v>Gross Profit</v>
          </cell>
          <cell r="E275">
            <v>72617.001534678013</v>
          </cell>
          <cell r="F275">
            <v>6535530.1381210079</v>
          </cell>
          <cell r="G275">
            <v>75888.309618780622</v>
          </cell>
          <cell r="H275">
            <v>7588830.9618780455</v>
          </cell>
          <cell r="I275">
            <v>76345.657230300771</v>
          </cell>
          <cell r="J275">
            <v>7634565.7230300605</v>
          </cell>
          <cell r="K275">
            <v>83889.890645143212</v>
          </cell>
          <cell r="L275">
            <v>9227887.9709657468</v>
          </cell>
          <cell r="M275">
            <v>77590.897104013566</v>
          </cell>
          <cell r="N275">
            <v>6983180.7393612154</v>
          </cell>
          <cell r="O275">
            <v>78303.806735764185</v>
          </cell>
          <cell r="P275">
            <v>6264304.5388611294</v>
          </cell>
          <cell r="Q275">
            <v>84220.890645143212</v>
          </cell>
          <cell r="R275">
            <v>10948715.783868594</v>
          </cell>
          <cell r="S275">
            <v>79666.770661113202</v>
          </cell>
          <cell r="T275">
            <v>7966677.0661113122</v>
          </cell>
          <cell r="U275">
            <v>81140.595898663363</v>
          </cell>
          <cell r="V275">
            <v>8925465.5488529615</v>
          </cell>
          <cell r="W275">
            <v>79464.903640544493</v>
          </cell>
          <cell r="X275">
            <v>10330437.473270759</v>
          </cell>
          <cell r="Y275">
            <v>79258.695393726986</v>
          </cell>
          <cell r="Z275">
            <v>10303630.401184484</v>
          </cell>
          <cell r="AA275">
            <v>79825.229950745415</v>
          </cell>
          <cell r="AB275">
            <v>10377279.89359688</v>
          </cell>
          <cell r="AC275">
            <v>79297.312491617224</v>
          </cell>
          <cell r="AD275" t="str">
            <v>Gross Profit</v>
          </cell>
        </row>
        <row r="276">
          <cell r="E276">
            <v>8.0394273660534026</v>
          </cell>
          <cell r="F276">
            <v>8.0394273660533866</v>
          </cell>
          <cell r="G276">
            <v>8.4015938446784801</v>
          </cell>
          <cell r="H276">
            <v>8.4015938446784624</v>
          </cell>
          <cell r="I276">
            <v>8.4522267932462949</v>
          </cell>
          <cell r="J276">
            <v>8.4522267932462771</v>
          </cell>
          <cell r="K276">
            <v>9.2874487838185029</v>
          </cell>
          <cell r="L276">
            <v>9.2874487838184958</v>
          </cell>
          <cell r="M276">
            <v>8.5900872846802017</v>
          </cell>
          <cell r="N276">
            <v>8.5900872846801946</v>
          </cell>
          <cell r="O276">
            <v>8.6690135014323761</v>
          </cell>
          <cell r="P276">
            <v>8.669013501432369</v>
          </cell>
          <cell r="Q276">
            <v>9.3240937898353504</v>
          </cell>
          <cell r="R276">
            <v>9.3240937898353309</v>
          </cell>
          <cell r="S276">
            <v>8.8199072212062752</v>
          </cell>
          <cell r="T276">
            <v>8.8199072212062664</v>
          </cell>
          <cell r="U276">
            <v>8.9830743955198908</v>
          </cell>
          <cell r="V276">
            <v>8.983074395519882</v>
          </cell>
          <cell r="W276">
            <v>8.79755852578832</v>
          </cell>
          <cell r="X276">
            <v>8.7975585257882987</v>
          </cell>
          <cell r="Y276">
            <v>8.7747292132645995</v>
          </cell>
          <cell r="Z276">
            <v>8.77472921326458</v>
          </cell>
          <cell r="AA276">
            <v>8.8374502472546066</v>
          </cell>
          <cell r="AB276">
            <v>8.8374502472545871</v>
          </cell>
          <cell r="AC276">
            <v>8.7790045117073223</v>
          </cell>
        </row>
        <row r="277">
          <cell r="C277" t="str">
            <v>Other Expenses</v>
          </cell>
          <cell r="AD277" t="str">
            <v>Other Expenses</v>
          </cell>
        </row>
        <row r="278">
          <cell r="D278" t="str">
            <v>Selling Expenses</v>
          </cell>
          <cell r="E278">
            <v>5183.0082521448167</v>
          </cell>
          <cell r="F278">
            <v>466470.74269303348</v>
          </cell>
          <cell r="G278">
            <v>4427.3486746392564</v>
          </cell>
          <cell r="H278">
            <v>442734.86746392562</v>
          </cell>
          <cell r="I278">
            <v>4320.887144065181</v>
          </cell>
          <cell r="J278">
            <v>432088.71440651809</v>
          </cell>
          <cell r="K278">
            <v>3897.7185689144208</v>
          </cell>
          <cell r="L278">
            <v>428749.04258058628</v>
          </cell>
          <cell r="M278">
            <v>5409.2615187305564</v>
          </cell>
          <cell r="N278">
            <v>486833.53668575006</v>
          </cell>
          <cell r="O278">
            <v>5179.8400416559607</v>
          </cell>
          <cell r="P278">
            <v>414387.20333247684</v>
          </cell>
          <cell r="Q278">
            <v>3845.1336292747983</v>
          </cell>
          <cell r="R278">
            <v>499867.37180572376</v>
          </cell>
          <cell r="S278">
            <v>4967.5774890123712</v>
          </cell>
          <cell r="T278">
            <v>496757.74890123709</v>
          </cell>
          <cell r="U278">
            <v>4642.661605420024</v>
          </cell>
          <cell r="V278">
            <v>510692.77659620263</v>
          </cell>
          <cell r="W278">
            <v>5073.1110111757944</v>
          </cell>
          <cell r="X278">
            <v>659504.43145285326</v>
          </cell>
          <cell r="Y278">
            <v>5099.2966467698334</v>
          </cell>
          <cell r="Z278">
            <v>662908.56408007839</v>
          </cell>
          <cell r="AA278">
            <v>4893.3178190345943</v>
          </cell>
          <cell r="AB278">
            <v>636131.31647449732</v>
          </cell>
          <cell r="AC278">
            <v>4720.8663972868326</v>
          </cell>
          <cell r="AE278" t="str">
            <v>Selling Expenses</v>
          </cell>
        </row>
        <row r="279">
          <cell r="D279" t="str">
            <v>Advertisement Expenses</v>
          </cell>
          <cell r="E279">
            <v>800.32572918126152</v>
          </cell>
          <cell r="F279">
            <v>72029.315626313532</v>
          </cell>
          <cell r="G279">
            <v>969.71958993165515</v>
          </cell>
          <cell r="H279">
            <v>96971.958993165521</v>
          </cell>
          <cell r="I279">
            <v>7367.9708551430685</v>
          </cell>
          <cell r="J279">
            <v>736797.08551430691</v>
          </cell>
          <cell r="K279">
            <v>6935.2770964018819</v>
          </cell>
          <cell r="L279">
            <v>762880.48060420703</v>
          </cell>
          <cell r="M279">
            <v>7697.2629504339211</v>
          </cell>
          <cell r="N279">
            <v>692753.66553905292</v>
          </cell>
          <cell r="O279">
            <v>799.8365151483406</v>
          </cell>
          <cell r="P279">
            <v>63986.921211867244</v>
          </cell>
          <cell r="Q279">
            <v>739.89139808437483</v>
          </cell>
          <cell r="R279">
            <v>96185.881750968721</v>
          </cell>
          <cell r="S279">
            <v>4684.9685429207811</v>
          </cell>
          <cell r="T279">
            <v>468496.85429207812</v>
          </cell>
          <cell r="U279">
            <v>5393.2109933565007</v>
          </cell>
          <cell r="V279">
            <v>593253.20926921512</v>
          </cell>
          <cell r="W279">
            <v>783.35612673520234</v>
          </cell>
          <cell r="X279">
            <v>101836.29647557631</v>
          </cell>
          <cell r="Y279">
            <v>8782.5333169589612</v>
          </cell>
          <cell r="Z279">
            <v>1141729.3312046649</v>
          </cell>
          <cell r="AA279">
            <v>1104.3291887822443</v>
          </cell>
          <cell r="AB279">
            <v>143562.79454169175</v>
          </cell>
          <cell r="AC279">
            <v>3823.4490730946977</v>
          </cell>
        </row>
        <row r="280">
          <cell r="D280" t="str">
            <v>Administrative Expenses</v>
          </cell>
          <cell r="E280">
            <v>10560.726889052896</v>
          </cell>
          <cell r="F280">
            <v>950465.42001476057</v>
          </cell>
          <cell r="G280">
            <v>9021.0198249495461</v>
          </cell>
          <cell r="H280">
            <v>902101.9824949546</v>
          </cell>
          <cell r="I280">
            <v>8804.0973170376383</v>
          </cell>
          <cell r="J280">
            <v>880409.73170376383</v>
          </cell>
          <cell r="K280">
            <v>7941.8629672567968</v>
          </cell>
          <cell r="L280">
            <v>873604.9263982476</v>
          </cell>
          <cell r="M280">
            <v>11021.733092386507</v>
          </cell>
          <cell r="N280">
            <v>991955.97831478564</v>
          </cell>
          <cell r="O280">
            <v>10554.271447719957</v>
          </cell>
          <cell r="P280">
            <v>844341.71581759653</v>
          </cell>
          <cell r="Q280">
            <v>7834.7176263668644</v>
          </cell>
          <cell r="R280">
            <v>1018513.2914276924</v>
          </cell>
          <cell r="S280">
            <v>10121.772262268241</v>
          </cell>
          <cell r="T280">
            <v>1012177.2262268241</v>
          </cell>
          <cell r="U280">
            <v>9459.7343604157559</v>
          </cell>
          <cell r="V280">
            <v>1040570.7796457332</v>
          </cell>
          <cell r="W280">
            <v>10336.803890810705</v>
          </cell>
          <cell r="X280">
            <v>1343784.5058053916</v>
          </cell>
          <cell r="Y280">
            <v>10390.158879356299</v>
          </cell>
          <cell r="Z280">
            <v>1350720.6543163189</v>
          </cell>
          <cell r="AA280">
            <v>9970.4632047953019</v>
          </cell>
          <cell r="AB280">
            <v>1296160.2166233892</v>
          </cell>
          <cell r="AC280">
            <v>9619.0818682995832</v>
          </cell>
          <cell r="AE280" t="str">
            <v>Administrative Expenses</v>
          </cell>
        </row>
        <row r="281">
          <cell r="D281" t="str">
            <v>Depreciation (Admin. &amp; Selling )</v>
          </cell>
          <cell r="E281">
            <v>2969.9882598191184</v>
          </cell>
          <cell r="F281">
            <v>267298.94338372065</v>
          </cell>
          <cell r="G281">
            <v>2536.9771657922738</v>
          </cell>
          <cell r="H281">
            <v>253697.71657922739</v>
          </cell>
          <cell r="I281">
            <v>2475.9721508385478</v>
          </cell>
          <cell r="J281">
            <v>247597.21508385477</v>
          </cell>
          <cell r="K281">
            <v>2233.4863898710532</v>
          </cell>
          <cell r="L281">
            <v>245683.50288581586</v>
          </cell>
          <cell r="M281">
            <v>3099.6368177250984</v>
          </cell>
          <cell r="N281">
            <v>278967.31359525886</v>
          </cell>
          <cell r="O281">
            <v>2968.1727990868981</v>
          </cell>
          <cell r="P281">
            <v>237453.82392695185</v>
          </cell>
          <cell r="Q281">
            <v>2203.3539560073127</v>
          </cell>
          <cell r="R281">
            <v>286436.01428095065</v>
          </cell>
          <cell r="S281">
            <v>2846.5412564224971</v>
          </cell>
          <cell r="T281">
            <v>284654.12564224971</v>
          </cell>
          <cell r="U281">
            <v>2660.3566484202443</v>
          </cell>
          <cell r="V281">
            <v>292639.23132622684</v>
          </cell>
          <cell r="W281">
            <v>2907.0145002598042</v>
          </cell>
          <cell r="X281">
            <v>377911.88503377454</v>
          </cell>
          <cell r="Y281">
            <v>2922.0194986134175</v>
          </cell>
          <cell r="Z281">
            <v>379862.53481974429</v>
          </cell>
          <cell r="AA281">
            <v>2803.9886812995901</v>
          </cell>
          <cell r="AB281">
            <v>364518.5285689467</v>
          </cell>
          <cell r="AC281">
            <v>2705.1698731744018</v>
          </cell>
          <cell r="AE281" t="str">
            <v>Depreciation (Admin. &amp; Selling )</v>
          </cell>
        </row>
        <row r="282">
          <cell r="D282" t="str">
            <v>Financial Charges -Capital Exp.</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E282" t="str">
            <v>Financial Charges -Capital Exp.</v>
          </cell>
        </row>
        <row r="283">
          <cell r="D283" t="str">
            <v>Financial  Charges -Working Capital</v>
          </cell>
          <cell r="E283">
            <v>530.11444507895521</v>
          </cell>
          <cell r="F283">
            <v>47710.300057105967</v>
          </cell>
          <cell r="G283">
            <v>458.80097155251627</v>
          </cell>
          <cell r="H283">
            <v>45880.097155251628</v>
          </cell>
          <cell r="I283">
            <v>448.49087868071882</v>
          </cell>
          <cell r="J283">
            <v>44849.087868071882</v>
          </cell>
          <cell r="K283">
            <v>407.98094465914818</v>
          </cell>
          <cell r="L283">
            <v>44877.903912506299</v>
          </cell>
          <cell r="M283">
            <v>548.85949175372707</v>
          </cell>
          <cell r="N283">
            <v>49397.354257835439</v>
          </cell>
          <cell r="O283">
            <v>527.77239945924691</v>
          </cell>
          <cell r="P283">
            <v>42221.791956739755</v>
          </cell>
          <cell r="Q283">
            <v>396.96132884259964</v>
          </cell>
          <cell r="R283">
            <v>51604.972749537956</v>
          </cell>
          <cell r="S283">
            <v>498.98402076239711</v>
          </cell>
          <cell r="T283">
            <v>49898.402076239712</v>
          </cell>
          <cell r="U283">
            <v>470.64800851302482</v>
          </cell>
          <cell r="V283">
            <v>51771.280936432733</v>
          </cell>
          <cell r="W283">
            <v>511.61704210669683</v>
          </cell>
          <cell r="X283">
            <v>66510.215473870587</v>
          </cell>
          <cell r="Y283">
            <v>513.76394785157731</v>
          </cell>
          <cell r="Z283">
            <v>66789.313220705051</v>
          </cell>
          <cell r="AA283">
            <v>495.30468493193735</v>
          </cell>
          <cell r="AB283">
            <v>64389.609041151853</v>
          </cell>
          <cell r="AC283">
            <v>481.46179131188364</v>
          </cell>
          <cell r="AE283" t="str">
            <v>Financial  Charges -Working Capital</v>
          </cell>
        </row>
        <row r="284">
          <cell r="D284" t="str">
            <v>Other Expenses (Charity &amp; Donation)</v>
          </cell>
          <cell r="E284">
            <v>368.13503130483002</v>
          </cell>
          <cell r="F284">
            <v>33132.152817434704</v>
          </cell>
          <cell r="G284">
            <v>318.61178580035858</v>
          </cell>
          <cell r="H284">
            <v>31861.178580035856</v>
          </cell>
          <cell r="I284">
            <v>311.4519990838325</v>
          </cell>
          <cell r="J284">
            <v>31145.199908383249</v>
          </cell>
          <cell r="K284">
            <v>283.32010045774183</v>
          </cell>
          <cell r="L284">
            <v>31165.211050351601</v>
          </cell>
          <cell r="M284">
            <v>381.15242482897719</v>
          </cell>
          <cell r="N284">
            <v>34303.71823460795</v>
          </cell>
          <cell r="O284">
            <v>366.50861073558809</v>
          </cell>
          <cell r="P284">
            <v>29320.688858847047</v>
          </cell>
          <cell r="Q284">
            <v>275.66758947402758</v>
          </cell>
          <cell r="R284">
            <v>35836.786631623589</v>
          </cell>
          <cell r="S284">
            <v>346.51668108499797</v>
          </cell>
          <cell r="T284">
            <v>34651.668108499798</v>
          </cell>
          <cell r="U284">
            <v>326.83889480071173</v>
          </cell>
          <cell r="V284">
            <v>35952.278428078287</v>
          </cell>
          <cell r="W284">
            <v>355.28961257409514</v>
          </cell>
          <cell r="X284">
            <v>46187.649634632369</v>
          </cell>
          <cell r="Y284">
            <v>356.78051934137312</v>
          </cell>
          <cell r="Z284">
            <v>46381.467514378506</v>
          </cell>
          <cell r="AA284">
            <v>343.96158675828985</v>
          </cell>
          <cell r="AB284">
            <v>44715.006278577683</v>
          </cell>
          <cell r="AC284">
            <v>334.34846618880817</v>
          </cell>
          <cell r="AE284" t="str">
            <v>Other Expenses (Charity &amp; Donation)</v>
          </cell>
        </row>
        <row r="285">
          <cell r="D285" t="str">
            <v>Other Expenses ( W.P.P.F.)</v>
          </cell>
          <cell r="E285">
            <v>3573.7075858361454</v>
          </cell>
          <cell r="F285">
            <v>321633.68272525311</v>
          </cell>
          <cell r="G285">
            <v>3260.1003648049996</v>
          </cell>
          <cell r="H285">
            <v>326010.03648049996</v>
          </cell>
          <cell r="I285">
            <v>2868.2077932472907</v>
          </cell>
          <cell r="J285">
            <v>286820.77932472905</v>
          </cell>
          <cell r="K285">
            <v>2950.3710885468208</v>
          </cell>
          <cell r="L285">
            <v>324540.8197401503</v>
          </cell>
          <cell r="M285">
            <v>2984.5209973853607</v>
          </cell>
          <cell r="N285">
            <v>268606.88976468245</v>
          </cell>
          <cell r="O285">
            <v>3261.9142882485439</v>
          </cell>
          <cell r="P285">
            <v>260953.1430598835</v>
          </cell>
          <cell r="Q285">
            <v>3221.4233012482478</v>
          </cell>
          <cell r="R285">
            <v>418785.02916227223</v>
          </cell>
          <cell r="S285">
            <v>2697.4681580678207</v>
          </cell>
          <cell r="T285">
            <v>269746.81580678205</v>
          </cell>
          <cell r="U285">
            <v>2877.5317129664104</v>
          </cell>
          <cell r="V285">
            <v>316528.48842630512</v>
          </cell>
          <cell r="W285">
            <v>3280.2679674234987</v>
          </cell>
          <cell r="X285">
            <v>426434.83576505486</v>
          </cell>
          <cell r="Y285">
            <v>2911.8557735997142</v>
          </cell>
          <cell r="Z285">
            <v>378541.25056796282</v>
          </cell>
          <cell r="AA285">
            <v>3464.9058265788067</v>
          </cell>
          <cell r="AB285">
            <v>450437.75745524489</v>
          </cell>
          <cell r="AC285">
            <v>3114.6457909837077</v>
          </cell>
          <cell r="AE285" t="str">
            <v>Other Expenses ( W.P.P.F.)</v>
          </cell>
        </row>
        <row r="286">
          <cell r="D286" t="str">
            <v>Workers Welfare Fund</v>
          </cell>
          <cell r="E286">
            <v>1499.0267372593985</v>
          </cell>
          <cell r="F286">
            <v>134912.40635334587</v>
          </cell>
          <cell r="G286">
            <v>1367.4811090758005</v>
          </cell>
          <cell r="H286">
            <v>136748.11090758006</v>
          </cell>
          <cell r="I286">
            <v>1203.0979219267881</v>
          </cell>
          <cell r="J286">
            <v>120309.79219267881</v>
          </cell>
          <cell r="K286">
            <v>1237.5621229049211</v>
          </cell>
          <cell r="L286">
            <v>136131.83351954131</v>
          </cell>
          <cell r="M286">
            <v>1251.8866374865934</v>
          </cell>
          <cell r="N286">
            <v>112669.79737379341</v>
          </cell>
          <cell r="O286">
            <v>1368.2419770751833</v>
          </cell>
          <cell r="P286">
            <v>109459.35816601466</v>
          </cell>
          <cell r="Q286">
            <v>1351.2576349952574</v>
          </cell>
          <cell r="R286">
            <v>175663.49254938346</v>
          </cell>
          <cell r="S286">
            <v>1131.4795054513236</v>
          </cell>
          <cell r="T286">
            <v>113147.95054513236</v>
          </cell>
          <cell r="U286">
            <v>1207.0089316049207</v>
          </cell>
          <cell r="V286">
            <v>132770.98247654128</v>
          </cell>
          <cell r="W286">
            <v>1375.9406080206418</v>
          </cell>
          <cell r="X286">
            <v>178872.27904268343</v>
          </cell>
          <cell r="Y286">
            <v>1221.4064958669101</v>
          </cell>
          <cell r="Z286">
            <v>158782.8444626983</v>
          </cell>
          <cell r="AA286">
            <v>1453.3887710099996</v>
          </cell>
          <cell r="AB286">
            <v>188940.54023129994</v>
          </cell>
          <cell r="AC286">
            <v>1306.4687598620717</v>
          </cell>
          <cell r="AE286" t="str">
            <v>Workers Welfare Fund</v>
          </cell>
        </row>
        <row r="287">
          <cell r="E287">
            <v>25485.032929677422</v>
          </cell>
          <cell r="F287">
            <v>2293652.9636709681</v>
          </cell>
          <cell r="G287">
            <v>22360.059486546405</v>
          </cell>
          <cell r="H287">
            <v>2236005.9486546409</v>
          </cell>
          <cell r="I287">
            <v>27800.176060023059</v>
          </cell>
          <cell r="J287">
            <v>2780017.606002307</v>
          </cell>
          <cell r="K287">
            <v>25887.579279012789</v>
          </cell>
          <cell r="L287">
            <v>2847633.7206914062</v>
          </cell>
          <cell r="M287">
            <v>32394.313930730743</v>
          </cell>
          <cell r="N287">
            <v>2915488.2537657665</v>
          </cell>
          <cell r="O287">
            <v>25026.558079129718</v>
          </cell>
          <cell r="P287">
            <v>2002124.6463303776</v>
          </cell>
          <cell r="Q287">
            <v>19868.406464293483</v>
          </cell>
          <cell r="R287">
            <v>2582892.840358153</v>
          </cell>
          <cell r="S287">
            <v>27295.30791599043</v>
          </cell>
          <cell r="T287">
            <v>2729530.7915990422</v>
          </cell>
          <cell r="U287">
            <v>27037.991155497592</v>
          </cell>
          <cell r="V287">
            <v>2974179.0271047349</v>
          </cell>
          <cell r="W287">
            <v>24623.40075910644</v>
          </cell>
          <cell r="X287">
            <v>3201042.0986838373</v>
          </cell>
          <cell r="Y287">
            <v>32197.815078358082</v>
          </cell>
          <cell r="Z287">
            <v>4185715.9601865513</v>
          </cell>
          <cell r="AA287">
            <v>24529.659763190764</v>
          </cell>
          <cell r="AB287">
            <v>3188855.7692148001</v>
          </cell>
          <cell r="AC287">
            <v>26105.492020201989</v>
          </cell>
        </row>
        <row r="288">
          <cell r="D288" t="str">
            <v>Operating Profit</v>
          </cell>
          <cell r="E288">
            <v>47131.968605000591</v>
          </cell>
          <cell r="F288">
            <v>4241877.1744500399</v>
          </cell>
          <cell r="G288">
            <v>53528.250132234214</v>
          </cell>
          <cell r="H288">
            <v>5352825.0132234041</v>
          </cell>
          <cell r="I288">
            <v>48545.481170277708</v>
          </cell>
          <cell r="J288">
            <v>4854548.117027754</v>
          </cell>
          <cell r="K288">
            <v>58002.311366130423</v>
          </cell>
          <cell r="L288">
            <v>6380254.2502743406</v>
          </cell>
          <cell r="M288">
            <v>45196.583173282823</v>
          </cell>
          <cell r="N288">
            <v>4067692.4855954489</v>
          </cell>
          <cell r="O288">
            <v>53277.248656634467</v>
          </cell>
          <cell r="P288">
            <v>4262179.8925307523</v>
          </cell>
          <cell r="Q288">
            <v>64352.484180849729</v>
          </cell>
          <cell r="R288">
            <v>8365822.9435104411</v>
          </cell>
          <cell r="S288">
            <v>52371.462745122772</v>
          </cell>
          <cell r="T288">
            <v>5237146.2745122705</v>
          </cell>
          <cell r="U288">
            <v>54102.604743165772</v>
          </cell>
          <cell r="V288">
            <v>5951286.5217482261</v>
          </cell>
          <cell r="W288">
            <v>54841.502881438049</v>
          </cell>
          <cell r="X288">
            <v>7129395.3745869212</v>
          </cell>
          <cell r="Y288">
            <v>47060.880315368908</v>
          </cell>
          <cell r="Z288">
            <v>6117914.440997933</v>
          </cell>
          <cell r="AA288">
            <v>55295.570187554651</v>
          </cell>
          <cell r="AB288">
            <v>7188424.1243820805</v>
          </cell>
          <cell r="AC288">
            <v>53191.820471415238</v>
          </cell>
          <cell r="AE288" t="str">
            <v>Operating Profit</v>
          </cell>
        </row>
        <row r="290">
          <cell r="C290" t="str">
            <v>Other Income</v>
          </cell>
          <cell r="AD290" t="str">
            <v>Other Income</v>
          </cell>
        </row>
        <row r="291">
          <cell r="D291" t="str">
            <v>H.D</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E291" t="str">
            <v>H.D</v>
          </cell>
        </row>
        <row r="292">
          <cell r="D292" t="str">
            <v>Others</v>
          </cell>
          <cell r="E292">
            <v>18021.978021978022</v>
          </cell>
          <cell r="F292">
            <v>1621978.0219780221</v>
          </cell>
          <cell r="G292">
            <v>15045.871559633028</v>
          </cell>
          <cell r="H292">
            <v>1504587</v>
          </cell>
          <cell r="I292">
            <v>14629.794826048172</v>
          </cell>
          <cell r="J292">
            <v>1462979.4826048173</v>
          </cell>
          <cell r="K292">
            <v>5120</v>
          </cell>
          <cell r="L292">
            <v>563200</v>
          </cell>
          <cell r="M292">
            <v>7356.3218390804595</v>
          </cell>
          <cell r="N292">
            <v>662068.96551724139</v>
          </cell>
          <cell r="O292">
            <v>7103.2186459489458</v>
          </cell>
          <cell r="P292">
            <v>568257.49167591566</v>
          </cell>
          <cell r="Q292">
            <v>5120</v>
          </cell>
          <cell r="R292">
            <v>665600</v>
          </cell>
          <cell r="S292">
            <v>6736.8421052631575</v>
          </cell>
          <cell r="T292">
            <v>673684.21052631573</v>
          </cell>
          <cell r="U292">
            <v>6213.5922330097092</v>
          </cell>
          <cell r="V292">
            <v>683495.14563106804</v>
          </cell>
          <cell r="W292">
            <v>6808.510638297872</v>
          </cell>
          <cell r="X292">
            <v>885106.38297872338</v>
          </cell>
          <cell r="Y292">
            <v>6881.7204301075271</v>
          </cell>
          <cell r="Z292">
            <v>894623.65591397858</v>
          </cell>
          <cell r="AA292">
            <v>6680.5845511482257</v>
          </cell>
          <cell r="AB292">
            <v>868475.99164926936</v>
          </cell>
          <cell r="AC292">
            <v>8503.1202680579627</v>
          </cell>
          <cell r="AE292" t="str">
            <v>Others</v>
          </cell>
        </row>
        <row r="293">
          <cell r="E293">
            <v>18021.978021978022</v>
          </cell>
          <cell r="F293">
            <v>1621978.0219780221</v>
          </cell>
          <cell r="G293">
            <v>15045.871559633028</v>
          </cell>
          <cell r="H293">
            <v>1504587</v>
          </cell>
          <cell r="I293">
            <v>14629.794826048172</v>
          </cell>
          <cell r="J293">
            <v>1462979.4826048173</v>
          </cell>
          <cell r="K293">
            <v>5120</v>
          </cell>
          <cell r="L293">
            <v>563200</v>
          </cell>
          <cell r="M293">
            <v>7356.3218390804595</v>
          </cell>
          <cell r="N293">
            <v>662068.96551724139</v>
          </cell>
          <cell r="O293">
            <v>7103.2186459489458</v>
          </cell>
          <cell r="P293">
            <v>568257.49167591566</v>
          </cell>
          <cell r="Q293">
            <v>5120</v>
          </cell>
          <cell r="R293">
            <v>665600</v>
          </cell>
          <cell r="S293">
            <v>6736.8421052631575</v>
          </cell>
          <cell r="T293">
            <v>673684.21052631573</v>
          </cell>
          <cell r="U293">
            <v>6213.5922330097092</v>
          </cell>
          <cell r="V293">
            <v>683495.14563106804</v>
          </cell>
          <cell r="W293">
            <v>6808.510638297872</v>
          </cell>
          <cell r="X293">
            <v>885106.38297872338</v>
          </cell>
          <cell r="Y293">
            <v>6881.7204301075271</v>
          </cell>
          <cell r="Z293">
            <v>894623.65591397858</v>
          </cell>
          <cell r="AA293">
            <v>6680.5845511482257</v>
          </cell>
          <cell r="AB293">
            <v>868475.99164926936</v>
          </cell>
          <cell r="AC293">
            <v>8503.1202680579627</v>
          </cell>
        </row>
        <row r="295">
          <cell r="C295" t="str">
            <v>Profit / (Loss) before tax</v>
          </cell>
          <cell r="E295">
            <v>65153.946626978613</v>
          </cell>
          <cell r="F295">
            <v>5863855.1964280624</v>
          </cell>
          <cell r="G295">
            <v>68574.121691867243</v>
          </cell>
          <cell r="H295">
            <v>6857412.0132234041</v>
          </cell>
          <cell r="I295">
            <v>63175.27599632588</v>
          </cell>
          <cell r="J295">
            <v>6317527.5996325715</v>
          </cell>
          <cell r="K295">
            <v>63122.311366130423</v>
          </cell>
          <cell r="L295">
            <v>6943454.2502743406</v>
          </cell>
          <cell r="M295">
            <v>52552.905012363284</v>
          </cell>
          <cell r="N295">
            <v>4729761.4511126904</v>
          </cell>
          <cell r="O295">
            <v>60380.467302583413</v>
          </cell>
          <cell r="P295">
            <v>4830437.3842066675</v>
          </cell>
          <cell r="Q295">
            <v>69472.484180849729</v>
          </cell>
          <cell r="R295">
            <v>9031422.9435104411</v>
          </cell>
          <cell r="S295">
            <v>59108.304850385932</v>
          </cell>
          <cell r="T295">
            <v>5910830.485038586</v>
          </cell>
          <cell r="U295">
            <v>60316.196976175481</v>
          </cell>
          <cell r="V295">
            <v>6634781.6673792945</v>
          </cell>
          <cell r="W295">
            <v>61650.01351973592</v>
          </cell>
          <cell r="X295">
            <v>8014501.7575656446</v>
          </cell>
          <cell r="Y295">
            <v>53942.600745476433</v>
          </cell>
          <cell r="Z295">
            <v>7012538.0969119119</v>
          </cell>
          <cell r="AA295">
            <v>61976.154738702877</v>
          </cell>
          <cell r="AB295">
            <v>8056900.1160313496</v>
          </cell>
          <cell r="AC295">
            <v>61694.940739473197</v>
          </cell>
          <cell r="AD295" t="str">
            <v>Profit before tax</v>
          </cell>
        </row>
        <row r="297">
          <cell r="C297" t="str">
            <v>Taxation</v>
          </cell>
          <cell r="AD297" t="str">
            <v>Taxation</v>
          </cell>
        </row>
        <row r="298">
          <cell r="D298" t="str">
            <v>Current</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E298" t="str">
            <v>Current</v>
          </cell>
        </row>
        <row r="299">
          <cell r="D299" t="str">
            <v>Deferred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E299" t="str">
            <v>Deferred</v>
          </cell>
        </row>
        <row r="300">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row>
        <row r="302">
          <cell r="C302" t="str">
            <v>Net Profit after taxation</v>
          </cell>
          <cell r="E302">
            <v>65153.946626978613</v>
          </cell>
          <cell r="F302">
            <v>5863855.1964280624</v>
          </cell>
          <cell r="G302">
            <v>68574.121691867243</v>
          </cell>
          <cell r="H302">
            <v>6857412.0132234041</v>
          </cell>
          <cell r="I302">
            <v>63175.27599632588</v>
          </cell>
          <cell r="J302">
            <v>6317527.5996325715</v>
          </cell>
          <cell r="K302">
            <v>63122.311366130423</v>
          </cell>
          <cell r="L302">
            <v>6943454.2502743406</v>
          </cell>
          <cell r="M302">
            <v>52552.905012363284</v>
          </cell>
          <cell r="N302">
            <v>4729761.4511126904</v>
          </cell>
          <cell r="O302">
            <v>60380.467302583413</v>
          </cell>
          <cell r="P302">
            <v>4830437.3842066675</v>
          </cell>
          <cell r="Q302">
            <v>69472.484180849729</v>
          </cell>
          <cell r="R302">
            <v>9031422.9435104411</v>
          </cell>
          <cell r="S302">
            <v>59108.304850385932</v>
          </cell>
          <cell r="T302">
            <v>5910830.485038586</v>
          </cell>
          <cell r="U302">
            <v>60316.196976175481</v>
          </cell>
          <cell r="V302">
            <v>6634781.6673792945</v>
          </cell>
          <cell r="W302">
            <v>61650.01351973592</v>
          </cell>
          <cell r="X302">
            <v>8014501.7575656446</v>
          </cell>
          <cell r="Y302">
            <v>53942.600745476433</v>
          </cell>
          <cell r="Z302">
            <v>7012538.0969119119</v>
          </cell>
          <cell r="AA302">
            <v>61976.154738702877</v>
          </cell>
          <cell r="AB302">
            <v>8056900.1160313496</v>
          </cell>
          <cell r="AC302">
            <v>61694.940739473197</v>
          </cell>
          <cell r="AD302" t="str">
            <v>Net Profit after taxation</v>
          </cell>
        </row>
        <row r="304">
          <cell r="AC304" t="str">
            <v>XE  LIMITED</v>
          </cell>
        </row>
        <row r="305">
          <cell r="E305">
            <v>37438</v>
          </cell>
          <cell r="F305">
            <v>37469</v>
          </cell>
          <cell r="G305">
            <v>37500</v>
          </cell>
          <cell r="H305">
            <v>37531</v>
          </cell>
          <cell r="I305">
            <v>37562</v>
          </cell>
          <cell r="J305">
            <v>37593</v>
          </cell>
          <cell r="K305">
            <v>37624</v>
          </cell>
          <cell r="L305">
            <v>37655</v>
          </cell>
          <cell r="M305">
            <v>37686</v>
          </cell>
          <cell r="N305">
            <v>37717</v>
          </cell>
          <cell r="O305">
            <v>37748</v>
          </cell>
          <cell r="P305">
            <v>37779</v>
          </cell>
          <cell r="Q305">
            <v>37779</v>
          </cell>
          <cell r="S305">
            <v>37810</v>
          </cell>
          <cell r="U305">
            <v>37841</v>
          </cell>
          <cell r="W305">
            <v>37872</v>
          </cell>
          <cell r="Y305">
            <v>37903</v>
          </cell>
          <cell r="AA305">
            <v>37934</v>
          </cell>
          <cell r="AC305" t="str">
            <v>Yearly</v>
          </cell>
        </row>
        <row r="306">
          <cell r="D306" t="str">
            <v>XE  LIMITED</v>
          </cell>
          <cell r="E306" t="str">
            <v>Per Unit</v>
          </cell>
          <cell r="F306" t="str">
            <v>Total</v>
          </cell>
          <cell r="G306" t="str">
            <v>Per Unit</v>
          </cell>
          <cell r="H306" t="str">
            <v>Total</v>
          </cell>
          <cell r="I306" t="str">
            <v>Per Unit</v>
          </cell>
          <cell r="J306" t="str">
            <v>Total</v>
          </cell>
          <cell r="K306" t="str">
            <v>Per Unit</v>
          </cell>
          <cell r="L306" t="str">
            <v>Total</v>
          </cell>
          <cell r="M306" t="str">
            <v>Per Unit</v>
          </cell>
          <cell r="N306" t="str">
            <v>Total</v>
          </cell>
          <cell r="O306" t="str">
            <v>Per Unit</v>
          </cell>
          <cell r="P306" t="str">
            <v>Total</v>
          </cell>
          <cell r="Q306" t="str">
            <v>Per Unit</v>
          </cell>
          <cell r="R306" t="str">
            <v>Total</v>
          </cell>
          <cell r="S306" t="str">
            <v>Per Unit</v>
          </cell>
          <cell r="T306" t="str">
            <v>Total</v>
          </cell>
          <cell r="U306" t="str">
            <v>Per Unit</v>
          </cell>
          <cell r="V306" t="str">
            <v>Total</v>
          </cell>
          <cell r="W306" t="str">
            <v>Per Unit</v>
          </cell>
          <cell r="X306" t="str">
            <v>Total</v>
          </cell>
          <cell r="Y306" t="str">
            <v>Per Unit</v>
          </cell>
          <cell r="Z306" t="str">
            <v>Total</v>
          </cell>
          <cell r="AA306" t="str">
            <v>Per Unit</v>
          </cell>
          <cell r="AB306" t="str">
            <v>Total</v>
          </cell>
          <cell r="AC306" t="str">
            <v>Average</v>
          </cell>
          <cell r="AD306" t="str">
            <v>XE  LIMITED</v>
          </cell>
        </row>
        <row r="308">
          <cell r="C308" t="str">
            <v>Sales Units</v>
          </cell>
          <cell r="F308">
            <v>0</v>
          </cell>
          <cell r="H308">
            <v>0</v>
          </cell>
          <cell r="J308">
            <v>0</v>
          </cell>
          <cell r="L308">
            <v>0</v>
          </cell>
          <cell r="N308">
            <v>0</v>
          </cell>
          <cell r="P308">
            <v>0</v>
          </cell>
          <cell r="R308">
            <v>0</v>
          </cell>
          <cell r="T308">
            <v>0</v>
          </cell>
          <cell r="V308">
            <v>0</v>
          </cell>
          <cell r="X308">
            <v>0</v>
          </cell>
          <cell r="Z308">
            <v>0</v>
          </cell>
          <cell r="AB308">
            <v>0</v>
          </cell>
          <cell r="AC308">
            <v>0</v>
          </cell>
          <cell r="AD308" t="str">
            <v>Sales Units</v>
          </cell>
        </row>
        <row r="310">
          <cell r="C310" t="str">
            <v>Selling Price</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t="e">
            <v>#DIV/0!</v>
          </cell>
          <cell r="AD310" t="str">
            <v>Selling Price</v>
          </cell>
        </row>
        <row r="311">
          <cell r="C311" t="str">
            <v>Less: Dealer commission</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t="e">
            <v>#DIV/0!</v>
          </cell>
          <cell r="AD311" t="str">
            <v>Less: Dealer commission</v>
          </cell>
        </row>
        <row r="312">
          <cell r="D312" t="str">
            <v xml:space="preserve">  Sales tax</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t="e">
            <v>#DIV/0!</v>
          </cell>
          <cell r="AE312" t="str">
            <v xml:space="preserve">  Sales tax</v>
          </cell>
        </row>
        <row r="313">
          <cell r="C313" t="str">
            <v>Net Sales</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t="e">
            <v>#DIV/0!</v>
          </cell>
          <cell r="AD313" t="str">
            <v>Net Sales</v>
          </cell>
        </row>
        <row r="315">
          <cell r="C315" t="str">
            <v>Variable Cost of Sales</v>
          </cell>
          <cell r="AD315" t="str">
            <v>Variable Cost of Sales</v>
          </cell>
        </row>
        <row r="316">
          <cell r="D316" t="str">
            <v>CKD Cost</v>
          </cell>
          <cell r="E316">
            <v>261146.48864729228</v>
          </cell>
          <cell r="F316">
            <v>0</v>
          </cell>
          <cell r="G316">
            <v>261146.48864729228</v>
          </cell>
          <cell r="H316">
            <v>0</v>
          </cell>
          <cell r="I316">
            <v>261146.48864729228</v>
          </cell>
          <cell r="J316">
            <v>0</v>
          </cell>
          <cell r="K316">
            <v>257105.73194683768</v>
          </cell>
          <cell r="L316">
            <v>0</v>
          </cell>
          <cell r="M316">
            <v>257105.73194683768</v>
          </cell>
          <cell r="N316">
            <v>0</v>
          </cell>
          <cell r="O316">
            <v>257105.73194683768</v>
          </cell>
          <cell r="P316">
            <v>0</v>
          </cell>
          <cell r="Q316">
            <v>257105.73194683768</v>
          </cell>
          <cell r="R316">
            <v>0</v>
          </cell>
          <cell r="S316">
            <v>257105.73194683768</v>
          </cell>
          <cell r="T316">
            <v>0</v>
          </cell>
          <cell r="U316">
            <v>257105.73194683768</v>
          </cell>
          <cell r="V316">
            <v>0</v>
          </cell>
          <cell r="W316">
            <v>257105.73194683768</v>
          </cell>
          <cell r="X316">
            <v>0</v>
          </cell>
          <cell r="Y316">
            <v>257105.73194683768</v>
          </cell>
          <cell r="Z316">
            <v>0</v>
          </cell>
          <cell r="AA316">
            <v>257105.73194683768</v>
          </cell>
          <cell r="AB316">
            <v>0</v>
          </cell>
          <cell r="AC316" t="e">
            <v>#DIV/0!</v>
          </cell>
          <cell r="AE316" t="str">
            <v>CKD Cost</v>
          </cell>
        </row>
        <row r="317">
          <cell r="D317" t="str">
            <v>Vendor parts</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t="e">
            <v>#DIV/0!</v>
          </cell>
          <cell r="AE317" t="str">
            <v>Vendor parts</v>
          </cell>
        </row>
        <row r="318">
          <cell r="D318" t="str">
            <v>Nomi Parts</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t="e">
            <v>#DIV/0!</v>
          </cell>
          <cell r="AE318" t="str">
            <v>Nomi Parts</v>
          </cell>
        </row>
        <row r="319">
          <cell r="D319" t="str">
            <v>Paints &amp; Chemicals</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t="e">
            <v>#DIV/0!</v>
          </cell>
          <cell r="AE319" t="str">
            <v>Paints &amp; Chemicals</v>
          </cell>
        </row>
        <row r="320">
          <cell r="D320" t="str">
            <v>Consumables</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t="e">
            <v>#DIV/0!</v>
          </cell>
          <cell r="AE320" t="str">
            <v>Consumables</v>
          </cell>
        </row>
        <row r="321">
          <cell r="D321" t="str">
            <v>KD Parts</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t="e">
            <v>#DIV/0!</v>
          </cell>
          <cell r="AE321" t="str">
            <v>KD Parts</v>
          </cell>
        </row>
        <row r="322">
          <cell r="D322" t="str">
            <v>Spare parts</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t="e">
            <v>#DIV/0!</v>
          </cell>
          <cell r="AE322" t="str">
            <v>Spare parts</v>
          </cell>
        </row>
        <row r="323">
          <cell r="D323" t="str">
            <v>Utilities</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t="e">
            <v>#DIV/0!</v>
          </cell>
          <cell r="AE323" t="str">
            <v>Utilities</v>
          </cell>
        </row>
        <row r="324">
          <cell r="D324" t="str">
            <v>Royalties</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t="e">
            <v>#DIV/0!</v>
          </cell>
          <cell r="AE324" t="str">
            <v>Royalties</v>
          </cell>
        </row>
        <row r="326">
          <cell r="E326">
            <v>261146.48864729228</v>
          </cell>
          <cell r="F326">
            <v>0</v>
          </cell>
          <cell r="G326">
            <v>261146.48864729228</v>
          </cell>
          <cell r="H326">
            <v>0</v>
          </cell>
          <cell r="I326">
            <v>261146.48864729228</v>
          </cell>
          <cell r="J326">
            <v>0</v>
          </cell>
          <cell r="K326">
            <v>257105.73194683768</v>
          </cell>
          <cell r="L326">
            <v>0</v>
          </cell>
          <cell r="M326">
            <v>257105.73194683768</v>
          </cell>
          <cell r="N326">
            <v>0</v>
          </cell>
          <cell r="O326">
            <v>257105.73194683768</v>
          </cell>
          <cell r="P326">
            <v>0</v>
          </cell>
          <cell r="Q326">
            <v>257105.73194683768</v>
          </cell>
          <cell r="R326">
            <v>0</v>
          </cell>
          <cell r="S326">
            <v>257105.73194683768</v>
          </cell>
          <cell r="T326">
            <v>0</v>
          </cell>
          <cell r="U326">
            <v>257105.73194683768</v>
          </cell>
          <cell r="V326">
            <v>0</v>
          </cell>
          <cell r="W326">
            <v>257105.73194683768</v>
          </cell>
          <cell r="X326">
            <v>0</v>
          </cell>
          <cell r="Y326">
            <v>257105.73194683768</v>
          </cell>
          <cell r="Z326">
            <v>0</v>
          </cell>
          <cell r="AA326">
            <v>257105.73194683768</v>
          </cell>
          <cell r="AB326">
            <v>0</v>
          </cell>
          <cell r="AC326" t="e">
            <v>#DIV/0!</v>
          </cell>
        </row>
        <row r="327">
          <cell r="C327" t="str">
            <v>Contribution Margin</v>
          </cell>
          <cell r="E327">
            <v>-261146.48864729228</v>
          </cell>
          <cell r="F327">
            <v>0</v>
          </cell>
          <cell r="G327">
            <v>-261146.48864729228</v>
          </cell>
          <cell r="H327">
            <v>0</v>
          </cell>
          <cell r="I327">
            <v>-261146.48864729228</v>
          </cell>
          <cell r="J327">
            <v>0</v>
          </cell>
          <cell r="K327">
            <v>-257105.73194683768</v>
          </cell>
          <cell r="L327">
            <v>0</v>
          </cell>
          <cell r="M327">
            <v>-257105.73194683768</v>
          </cell>
          <cell r="N327">
            <v>0</v>
          </cell>
          <cell r="O327">
            <v>-257105.73194683768</v>
          </cell>
          <cell r="P327">
            <v>0</v>
          </cell>
          <cell r="Q327">
            <v>-257105.73194683768</v>
          </cell>
          <cell r="R327">
            <v>0</v>
          </cell>
          <cell r="S327">
            <v>-257105.73194683768</v>
          </cell>
          <cell r="T327">
            <v>0</v>
          </cell>
          <cell r="U327">
            <v>-257105.73194683768</v>
          </cell>
          <cell r="V327">
            <v>0</v>
          </cell>
          <cell r="W327">
            <v>-257105.73194683768</v>
          </cell>
          <cell r="X327">
            <v>0</v>
          </cell>
          <cell r="Y327">
            <v>-257105.73194683768</v>
          </cell>
          <cell r="Z327">
            <v>0</v>
          </cell>
          <cell r="AA327">
            <v>-257105.73194683768</v>
          </cell>
          <cell r="AB327">
            <v>0</v>
          </cell>
          <cell r="AC327" t="e">
            <v>#DIV/0!</v>
          </cell>
          <cell r="AD327" t="str">
            <v>Contribution Margin</v>
          </cell>
        </row>
        <row r="329">
          <cell r="C329" t="str">
            <v>Production cost</v>
          </cell>
          <cell r="AD329" t="str">
            <v>Production cost</v>
          </cell>
        </row>
        <row r="330">
          <cell r="D330" t="str">
            <v xml:space="preserve">Salaries &amp; Wages </v>
          </cell>
          <cell r="E330">
            <v>5330.971806841444</v>
          </cell>
          <cell r="F330">
            <v>0</v>
          </cell>
          <cell r="G330">
            <v>4450.6278387391867</v>
          </cell>
          <cell r="H330">
            <v>0</v>
          </cell>
          <cell r="I330">
            <v>4327.5507084975143</v>
          </cell>
          <cell r="J330">
            <v>0</v>
          </cell>
          <cell r="K330">
            <v>3880.9474753805712</v>
          </cell>
          <cell r="L330">
            <v>0</v>
          </cell>
          <cell r="M330">
            <v>5576.0739588801307</v>
          </cell>
          <cell r="N330">
            <v>0</v>
          </cell>
          <cell r="O330">
            <v>5384.2223576312035</v>
          </cell>
          <cell r="P330">
            <v>0</v>
          </cell>
          <cell r="Q330">
            <v>3880.9474753805712</v>
          </cell>
          <cell r="R330">
            <v>0</v>
          </cell>
          <cell r="S330">
            <v>5106.5098360270676</v>
          </cell>
          <cell r="T330">
            <v>0</v>
          </cell>
          <cell r="U330">
            <v>4709.8877128404993</v>
          </cell>
          <cell r="V330">
            <v>0</v>
          </cell>
          <cell r="W330">
            <v>5160.8344087507594</v>
          </cell>
          <cell r="X330">
            <v>0</v>
          </cell>
          <cell r="Y330">
            <v>5216.3272518556068</v>
          </cell>
          <cell r="Z330">
            <v>0</v>
          </cell>
          <cell r="AA330">
            <v>5063.8667476260061</v>
          </cell>
          <cell r="AB330">
            <v>0</v>
          </cell>
          <cell r="AC330" t="e">
            <v>#DIV/0!</v>
          </cell>
          <cell r="AE330" t="str">
            <v xml:space="preserve">Salaries &amp; Wages </v>
          </cell>
        </row>
        <row r="331">
          <cell r="D331" t="str">
            <v xml:space="preserve">Utilities </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E331" t="str">
            <v xml:space="preserve">Utilities </v>
          </cell>
        </row>
        <row r="332">
          <cell r="D332" t="str">
            <v>Depreciation</v>
          </cell>
          <cell r="E332">
            <v>11150.091575091576</v>
          </cell>
          <cell r="F332">
            <v>0</v>
          </cell>
          <cell r="G332">
            <v>9308.7920489296648</v>
          </cell>
          <cell r="H332">
            <v>0</v>
          </cell>
          <cell r="I332">
            <v>9051.3678263455258</v>
          </cell>
          <cell r="J332">
            <v>0</v>
          </cell>
          <cell r="K332">
            <v>8117.2666666666673</v>
          </cell>
          <cell r="L332">
            <v>0</v>
          </cell>
          <cell r="M332">
            <v>11662.739463601532</v>
          </cell>
          <cell r="N332">
            <v>0</v>
          </cell>
          <cell r="O332">
            <v>11261.468738438773</v>
          </cell>
          <cell r="P332">
            <v>0</v>
          </cell>
          <cell r="Q332">
            <v>8117.2666666666673</v>
          </cell>
          <cell r="R332">
            <v>0</v>
          </cell>
          <cell r="S332">
            <v>10680.614035087719</v>
          </cell>
          <cell r="T332">
            <v>0</v>
          </cell>
          <cell r="U332">
            <v>9851.0517799352765</v>
          </cell>
          <cell r="V332">
            <v>0</v>
          </cell>
          <cell r="W332">
            <v>10794.237588652482</v>
          </cell>
          <cell r="X332">
            <v>0</v>
          </cell>
          <cell r="Y332">
            <v>10910.304659498208</v>
          </cell>
          <cell r="Z332">
            <v>0</v>
          </cell>
          <cell r="AA332">
            <v>10591.423103688239</v>
          </cell>
          <cell r="AB332">
            <v>0</v>
          </cell>
          <cell r="AC332" t="e">
            <v>#DIV/0!</v>
          </cell>
          <cell r="AE332" t="str">
            <v>Depreciation</v>
          </cell>
        </row>
        <row r="333">
          <cell r="D333" t="str">
            <v xml:space="preserve">Other Factory overhead </v>
          </cell>
          <cell r="E333">
            <v>3328.5244606883934</v>
          </cell>
          <cell r="F333">
            <v>0</v>
          </cell>
          <cell r="G333">
            <v>2778.859870849943</v>
          </cell>
          <cell r="H333">
            <v>0</v>
          </cell>
          <cell r="I333">
            <v>2702.0136121556093</v>
          </cell>
          <cell r="J333">
            <v>0</v>
          </cell>
          <cell r="K333">
            <v>2423.1658073811504</v>
          </cell>
          <cell r="L333">
            <v>0</v>
          </cell>
          <cell r="M333">
            <v>3481.5600680763655</v>
          </cell>
          <cell r="N333">
            <v>0</v>
          </cell>
          <cell r="O333">
            <v>3361.7727627374452</v>
          </cell>
          <cell r="P333">
            <v>0</v>
          </cell>
          <cell r="Q333">
            <v>2423.1658073811504</v>
          </cell>
          <cell r="R333">
            <v>0</v>
          </cell>
          <cell r="S333">
            <v>3188.3760623436192</v>
          </cell>
          <cell r="T333">
            <v>0</v>
          </cell>
          <cell r="U333">
            <v>2940.735203132464</v>
          </cell>
          <cell r="V333">
            <v>0</v>
          </cell>
          <cell r="W333">
            <v>3222.2949566238703</v>
          </cell>
          <cell r="X333">
            <v>0</v>
          </cell>
          <cell r="Y333">
            <v>3256.9432894907936</v>
          </cell>
          <cell r="Z333">
            <v>0</v>
          </cell>
          <cell r="AA333">
            <v>3161.7507925119394</v>
          </cell>
          <cell r="AB333">
            <v>0</v>
          </cell>
          <cell r="AC333" t="e">
            <v>#DIV/0!</v>
          </cell>
          <cell r="AE333" t="str">
            <v xml:space="preserve">Other Factory overhead </v>
          </cell>
        </row>
        <row r="334">
          <cell r="D334" t="str">
            <v>Running Royalty</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E334" t="str">
            <v>Running Royalty</v>
          </cell>
        </row>
        <row r="335">
          <cell r="E335">
            <v>19809.587842621411</v>
          </cell>
          <cell r="F335">
            <v>0</v>
          </cell>
          <cell r="G335">
            <v>16538.279758518795</v>
          </cell>
          <cell r="H335">
            <v>0</v>
          </cell>
          <cell r="I335">
            <v>16080.93214699865</v>
          </cell>
          <cell r="J335">
            <v>0</v>
          </cell>
          <cell r="K335">
            <v>14421.379949428388</v>
          </cell>
          <cell r="L335">
            <v>0</v>
          </cell>
          <cell r="M335">
            <v>20720.373490558028</v>
          </cell>
          <cell r="N335">
            <v>0</v>
          </cell>
          <cell r="O335">
            <v>20007.463858807419</v>
          </cell>
          <cell r="P335">
            <v>0</v>
          </cell>
          <cell r="Q335">
            <v>14421.379949428388</v>
          </cell>
          <cell r="R335">
            <v>0</v>
          </cell>
          <cell r="S335">
            <v>18975.499933458406</v>
          </cell>
          <cell r="T335">
            <v>0</v>
          </cell>
          <cell r="U335">
            <v>17501.674695908237</v>
          </cell>
          <cell r="V335">
            <v>0</v>
          </cell>
          <cell r="W335">
            <v>19177.366954027111</v>
          </cell>
          <cell r="X335">
            <v>0</v>
          </cell>
          <cell r="Y335">
            <v>19383.575200844611</v>
          </cell>
          <cell r="Z335">
            <v>0</v>
          </cell>
          <cell r="AA335">
            <v>18817.040643826185</v>
          </cell>
          <cell r="AB335">
            <v>0</v>
          </cell>
          <cell r="AC335" t="e">
            <v>#DIV/0!</v>
          </cell>
        </row>
        <row r="336">
          <cell r="C336" t="str">
            <v>Gross Profit</v>
          </cell>
          <cell r="E336">
            <v>-280956.07648991368</v>
          </cell>
          <cell r="F336">
            <v>0</v>
          </cell>
          <cell r="G336">
            <v>-277684.76840581105</v>
          </cell>
          <cell r="H336">
            <v>0</v>
          </cell>
          <cell r="I336">
            <v>-277227.42079429096</v>
          </cell>
          <cell r="J336">
            <v>0</v>
          </cell>
          <cell r="K336">
            <v>-271527.11189626605</v>
          </cell>
          <cell r="L336">
            <v>0</v>
          </cell>
          <cell r="M336">
            <v>-277826.10543739569</v>
          </cell>
          <cell r="N336">
            <v>0</v>
          </cell>
          <cell r="O336">
            <v>-277113.19580564508</v>
          </cell>
          <cell r="P336">
            <v>0</v>
          </cell>
          <cell r="Q336">
            <v>-271527.11189626605</v>
          </cell>
          <cell r="R336">
            <v>0</v>
          </cell>
          <cell r="S336">
            <v>-276081.23188029608</v>
          </cell>
          <cell r="T336">
            <v>0</v>
          </cell>
          <cell r="U336">
            <v>-274607.40664274595</v>
          </cell>
          <cell r="V336">
            <v>0</v>
          </cell>
          <cell r="W336">
            <v>-276283.09890086477</v>
          </cell>
          <cell r="X336">
            <v>0</v>
          </cell>
          <cell r="Y336">
            <v>-276489.3071476823</v>
          </cell>
          <cell r="Z336">
            <v>0</v>
          </cell>
          <cell r="AA336">
            <v>-275922.77259066387</v>
          </cell>
          <cell r="AB336">
            <v>0</v>
          </cell>
          <cell r="AC336" t="e">
            <v>#DIV/0!</v>
          </cell>
          <cell r="AD336" t="str">
            <v>Gross Profit</v>
          </cell>
        </row>
        <row r="338">
          <cell r="C338" t="str">
            <v>Other Expenses</v>
          </cell>
          <cell r="AD338" t="str">
            <v>Other Expenses</v>
          </cell>
        </row>
        <row r="339">
          <cell r="D339" t="str">
            <v>Selling Expenses</v>
          </cell>
          <cell r="E339">
            <v>5183.0082521448167</v>
          </cell>
          <cell r="F339">
            <v>0</v>
          </cell>
          <cell r="G339">
            <v>4427.3486746392564</v>
          </cell>
          <cell r="H339">
            <v>0</v>
          </cell>
          <cell r="I339">
            <v>4320.887144065181</v>
          </cell>
          <cell r="J339">
            <v>0</v>
          </cell>
          <cell r="K339">
            <v>3897.7185689144208</v>
          </cell>
          <cell r="L339">
            <v>0</v>
          </cell>
          <cell r="M339">
            <v>5409.2615187305564</v>
          </cell>
          <cell r="N339">
            <v>0</v>
          </cell>
          <cell r="O339">
            <v>5179.8400416559607</v>
          </cell>
          <cell r="P339">
            <v>0</v>
          </cell>
          <cell r="Q339">
            <v>3845.1336292747983</v>
          </cell>
          <cell r="R339">
            <v>0</v>
          </cell>
          <cell r="S339">
            <v>4967.5774890123712</v>
          </cell>
          <cell r="T339">
            <v>0</v>
          </cell>
          <cell r="U339">
            <v>4642.661605420024</v>
          </cell>
          <cell r="V339">
            <v>0</v>
          </cell>
          <cell r="W339">
            <v>5073.1110111757944</v>
          </cell>
          <cell r="X339">
            <v>0</v>
          </cell>
          <cell r="Y339">
            <v>5099.2966467698334</v>
          </cell>
          <cell r="Z339">
            <v>0</v>
          </cell>
          <cell r="AA339">
            <v>4893.3178190345943</v>
          </cell>
          <cell r="AB339">
            <v>0</v>
          </cell>
          <cell r="AC339" t="e">
            <v>#DIV/0!</v>
          </cell>
          <cell r="AE339" t="str">
            <v>Selling Expenses</v>
          </cell>
        </row>
        <row r="340">
          <cell r="D340" t="str">
            <v>Advertisement Expenses</v>
          </cell>
          <cell r="E340">
            <v>800.32572918126152</v>
          </cell>
          <cell r="F340">
            <v>0</v>
          </cell>
          <cell r="G340">
            <v>969.71958993165515</v>
          </cell>
          <cell r="H340">
            <v>0</v>
          </cell>
          <cell r="I340">
            <v>7367.9708551430685</v>
          </cell>
          <cell r="J340">
            <v>0</v>
          </cell>
          <cell r="K340">
            <v>6935.2770964018819</v>
          </cell>
          <cell r="L340">
            <v>0</v>
          </cell>
          <cell r="M340">
            <v>7697.2629504339211</v>
          </cell>
          <cell r="N340">
            <v>0</v>
          </cell>
          <cell r="O340">
            <v>799.8365151483406</v>
          </cell>
          <cell r="P340">
            <v>0</v>
          </cell>
          <cell r="Q340">
            <v>739.89139808437483</v>
          </cell>
          <cell r="R340">
            <v>0</v>
          </cell>
          <cell r="S340">
            <v>4684.9685429207811</v>
          </cell>
          <cell r="T340">
            <v>0</v>
          </cell>
          <cell r="U340">
            <v>5393.2109933565007</v>
          </cell>
          <cell r="V340">
            <v>0</v>
          </cell>
          <cell r="W340">
            <v>783.35612673520234</v>
          </cell>
          <cell r="X340">
            <v>0</v>
          </cell>
          <cell r="Y340">
            <v>8782.5333169589612</v>
          </cell>
          <cell r="Z340">
            <v>0</v>
          </cell>
          <cell r="AA340">
            <v>1104.3291887822443</v>
          </cell>
          <cell r="AB340">
            <v>0</v>
          </cell>
          <cell r="AC340" t="e">
            <v>#DIV/0!</v>
          </cell>
          <cell r="AE340" t="str">
            <v>Advertisement Expenses</v>
          </cell>
        </row>
        <row r="341">
          <cell r="D341" t="str">
            <v>Administrative Expenses</v>
          </cell>
          <cell r="E341">
            <v>10560.726889052896</v>
          </cell>
          <cell r="F341">
            <v>0</v>
          </cell>
          <cell r="G341">
            <v>9021.0198249495461</v>
          </cell>
          <cell r="H341">
            <v>0</v>
          </cell>
          <cell r="I341">
            <v>8804.0973170376383</v>
          </cell>
          <cell r="J341">
            <v>0</v>
          </cell>
          <cell r="K341">
            <v>7941.8629672567968</v>
          </cell>
          <cell r="L341">
            <v>0</v>
          </cell>
          <cell r="M341">
            <v>11021.733092386507</v>
          </cell>
          <cell r="N341">
            <v>0</v>
          </cell>
          <cell r="O341">
            <v>10554.271447719957</v>
          </cell>
          <cell r="P341">
            <v>0</v>
          </cell>
          <cell r="Q341">
            <v>7834.7176263668644</v>
          </cell>
          <cell r="R341">
            <v>0</v>
          </cell>
          <cell r="S341">
            <v>10121.772262268241</v>
          </cell>
          <cell r="T341">
            <v>0</v>
          </cell>
          <cell r="U341">
            <v>9459.7343604157559</v>
          </cell>
          <cell r="V341">
            <v>0</v>
          </cell>
          <cell r="W341">
            <v>10336.803890810705</v>
          </cell>
          <cell r="X341">
            <v>0</v>
          </cell>
          <cell r="Y341">
            <v>10390.158879356299</v>
          </cell>
          <cell r="Z341">
            <v>0</v>
          </cell>
          <cell r="AA341">
            <v>9970.4632047953019</v>
          </cell>
          <cell r="AB341">
            <v>0</v>
          </cell>
          <cell r="AC341" t="e">
            <v>#DIV/0!</v>
          </cell>
          <cell r="AE341" t="str">
            <v>Administrative Expenses</v>
          </cell>
        </row>
        <row r="342">
          <cell r="D342" t="str">
            <v>Depreciation (Admin. &amp; Selling )</v>
          </cell>
          <cell r="E342">
            <v>2969.9882598191184</v>
          </cell>
          <cell r="F342">
            <v>0</v>
          </cell>
          <cell r="G342">
            <v>2536.9771657922738</v>
          </cell>
          <cell r="H342">
            <v>0</v>
          </cell>
          <cell r="I342">
            <v>2475.9721508385478</v>
          </cell>
          <cell r="J342">
            <v>0</v>
          </cell>
          <cell r="K342">
            <v>2233.4863898710532</v>
          </cell>
          <cell r="L342">
            <v>0</v>
          </cell>
          <cell r="M342">
            <v>3099.6368177250984</v>
          </cell>
          <cell r="N342">
            <v>0</v>
          </cell>
          <cell r="O342">
            <v>2968.1727990868981</v>
          </cell>
          <cell r="P342">
            <v>0</v>
          </cell>
          <cell r="Q342">
            <v>2203.3539560073127</v>
          </cell>
          <cell r="R342">
            <v>0</v>
          </cell>
          <cell r="S342">
            <v>2846.5412564224971</v>
          </cell>
          <cell r="T342">
            <v>0</v>
          </cell>
          <cell r="U342">
            <v>2660.3566484202443</v>
          </cell>
          <cell r="V342">
            <v>0</v>
          </cell>
          <cell r="W342">
            <v>2907.0145002598042</v>
          </cell>
          <cell r="X342">
            <v>0</v>
          </cell>
          <cell r="Y342">
            <v>2922.0194986134175</v>
          </cell>
          <cell r="Z342">
            <v>0</v>
          </cell>
          <cell r="AA342">
            <v>2803.9886812995901</v>
          </cell>
          <cell r="AB342">
            <v>0</v>
          </cell>
          <cell r="AC342" t="e">
            <v>#DIV/0!</v>
          </cell>
          <cell r="AE342" t="str">
            <v>Depreciation (Admin. &amp; Selling )</v>
          </cell>
        </row>
        <row r="343">
          <cell r="D343" t="str">
            <v>Financial Charges -Capital Exp.</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t="e">
            <v>#DIV/0!</v>
          </cell>
          <cell r="AE343" t="str">
            <v>Financial Charges -Capital Exp.</v>
          </cell>
        </row>
        <row r="344">
          <cell r="D344" t="str">
            <v>Financial  Charges -Working Capital</v>
          </cell>
          <cell r="E344">
            <v>530.11444507895521</v>
          </cell>
          <cell r="F344">
            <v>0</v>
          </cell>
          <cell r="G344">
            <v>458.80097155251627</v>
          </cell>
          <cell r="H344">
            <v>0</v>
          </cell>
          <cell r="I344">
            <v>448.49087868071882</v>
          </cell>
          <cell r="J344">
            <v>0</v>
          </cell>
          <cell r="K344">
            <v>407.98094465914818</v>
          </cell>
          <cell r="L344">
            <v>0</v>
          </cell>
          <cell r="M344">
            <v>548.85949175372707</v>
          </cell>
          <cell r="N344">
            <v>0</v>
          </cell>
          <cell r="O344">
            <v>527.77239945924691</v>
          </cell>
          <cell r="P344">
            <v>0</v>
          </cell>
          <cell r="Q344">
            <v>396.96132884259964</v>
          </cell>
          <cell r="R344">
            <v>0</v>
          </cell>
          <cell r="S344">
            <v>498.98402076239711</v>
          </cell>
          <cell r="T344">
            <v>0</v>
          </cell>
          <cell r="U344">
            <v>470.64800851302482</v>
          </cell>
          <cell r="V344">
            <v>0</v>
          </cell>
          <cell r="W344">
            <v>511.61704210669683</v>
          </cell>
          <cell r="X344">
            <v>0</v>
          </cell>
          <cell r="Y344">
            <v>513.76394785157731</v>
          </cell>
          <cell r="Z344">
            <v>0</v>
          </cell>
          <cell r="AA344">
            <v>495.30468493193735</v>
          </cell>
          <cell r="AB344">
            <v>0</v>
          </cell>
          <cell r="AC344" t="e">
            <v>#DIV/0!</v>
          </cell>
          <cell r="AE344" t="str">
            <v>Financial  Charges -Working Capital</v>
          </cell>
        </row>
        <row r="345">
          <cell r="D345" t="str">
            <v>Other Expenses (Charity &amp; Donation)</v>
          </cell>
          <cell r="E345">
            <v>368.13503130483002</v>
          </cell>
          <cell r="F345">
            <v>0</v>
          </cell>
          <cell r="G345">
            <v>318.61178580035858</v>
          </cell>
          <cell r="H345">
            <v>0</v>
          </cell>
          <cell r="I345">
            <v>311.4519990838325</v>
          </cell>
          <cell r="J345">
            <v>0</v>
          </cell>
          <cell r="K345">
            <v>283.32010045774183</v>
          </cell>
          <cell r="L345">
            <v>0</v>
          </cell>
          <cell r="M345">
            <v>381.15242482897719</v>
          </cell>
          <cell r="N345">
            <v>0</v>
          </cell>
          <cell r="O345">
            <v>366.50861073558809</v>
          </cell>
          <cell r="P345">
            <v>0</v>
          </cell>
          <cell r="Q345">
            <v>275.66758947402758</v>
          </cell>
          <cell r="R345">
            <v>0</v>
          </cell>
          <cell r="S345">
            <v>346.51668108499797</v>
          </cell>
          <cell r="T345">
            <v>0</v>
          </cell>
          <cell r="U345">
            <v>326.83889480071173</v>
          </cell>
          <cell r="V345">
            <v>0</v>
          </cell>
          <cell r="W345">
            <v>355.28961257409514</v>
          </cell>
          <cell r="X345">
            <v>0</v>
          </cell>
          <cell r="Y345">
            <v>356.78051934137312</v>
          </cell>
          <cell r="Z345">
            <v>0</v>
          </cell>
          <cell r="AA345">
            <v>343.96158675828985</v>
          </cell>
          <cell r="AB345">
            <v>0</v>
          </cell>
          <cell r="AC345" t="e">
            <v>#DIV/0!</v>
          </cell>
          <cell r="AE345" t="str">
            <v>Other Expenses (Charity &amp; Donation)</v>
          </cell>
        </row>
        <row r="346">
          <cell r="D346" t="str">
            <v>Other Expenses ( W.P.P.F.)</v>
          </cell>
          <cell r="E346">
            <v>3573.7075858361454</v>
          </cell>
          <cell r="F346">
            <v>0</v>
          </cell>
          <cell r="G346">
            <v>3260.1003648049996</v>
          </cell>
          <cell r="H346">
            <v>0</v>
          </cell>
          <cell r="I346">
            <v>2868.2077932472907</v>
          </cell>
          <cell r="J346">
            <v>0</v>
          </cell>
          <cell r="K346">
            <v>2950.3710885468208</v>
          </cell>
          <cell r="L346">
            <v>0</v>
          </cell>
          <cell r="M346">
            <v>2984.5209973853607</v>
          </cell>
          <cell r="N346">
            <v>0</v>
          </cell>
          <cell r="O346">
            <v>2911.8557735997142</v>
          </cell>
          <cell r="P346">
            <v>0</v>
          </cell>
          <cell r="Q346">
            <v>3221.4233012482478</v>
          </cell>
          <cell r="R346">
            <v>0</v>
          </cell>
          <cell r="S346">
            <v>2697.4681580678207</v>
          </cell>
          <cell r="T346">
            <v>0</v>
          </cell>
          <cell r="U346">
            <v>2877.5317129664104</v>
          </cell>
          <cell r="V346">
            <v>0</v>
          </cell>
          <cell r="W346">
            <v>3280.2679674234987</v>
          </cell>
          <cell r="X346">
            <v>0</v>
          </cell>
          <cell r="Y346">
            <v>2911.8557735997142</v>
          </cell>
          <cell r="Z346">
            <v>0</v>
          </cell>
          <cell r="AA346">
            <v>3464.9058265788067</v>
          </cell>
          <cell r="AB346">
            <v>0</v>
          </cell>
          <cell r="AC346" t="e">
            <v>#DIV/0!</v>
          </cell>
          <cell r="AE346" t="str">
            <v>Other Expenses ( W.P.P.F.)</v>
          </cell>
        </row>
        <row r="347">
          <cell r="D347" t="str">
            <v>Workers Welfare Fund</v>
          </cell>
          <cell r="E347">
            <v>1499.0267372593985</v>
          </cell>
          <cell r="F347">
            <v>0</v>
          </cell>
          <cell r="G347">
            <v>1367.4811090758005</v>
          </cell>
          <cell r="H347">
            <v>0</v>
          </cell>
          <cell r="I347">
            <v>1203.0979219267881</v>
          </cell>
          <cell r="J347">
            <v>0</v>
          </cell>
          <cell r="K347">
            <v>1237.5621229049211</v>
          </cell>
          <cell r="L347">
            <v>0</v>
          </cell>
          <cell r="M347">
            <v>1251.8866374865934</v>
          </cell>
          <cell r="N347">
            <v>0</v>
          </cell>
          <cell r="O347">
            <v>1221.4064958669101</v>
          </cell>
          <cell r="P347">
            <v>0</v>
          </cell>
          <cell r="Q347">
            <v>1351.2576349952574</v>
          </cell>
          <cell r="R347">
            <v>0</v>
          </cell>
          <cell r="S347">
            <v>1131.4795054513236</v>
          </cell>
          <cell r="T347">
            <v>0</v>
          </cell>
          <cell r="U347">
            <v>1207.0089316049207</v>
          </cell>
          <cell r="V347">
            <v>0</v>
          </cell>
          <cell r="W347">
            <v>1375.9406080206418</v>
          </cell>
          <cell r="X347">
            <v>0</v>
          </cell>
          <cell r="Y347">
            <v>1221.4064958669101</v>
          </cell>
          <cell r="Z347">
            <v>0</v>
          </cell>
          <cell r="AA347">
            <v>1453.3887710099996</v>
          </cell>
          <cell r="AB347">
            <v>0</v>
          </cell>
          <cell r="AC347" t="e">
            <v>#DIV/0!</v>
          </cell>
          <cell r="AE347" t="str">
            <v>Workers Welfare Fund</v>
          </cell>
        </row>
        <row r="348">
          <cell r="E348">
            <v>25485.032929677422</v>
          </cell>
          <cell r="F348">
            <v>0</v>
          </cell>
          <cell r="G348">
            <v>22360.059486546405</v>
          </cell>
          <cell r="H348">
            <v>0</v>
          </cell>
          <cell r="I348">
            <v>27800.176060023059</v>
          </cell>
          <cell r="J348">
            <v>0</v>
          </cell>
          <cell r="K348">
            <v>25887.579279012789</v>
          </cell>
          <cell r="L348">
            <v>0</v>
          </cell>
          <cell r="M348">
            <v>32394.313930730743</v>
          </cell>
          <cell r="N348">
            <v>0</v>
          </cell>
          <cell r="O348">
            <v>24529.664083272615</v>
          </cell>
          <cell r="P348">
            <v>0</v>
          </cell>
          <cell r="Q348">
            <v>19868.406464293483</v>
          </cell>
          <cell r="R348">
            <v>0</v>
          </cell>
          <cell r="S348">
            <v>27295.30791599043</v>
          </cell>
          <cell r="T348">
            <v>0</v>
          </cell>
          <cell r="U348">
            <v>27037.991155497592</v>
          </cell>
          <cell r="V348">
            <v>0</v>
          </cell>
          <cell r="W348">
            <v>24623.40075910644</v>
          </cell>
          <cell r="X348">
            <v>0</v>
          </cell>
          <cell r="Y348">
            <v>32197.815078358082</v>
          </cell>
          <cell r="Z348">
            <v>0</v>
          </cell>
          <cell r="AA348">
            <v>24529.659763190764</v>
          </cell>
          <cell r="AB348">
            <v>0</v>
          </cell>
          <cell r="AC348" t="e">
            <v>#DIV/0!</v>
          </cell>
        </row>
        <row r="349">
          <cell r="D349" t="str">
            <v>Operating Profit</v>
          </cell>
          <cell r="E349">
            <v>-306441.10941959108</v>
          </cell>
          <cell r="F349">
            <v>0</v>
          </cell>
          <cell r="G349">
            <v>-300044.82789235743</v>
          </cell>
          <cell r="H349">
            <v>0</v>
          </cell>
          <cell r="I349">
            <v>-305027.59685431403</v>
          </cell>
          <cell r="J349">
            <v>0</v>
          </cell>
          <cell r="K349">
            <v>-297414.69117527886</v>
          </cell>
          <cell r="L349">
            <v>0</v>
          </cell>
          <cell r="M349">
            <v>-310220.41936812643</v>
          </cell>
          <cell r="N349">
            <v>0</v>
          </cell>
          <cell r="O349">
            <v>-301642.85988891771</v>
          </cell>
          <cell r="P349">
            <v>0</v>
          </cell>
          <cell r="Q349">
            <v>-291395.51836055954</v>
          </cell>
          <cell r="R349">
            <v>0</v>
          </cell>
          <cell r="S349">
            <v>-303376.5397962865</v>
          </cell>
          <cell r="T349">
            <v>0</v>
          </cell>
          <cell r="U349">
            <v>-301645.39779824356</v>
          </cell>
          <cell r="V349">
            <v>0</v>
          </cell>
          <cell r="W349">
            <v>-300906.49965997122</v>
          </cell>
          <cell r="X349">
            <v>0</v>
          </cell>
          <cell r="Y349">
            <v>-308687.1222260404</v>
          </cell>
          <cell r="Z349">
            <v>0</v>
          </cell>
          <cell r="AA349">
            <v>-300452.43235385465</v>
          </cell>
          <cell r="AB349">
            <v>0</v>
          </cell>
          <cell r="AC349" t="e">
            <v>#DIV/0!</v>
          </cell>
          <cell r="AE349" t="str">
            <v>Operating Profit</v>
          </cell>
        </row>
        <row r="351">
          <cell r="C351" t="str">
            <v>Other Income</v>
          </cell>
          <cell r="AD351" t="str">
            <v>Other Income</v>
          </cell>
        </row>
        <row r="352">
          <cell r="D352" t="str">
            <v>H.D</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t="e">
            <v>#DIV/0!</v>
          </cell>
          <cell r="AE352" t="str">
            <v>H.D</v>
          </cell>
        </row>
        <row r="353">
          <cell r="D353" t="str">
            <v>Others</v>
          </cell>
          <cell r="E353">
            <v>18021.978021978022</v>
          </cell>
          <cell r="F353">
            <v>0</v>
          </cell>
          <cell r="G353">
            <v>15045.871559633028</v>
          </cell>
          <cell r="H353">
            <v>0</v>
          </cell>
          <cell r="I353">
            <v>14629.794826048172</v>
          </cell>
          <cell r="J353">
            <v>0</v>
          </cell>
          <cell r="K353">
            <v>5120</v>
          </cell>
          <cell r="L353">
            <v>0</v>
          </cell>
          <cell r="M353">
            <v>7356.3218390804595</v>
          </cell>
          <cell r="N353">
            <v>0</v>
          </cell>
          <cell r="O353">
            <v>7103.2186459489458</v>
          </cell>
          <cell r="P353">
            <v>0</v>
          </cell>
          <cell r="Q353">
            <v>5120</v>
          </cell>
          <cell r="R353">
            <v>0</v>
          </cell>
          <cell r="S353">
            <v>6736.8421052631575</v>
          </cell>
          <cell r="T353">
            <v>0</v>
          </cell>
          <cell r="U353">
            <v>6213.5922330097092</v>
          </cell>
          <cell r="V353">
            <v>0</v>
          </cell>
          <cell r="W353">
            <v>6808.510638297872</v>
          </cell>
          <cell r="X353">
            <v>0</v>
          </cell>
          <cell r="Y353">
            <v>6881.7204301075271</v>
          </cell>
          <cell r="Z353">
            <v>0</v>
          </cell>
          <cell r="AA353">
            <v>6680.5845511482257</v>
          </cell>
          <cell r="AB353">
            <v>0</v>
          </cell>
          <cell r="AC353" t="e">
            <v>#DIV/0!</v>
          </cell>
          <cell r="AE353" t="str">
            <v>Others</v>
          </cell>
        </row>
        <row r="354">
          <cell r="E354">
            <v>18021.978021978022</v>
          </cell>
          <cell r="F354">
            <v>0</v>
          </cell>
          <cell r="G354">
            <v>15045.871559633028</v>
          </cell>
          <cell r="H354">
            <v>0</v>
          </cell>
          <cell r="I354">
            <v>14629.794826048172</v>
          </cell>
          <cell r="J354">
            <v>0</v>
          </cell>
          <cell r="K354">
            <v>5120</v>
          </cell>
          <cell r="L354">
            <v>0</v>
          </cell>
          <cell r="M354">
            <v>7356.3218390804595</v>
          </cell>
          <cell r="N354">
            <v>0</v>
          </cell>
          <cell r="O354">
            <v>7103.2186459489458</v>
          </cell>
          <cell r="P354">
            <v>0</v>
          </cell>
          <cell r="Q354">
            <v>5120</v>
          </cell>
          <cell r="R354">
            <v>0</v>
          </cell>
          <cell r="S354">
            <v>6736.8421052631575</v>
          </cell>
          <cell r="T354">
            <v>0</v>
          </cell>
          <cell r="U354">
            <v>6213.5922330097092</v>
          </cell>
          <cell r="V354">
            <v>0</v>
          </cell>
          <cell r="W354">
            <v>6808.510638297872</v>
          </cell>
          <cell r="X354">
            <v>0</v>
          </cell>
          <cell r="Y354">
            <v>6881.7204301075271</v>
          </cell>
          <cell r="Z354">
            <v>0</v>
          </cell>
          <cell r="AA354">
            <v>6680.5845511482257</v>
          </cell>
          <cell r="AB354">
            <v>0</v>
          </cell>
          <cell r="AC354" t="e">
            <v>#DIV/0!</v>
          </cell>
        </row>
        <row r="355">
          <cell r="H355">
            <v>0</v>
          </cell>
          <cell r="J355">
            <v>0</v>
          </cell>
          <cell r="L355">
            <v>0</v>
          </cell>
          <cell r="N355">
            <v>0</v>
          </cell>
          <cell r="P355">
            <v>0</v>
          </cell>
          <cell r="R355">
            <v>0</v>
          </cell>
        </row>
        <row r="356">
          <cell r="C356" t="str">
            <v>Profit / (Loss) before tax</v>
          </cell>
          <cell r="E356">
            <v>-288419.13139761309</v>
          </cell>
          <cell r="F356">
            <v>0</v>
          </cell>
          <cell r="G356">
            <v>-284998.95633272443</v>
          </cell>
          <cell r="H356">
            <v>0</v>
          </cell>
          <cell r="I356">
            <v>-290397.80202826584</v>
          </cell>
          <cell r="J356">
            <v>0</v>
          </cell>
          <cell r="K356">
            <v>-292294.69117527886</v>
          </cell>
          <cell r="L356">
            <v>0</v>
          </cell>
          <cell r="M356">
            <v>-302864.09752904595</v>
          </cell>
          <cell r="N356">
            <v>0</v>
          </cell>
          <cell r="O356">
            <v>-294539.64124296873</v>
          </cell>
          <cell r="P356">
            <v>0</v>
          </cell>
          <cell r="Q356">
            <v>-286275.51836055954</v>
          </cell>
          <cell r="R356">
            <v>0</v>
          </cell>
          <cell r="S356">
            <v>-296639.69769102335</v>
          </cell>
          <cell r="T356">
            <v>0</v>
          </cell>
          <cell r="U356">
            <v>-295431.80556523387</v>
          </cell>
          <cell r="V356">
            <v>0</v>
          </cell>
          <cell r="W356">
            <v>-294097.98902167333</v>
          </cell>
          <cell r="X356">
            <v>0</v>
          </cell>
          <cell r="Y356">
            <v>-301805.40179593285</v>
          </cell>
          <cell r="Z356">
            <v>0</v>
          </cell>
          <cell r="AA356">
            <v>-293771.84780270641</v>
          </cell>
          <cell r="AB356">
            <v>0</v>
          </cell>
          <cell r="AC356" t="e">
            <v>#DIV/0!</v>
          </cell>
          <cell r="AD356" t="str">
            <v>Profit before tax</v>
          </cell>
        </row>
        <row r="358">
          <cell r="C358" t="str">
            <v>Taxation</v>
          </cell>
          <cell r="AD358" t="str">
            <v>Taxation</v>
          </cell>
        </row>
        <row r="359">
          <cell r="D359" t="str">
            <v>Current</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t="e">
            <v>#DIV/0!</v>
          </cell>
          <cell r="AE359" t="str">
            <v>Current</v>
          </cell>
        </row>
        <row r="360">
          <cell r="D360" t="str">
            <v>Deferred</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t="e">
            <v>#DIV/0!</v>
          </cell>
          <cell r="AE360" t="str">
            <v>Deferred</v>
          </cell>
        </row>
        <row r="361">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t="e">
            <v>#DIV/0!</v>
          </cell>
        </row>
        <row r="362">
          <cell r="H362">
            <v>0</v>
          </cell>
          <cell r="J362">
            <v>0</v>
          </cell>
          <cell r="L362">
            <v>0</v>
          </cell>
          <cell r="N362">
            <v>0</v>
          </cell>
          <cell r="P362">
            <v>0</v>
          </cell>
          <cell r="R362">
            <v>0</v>
          </cell>
        </row>
        <row r="363">
          <cell r="C363" t="str">
            <v>Net Profit after taxation</v>
          </cell>
          <cell r="E363">
            <v>-288419.13139761309</v>
          </cell>
          <cell r="F363">
            <v>0</v>
          </cell>
          <cell r="G363">
            <v>-284998.95633272443</v>
          </cell>
          <cell r="H363">
            <v>0</v>
          </cell>
          <cell r="I363">
            <v>-290397.80202826584</v>
          </cell>
          <cell r="J363">
            <v>0</v>
          </cell>
          <cell r="K363">
            <v>-292294.69117527886</v>
          </cell>
          <cell r="L363">
            <v>0</v>
          </cell>
          <cell r="M363">
            <v>-302864.09752904595</v>
          </cell>
          <cell r="N363">
            <v>0</v>
          </cell>
          <cell r="O363">
            <v>-294539.64124296873</v>
          </cell>
          <cell r="P363">
            <v>0</v>
          </cell>
          <cell r="Q363">
            <v>-286275.51836055954</v>
          </cell>
          <cell r="R363">
            <v>0</v>
          </cell>
          <cell r="S363">
            <v>-296639.69769102335</v>
          </cell>
          <cell r="T363">
            <v>0</v>
          </cell>
          <cell r="U363">
            <v>-295431.80556523387</v>
          </cell>
          <cell r="V363">
            <v>0</v>
          </cell>
          <cell r="W363">
            <v>-294097.98902167333</v>
          </cell>
          <cell r="X363">
            <v>0</v>
          </cell>
          <cell r="Y363">
            <v>-301805.40179593285</v>
          </cell>
          <cell r="Z363">
            <v>0</v>
          </cell>
          <cell r="AA363">
            <v>-293771.84780270641</v>
          </cell>
          <cell r="AB363">
            <v>0</v>
          </cell>
          <cell r="AC363" t="e">
            <v>#DIV/0!</v>
          </cell>
          <cell r="AD363" t="str">
            <v>Net Profit after taxation</v>
          </cell>
        </row>
        <row r="366">
          <cell r="AC366" t="str">
            <v>SE SALOON AT</v>
          </cell>
        </row>
        <row r="367">
          <cell r="E367">
            <v>37438</v>
          </cell>
          <cell r="G367">
            <v>37469</v>
          </cell>
          <cell r="I367">
            <v>37500</v>
          </cell>
          <cell r="K367">
            <v>37531</v>
          </cell>
          <cell r="M367">
            <v>37562</v>
          </cell>
          <cell r="O367">
            <v>37593</v>
          </cell>
          <cell r="Q367">
            <v>37624</v>
          </cell>
          <cell r="S367">
            <v>37655</v>
          </cell>
          <cell r="U367">
            <v>37686</v>
          </cell>
          <cell r="W367">
            <v>37717</v>
          </cell>
          <cell r="Y367">
            <v>37748</v>
          </cell>
          <cell r="AA367">
            <v>37779</v>
          </cell>
          <cell r="AC367" t="str">
            <v>Yearly</v>
          </cell>
        </row>
        <row r="368">
          <cell r="D368" t="str">
            <v>SE SALOON AT</v>
          </cell>
          <cell r="E368" t="str">
            <v>Per Unit</v>
          </cell>
          <cell r="F368" t="str">
            <v>Total</v>
          </cell>
          <cell r="G368" t="str">
            <v>Per Unit</v>
          </cell>
          <cell r="H368" t="str">
            <v>Total</v>
          </cell>
          <cell r="I368" t="str">
            <v>Per Unit</v>
          </cell>
          <cell r="J368" t="str">
            <v>Total</v>
          </cell>
          <cell r="K368" t="str">
            <v>Per Unit</v>
          </cell>
          <cell r="L368" t="str">
            <v>Total</v>
          </cell>
          <cell r="M368" t="str">
            <v>Per Unit</v>
          </cell>
          <cell r="N368" t="str">
            <v>Total</v>
          </cell>
          <cell r="O368" t="str">
            <v>Per Unit</v>
          </cell>
          <cell r="P368" t="str">
            <v>Total</v>
          </cell>
          <cell r="Q368" t="str">
            <v>Per Unit</v>
          </cell>
          <cell r="R368" t="str">
            <v>Total</v>
          </cell>
          <cell r="S368" t="str">
            <v>Per Unit</v>
          </cell>
          <cell r="T368" t="str">
            <v>Total</v>
          </cell>
          <cell r="U368" t="str">
            <v>Per Unit</v>
          </cell>
          <cell r="V368" t="str">
            <v>Total</v>
          </cell>
          <cell r="W368" t="str">
            <v>Per Unit</v>
          </cell>
          <cell r="X368" t="str">
            <v>Total</v>
          </cell>
          <cell r="Y368" t="str">
            <v>Per Unit</v>
          </cell>
          <cell r="Z368" t="str">
            <v>Total</v>
          </cell>
          <cell r="AA368" t="str">
            <v>Per Unit</v>
          </cell>
          <cell r="AB368" t="str">
            <v>Total</v>
          </cell>
          <cell r="AC368" t="str">
            <v>Average</v>
          </cell>
          <cell r="AD368">
            <v>0</v>
          </cell>
          <cell r="AE368" t="str">
            <v>GLi Auto</v>
          </cell>
        </row>
        <row r="370">
          <cell r="C370" t="str">
            <v>Sales Units</v>
          </cell>
          <cell r="E370">
            <v>1</v>
          </cell>
          <cell r="F370">
            <v>80</v>
          </cell>
          <cell r="G370">
            <v>1</v>
          </cell>
          <cell r="H370">
            <v>90</v>
          </cell>
          <cell r="I370">
            <v>1</v>
          </cell>
          <cell r="J370">
            <v>90</v>
          </cell>
          <cell r="K370">
            <v>1</v>
          </cell>
          <cell r="L370">
            <v>90</v>
          </cell>
          <cell r="M370">
            <v>1</v>
          </cell>
          <cell r="N370">
            <v>60</v>
          </cell>
          <cell r="O370">
            <v>1</v>
          </cell>
          <cell r="P370">
            <v>70</v>
          </cell>
          <cell r="Q370">
            <v>1</v>
          </cell>
          <cell r="R370">
            <v>110</v>
          </cell>
          <cell r="S370">
            <v>1</v>
          </cell>
          <cell r="T370">
            <v>90</v>
          </cell>
          <cell r="U370">
            <v>1</v>
          </cell>
          <cell r="V370">
            <v>90</v>
          </cell>
          <cell r="W370">
            <v>1</v>
          </cell>
          <cell r="X370">
            <v>110</v>
          </cell>
          <cell r="Y370">
            <v>1</v>
          </cell>
          <cell r="Z370">
            <v>110</v>
          </cell>
          <cell r="AA370">
            <v>1</v>
          </cell>
          <cell r="AB370">
            <v>110</v>
          </cell>
          <cell r="AC370">
            <v>1100</v>
          </cell>
          <cell r="AD370" t="str">
            <v>Sales Units</v>
          </cell>
        </row>
        <row r="372">
          <cell r="C372" t="str">
            <v>Selling Price</v>
          </cell>
          <cell r="E372">
            <v>1169000</v>
          </cell>
          <cell r="F372">
            <v>93520000</v>
          </cell>
          <cell r="G372">
            <v>1169000</v>
          </cell>
          <cell r="H372">
            <v>105210000</v>
          </cell>
          <cell r="I372">
            <v>1169000</v>
          </cell>
          <cell r="J372">
            <v>105210000</v>
          </cell>
          <cell r="K372">
            <v>1169000</v>
          </cell>
          <cell r="L372">
            <v>105210000</v>
          </cell>
          <cell r="M372">
            <v>1169000</v>
          </cell>
          <cell r="N372">
            <v>70140000</v>
          </cell>
          <cell r="O372">
            <v>1169000</v>
          </cell>
          <cell r="P372">
            <v>81830000</v>
          </cell>
          <cell r="Q372">
            <v>1169000</v>
          </cell>
          <cell r="R372">
            <v>128590000</v>
          </cell>
          <cell r="S372">
            <v>1169000</v>
          </cell>
          <cell r="T372">
            <v>105210000</v>
          </cell>
          <cell r="U372">
            <v>1169000</v>
          </cell>
          <cell r="V372">
            <v>105210000</v>
          </cell>
          <cell r="W372">
            <v>1169000</v>
          </cell>
          <cell r="X372">
            <v>128590000</v>
          </cell>
          <cell r="Y372">
            <v>1169000</v>
          </cell>
          <cell r="Z372">
            <v>128590000</v>
          </cell>
          <cell r="AA372">
            <v>1169000</v>
          </cell>
          <cell r="AB372">
            <v>128590000</v>
          </cell>
          <cell r="AC372">
            <v>1169000</v>
          </cell>
          <cell r="AD372" t="str">
            <v>Selling Price</v>
          </cell>
        </row>
        <row r="373">
          <cell r="C373" t="str">
            <v>Less: Dealer commission</v>
          </cell>
          <cell r="E373">
            <v>-35000</v>
          </cell>
          <cell r="F373">
            <v>-2800000</v>
          </cell>
          <cell r="G373">
            <v>-35000</v>
          </cell>
          <cell r="H373">
            <v>-3150000</v>
          </cell>
          <cell r="I373">
            <v>-35000</v>
          </cell>
          <cell r="J373">
            <v>-3150000</v>
          </cell>
          <cell r="K373">
            <v>-35000</v>
          </cell>
          <cell r="L373">
            <v>-3150000</v>
          </cell>
          <cell r="M373">
            <v>-35000</v>
          </cell>
          <cell r="N373">
            <v>-2100000</v>
          </cell>
          <cell r="O373">
            <v>-35000</v>
          </cell>
          <cell r="P373">
            <v>-2450000</v>
          </cell>
          <cell r="Q373">
            <v>-35000</v>
          </cell>
          <cell r="R373">
            <v>-3850000</v>
          </cell>
          <cell r="S373">
            <v>-35000</v>
          </cell>
          <cell r="T373">
            <v>-3150000</v>
          </cell>
          <cell r="U373">
            <v>-35000</v>
          </cell>
          <cell r="V373">
            <v>-3150000</v>
          </cell>
          <cell r="W373">
            <v>-35000</v>
          </cell>
          <cell r="X373">
            <v>-3850000</v>
          </cell>
          <cell r="Y373">
            <v>-35000</v>
          </cell>
          <cell r="Z373">
            <v>-3850000</v>
          </cell>
          <cell r="AA373">
            <v>-35000</v>
          </cell>
          <cell r="AB373">
            <v>-3850000</v>
          </cell>
          <cell r="AC373">
            <v>-35000</v>
          </cell>
          <cell r="AD373" t="str">
            <v>Less: Dealer commission</v>
          </cell>
        </row>
        <row r="374">
          <cell r="D374" t="str">
            <v xml:space="preserve">  Sales tax</v>
          </cell>
          <cell r="E374">
            <v>-152478.26086956522</v>
          </cell>
          <cell r="F374">
            <v>-12198260.869565217</v>
          </cell>
          <cell r="G374">
            <v>-152478.26086956522</v>
          </cell>
          <cell r="H374">
            <v>-13723043.478260869</v>
          </cell>
          <cell r="I374">
            <v>-152478.26086956522</v>
          </cell>
          <cell r="J374">
            <v>-13723043.478260869</v>
          </cell>
          <cell r="K374">
            <v>-152478.26086956522</v>
          </cell>
          <cell r="L374">
            <v>-13723043.478260869</v>
          </cell>
          <cell r="M374">
            <v>-152478.26086956522</v>
          </cell>
          <cell r="N374">
            <v>-9148695.6521739122</v>
          </cell>
          <cell r="O374">
            <v>-152478.26086956522</v>
          </cell>
          <cell r="P374">
            <v>-10673478.260869564</v>
          </cell>
          <cell r="Q374">
            <v>-152478.26086956522</v>
          </cell>
          <cell r="R374">
            <v>-16772608.695652174</v>
          </cell>
          <cell r="S374">
            <v>-152478.26086956522</v>
          </cell>
          <cell r="T374">
            <v>-13723043.478260869</v>
          </cell>
          <cell r="U374">
            <v>-152478.26086956522</v>
          </cell>
          <cell r="V374">
            <v>-13723043.478260869</v>
          </cell>
          <cell r="W374">
            <v>-152478.26086956522</v>
          </cell>
          <cell r="X374">
            <v>-16772608.695652174</v>
          </cell>
          <cell r="Y374">
            <v>-152478.26086956522</v>
          </cell>
          <cell r="Z374">
            <v>-16772608.695652174</v>
          </cell>
          <cell r="AA374">
            <v>-152478.26086956522</v>
          </cell>
          <cell r="AB374">
            <v>-16772608.695652174</v>
          </cell>
          <cell r="AC374">
            <v>-152478.26086956522</v>
          </cell>
          <cell r="AE374" t="str">
            <v xml:space="preserve">  Sales tax</v>
          </cell>
        </row>
        <row r="375">
          <cell r="C375" t="str">
            <v>Net Sales</v>
          </cell>
          <cell r="E375">
            <v>981521.73913043481</v>
          </cell>
          <cell r="F375">
            <v>78521739.130434781</v>
          </cell>
          <cell r="G375">
            <v>981521.73913043481</v>
          </cell>
          <cell r="H375">
            <v>88336956.521739125</v>
          </cell>
          <cell r="I375">
            <v>981521.73913043481</v>
          </cell>
          <cell r="J375">
            <v>88336956.521739125</v>
          </cell>
          <cell r="K375">
            <v>981521.73913043481</v>
          </cell>
          <cell r="L375">
            <v>88336956.521739125</v>
          </cell>
          <cell r="M375">
            <v>981521.73913043481</v>
          </cell>
          <cell r="N375">
            <v>58891304.347826086</v>
          </cell>
          <cell r="O375">
            <v>981521.73913043481</v>
          </cell>
          <cell r="P375">
            <v>68706521.739130437</v>
          </cell>
          <cell r="Q375">
            <v>981521.73913043481</v>
          </cell>
          <cell r="R375">
            <v>107967391.30434783</v>
          </cell>
          <cell r="S375">
            <v>981521.73913043481</v>
          </cell>
          <cell r="T375">
            <v>88336956.521739125</v>
          </cell>
          <cell r="U375">
            <v>981521.73913043481</v>
          </cell>
          <cell r="V375">
            <v>88336956.521739125</v>
          </cell>
          <cell r="W375">
            <v>981521.73913043481</v>
          </cell>
          <cell r="X375">
            <v>107967391.30434783</v>
          </cell>
          <cell r="Y375">
            <v>981521.73913043481</v>
          </cell>
          <cell r="Z375">
            <v>107967391.30434783</v>
          </cell>
          <cell r="AA375">
            <v>981521.73913043481</v>
          </cell>
          <cell r="AB375">
            <v>107967391.30434783</v>
          </cell>
          <cell r="AC375">
            <v>981521.73913043481</v>
          </cell>
          <cell r="AD375" t="str">
            <v>Net Sales</v>
          </cell>
          <cell r="AE375">
            <v>1079673913.0434783</v>
          </cell>
        </row>
        <row r="377">
          <cell r="C377" t="str">
            <v>Variable Cost of Sales</v>
          </cell>
          <cell r="AD377" t="str">
            <v>Variable Cost of Sales</v>
          </cell>
        </row>
        <row r="378">
          <cell r="D378" t="str">
            <v>CKD Cost</v>
          </cell>
          <cell r="E378">
            <v>441703.14431852615</v>
          </cell>
          <cell r="F378">
            <v>35336251.545482092</v>
          </cell>
          <cell r="G378">
            <v>441703.14431852615</v>
          </cell>
          <cell r="H378">
            <v>39753282.988667354</v>
          </cell>
          <cell r="I378">
            <v>441703.14431852615</v>
          </cell>
          <cell r="J378">
            <v>39753282.988667354</v>
          </cell>
          <cell r="K378">
            <v>441703.14431852615</v>
          </cell>
          <cell r="L378">
            <v>39753282.988667354</v>
          </cell>
          <cell r="M378">
            <v>441703.14431852615</v>
          </cell>
          <cell r="N378">
            <v>26502188.659111567</v>
          </cell>
          <cell r="O378">
            <v>441703.14431852615</v>
          </cell>
          <cell r="P378">
            <v>30919220.102296829</v>
          </cell>
          <cell r="Q378">
            <v>441703.14431852615</v>
          </cell>
          <cell r="R378">
            <v>48587345.875037879</v>
          </cell>
          <cell r="S378">
            <v>441703.14431852615</v>
          </cell>
          <cell r="T378">
            <v>39753282.988667354</v>
          </cell>
          <cell r="U378">
            <v>441703.14431852615</v>
          </cell>
          <cell r="V378">
            <v>39753282.988667354</v>
          </cell>
          <cell r="W378">
            <v>441703.14431852615</v>
          </cell>
          <cell r="X378">
            <v>48587345.875037879</v>
          </cell>
          <cell r="Y378">
            <v>441703.14431852615</v>
          </cell>
          <cell r="Z378">
            <v>48587345.875037879</v>
          </cell>
          <cell r="AA378">
            <v>441703.14431852615</v>
          </cell>
          <cell r="AB378">
            <v>48587345.875037879</v>
          </cell>
          <cell r="AC378">
            <v>441703.1443185262</v>
          </cell>
          <cell r="AE378" t="str">
            <v>CKD Cost</v>
          </cell>
          <cell r="AF378">
            <v>485873458.75037885</v>
          </cell>
        </row>
        <row r="379">
          <cell r="D379" t="str">
            <v>Vendor parts</v>
          </cell>
          <cell r="E379">
            <v>230311</v>
          </cell>
          <cell r="F379">
            <v>18424880</v>
          </cell>
          <cell r="G379">
            <v>230311</v>
          </cell>
          <cell r="H379">
            <v>20727990</v>
          </cell>
          <cell r="I379">
            <v>230311</v>
          </cell>
          <cell r="J379">
            <v>20727990</v>
          </cell>
          <cell r="K379">
            <v>230311</v>
          </cell>
          <cell r="L379">
            <v>20727990</v>
          </cell>
          <cell r="M379">
            <v>230311</v>
          </cell>
          <cell r="N379">
            <v>13818660</v>
          </cell>
          <cell r="O379">
            <v>230311</v>
          </cell>
          <cell r="P379">
            <v>16121770</v>
          </cell>
          <cell r="Q379">
            <v>229980</v>
          </cell>
          <cell r="R379">
            <v>25297800</v>
          </cell>
          <cell r="S379">
            <v>229980</v>
          </cell>
          <cell r="T379">
            <v>20698200</v>
          </cell>
          <cell r="U379">
            <v>229980</v>
          </cell>
          <cell r="V379">
            <v>20698200</v>
          </cell>
          <cell r="W379">
            <v>229980</v>
          </cell>
          <cell r="X379">
            <v>25297800</v>
          </cell>
          <cell r="Y379">
            <v>229980</v>
          </cell>
          <cell r="Z379">
            <v>25297800</v>
          </cell>
          <cell r="AA379">
            <v>229980</v>
          </cell>
          <cell r="AB379">
            <v>25297800</v>
          </cell>
          <cell r="AC379">
            <v>230124.43636363637</v>
          </cell>
          <cell r="AE379" t="str">
            <v>Vendor parts</v>
          </cell>
          <cell r="AF379">
            <v>253136880</v>
          </cell>
        </row>
        <row r="380">
          <cell r="D380" t="str">
            <v>Multi Source Parts</v>
          </cell>
          <cell r="E380">
            <v>169049.41589999999</v>
          </cell>
          <cell r="F380">
            <v>13523953.272</v>
          </cell>
          <cell r="G380">
            <v>169049.41589999999</v>
          </cell>
          <cell r="H380">
            <v>15214447.431</v>
          </cell>
          <cell r="I380">
            <v>169049.41589999999</v>
          </cell>
          <cell r="J380">
            <v>15214447.431</v>
          </cell>
          <cell r="K380">
            <v>169049.41589999999</v>
          </cell>
          <cell r="L380">
            <v>15214447.431</v>
          </cell>
          <cell r="M380">
            <v>169049.41589999999</v>
          </cell>
          <cell r="N380">
            <v>10142964.954</v>
          </cell>
          <cell r="O380">
            <v>169049.41589999999</v>
          </cell>
          <cell r="P380">
            <v>11833459.113</v>
          </cell>
          <cell r="Q380">
            <v>169049.41589999999</v>
          </cell>
          <cell r="R380">
            <v>18595435.748999998</v>
          </cell>
          <cell r="S380">
            <v>169049.41589999999</v>
          </cell>
          <cell r="T380">
            <v>15214447.431</v>
          </cell>
          <cell r="U380">
            <v>169049.41589999999</v>
          </cell>
          <cell r="V380">
            <v>15214447.431</v>
          </cell>
          <cell r="W380">
            <v>169049.41589999999</v>
          </cell>
          <cell r="X380">
            <v>18595435.748999998</v>
          </cell>
          <cell r="Y380">
            <v>169049.41589999999</v>
          </cell>
          <cell r="Z380">
            <v>18595435.748999998</v>
          </cell>
          <cell r="AA380">
            <v>169049.41589999999</v>
          </cell>
          <cell r="AB380">
            <v>18595435.748999998</v>
          </cell>
          <cell r="AC380">
            <v>169049.41590000002</v>
          </cell>
          <cell r="AE380" t="str">
            <v>Nomi Parts</v>
          </cell>
          <cell r="AF380">
            <v>185954357.49000001</v>
          </cell>
        </row>
        <row r="381">
          <cell r="D381" t="str">
            <v>Paints &amp; Chemicals</v>
          </cell>
          <cell r="E381">
            <v>14623</v>
          </cell>
          <cell r="F381">
            <v>1169840</v>
          </cell>
          <cell r="G381">
            <v>14623</v>
          </cell>
          <cell r="H381">
            <v>1316070</v>
          </cell>
          <cell r="I381">
            <v>14623</v>
          </cell>
          <cell r="J381">
            <v>1316070</v>
          </cell>
          <cell r="K381">
            <v>14623</v>
          </cell>
          <cell r="L381">
            <v>1316070</v>
          </cell>
          <cell r="M381">
            <v>14623</v>
          </cell>
          <cell r="N381">
            <v>877380</v>
          </cell>
          <cell r="O381">
            <v>14623</v>
          </cell>
          <cell r="P381">
            <v>1023610</v>
          </cell>
          <cell r="Q381">
            <v>14623</v>
          </cell>
          <cell r="R381">
            <v>1608530</v>
          </cell>
          <cell r="S381">
            <v>14623</v>
          </cell>
          <cell r="T381">
            <v>1316070</v>
          </cell>
          <cell r="U381">
            <v>14623</v>
          </cell>
          <cell r="V381">
            <v>1316070</v>
          </cell>
          <cell r="W381">
            <v>14623</v>
          </cell>
          <cell r="X381">
            <v>1608530</v>
          </cell>
          <cell r="Y381">
            <v>14623</v>
          </cell>
          <cell r="Z381">
            <v>1608530</v>
          </cell>
          <cell r="AA381">
            <v>14623</v>
          </cell>
          <cell r="AB381">
            <v>1608530</v>
          </cell>
          <cell r="AC381">
            <v>14623</v>
          </cell>
          <cell r="AE381" t="str">
            <v>Paints &amp; Chemicals</v>
          </cell>
          <cell r="AF381">
            <v>16085300</v>
          </cell>
        </row>
        <row r="382">
          <cell r="D382" t="str">
            <v>Consumables</v>
          </cell>
          <cell r="E382">
            <v>5347</v>
          </cell>
          <cell r="F382">
            <v>427760</v>
          </cell>
          <cell r="G382">
            <v>5347</v>
          </cell>
          <cell r="H382">
            <v>481230</v>
          </cell>
          <cell r="I382">
            <v>5347</v>
          </cell>
          <cell r="J382">
            <v>481230</v>
          </cell>
          <cell r="K382">
            <v>5347</v>
          </cell>
          <cell r="L382">
            <v>481230</v>
          </cell>
          <cell r="M382">
            <v>5347</v>
          </cell>
          <cell r="N382">
            <v>320820</v>
          </cell>
          <cell r="O382">
            <v>5347</v>
          </cell>
          <cell r="P382">
            <v>374290</v>
          </cell>
          <cell r="Q382">
            <v>5347</v>
          </cell>
          <cell r="R382">
            <v>588170</v>
          </cell>
          <cell r="S382">
            <v>5347</v>
          </cell>
          <cell r="T382">
            <v>481230</v>
          </cell>
          <cell r="U382">
            <v>5347</v>
          </cell>
          <cell r="V382">
            <v>481230</v>
          </cell>
          <cell r="W382">
            <v>5347</v>
          </cell>
          <cell r="X382">
            <v>588170</v>
          </cell>
          <cell r="Y382">
            <v>5347</v>
          </cell>
          <cell r="Z382">
            <v>588170</v>
          </cell>
          <cell r="AA382">
            <v>5347</v>
          </cell>
          <cell r="AB382">
            <v>588170</v>
          </cell>
          <cell r="AC382">
            <v>5347</v>
          </cell>
          <cell r="AE382" t="str">
            <v>Consumables</v>
          </cell>
          <cell r="AF382">
            <v>5881700</v>
          </cell>
        </row>
        <row r="383">
          <cell r="D383" t="str">
            <v>KD Parts</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E383" t="str">
            <v>KD Parts</v>
          </cell>
          <cell r="AF383">
            <v>0</v>
          </cell>
        </row>
        <row r="384">
          <cell r="D384" t="str">
            <v>Spare parts</v>
          </cell>
          <cell r="E384">
            <v>779</v>
          </cell>
          <cell r="F384">
            <v>62320</v>
          </cell>
          <cell r="G384">
            <v>779</v>
          </cell>
          <cell r="H384">
            <v>70110</v>
          </cell>
          <cell r="I384">
            <v>779</v>
          </cell>
          <cell r="J384">
            <v>70110</v>
          </cell>
          <cell r="K384">
            <v>779</v>
          </cell>
          <cell r="L384">
            <v>70110</v>
          </cell>
          <cell r="M384">
            <v>779</v>
          </cell>
          <cell r="N384">
            <v>46740</v>
          </cell>
          <cell r="O384">
            <v>779</v>
          </cell>
          <cell r="P384">
            <v>54530</v>
          </cell>
          <cell r="Q384">
            <v>779</v>
          </cell>
          <cell r="R384">
            <v>85690</v>
          </cell>
          <cell r="S384">
            <v>779</v>
          </cell>
          <cell r="T384">
            <v>70110</v>
          </cell>
          <cell r="U384">
            <v>779</v>
          </cell>
          <cell r="V384">
            <v>70110</v>
          </cell>
          <cell r="W384">
            <v>779</v>
          </cell>
          <cell r="X384">
            <v>85690</v>
          </cell>
          <cell r="Y384">
            <v>779</v>
          </cell>
          <cell r="Z384">
            <v>85690</v>
          </cell>
          <cell r="AA384">
            <v>779</v>
          </cell>
          <cell r="AB384">
            <v>85690</v>
          </cell>
          <cell r="AC384">
            <v>779</v>
          </cell>
          <cell r="AE384" t="str">
            <v>Spare parts</v>
          </cell>
          <cell r="AF384">
            <v>856900</v>
          </cell>
        </row>
        <row r="385">
          <cell r="D385" t="str">
            <v>Utilities</v>
          </cell>
          <cell r="E385">
            <v>4789</v>
          </cell>
          <cell r="F385">
            <v>383120</v>
          </cell>
          <cell r="G385">
            <v>4789</v>
          </cell>
          <cell r="H385">
            <v>431010</v>
          </cell>
          <cell r="I385">
            <v>4789</v>
          </cell>
          <cell r="J385">
            <v>431010</v>
          </cell>
          <cell r="K385">
            <v>4789</v>
          </cell>
          <cell r="L385">
            <v>431010</v>
          </cell>
          <cell r="M385">
            <v>4789</v>
          </cell>
          <cell r="N385">
            <v>287340</v>
          </cell>
          <cell r="O385">
            <v>4789</v>
          </cell>
          <cell r="P385">
            <v>335230</v>
          </cell>
          <cell r="Q385">
            <v>4789</v>
          </cell>
          <cell r="R385">
            <v>526790</v>
          </cell>
          <cell r="S385">
            <v>4789</v>
          </cell>
          <cell r="T385">
            <v>431010</v>
          </cell>
          <cell r="U385">
            <v>4789</v>
          </cell>
          <cell r="V385">
            <v>431010</v>
          </cell>
          <cell r="W385">
            <v>4789</v>
          </cell>
          <cell r="X385">
            <v>526790</v>
          </cell>
          <cell r="Y385">
            <v>4789</v>
          </cell>
          <cell r="Z385">
            <v>526790</v>
          </cell>
          <cell r="AA385">
            <v>4789</v>
          </cell>
          <cell r="AB385">
            <v>526790</v>
          </cell>
          <cell r="AC385">
            <v>4789</v>
          </cell>
          <cell r="AE385" t="str">
            <v>Utilites</v>
          </cell>
          <cell r="AF385">
            <v>5267900</v>
          </cell>
        </row>
        <row r="386">
          <cell r="D386" t="str">
            <v>Royalty</v>
          </cell>
          <cell r="E386">
            <v>7715</v>
          </cell>
          <cell r="F386">
            <v>617200</v>
          </cell>
          <cell r="G386">
            <v>7715</v>
          </cell>
          <cell r="H386">
            <v>694350</v>
          </cell>
          <cell r="I386">
            <v>7715</v>
          </cell>
          <cell r="J386">
            <v>694350</v>
          </cell>
          <cell r="K386">
            <v>7715</v>
          </cell>
          <cell r="L386">
            <v>694350</v>
          </cell>
          <cell r="M386">
            <v>7715</v>
          </cell>
          <cell r="N386">
            <v>462900</v>
          </cell>
          <cell r="O386">
            <v>7715</v>
          </cell>
          <cell r="P386">
            <v>540050</v>
          </cell>
          <cell r="Q386">
            <v>7715</v>
          </cell>
          <cell r="R386">
            <v>848650</v>
          </cell>
          <cell r="S386">
            <v>7715</v>
          </cell>
          <cell r="T386">
            <v>694350</v>
          </cell>
          <cell r="U386">
            <v>7715</v>
          </cell>
          <cell r="V386">
            <v>694350</v>
          </cell>
          <cell r="W386">
            <v>7715</v>
          </cell>
          <cell r="X386">
            <v>848650</v>
          </cell>
          <cell r="Y386">
            <v>7715</v>
          </cell>
          <cell r="Z386">
            <v>848650</v>
          </cell>
          <cell r="AA386">
            <v>7715</v>
          </cell>
          <cell r="AB386">
            <v>848650</v>
          </cell>
          <cell r="AC386">
            <v>7715</v>
          </cell>
          <cell r="AE386" t="str">
            <v>Royalty</v>
          </cell>
          <cell r="AF386">
            <v>8486500</v>
          </cell>
        </row>
        <row r="388">
          <cell r="E388">
            <v>874316.56021852617</v>
          </cell>
          <cell r="F388">
            <v>69945324.817482084</v>
          </cell>
          <cell r="G388">
            <v>874316.56021852617</v>
          </cell>
          <cell r="H388">
            <v>78688490.419667348</v>
          </cell>
          <cell r="I388">
            <v>874316.56021852617</v>
          </cell>
          <cell r="J388">
            <v>78688490.419667348</v>
          </cell>
          <cell r="K388">
            <v>874316.56021852617</v>
          </cell>
          <cell r="L388">
            <v>78688490.419667348</v>
          </cell>
          <cell r="M388">
            <v>874316.56021852617</v>
          </cell>
          <cell r="N388">
            <v>52458993.61311157</v>
          </cell>
          <cell r="O388">
            <v>874316.56021852617</v>
          </cell>
          <cell r="P388">
            <v>61202159.215296827</v>
          </cell>
          <cell r="Q388">
            <v>873985.56021852617</v>
          </cell>
          <cell r="R388">
            <v>96138411.624037877</v>
          </cell>
          <cell r="S388">
            <v>873985.56021852617</v>
          </cell>
          <cell r="T388">
            <v>78658700.419667348</v>
          </cell>
          <cell r="U388">
            <v>873985.56021852617</v>
          </cell>
          <cell r="V388">
            <v>78658700.419667348</v>
          </cell>
          <cell r="W388">
            <v>873985.56021852617</v>
          </cell>
          <cell r="X388">
            <v>96138411.624037877</v>
          </cell>
          <cell r="Y388">
            <v>873985.56021852617</v>
          </cell>
          <cell r="Z388">
            <v>96138411.624037877</v>
          </cell>
          <cell r="AA388">
            <v>873985.56021852617</v>
          </cell>
          <cell r="AB388">
            <v>96138411.624037877</v>
          </cell>
          <cell r="AC388">
            <v>874129.99658216257</v>
          </cell>
          <cell r="AF388">
            <v>961542996.24037862</v>
          </cell>
        </row>
        <row r="389">
          <cell r="C389" t="str">
            <v>Contribution Margin</v>
          </cell>
          <cell r="E389">
            <v>107205.17891190865</v>
          </cell>
          <cell r="F389">
            <v>8576414.3129526973</v>
          </cell>
          <cell r="G389">
            <v>107205.17891190865</v>
          </cell>
          <cell r="H389">
            <v>9648466.102071777</v>
          </cell>
          <cell r="I389">
            <v>107205.17891190865</v>
          </cell>
          <cell r="J389">
            <v>9648466.102071777</v>
          </cell>
          <cell r="K389">
            <v>107205.17891190865</v>
          </cell>
          <cell r="L389">
            <v>9648466.102071777</v>
          </cell>
          <cell r="M389">
            <v>107205.17891190865</v>
          </cell>
          <cell r="N389">
            <v>6432310.7347145155</v>
          </cell>
          <cell r="O389">
            <v>107205.17891190865</v>
          </cell>
          <cell r="P389">
            <v>7504362.5238336101</v>
          </cell>
          <cell r="Q389">
            <v>107536.17891190865</v>
          </cell>
          <cell r="R389">
            <v>11828979.680309951</v>
          </cell>
          <cell r="S389">
            <v>107536.17891190865</v>
          </cell>
          <cell r="T389">
            <v>9678256.102071777</v>
          </cell>
          <cell r="U389">
            <v>107536.17891190865</v>
          </cell>
          <cell r="V389">
            <v>9678256.102071777</v>
          </cell>
          <cell r="W389">
            <v>107536.17891190865</v>
          </cell>
          <cell r="X389">
            <v>11828979.680309951</v>
          </cell>
          <cell r="Y389">
            <v>107536.17891190865</v>
          </cell>
          <cell r="Z389">
            <v>11828979.680309951</v>
          </cell>
          <cell r="AA389">
            <v>107536.17891190865</v>
          </cell>
          <cell r="AB389">
            <v>11828979.680309951</v>
          </cell>
          <cell r="AC389">
            <v>107391.74254827225</v>
          </cell>
          <cell r="AD389" t="str">
            <v>Contribution Margin</v>
          </cell>
        </row>
        <row r="391">
          <cell r="C391" t="str">
            <v>Production cost</v>
          </cell>
          <cell r="AD391" t="str">
            <v>Production cost</v>
          </cell>
        </row>
        <row r="392">
          <cell r="D392" t="str">
            <v xml:space="preserve">Salaries &amp; Wages </v>
          </cell>
          <cell r="E392">
            <v>5330.971806841444</v>
          </cell>
          <cell r="F392">
            <v>426477.74454731552</v>
          </cell>
          <cell r="G392">
            <v>4450.6278387391867</v>
          </cell>
          <cell r="H392">
            <v>400556.50548652682</v>
          </cell>
          <cell r="I392">
            <v>4327.5507084975143</v>
          </cell>
          <cell r="J392">
            <v>389479.56376477628</v>
          </cell>
          <cell r="K392">
            <v>3880.9474753805712</v>
          </cell>
          <cell r="L392">
            <v>349285.27278425143</v>
          </cell>
          <cell r="M392">
            <v>5576.0739588801307</v>
          </cell>
          <cell r="N392">
            <v>334564.43753280782</v>
          </cell>
          <cell r="O392">
            <v>5384.2223576312035</v>
          </cell>
          <cell r="P392">
            <v>376895.56503418426</v>
          </cell>
          <cell r="Q392">
            <v>3880.9474753805712</v>
          </cell>
          <cell r="R392">
            <v>426904.22229186282</v>
          </cell>
          <cell r="S392">
            <v>5106.5098360270676</v>
          </cell>
          <cell r="T392">
            <v>459585.88524243608</v>
          </cell>
          <cell r="U392">
            <v>4709.8877128404993</v>
          </cell>
          <cell r="V392">
            <v>423889.89415564493</v>
          </cell>
          <cell r="W392">
            <v>5160.8344087507594</v>
          </cell>
          <cell r="X392">
            <v>567691.78496258357</v>
          </cell>
          <cell r="Y392">
            <v>5216.3272518556068</v>
          </cell>
          <cell r="Z392">
            <v>573795.99770411674</v>
          </cell>
          <cell r="AA392">
            <v>5063.8667476260061</v>
          </cell>
          <cell r="AB392">
            <v>557025.34223886067</v>
          </cell>
          <cell r="AC392">
            <v>4805.592923404879</v>
          </cell>
          <cell r="AE392" t="str">
            <v xml:space="preserve">Salaries &amp; Wages </v>
          </cell>
        </row>
        <row r="393">
          <cell r="D393" t="str">
            <v xml:space="preserve">Utilities </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E393" t="str">
            <v xml:space="preserve">Utilities </v>
          </cell>
        </row>
        <row r="394">
          <cell r="D394" t="str">
            <v>Depreciation</v>
          </cell>
          <cell r="E394">
            <v>11150.091575091576</v>
          </cell>
          <cell r="F394">
            <v>892007.32600732602</v>
          </cell>
          <cell r="G394">
            <v>9308.7920489296648</v>
          </cell>
          <cell r="H394">
            <v>837791.28440366988</v>
          </cell>
          <cell r="I394">
            <v>9051.3678263455258</v>
          </cell>
          <cell r="J394">
            <v>814623.10437109729</v>
          </cell>
          <cell r="K394">
            <v>8117.2666666666673</v>
          </cell>
          <cell r="L394">
            <v>730554.00000000012</v>
          </cell>
          <cell r="M394">
            <v>11662.739463601532</v>
          </cell>
          <cell r="N394">
            <v>699764.36781609198</v>
          </cell>
          <cell r="O394">
            <v>11261.468738438773</v>
          </cell>
          <cell r="P394">
            <v>788302.81169071409</v>
          </cell>
          <cell r="Q394">
            <v>8117.2666666666673</v>
          </cell>
          <cell r="R394">
            <v>892899.33333333337</v>
          </cell>
          <cell r="S394">
            <v>10680.614035087719</v>
          </cell>
          <cell r="T394">
            <v>961255.26315789472</v>
          </cell>
          <cell r="U394">
            <v>9851.0517799352765</v>
          </cell>
          <cell r="V394">
            <v>886594.66019417485</v>
          </cell>
          <cell r="W394">
            <v>10794.237588652482</v>
          </cell>
          <cell r="X394">
            <v>1187366.134751773</v>
          </cell>
          <cell r="Y394">
            <v>10910.304659498208</v>
          </cell>
          <cell r="Z394">
            <v>1200133.5125448029</v>
          </cell>
          <cell r="AA394">
            <v>10591.423103688239</v>
          </cell>
          <cell r="AB394">
            <v>1165056.5414057064</v>
          </cell>
          <cell r="AC394">
            <v>10051.225763342349</v>
          </cell>
          <cell r="AE394" t="str">
            <v>Depreciation</v>
          </cell>
        </row>
        <row r="395">
          <cell r="D395" t="str">
            <v xml:space="preserve">Other Factory overhead </v>
          </cell>
          <cell r="E395">
            <v>3328.5244606883934</v>
          </cell>
          <cell r="F395">
            <v>266281.95685507148</v>
          </cell>
          <cell r="G395">
            <v>2778.859870849943</v>
          </cell>
          <cell r="H395">
            <v>250097.38837649487</v>
          </cell>
          <cell r="I395">
            <v>2702.0136121556093</v>
          </cell>
          <cell r="J395">
            <v>243181.22509400483</v>
          </cell>
          <cell r="K395">
            <v>2423.1658073811504</v>
          </cell>
          <cell r="L395">
            <v>218084.92266430354</v>
          </cell>
          <cell r="M395">
            <v>3481.5600680763655</v>
          </cell>
          <cell r="N395">
            <v>208893.60408458192</v>
          </cell>
          <cell r="O395">
            <v>3361.7727627374452</v>
          </cell>
          <cell r="P395">
            <v>235324.09339162117</v>
          </cell>
          <cell r="Q395">
            <v>2423.1658073811504</v>
          </cell>
          <cell r="R395">
            <v>266548.23881192657</v>
          </cell>
          <cell r="S395">
            <v>3188.3760623436192</v>
          </cell>
          <cell r="T395">
            <v>286953.84561092575</v>
          </cell>
          <cell r="U395">
            <v>2940.735203132464</v>
          </cell>
          <cell r="V395">
            <v>264666.16828192177</v>
          </cell>
          <cell r="W395">
            <v>3222.2949566238703</v>
          </cell>
          <cell r="X395">
            <v>354452.44522862573</v>
          </cell>
          <cell r="Y395">
            <v>3256.9432894907936</v>
          </cell>
          <cell r="Z395">
            <v>358263.76184398727</v>
          </cell>
          <cell r="AA395">
            <v>3161.7507925119394</v>
          </cell>
          <cell r="AB395">
            <v>347792.58717631333</v>
          </cell>
          <cell r="AC395">
            <v>3000.4911249270708</v>
          </cell>
          <cell r="AE395" t="str">
            <v xml:space="preserve">Other Factory overhead </v>
          </cell>
        </row>
        <row r="396">
          <cell r="D396" t="str">
            <v>Running Royalty</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E396" t="str">
            <v>Running Royalty</v>
          </cell>
        </row>
        <row r="397">
          <cell r="E397">
            <v>19809.587842621411</v>
          </cell>
          <cell r="F397">
            <v>1584767.027409713</v>
          </cell>
          <cell r="G397">
            <v>16538.279758518795</v>
          </cell>
          <cell r="H397">
            <v>1488445.1782666915</v>
          </cell>
          <cell r="I397">
            <v>16080.93214699865</v>
          </cell>
          <cell r="J397">
            <v>1447283.8932298783</v>
          </cell>
          <cell r="K397">
            <v>14421.379949428388</v>
          </cell>
          <cell r="L397">
            <v>1297924.1954485551</v>
          </cell>
          <cell r="M397">
            <v>20720.373490558028</v>
          </cell>
          <cell r="N397">
            <v>1243222.4094334817</v>
          </cell>
          <cell r="O397">
            <v>20007.463858807419</v>
          </cell>
          <cell r="P397">
            <v>1400522.4701165196</v>
          </cell>
          <cell r="Q397">
            <v>14421.379949428388</v>
          </cell>
          <cell r="R397">
            <v>1586351.7944371225</v>
          </cell>
          <cell r="S397">
            <v>18975.499933458406</v>
          </cell>
          <cell r="T397">
            <v>1707794.9940112566</v>
          </cell>
          <cell r="U397">
            <v>17501.674695908237</v>
          </cell>
          <cell r="V397">
            <v>1575150.7226317413</v>
          </cell>
          <cell r="W397">
            <v>19177.366954027111</v>
          </cell>
          <cell r="X397">
            <v>2109510.3649429823</v>
          </cell>
          <cell r="Y397">
            <v>19383.575200844611</v>
          </cell>
          <cell r="Z397">
            <v>2132193.2720929068</v>
          </cell>
          <cell r="AA397">
            <v>18817.040643826185</v>
          </cell>
          <cell r="AB397">
            <v>2069874.4708208805</v>
          </cell>
          <cell r="AC397">
            <v>17857.309811674299</v>
          </cell>
        </row>
        <row r="398">
          <cell r="C398" t="str">
            <v>Gross Profit</v>
          </cell>
          <cell r="E398">
            <v>87395.591069287242</v>
          </cell>
          <cell r="F398">
            <v>6991647.2855429845</v>
          </cell>
          <cell r="G398">
            <v>90666.899153389852</v>
          </cell>
          <cell r="H398">
            <v>8160020.9238050859</v>
          </cell>
          <cell r="I398">
            <v>91124.24676491</v>
          </cell>
          <cell r="J398">
            <v>8201182.2088418985</v>
          </cell>
          <cell r="K398">
            <v>92783.798962480258</v>
          </cell>
          <cell r="L398">
            <v>8350541.9066232219</v>
          </cell>
          <cell r="M398">
            <v>86484.805421350611</v>
          </cell>
          <cell r="N398">
            <v>5189088.3252810333</v>
          </cell>
          <cell r="O398">
            <v>87197.71505310123</v>
          </cell>
          <cell r="P398">
            <v>6103840.0537170907</v>
          </cell>
          <cell r="Q398">
            <v>93114.798962480258</v>
          </cell>
          <cell r="R398">
            <v>10242627.88587283</v>
          </cell>
          <cell r="S398">
            <v>88560.678978450247</v>
          </cell>
          <cell r="T398">
            <v>7970461.1080605201</v>
          </cell>
          <cell r="U398">
            <v>90034.504216000409</v>
          </cell>
          <cell r="V398">
            <v>8103105.3794400357</v>
          </cell>
          <cell r="W398">
            <v>88358.811957881539</v>
          </cell>
          <cell r="X398">
            <v>9719469.3153669685</v>
          </cell>
          <cell r="Y398">
            <v>88152.603711064032</v>
          </cell>
          <cell r="Z398">
            <v>9696786.4082170445</v>
          </cell>
          <cell r="AA398">
            <v>88719.138268082461</v>
          </cell>
          <cell r="AB398">
            <v>9759105.2094890699</v>
          </cell>
          <cell r="AC398">
            <v>89534.432736597955</v>
          </cell>
          <cell r="AD398" t="str">
            <v>Gross Profit</v>
          </cell>
        </row>
        <row r="399">
          <cell r="E399">
            <v>8.9040912274356891</v>
          </cell>
          <cell r="F399">
            <v>8.9040912274356963</v>
          </cell>
          <cell r="G399">
            <v>9.2373806446421547</v>
          </cell>
          <cell r="H399">
            <v>9.2373806446421547</v>
          </cell>
          <cell r="I399">
            <v>9.2839764145866219</v>
          </cell>
          <cell r="J399">
            <v>9.2839764145866219</v>
          </cell>
          <cell r="K399">
            <v>9.4530559297322068</v>
          </cell>
          <cell r="L399">
            <v>9.4530559297322068</v>
          </cell>
          <cell r="M399">
            <v>8.811298005276031</v>
          </cell>
          <cell r="N399">
            <v>8.8112980052760257</v>
          </cell>
          <cell r="O399">
            <v>8.8839311017556071</v>
          </cell>
          <cell r="P399">
            <v>8.8839311017556142</v>
          </cell>
          <cell r="Q399">
            <v>9.4867790748041898</v>
          </cell>
          <cell r="R399">
            <v>9.4867790748041916</v>
          </cell>
          <cell r="S399">
            <v>9.0227934285907221</v>
          </cell>
          <cell r="T399">
            <v>9.0227934285907203</v>
          </cell>
          <cell r="U399">
            <v>9.1729505956500965</v>
          </cell>
          <cell r="V399">
            <v>9.1729505956500965</v>
          </cell>
          <cell r="W399">
            <v>9.0022266889536002</v>
          </cell>
          <cell r="X399">
            <v>9.0022266889536002</v>
          </cell>
          <cell r="Y399">
            <v>8.9812176538404103</v>
          </cell>
          <cell r="Z399">
            <v>8.981217653840412</v>
          </cell>
          <cell r="AA399">
            <v>9.0389376751534734</v>
          </cell>
          <cell r="AB399">
            <v>9.0389376751534734</v>
          </cell>
          <cell r="AC399">
            <v>9.1220020063865022</v>
          </cell>
        </row>
        <row r="400">
          <cell r="C400" t="str">
            <v>Other Expenses</v>
          </cell>
          <cell r="AD400" t="str">
            <v>Other Expenses</v>
          </cell>
        </row>
        <row r="401">
          <cell r="D401" t="str">
            <v>Selling Expenses</v>
          </cell>
          <cell r="E401">
            <v>5183.0082521448167</v>
          </cell>
          <cell r="F401">
            <v>414640.66017158533</v>
          </cell>
          <cell r="G401">
            <v>4427.3486746392564</v>
          </cell>
          <cell r="H401">
            <v>398461.38071753306</v>
          </cell>
          <cell r="I401">
            <v>4320.887144065181</v>
          </cell>
          <cell r="J401">
            <v>388879.84296586626</v>
          </cell>
          <cell r="K401">
            <v>3897.7185689144208</v>
          </cell>
          <cell r="L401">
            <v>350794.67120229785</v>
          </cell>
          <cell r="M401">
            <v>5409.2615187305564</v>
          </cell>
          <cell r="N401">
            <v>324555.69112383341</v>
          </cell>
          <cell r="O401">
            <v>5179.8400416559607</v>
          </cell>
          <cell r="P401">
            <v>362588.80291591724</v>
          </cell>
          <cell r="Q401">
            <v>3845.1336292747983</v>
          </cell>
          <cell r="R401">
            <v>422964.69922022783</v>
          </cell>
          <cell r="S401">
            <v>4967.5774890123712</v>
          </cell>
          <cell r="T401">
            <v>447081.9740111134</v>
          </cell>
          <cell r="U401">
            <v>4642.661605420024</v>
          </cell>
          <cell r="V401">
            <v>417839.54448780214</v>
          </cell>
          <cell r="W401">
            <v>5073.1110111757944</v>
          </cell>
          <cell r="X401">
            <v>558042.21122933738</v>
          </cell>
          <cell r="Y401">
            <v>5099.2966467698334</v>
          </cell>
          <cell r="Z401">
            <v>560922.63114468171</v>
          </cell>
          <cell r="AA401">
            <v>4893.3178190345943</v>
          </cell>
          <cell r="AB401">
            <v>538264.96009380533</v>
          </cell>
          <cell r="AC401">
            <v>4713.6700629854558</v>
          </cell>
          <cell r="AE401" t="str">
            <v>Selling Expenses</v>
          </cell>
        </row>
        <row r="402">
          <cell r="D402" t="str">
            <v>Advertisement Expenses</v>
          </cell>
          <cell r="E402">
            <v>800.32572918126152</v>
          </cell>
          <cell r="F402">
            <v>64026.058334500922</v>
          </cell>
          <cell r="G402">
            <v>969.71958993165515</v>
          </cell>
          <cell r="H402">
            <v>87274.76309384896</v>
          </cell>
          <cell r="I402">
            <v>7367.9708551430685</v>
          </cell>
          <cell r="J402">
            <v>663117.37696287618</v>
          </cell>
          <cell r="K402">
            <v>6935.2770964018819</v>
          </cell>
          <cell r="L402">
            <v>624174.93867616937</v>
          </cell>
          <cell r="M402">
            <v>7697.2629504339211</v>
          </cell>
          <cell r="N402">
            <v>461835.77702603524</v>
          </cell>
          <cell r="O402">
            <v>799.8365151483406</v>
          </cell>
          <cell r="P402">
            <v>55988.556060383838</v>
          </cell>
          <cell r="Q402">
            <v>739.89139808437483</v>
          </cell>
          <cell r="R402">
            <v>81388.053789281228</v>
          </cell>
          <cell r="S402">
            <v>4684.9685429207811</v>
          </cell>
          <cell r="T402">
            <v>421647.16886287031</v>
          </cell>
          <cell r="U402">
            <v>5393.2109933565007</v>
          </cell>
          <cell r="V402">
            <v>485388.98940208508</v>
          </cell>
          <cell r="W402">
            <v>783.35612673520234</v>
          </cell>
          <cell r="X402">
            <v>86169.173940872264</v>
          </cell>
          <cell r="Y402">
            <v>8782.5333169589612</v>
          </cell>
          <cell r="Z402">
            <v>966078.66486548574</v>
          </cell>
          <cell r="AA402">
            <v>1104.3291887822443</v>
          </cell>
          <cell r="AB402">
            <v>121476.21076604688</v>
          </cell>
          <cell r="AC402">
            <v>3744.1506652549601</v>
          </cell>
        </row>
        <row r="403">
          <cell r="D403" t="str">
            <v>Administrative Expenses</v>
          </cell>
          <cell r="E403">
            <v>10560.726889052896</v>
          </cell>
          <cell r="F403">
            <v>844858.15112423163</v>
          </cell>
          <cell r="G403">
            <v>9021.0198249495461</v>
          </cell>
          <cell r="H403">
            <v>811891.78424545913</v>
          </cell>
          <cell r="I403">
            <v>8804.0973170376383</v>
          </cell>
          <cell r="J403">
            <v>792368.75853338744</v>
          </cell>
          <cell r="K403">
            <v>7941.8629672567968</v>
          </cell>
          <cell r="L403">
            <v>714767.66705311171</v>
          </cell>
          <cell r="M403">
            <v>11021.733092386507</v>
          </cell>
          <cell r="N403">
            <v>661303.98554319039</v>
          </cell>
          <cell r="O403">
            <v>10554.271447719957</v>
          </cell>
          <cell r="P403">
            <v>738799.00134039694</v>
          </cell>
          <cell r="Q403">
            <v>7834.7176263668644</v>
          </cell>
          <cell r="R403">
            <v>861818.93890035513</v>
          </cell>
          <cell r="S403">
            <v>10121.772262268241</v>
          </cell>
          <cell r="T403">
            <v>910959.50360414176</v>
          </cell>
          <cell r="U403">
            <v>9459.7343604157559</v>
          </cell>
          <cell r="V403">
            <v>851376.09243741806</v>
          </cell>
          <cell r="W403">
            <v>10336.803890810705</v>
          </cell>
          <cell r="X403">
            <v>1137048.4279891774</v>
          </cell>
          <cell r="Y403">
            <v>10390.158879356299</v>
          </cell>
          <cell r="Z403">
            <v>1142917.4767291928</v>
          </cell>
          <cell r="AA403">
            <v>9970.4632047953019</v>
          </cell>
          <cell r="AB403">
            <v>1096750.9525274832</v>
          </cell>
          <cell r="AC403">
            <v>9604.4188545704965</v>
          </cell>
          <cell r="AE403" t="str">
            <v>Administrative Expenses</v>
          </cell>
        </row>
        <row r="404">
          <cell r="D404" t="str">
            <v>Depreciation (Admin. &amp; Selling )</v>
          </cell>
          <cell r="E404">
            <v>2969.9882598191184</v>
          </cell>
          <cell r="F404">
            <v>237599.06078552947</v>
          </cell>
          <cell r="G404">
            <v>2536.9771657922738</v>
          </cell>
          <cell r="H404">
            <v>228327.94492130465</v>
          </cell>
          <cell r="I404">
            <v>2475.9721508385478</v>
          </cell>
          <cell r="J404">
            <v>222837.4935754693</v>
          </cell>
          <cell r="K404">
            <v>2233.4863898710532</v>
          </cell>
          <cell r="L404">
            <v>201013.77508839479</v>
          </cell>
          <cell r="M404">
            <v>3099.6368177250984</v>
          </cell>
          <cell r="N404">
            <v>185978.2090635059</v>
          </cell>
          <cell r="O404">
            <v>2968.1727990868981</v>
          </cell>
          <cell r="P404">
            <v>207772.09593608286</v>
          </cell>
          <cell r="Q404">
            <v>2203.3539560073127</v>
          </cell>
          <cell r="R404">
            <v>242368.93516080439</v>
          </cell>
          <cell r="S404">
            <v>2846.5412564224971</v>
          </cell>
          <cell r="T404">
            <v>256188.71307802474</v>
          </cell>
          <cell r="U404">
            <v>2660.3566484202443</v>
          </cell>
          <cell r="V404">
            <v>239432.09835782199</v>
          </cell>
          <cell r="W404">
            <v>2907.0145002598042</v>
          </cell>
          <cell r="X404">
            <v>319771.59502857848</v>
          </cell>
          <cell r="Y404">
            <v>2922.0194986134175</v>
          </cell>
          <cell r="Z404">
            <v>321422.14484747592</v>
          </cell>
          <cell r="AA404">
            <v>2803.9886812995901</v>
          </cell>
          <cell r="AB404">
            <v>308438.75494295493</v>
          </cell>
          <cell r="AC404">
            <v>2701.0462007144979</v>
          </cell>
          <cell r="AE404" t="str">
            <v>Depreciation (Admin. &amp; Selling )</v>
          </cell>
        </row>
        <row r="405">
          <cell r="D405" t="str">
            <v>Financial Charges -Capital Exp.</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E405" t="str">
            <v>Financial Charges -Capital Exp.</v>
          </cell>
        </row>
        <row r="406">
          <cell r="D406" t="str">
            <v>Financial  Charges -Working Capital</v>
          </cell>
          <cell r="E406">
            <v>530.11444507895521</v>
          </cell>
          <cell r="F406">
            <v>42409.155606316417</v>
          </cell>
          <cell r="G406">
            <v>458.80097155251627</v>
          </cell>
          <cell r="H406">
            <v>41292.087439726463</v>
          </cell>
          <cell r="I406">
            <v>448.49087868071882</v>
          </cell>
          <cell r="J406">
            <v>40364.179081264694</v>
          </cell>
          <cell r="K406">
            <v>407.98094465914818</v>
          </cell>
          <cell r="L406">
            <v>36718.285019323339</v>
          </cell>
          <cell r="M406">
            <v>548.85949175372707</v>
          </cell>
          <cell r="N406">
            <v>32931.569505223626</v>
          </cell>
          <cell r="O406">
            <v>527.77239945924691</v>
          </cell>
          <cell r="P406">
            <v>36944.067962147281</v>
          </cell>
          <cell r="Q406">
            <v>396.96132884259964</v>
          </cell>
          <cell r="R406">
            <v>43665.746172685962</v>
          </cell>
          <cell r="S406">
            <v>498.98402076239711</v>
          </cell>
          <cell r="T406">
            <v>44908.56186861574</v>
          </cell>
          <cell r="U406">
            <v>470.64800851302482</v>
          </cell>
          <cell r="V406">
            <v>42358.320766172234</v>
          </cell>
          <cell r="W406">
            <v>511.61704210669683</v>
          </cell>
          <cell r="X406">
            <v>56277.874631736653</v>
          </cell>
          <cell r="Y406">
            <v>513.76394785157731</v>
          </cell>
          <cell r="Z406">
            <v>56514.034263673508</v>
          </cell>
          <cell r="AA406">
            <v>495.30468493193735</v>
          </cell>
          <cell r="AB406">
            <v>54483.515342513107</v>
          </cell>
          <cell r="AC406">
            <v>480.78854332672643</v>
          </cell>
          <cell r="AE406" t="str">
            <v>Financial  Charges -Working Capital</v>
          </cell>
        </row>
        <row r="407">
          <cell r="D407" t="str">
            <v>Other Expenses (Charity &amp; Donation)</v>
          </cell>
          <cell r="E407">
            <v>368.13503130483002</v>
          </cell>
          <cell r="F407">
            <v>29450.802504386404</v>
          </cell>
          <cell r="G407">
            <v>318.61178580035858</v>
          </cell>
          <cell r="H407">
            <v>28675.060722032271</v>
          </cell>
          <cell r="I407">
            <v>311.4519990838325</v>
          </cell>
          <cell r="J407">
            <v>28030.679917544927</v>
          </cell>
          <cell r="K407">
            <v>283.32010045774183</v>
          </cell>
          <cell r="L407">
            <v>25498.809041196764</v>
          </cell>
          <cell r="M407">
            <v>381.15242482897719</v>
          </cell>
          <cell r="N407">
            <v>22869.145489738632</v>
          </cell>
          <cell r="O407">
            <v>366.50861073558809</v>
          </cell>
          <cell r="P407">
            <v>25655.602751491166</v>
          </cell>
          <cell r="Q407">
            <v>275.66758947402758</v>
          </cell>
          <cell r="R407">
            <v>30323.434842143033</v>
          </cell>
          <cell r="S407">
            <v>346.51668108499797</v>
          </cell>
          <cell r="T407">
            <v>31186.501297649818</v>
          </cell>
          <cell r="U407">
            <v>326.83889480071173</v>
          </cell>
          <cell r="V407">
            <v>29415.500532064056</v>
          </cell>
          <cell r="W407">
            <v>355.28961257409514</v>
          </cell>
          <cell r="X407">
            <v>39081.857383150469</v>
          </cell>
          <cell r="Y407">
            <v>356.78051934137312</v>
          </cell>
          <cell r="Z407">
            <v>39245.85712755104</v>
          </cell>
          <cell r="AA407">
            <v>343.96158675828985</v>
          </cell>
          <cell r="AB407">
            <v>37835.774543411884</v>
          </cell>
          <cell r="AC407">
            <v>333.88093286578226</v>
          </cell>
          <cell r="AE407" t="str">
            <v>Other Expenses (Charity &amp; Donation)</v>
          </cell>
        </row>
        <row r="408">
          <cell r="D408" t="str">
            <v>Other Expenses ( W.P.P.F.)</v>
          </cell>
          <cell r="E408">
            <v>3573.7075858361454</v>
          </cell>
          <cell r="F408">
            <v>285896.60686689161</v>
          </cell>
          <cell r="G408">
            <v>3260.1003648049996</v>
          </cell>
          <cell r="H408">
            <v>293409.03283244994</v>
          </cell>
          <cell r="I408">
            <v>2868.2077932472907</v>
          </cell>
          <cell r="J408">
            <v>258138.70139225616</v>
          </cell>
          <cell r="K408">
            <v>2950.3710885468208</v>
          </cell>
          <cell r="L408">
            <v>265533.3979692139</v>
          </cell>
          <cell r="M408">
            <v>2984.5209973853607</v>
          </cell>
          <cell r="N408">
            <v>179071.25984312163</v>
          </cell>
          <cell r="O408">
            <v>3261.9142882485439</v>
          </cell>
          <cell r="P408">
            <v>228334.00017739806</v>
          </cell>
          <cell r="Q408">
            <v>3221.4233012482478</v>
          </cell>
          <cell r="R408">
            <v>354356.56313730724</v>
          </cell>
          <cell r="S408">
            <v>2697.4681580678207</v>
          </cell>
          <cell r="T408">
            <v>242772.13422610387</v>
          </cell>
          <cell r="U408">
            <v>2877.5317129664104</v>
          </cell>
          <cell r="V408">
            <v>258977.85416697693</v>
          </cell>
          <cell r="W408">
            <v>3280.2679674234987</v>
          </cell>
          <cell r="X408">
            <v>360829.47641658486</v>
          </cell>
          <cell r="Y408">
            <v>2911.8557735997142</v>
          </cell>
          <cell r="Z408">
            <v>320304.13509596855</v>
          </cell>
          <cell r="AA408">
            <v>3464.9058265788067</v>
          </cell>
          <cell r="AB408">
            <v>381139.64092366875</v>
          </cell>
          <cell r="AC408">
            <v>3117.0570936799472</v>
          </cell>
          <cell r="AE408" t="str">
            <v>Other Expenses ( W.P.P.F.)</v>
          </cell>
        </row>
        <row r="409">
          <cell r="D409" t="str">
            <v>Workers Welfare Fund</v>
          </cell>
          <cell r="E409">
            <v>1499.0267372593985</v>
          </cell>
          <cell r="F409">
            <v>119922.13898075189</v>
          </cell>
          <cell r="G409">
            <v>1367.4811090758005</v>
          </cell>
          <cell r="H409">
            <v>123073.29981682205</v>
          </cell>
          <cell r="I409">
            <v>1203.0979219267881</v>
          </cell>
          <cell r="J409">
            <v>108278.81297341092</v>
          </cell>
          <cell r="K409">
            <v>1237.5621229049211</v>
          </cell>
          <cell r="L409">
            <v>111380.5910614429</v>
          </cell>
          <cell r="M409">
            <v>1251.8866374865934</v>
          </cell>
          <cell r="N409">
            <v>75113.198249195601</v>
          </cell>
          <cell r="O409">
            <v>1368.2419770751833</v>
          </cell>
          <cell r="P409">
            <v>95776.938395262827</v>
          </cell>
          <cell r="Q409">
            <v>1351.2576349952574</v>
          </cell>
          <cell r="R409">
            <v>148638.3398494783</v>
          </cell>
          <cell r="S409">
            <v>1131.4795054513236</v>
          </cell>
          <cell r="T409">
            <v>101833.15549061912</v>
          </cell>
          <cell r="U409">
            <v>1207.0089316049207</v>
          </cell>
          <cell r="V409">
            <v>108630.80384444287</v>
          </cell>
          <cell r="W409">
            <v>1375.9406080206418</v>
          </cell>
          <cell r="X409">
            <v>151353.46688227059</v>
          </cell>
          <cell r="Y409">
            <v>1221.4064958669101</v>
          </cell>
          <cell r="Z409">
            <v>134354.7145453601</v>
          </cell>
          <cell r="AA409">
            <v>1453.3887710099996</v>
          </cell>
          <cell r="AB409">
            <v>159872.76481109994</v>
          </cell>
          <cell r="AC409">
            <v>1307.4802044546884</v>
          </cell>
          <cell r="AE409" t="str">
            <v>Workers Welfare Fund</v>
          </cell>
        </row>
        <row r="410">
          <cell r="E410">
            <v>25485.032929677422</v>
          </cell>
          <cell r="F410">
            <v>2038802.6343741934</v>
          </cell>
          <cell r="G410">
            <v>22360.059486546405</v>
          </cell>
          <cell r="H410">
            <v>2012405.3537891768</v>
          </cell>
          <cell r="I410">
            <v>27800.176060023059</v>
          </cell>
          <cell r="J410">
            <v>2502015.8454020759</v>
          </cell>
          <cell r="K410">
            <v>25887.579279012789</v>
          </cell>
          <cell r="L410">
            <v>2329882.1351111503</v>
          </cell>
          <cell r="M410">
            <v>32394.313930730743</v>
          </cell>
          <cell r="N410">
            <v>1943658.8358438443</v>
          </cell>
          <cell r="O410">
            <v>25026.558079129718</v>
          </cell>
          <cell r="P410">
            <v>1751859.0655390802</v>
          </cell>
          <cell r="Q410">
            <v>19868.406464293483</v>
          </cell>
          <cell r="R410">
            <v>2185524.7110722829</v>
          </cell>
          <cell r="S410">
            <v>27295.30791599043</v>
          </cell>
          <cell r="T410">
            <v>2456577.7124391384</v>
          </cell>
          <cell r="U410">
            <v>27037.991155497592</v>
          </cell>
          <cell r="V410">
            <v>2433419.2039947836</v>
          </cell>
          <cell r="W410">
            <v>24623.40075910644</v>
          </cell>
          <cell r="X410">
            <v>2708574.0835017082</v>
          </cell>
          <cell r="Y410">
            <v>32197.815078358082</v>
          </cell>
          <cell r="Z410">
            <v>3541759.6586193894</v>
          </cell>
          <cell r="AA410">
            <v>24529.659763190764</v>
          </cell>
          <cell r="AB410">
            <v>2698262.573950984</v>
          </cell>
          <cell r="AC410">
            <v>26002.492557852554</v>
          </cell>
        </row>
        <row r="411">
          <cell r="D411" t="str">
            <v>Operating Profit</v>
          </cell>
          <cell r="E411">
            <v>61910.558139609821</v>
          </cell>
          <cell r="F411">
            <v>4952844.6511687916</v>
          </cell>
          <cell r="G411">
            <v>68306.839666843443</v>
          </cell>
          <cell r="H411">
            <v>6147615.5700159092</v>
          </cell>
          <cell r="I411">
            <v>63324.070704886937</v>
          </cell>
          <cell r="J411">
            <v>5699166.3634398226</v>
          </cell>
          <cell r="K411">
            <v>66896.219683467469</v>
          </cell>
          <cell r="L411">
            <v>6020659.7715120716</v>
          </cell>
          <cell r="M411">
            <v>54090.491490619868</v>
          </cell>
          <cell r="N411">
            <v>3245429.489437189</v>
          </cell>
          <cell r="O411">
            <v>62171.156973971512</v>
          </cell>
          <cell r="P411">
            <v>4351980.988178011</v>
          </cell>
          <cell r="Q411">
            <v>73246.392498186775</v>
          </cell>
          <cell r="R411">
            <v>8057103.1748005468</v>
          </cell>
          <cell r="S411">
            <v>61265.371062459817</v>
          </cell>
          <cell r="T411">
            <v>5513883.3956213817</v>
          </cell>
          <cell r="U411">
            <v>62996.513060502817</v>
          </cell>
          <cell r="V411">
            <v>5669686.1754452521</v>
          </cell>
          <cell r="W411">
            <v>63735.411198775095</v>
          </cell>
          <cell r="X411">
            <v>7010895.2318652608</v>
          </cell>
          <cell r="Y411">
            <v>55954.788632705953</v>
          </cell>
          <cell r="Z411">
            <v>6155026.7495976556</v>
          </cell>
          <cell r="AA411">
            <v>64189.478504891697</v>
          </cell>
          <cell r="AB411">
            <v>7060842.6355380863</v>
          </cell>
          <cell r="AC411">
            <v>63531.940178745397</v>
          </cell>
          <cell r="AE411" t="str">
            <v>Operating Profit</v>
          </cell>
        </row>
        <row r="413">
          <cell r="C413" t="str">
            <v>Other Income</v>
          </cell>
          <cell r="AD413" t="str">
            <v>Other Income</v>
          </cell>
        </row>
        <row r="414">
          <cell r="D414" t="str">
            <v>H.D</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E414" t="str">
            <v>H.D</v>
          </cell>
        </row>
        <row r="415">
          <cell r="D415" t="str">
            <v>Others</v>
          </cell>
          <cell r="E415">
            <v>18021.978021978022</v>
          </cell>
          <cell r="F415">
            <v>1441758.2417582418</v>
          </cell>
          <cell r="G415">
            <v>15045.871559633028</v>
          </cell>
          <cell r="H415">
            <v>1354128</v>
          </cell>
          <cell r="I415">
            <v>14629.794826048172</v>
          </cell>
          <cell r="J415">
            <v>1316681.5343443356</v>
          </cell>
          <cell r="K415">
            <v>5120</v>
          </cell>
          <cell r="L415">
            <v>460800</v>
          </cell>
          <cell r="M415">
            <v>7356.3218390804595</v>
          </cell>
          <cell r="N415">
            <v>441379.31034482759</v>
          </cell>
          <cell r="O415">
            <v>7103.2186459489458</v>
          </cell>
          <cell r="P415">
            <v>497225.3052164262</v>
          </cell>
          <cell r="Q415">
            <v>5120</v>
          </cell>
          <cell r="R415">
            <v>563200</v>
          </cell>
          <cell r="S415">
            <v>6736.8421052631575</v>
          </cell>
          <cell r="T415">
            <v>606315.78947368416</v>
          </cell>
          <cell r="U415">
            <v>6213.5922330097092</v>
          </cell>
          <cell r="V415">
            <v>559223.3009708738</v>
          </cell>
          <cell r="W415">
            <v>6808.510638297872</v>
          </cell>
          <cell r="X415">
            <v>748936.17021276592</v>
          </cell>
          <cell r="Y415">
            <v>6881.7204301075271</v>
          </cell>
          <cell r="Z415">
            <v>756989.24731182796</v>
          </cell>
          <cell r="AA415">
            <v>6680.5845511482257</v>
          </cell>
          <cell r="AB415">
            <v>734864.30062630482</v>
          </cell>
          <cell r="AC415">
            <v>8619.5465456902602</v>
          </cell>
          <cell r="AE415" t="str">
            <v>Others</v>
          </cell>
        </row>
        <row r="416">
          <cell r="E416">
            <v>18021.978021978022</v>
          </cell>
          <cell r="F416">
            <v>1441758.2417582418</v>
          </cell>
          <cell r="G416">
            <v>15045.871559633028</v>
          </cell>
          <cell r="H416">
            <v>1354128</v>
          </cell>
          <cell r="I416">
            <v>14629.794826048172</v>
          </cell>
          <cell r="J416">
            <v>1316681.5343443356</v>
          </cell>
          <cell r="K416">
            <v>5120</v>
          </cell>
          <cell r="L416">
            <v>460800</v>
          </cell>
          <cell r="M416">
            <v>7356.3218390804595</v>
          </cell>
          <cell r="N416">
            <v>441379.31034482759</v>
          </cell>
          <cell r="O416">
            <v>7103.2186459489458</v>
          </cell>
          <cell r="P416">
            <v>497225.3052164262</v>
          </cell>
          <cell r="Q416">
            <v>5120</v>
          </cell>
          <cell r="R416">
            <v>563200</v>
          </cell>
          <cell r="S416">
            <v>6736.8421052631575</v>
          </cell>
          <cell r="T416">
            <v>606315.78947368416</v>
          </cell>
          <cell r="U416">
            <v>6213.5922330097092</v>
          </cell>
          <cell r="V416">
            <v>559223.3009708738</v>
          </cell>
          <cell r="W416">
            <v>6808.510638297872</v>
          </cell>
          <cell r="X416">
            <v>748936.17021276592</v>
          </cell>
          <cell r="Y416">
            <v>6881.7204301075271</v>
          </cell>
          <cell r="Z416">
            <v>756989.24731182796</v>
          </cell>
          <cell r="AA416">
            <v>6680.5845511482257</v>
          </cell>
          <cell r="AB416">
            <v>734864.30062630482</v>
          </cell>
          <cell r="AC416">
            <v>8619.5465456902602</v>
          </cell>
        </row>
        <row r="417">
          <cell r="H417">
            <v>0</v>
          </cell>
          <cell r="J417">
            <v>0</v>
          </cell>
          <cell r="L417">
            <v>0</v>
          </cell>
          <cell r="N417">
            <v>0</v>
          </cell>
          <cell r="P417">
            <v>0</v>
          </cell>
          <cell r="R417">
            <v>0</v>
          </cell>
          <cell r="T417">
            <v>0</v>
          </cell>
          <cell r="V417">
            <v>0</v>
          </cell>
          <cell r="X417">
            <v>0</v>
          </cell>
          <cell r="Z417">
            <v>0</v>
          </cell>
          <cell r="AB417">
            <v>0</v>
          </cell>
        </row>
        <row r="418">
          <cell r="C418" t="str">
            <v>Profit / (Loss) before tax</v>
          </cell>
          <cell r="E418">
            <v>79932.536161587836</v>
          </cell>
          <cell r="F418">
            <v>6394602.8929270338</v>
          </cell>
          <cell r="G418">
            <v>83352.711226476473</v>
          </cell>
          <cell r="H418">
            <v>7501743.5700159092</v>
          </cell>
          <cell r="I418">
            <v>77953.865530935116</v>
          </cell>
          <cell r="J418">
            <v>7015847.8977841586</v>
          </cell>
          <cell r="K418">
            <v>72016.219683467469</v>
          </cell>
          <cell r="L418">
            <v>6481459.7715120716</v>
          </cell>
          <cell r="M418">
            <v>61446.81332970033</v>
          </cell>
          <cell r="N418">
            <v>3686808.7997820163</v>
          </cell>
          <cell r="O418">
            <v>69274.375619920465</v>
          </cell>
          <cell r="P418">
            <v>4849206.2933944371</v>
          </cell>
          <cell r="Q418">
            <v>78366.392498186775</v>
          </cell>
          <cell r="R418">
            <v>8620303.1748005468</v>
          </cell>
          <cell r="S418">
            <v>68002.213167722977</v>
          </cell>
          <cell r="T418">
            <v>6120199.1850950662</v>
          </cell>
          <cell r="U418">
            <v>69210.105293512519</v>
          </cell>
          <cell r="V418">
            <v>6228909.4764161259</v>
          </cell>
          <cell r="W418">
            <v>70543.921837072965</v>
          </cell>
          <cell r="X418">
            <v>7759831.4020780269</v>
          </cell>
          <cell r="Y418">
            <v>62836.509062813479</v>
          </cell>
          <cell r="Z418">
            <v>6912015.9969094833</v>
          </cell>
          <cell r="AA418">
            <v>70870.063056039915</v>
          </cell>
          <cell r="AB418">
            <v>7795706.9361643912</v>
          </cell>
          <cell r="AC418">
            <v>72151.486724435657</v>
          </cell>
          <cell r="AD418" t="str">
            <v>Profit before tax</v>
          </cell>
        </row>
        <row r="420">
          <cell r="C420" t="str">
            <v>Taxation</v>
          </cell>
          <cell r="AD420" t="str">
            <v>Taxation</v>
          </cell>
        </row>
        <row r="421">
          <cell r="D421" t="str">
            <v>Current</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E421" t="str">
            <v>Current</v>
          </cell>
        </row>
        <row r="422">
          <cell r="D422" t="str">
            <v>Deferred</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E422" t="str">
            <v>Deferred</v>
          </cell>
        </row>
        <row r="423">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row>
        <row r="425">
          <cell r="C425" t="str">
            <v>Net Profit after taxation</v>
          </cell>
          <cell r="E425">
            <v>79932.536161587836</v>
          </cell>
          <cell r="F425">
            <v>6394602.8929270338</v>
          </cell>
          <cell r="G425">
            <v>83352.711226476473</v>
          </cell>
          <cell r="H425">
            <v>7501743.5700159092</v>
          </cell>
          <cell r="I425">
            <v>77953.865530935116</v>
          </cell>
          <cell r="J425">
            <v>7015847.8977841586</v>
          </cell>
          <cell r="K425">
            <v>72016.219683467469</v>
          </cell>
          <cell r="L425">
            <v>6481459.7715120716</v>
          </cell>
          <cell r="M425">
            <v>61446.81332970033</v>
          </cell>
          <cell r="N425">
            <v>3686808.7997820163</v>
          </cell>
          <cell r="O425">
            <v>69274.375619920465</v>
          </cell>
          <cell r="P425">
            <v>4849206.2933944371</v>
          </cell>
          <cell r="Q425">
            <v>78366.392498186775</v>
          </cell>
          <cell r="R425">
            <v>8620303.1748005468</v>
          </cell>
          <cell r="S425">
            <v>68002.213167722977</v>
          </cell>
          <cell r="T425">
            <v>6120199.1850950662</v>
          </cell>
          <cell r="U425">
            <v>69210.105293512519</v>
          </cell>
          <cell r="V425">
            <v>6228909.4764161259</v>
          </cell>
          <cell r="W425">
            <v>70543.921837072965</v>
          </cell>
          <cell r="X425">
            <v>7759831.4020780269</v>
          </cell>
          <cell r="Y425">
            <v>62836.509062813479</v>
          </cell>
          <cell r="Z425">
            <v>6912015.9969094833</v>
          </cell>
          <cell r="AA425">
            <v>70870.063056039915</v>
          </cell>
          <cell r="AB425">
            <v>7795706.9361643912</v>
          </cell>
          <cell r="AC425">
            <v>72151.486724435657</v>
          </cell>
          <cell r="AD425" t="str">
            <v>Net Profit after taxation</v>
          </cell>
        </row>
        <row r="428">
          <cell r="AC428" t="str">
            <v>20D Sunroof</v>
          </cell>
        </row>
        <row r="429">
          <cell r="E429">
            <v>37438</v>
          </cell>
          <cell r="F429">
            <v>37469</v>
          </cell>
          <cell r="G429">
            <v>37500</v>
          </cell>
          <cell r="H429">
            <v>37531</v>
          </cell>
          <cell r="I429">
            <v>37562</v>
          </cell>
          <cell r="J429">
            <v>37593</v>
          </cell>
          <cell r="K429">
            <v>37624</v>
          </cell>
          <cell r="L429">
            <v>37655</v>
          </cell>
          <cell r="M429">
            <v>37686</v>
          </cell>
          <cell r="N429">
            <v>37717</v>
          </cell>
          <cell r="O429">
            <v>37748</v>
          </cell>
          <cell r="P429">
            <v>37779</v>
          </cell>
          <cell r="Q429">
            <v>37779</v>
          </cell>
          <cell r="S429">
            <v>37810</v>
          </cell>
          <cell r="U429">
            <v>37841</v>
          </cell>
          <cell r="W429">
            <v>37872</v>
          </cell>
          <cell r="Y429">
            <v>37903</v>
          </cell>
          <cell r="AA429">
            <v>37934</v>
          </cell>
          <cell r="AC429" t="str">
            <v>Yearly</v>
          </cell>
        </row>
        <row r="430">
          <cell r="D430" t="str">
            <v>20D Sunroof</v>
          </cell>
          <cell r="E430" t="str">
            <v>Per Unit</v>
          </cell>
          <cell r="F430" t="str">
            <v>Total</v>
          </cell>
          <cell r="G430" t="str">
            <v>Per Unit</v>
          </cell>
          <cell r="H430" t="str">
            <v>Total</v>
          </cell>
          <cell r="I430" t="str">
            <v>Per Unit</v>
          </cell>
          <cell r="J430" t="str">
            <v>Total</v>
          </cell>
          <cell r="K430" t="str">
            <v>Per Unit</v>
          </cell>
          <cell r="L430" t="str">
            <v>Total</v>
          </cell>
          <cell r="M430" t="str">
            <v>Per Unit</v>
          </cell>
          <cell r="N430" t="str">
            <v>Total</v>
          </cell>
          <cell r="O430" t="str">
            <v>Per Unit</v>
          </cell>
          <cell r="P430" t="str">
            <v>Total</v>
          </cell>
          <cell r="Q430" t="str">
            <v>Per Unit</v>
          </cell>
          <cell r="R430" t="str">
            <v>Total</v>
          </cell>
          <cell r="S430" t="str">
            <v>Per Unit</v>
          </cell>
          <cell r="T430" t="str">
            <v>Total</v>
          </cell>
          <cell r="U430" t="str">
            <v>Per Unit</v>
          </cell>
          <cell r="V430" t="str">
            <v>Total</v>
          </cell>
          <cell r="W430" t="str">
            <v>Per Unit</v>
          </cell>
          <cell r="X430" t="str">
            <v>Total</v>
          </cell>
          <cell r="Y430" t="str">
            <v>Per Unit</v>
          </cell>
          <cell r="Z430" t="str">
            <v>Total</v>
          </cell>
          <cell r="AA430" t="str">
            <v>Per Unit</v>
          </cell>
          <cell r="AB430" t="str">
            <v>Total</v>
          </cell>
          <cell r="AC430" t="str">
            <v>Average</v>
          </cell>
          <cell r="AD430" t="str">
            <v>20D Sunroof</v>
          </cell>
        </row>
        <row r="432">
          <cell r="C432" t="str">
            <v>Sales Units</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t="str">
            <v>Sales Units</v>
          </cell>
        </row>
        <row r="434">
          <cell r="C434" t="str">
            <v>Selling Price</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t="e">
            <v>#DIV/0!</v>
          </cell>
          <cell r="AD434" t="str">
            <v>Selling Price</v>
          </cell>
        </row>
        <row r="435">
          <cell r="C435" t="str">
            <v>Less: Dealer commission</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t="e">
            <v>#DIV/0!</v>
          </cell>
          <cell r="AD435" t="str">
            <v>Less: Dealer commission</v>
          </cell>
        </row>
        <row r="436">
          <cell r="D436" t="str">
            <v xml:space="preserve">  Sales tax</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t="e">
            <v>#DIV/0!</v>
          </cell>
          <cell r="AE436" t="str">
            <v xml:space="preserve">  Sales tax</v>
          </cell>
        </row>
        <row r="437">
          <cell r="C437" t="str">
            <v>Net Sales</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t="e">
            <v>#DIV/0!</v>
          </cell>
          <cell r="AD437" t="str">
            <v>Net Sales</v>
          </cell>
        </row>
        <row r="439">
          <cell r="C439" t="str">
            <v>Variable Cost of Sales</v>
          </cell>
          <cell r="AD439" t="str">
            <v>Variable Cost of Sales</v>
          </cell>
        </row>
        <row r="440">
          <cell r="D440" t="str">
            <v>CKD Cost</v>
          </cell>
          <cell r="E440">
            <v>379442.00459626858</v>
          </cell>
          <cell r="F440">
            <v>0</v>
          </cell>
          <cell r="G440">
            <v>379442.00459626858</v>
          </cell>
          <cell r="H440">
            <v>0</v>
          </cell>
          <cell r="I440">
            <v>379442.00459626858</v>
          </cell>
          <cell r="J440">
            <v>0</v>
          </cell>
          <cell r="K440">
            <v>373578.25246353168</v>
          </cell>
          <cell r="L440">
            <v>0</v>
          </cell>
          <cell r="M440">
            <v>373578.25246353168</v>
          </cell>
          <cell r="N440">
            <v>0</v>
          </cell>
          <cell r="O440">
            <v>373578.25246353168</v>
          </cell>
          <cell r="P440">
            <v>0</v>
          </cell>
          <cell r="Q440">
            <v>373578.25246353168</v>
          </cell>
          <cell r="R440">
            <v>0</v>
          </cell>
          <cell r="S440">
            <v>373578.25246353168</v>
          </cell>
          <cell r="T440">
            <v>0</v>
          </cell>
          <cell r="U440">
            <v>373578.25246353168</v>
          </cell>
          <cell r="V440">
            <v>0</v>
          </cell>
          <cell r="W440">
            <v>373578.25246353168</v>
          </cell>
          <cell r="X440">
            <v>0</v>
          </cell>
          <cell r="Y440">
            <v>373578.25246353168</v>
          </cell>
          <cell r="Z440">
            <v>0</v>
          </cell>
          <cell r="AA440">
            <v>373578.25246353168</v>
          </cell>
          <cell r="AB440">
            <v>0</v>
          </cell>
          <cell r="AC440" t="e">
            <v>#DIV/0!</v>
          </cell>
          <cell r="AE440" t="str">
            <v>CKD Cost</v>
          </cell>
        </row>
        <row r="441">
          <cell r="D441" t="str">
            <v>Vendor parts</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t="e">
            <v>#DIV/0!</v>
          </cell>
          <cell r="AE441" t="str">
            <v>Vendor parts</v>
          </cell>
        </row>
        <row r="442">
          <cell r="D442" t="str">
            <v>Nomi Parts</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t="e">
            <v>#DIV/0!</v>
          </cell>
          <cell r="AE442" t="str">
            <v>Nomi Parts</v>
          </cell>
        </row>
        <row r="443">
          <cell r="D443" t="str">
            <v>Paints &amp; Chemicals</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t="e">
            <v>#DIV/0!</v>
          </cell>
          <cell r="AE443" t="str">
            <v>Paints &amp; Chemicals</v>
          </cell>
        </row>
        <row r="444">
          <cell r="D444" t="str">
            <v>Consumables</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t="e">
            <v>#DIV/0!</v>
          </cell>
          <cell r="AE444" t="str">
            <v>Consumables</v>
          </cell>
        </row>
        <row r="445">
          <cell r="D445" t="str">
            <v>KD Parts</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E445" t="str">
            <v>KD Parts</v>
          </cell>
        </row>
        <row r="446">
          <cell r="D446" t="str">
            <v>Spare parts</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t="e">
            <v>#DIV/0!</v>
          </cell>
          <cell r="AE446" t="str">
            <v>Spare parts</v>
          </cell>
        </row>
        <row r="447">
          <cell r="D447" t="str">
            <v>Utilities</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t="e">
            <v>#DIV/0!</v>
          </cell>
          <cell r="AE447" t="str">
            <v>Utilities</v>
          </cell>
        </row>
        <row r="448">
          <cell r="D448" t="str">
            <v>Royalty</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t="e">
            <v>#DIV/0!</v>
          </cell>
          <cell r="AE448" t="str">
            <v>Royalty</v>
          </cell>
        </row>
        <row r="450">
          <cell r="E450">
            <v>379442.00459626858</v>
          </cell>
          <cell r="F450">
            <v>0</v>
          </cell>
          <cell r="G450">
            <v>379442.00459626858</v>
          </cell>
          <cell r="H450">
            <v>0</v>
          </cell>
          <cell r="I450">
            <v>379442.00459626858</v>
          </cell>
          <cell r="J450">
            <v>0</v>
          </cell>
          <cell r="K450">
            <v>373578.25246353168</v>
          </cell>
          <cell r="L450">
            <v>0</v>
          </cell>
          <cell r="M450">
            <v>373578.25246353168</v>
          </cell>
          <cell r="N450">
            <v>0</v>
          </cell>
          <cell r="O450">
            <v>373578.25246353168</v>
          </cell>
          <cell r="P450">
            <v>0</v>
          </cell>
          <cell r="Q450">
            <v>373578.25246353168</v>
          </cell>
          <cell r="R450">
            <v>0</v>
          </cell>
          <cell r="S450">
            <v>373578.25246353168</v>
          </cell>
          <cell r="T450">
            <v>0</v>
          </cell>
          <cell r="U450">
            <v>373578.25246353168</v>
          </cell>
          <cell r="V450">
            <v>0</v>
          </cell>
          <cell r="W450">
            <v>373578.25246353168</v>
          </cell>
          <cell r="X450">
            <v>0</v>
          </cell>
          <cell r="Y450">
            <v>373578.25246353168</v>
          </cell>
          <cell r="Z450">
            <v>0</v>
          </cell>
          <cell r="AA450">
            <v>373578.25246353168</v>
          </cell>
          <cell r="AB450">
            <v>0</v>
          </cell>
          <cell r="AC450" t="e">
            <v>#DIV/0!</v>
          </cell>
        </row>
        <row r="451">
          <cell r="C451" t="str">
            <v>Contribution Margin</v>
          </cell>
          <cell r="E451">
            <v>-379442.00459626858</v>
          </cell>
          <cell r="F451">
            <v>0</v>
          </cell>
          <cell r="G451">
            <v>-379442.00459626858</v>
          </cell>
          <cell r="H451">
            <v>0</v>
          </cell>
          <cell r="I451">
            <v>-379442.00459626858</v>
          </cell>
          <cell r="J451">
            <v>0</v>
          </cell>
          <cell r="K451">
            <v>-373578.25246353168</v>
          </cell>
          <cell r="L451">
            <v>0</v>
          </cell>
          <cell r="M451">
            <v>-373578.25246353168</v>
          </cell>
          <cell r="N451">
            <v>0</v>
          </cell>
          <cell r="O451">
            <v>-373578.25246353168</v>
          </cell>
          <cell r="P451">
            <v>0</v>
          </cell>
          <cell r="Q451">
            <v>-373578.25246353168</v>
          </cell>
          <cell r="R451">
            <v>0</v>
          </cell>
          <cell r="S451">
            <v>-373578.25246353168</v>
          </cell>
          <cell r="T451">
            <v>0</v>
          </cell>
          <cell r="U451">
            <v>-373578.25246353168</v>
          </cell>
          <cell r="V451">
            <v>0</v>
          </cell>
          <cell r="W451">
            <v>-373578.25246353168</v>
          </cell>
          <cell r="X451">
            <v>0</v>
          </cell>
          <cell r="Y451">
            <v>-373578.25246353168</v>
          </cell>
          <cell r="Z451">
            <v>0</v>
          </cell>
          <cell r="AA451">
            <v>-373578.25246353168</v>
          </cell>
          <cell r="AB451">
            <v>0</v>
          </cell>
          <cell r="AC451" t="e">
            <v>#DIV/0!</v>
          </cell>
          <cell r="AD451" t="str">
            <v>Contribution Margin</v>
          </cell>
        </row>
        <row r="453">
          <cell r="C453" t="str">
            <v>Production cost</v>
          </cell>
          <cell r="AD453" t="str">
            <v>Production cost</v>
          </cell>
        </row>
        <row r="454">
          <cell r="D454" t="str">
            <v xml:space="preserve">Salaries &amp; Wages </v>
          </cell>
          <cell r="E454">
            <v>5330.971806841444</v>
          </cell>
          <cell r="F454">
            <v>0</v>
          </cell>
          <cell r="G454">
            <v>4450.6278387391867</v>
          </cell>
          <cell r="H454">
            <v>0</v>
          </cell>
          <cell r="I454">
            <v>4327.5507084975143</v>
          </cell>
          <cell r="J454">
            <v>0</v>
          </cell>
          <cell r="K454">
            <v>3880.9474753805712</v>
          </cell>
          <cell r="L454">
            <v>0</v>
          </cell>
          <cell r="M454">
            <v>5576.0739588801307</v>
          </cell>
          <cell r="N454">
            <v>0</v>
          </cell>
          <cell r="O454">
            <v>5384.2223576312035</v>
          </cell>
          <cell r="P454">
            <v>0</v>
          </cell>
          <cell r="Q454">
            <v>3880.9474753805712</v>
          </cell>
          <cell r="R454">
            <v>0</v>
          </cell>
          <cell r="S454">
            <v>5106.5098360270676</v>
          </cell>
          <cell r="T454">
            <v>0</v>
          </cell>
          <cell r="U454">
            <v>4709.8877128404993</v>
          </cell>
          <cell r="V454">
            <v>0</v>
          </cell>
          <cell r="W454">
            <v>5160.8344087507594</v>
          </cell>
          <cell r="X454">
            <v>0</v>
          </cell>
          <cell r="Y454">
            <v>5216.3272518556068</v>
          </cell>
          <cell r="Z454">
            <v>0</v>
          </cell>
          <cell r="AA454">
            <v>5063.8667476260061</v>
          </cell>
          <cell r="AB454">
            <v>0</v>
          </cell>
          <cell r="AC454" t="e">
            <v>#DIV/0!</v>
          </cell>
          <cell r="AE454" t="str">
            <v xml:space="preserve">Salaries &amp; Wages </v>
          </cell>
        </row>
        <row r="455">
          <cell r="D455" t="str">
            <v xml:space="preserve">Utilities </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E455" t="str">
            <v xml:space="preserve">Utilities </v>
          </cell>
        </row>
        <row r="456">
          <cell r="D456" t="str">
            <v>Depreciation</v>
          </cell>
          <cell r="E456">
            <v>11150.091575091576</v>
          </cell>
          <cell r="F456">
            <v>0</v>
          </cell>
          <cell r="G456">
            <v>9308.7920489296648</v>
          </cell>
          <cell r="H456">
            <v>0</v>
          </cell>
          <cell r="I456">
            <v>9051.3678263455258</v>
          </cell>
          <cell r="J456">
            <v>0</v>
          </cell>
          <cell r="K456">
            <v>8117.2666666666673</v>
          </cell>
          <cell r="L456">
            <v>0</v>
          </cell>
          <cell r="M456">
            <v>11662.739463601532</v>
          </cell>
          <cell r="N456">
            <v>0</v>
          </cell>
          <cell r="O456">
            <v>11261.468738438773</v>
          </cell>
          <cell r="P456">
            <v>0</v>
          </cell>
          <cell r="Q456">
            <v>8117.2666666666673</v>
          </cell>
          <cell r="R456">
            <v>0</v>
          </cell>
          <cell r="S456">
            <v>10680.614035087719</v>
          </cell>
          <cell r="T456">
            <v>0</v>
          </cell>
          <cell r="U456">
            <v>9851.0517799352765</v>
          </cell>
          <cell r="V456">
            <v>0</v>
          </cell>
          <cell r="W456">
            <v>10794.237588652482</v>
          </cell>
          <cell r="X456">
            <v>0</v>
          </cell>
          <cell r="Y456">
            <v>10910.304659498208</v>
          </cell>
          <cell r="Z456">
            <v>0</v>
          </cell>
          <cell r="AA456">
            <v>10591.423103688239</v>
          </cell>
          <cell r="AB456">
            <v>0</v>
          </cell>
          <cell r="AC456" t="e">
            <v>#DIV/0!</v>
          </cell>
          <cell r="AE456" t="str">
            <v>Depreciation</v>
          </cell>
        </row>
        <row r="457">
          <cell r="D457" t="str">
            <v xml:space="preserve">Other Factory overhead </v>
          </cell>
          <cell r="E457">
            <v>3328.5244606883934</v>
          </cell>
          <cell r="F457">
            <v>0</v>
          </cell>
          <cell r="G457">
            <v>2778.859870849943</v>
          </cell>
          <cell r="H457">
            <v>0</v>
          </cell>
          <cell r="I457">
            <v>2702.0136121556093</v>
          </cell>
          <cell r="J457">
            <v>0</v>
          </cell>
          <cell r="K457">
            <v>2423.1658073811504</v>
          </cell>
          <cell r="L457">
            <v>0</v>
          </cell>
          <cell r="M457">
            <v>3481.5600680763655</v>
          </cell>
          <cell r="N457">
            <v>0</v>
          </cell>
          <cell r="O457">
            <v>3361.7727627374452</v>
          </cell>
          <cell r="P457">
            <v>0</v>
          </cell>
          <cell r="Q457">
            <v>2423.1658073811504</v>
          </cell>
          <cell r="R457">
            <v>0</v>
          </cell>
          <cell r="S457">
            <v>3188.3760623436192</v>
          </cell>
          <cell r="T457">
            <v>0</v>
          </cell>
          <cell r="U457">
            <v>2940.735203132464</v>
          </cell>
          <cell r="V457">
            <v>0</v>
          </cell>
          <cell r="W457">
            <v>3222.2949566238703</v>
          </cell>
          <cell r="X457">
            <v>0</v>
          </cell>
          <cell r="Y457">
            <v>3256.9432894907936</v>
          </cell>
          <cell r="Z457">
            <v>0</v>
          </cell>
          <cell r="AA457">
            <v>3161.7507925119394</v>
          </cell>
          <cell r="AB457">
            <v>0</v>
          </cell>
          <cell r="AC457" t="e">
            <v>#DIV/0!</v>
          </cell>
          <cell r="AE457" t="str">
            <v xml:space="preserve">Other Factory overhead </v>
          </cell>
        </row>
        <row r="458">
          <cell r="D458" t="str">
            <v>Running Royalty</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E458" t="str">
            <v>Running Royalty</v>
          </cell>
        </row>
        <row r="459">
          <cell r="E459">
            <v>19809.587842621411</v>
          </cell>
          <cell r="F459">
            <v>0</v>
          </cell>
          <cell r="G459">
            <v>16538.279758518795</v>
          </cell>
          <cell r="H459">
            <v>0</v>
          </cell>
          <cell r="I459">
            <v>16080.93214699865</v>
          </cell>
          <cell r="J459">
            <v>0</v>
          </cell>
          <cell r="K459">
            <v>14421.379949428388</v>
          </cell>
          <cell r="L459">
            <v>0</v>
          </cell>
          <cell r="M459">
            <v>20720.373490558028</v>
          </cell>
          <cell r="N459">
            <v>0</v>
          </cell>
          <cell r="O459">
            <v>20007.463858807419</v>
          </cell>
          <cell r="P459">
            <v>0</v>
          </cell>
          <cell r="Q459">
            <v>14421.379949428388</v>
          </cell>
          <cell r="R459">
            <v>0</v>
          </cell>
          <cell r="S459">
            <v>18975.499933458406</v>
          </cell>
          <cell r="T459">
            <v>0</v>
          </cell>
          <cell r="U459">
            <v>17501.674695908237</v>
          </cell>
          <cell r="V459">
            <v>0</v>
          </cell>
          <cell r="W459">
            <v>19177.366954027111</v>
          </cell>
          <cell r="X459">
            <v>0</v>
          </cell>
          <cell r="Y459">
            <v>19383.575200844611</v>
          </cell>
          <cell r="Z459">
            <v>0</v>
          </cell>
          <cell r="AA459">
            <v>18817.040643826185</v>
          </cell>
          <cell r="AB459">
            <v>0</v>
          </cell>
          <cell r="AC459" t="e">
            <v>#DIV/0!</v>
          </cell>
        </row>
        <row r="460">
          <cell r="C460" t="str">
            <v>Gross Profit</v>
          </cell>
          <cell r="E460">
            <v>-399251.59243889002</v>
          </cell>
          <cell r="F460">
            <v>0</v>
          </cell>
          <cell r="G460">
            <v>-395980.28435478738</v>
          </cell>
          <cell r="H460">
            <v>0</v>
          </cell>
          <cell r="I460">
            <v>-395522.93674326723</v>
          </cell>
          <cell r="J460">
            <v>0</v>
          </cell>
          <cell r="K460">
            <v>-387999.63241296005</v>
          </cell>
          <cell r="L460">
            <v>0</v>
          </cell>
          <cell r="M460">
            <v>-394298.62595408969</v>
          </cell>
          <cell r="N460">
            <v>0</v>
          </cell>
          <cell r="O460">
            <v>-393585.71632233908</v>
          </cell>
          <cell r="P460">
            <v>0</v>
          </cell>
          <cell r="Q460">
            <v>-387999.63241296005</v>
          </cell>
          <cell r="R460">
            <v>0</v>
          </cell>
          <cell r="S460">
            <v>-392553.75239699008</v>
          </cell>
          <cell r="T460">
            <v>0</v>
          </cell>
          <cell r="U460">
            <v>-391079.92715943989</v>
          </cell>
          <cell r="V460">
            <v>0</v>
          </cell>
          <cell r="W460">
            <v>-392755.61941755877</v>
          </cell>
          <cell r="X460">
            <v>0</v>
          </cell>
          <cell r="Y460">
            <v>-392961.82766437629</v>
          </cell>
          <cell r="Z460">
            <v>0</v>
          </cell>
          <cell r="AA460">
            <v>-392395.29310735787</v>
          </cell>
          <cell r="AB460">
            <v>0</v>
          </cell>
          <cell r="AC460" t="e">
            <v>#DIV/0!</v>
          </cell>
          <cell r="AD460" t="str">
            <v>Gross Profit</v>
          </cell>
        </row>
        <row r="462">
          <cell r="C462" t="str">
            <v>Other Expenses</v>
          </cell>
          <cell r="AD462" t="str">
            <v>Other Expenses</v>
          </cell>
        </row>
        <row r="463">
          <cell r="D463" t="str">
            <v>Selling Expenses</v>
          </cell>
          <cell r="E463">
            <v>5183.0082521448167</v>
          </cell>
          <cell r="F463">
            <v>0</v>
          </cell>
          <cell r="G463">
            <v>4427.3486746392564</v>
          </cell>
          <cell r="H463">
            <v>0</v>
          </cell>
          <cell r="I463">
            <v>4320.887144065181</v>
          </cell>
          <cell r="J463">
            <v>0</v>
          </cell>
          <cell r="K463">
            <v>3897.7185689144208</v>
          </cell>
          <cell r="L463">
            <v>0</v>
          </cell>
          <cell r="M463">
            <v>5409.2615187305564</v>
          </cell>
          <cell r="N463">
            <v>0</v>
          </cell>
          <cell r="O463">
            <v>5179.8400416559607</v>
          </cell>
          <cell r="P463">
            <v>0</v>
          </cell>
          <cell r="Q463">
            <v>3845.1336292747983</v>
          </cell>
          <cell r="R463">
            <v>0</v>
          </cell>
          <cell r="S463">
            <v>4967.5774890123712</v>
          </cell>
          <cell r="T463">
            <v>0</v>
          </cell>
          <cell r="U463">
            <v>4642.661605420024</v>
          </cell>
          <cell r="V463">
            <v>0</v>
          </cell>
          <cell r="W463">
            <v>5073.1110111757944</v>
          </cell>
          <cell r="X463">
            <v>0</v>
          </cell>
          <cell r="Y463">
            <v>5099.2966467698334</v>
          </cell>
          <cell r="Z463">
            <v>0</v>
          </cell>
          <cell r="AA463">
            <v>4893.3178190345943</v>
          </cell>
          <cell r="AB463">
            <v>0</v>
          </cell>
          <cell r="AC463" t="e">
            <v>#DIV/0!</v>
          </cell>
          <cell r="AE463" t="str">
            <v>Selling Expenses</v>
          </cell>
        </row>
        <row r="464">
          <cell r="D464" t="str">
            <v>Advertisement Expenses</v>
          </cell>
          <cell r="E464">
            <v>800.32572918126152</v>
          </cell>
          <cell r="F464">
            <v>0</v>
          </cell>
          <cell r="G464">
            <v>969.71958993165515</v>
          </cell>
          <cell r="H464">
            <v>0</v>
          </cell>
          <cell r="I464">
            <v>7367.9708551430685</v>
          </cell>
          <cell r="J464">
            <v>0</v>
          </cell>
          <cell r="K464">
            <v>6935.2770964018819</v>
          </cell>
          <cell r="L464">
            <v>0</v>
          </cell>
          <cell r="M464">
            <v>7697.2629504339211</v>
          </cell>
          <cell r="N464">
            <v>0</v>
          </cell>
          <cell r="O464">
            <v>799.8365151483406</v>
          </cell>
          <cell r="P464">
            <v>0</v>
          </cell>
          <cell r="Q464">
            <v>739.89139808437483</v>
          </cell>
          <cell r="R464">
            <v>0</v>
          </cell>
          <cell r="S464">
            <v>4684.9685429207811</v>
          </cell>
          <cell r="T464">
            <v>0</v>
          </cell>
          <cell r="U464">
            <v>5393.2109933565007</v>
          </cell>
          <cell r="V464">
            <v>0</v>
          </cell>
          <cell r="W464">
            <v>783.35612673520234</v>
          </cell>
          <cell r="X464">
            <v>0</v>
          </cell>
          <cell r="Y464">
            <v>8782.5333169589612</v>
          </cell>
          <cell r="Z464">
            <v>0</v>
          </cell>
          <cell r="AA464">
            <v>1104.3291887822443</v>
          </cell>
          <cell r="AB464">
            <v>0</v>
          </cell>
          <cell r="AC464" t="e">
            <v>#DIV/0!</v>
          </cell>
        </row>
        <row r="465">
          <cell r="D465" t="str">
            <v>Administrative Expenses</v>
          </cell>
          <cell r="E465">
            <v>10560.726889052896</v>
          </cell>
          <cell r="F465">
            <v>0</v>
          </cell>
          <cell r="G465">
            <v>9021.0198249495461</v>
          </cell>
          <cell r="H465">
            <v>0</v>
          </cell>
          <cell r="I465">
            <v>8804.0973170376383</v>
          </cell>
          <cell r="J465">
            <v>0</v>
          </cell>
          <cell r="K465">
            <v>7941.8629672567968</v>
          </cell>
          <cell r="L465">
            <v>0</v>
          </cell>
          <cell r="M465">
            <v>11021.733092386507</v>
          </cell>
          <cell r="N465">
            <v>0</v>
          </cell>
          <cell r="O465">
            <v>10554.271447719957</v>
          </cell>
          <cell r="P465">
            <v>0</v>
          </cell>
          <cell r="Q465">
            <v>7834.7176263668644</v>
          </cell>
          <cell r="R465">
            <v>0</v>
          </cell>
          <cell r="S465">
            <v>10121.772262268241</v>
          </cell>
          <cell r="T465">
            <v>0</v>
          </cell>
          <cell r="U465">
            <v>9459.7343604157559</v>
          </cell>
          <cell r="V465">
            <v>0</v>
          </cell>
          <cell r="W465">
            <v>10336.803890810705</v>
          </cell>
          <cell r="X465">
            <v>0</v>
          </cell>
          <cell r="Y465">
            <v>10390.158879356299</v>
          </cell>
          <cell r="Z465">
            <v>0</v>
          </cell>
          <cell r="AA465">
            <v>9970.4632047953019</v>
          </cell>
          <cell r="AB465">
            <v>0</v>
          </cell>
          <cell r="AC465" t="e">
            <v>#DIV/0!</v>
          </cell>
          <cell r="AE465" t="str">
            <v>Administrative Expenses</v>
          </cell>
        </row>
        <row r="466">
          <cell r="D466" t="str">
            <v>Depreciation (Admin. &amp; Selling )</v>
          </cell>
          <cell r="E466">
            <v>2969.9882598191184</v>
          </cell>
          <cell r="F466">
            <v>0</v>
          </cell>
          <cell r="G466">
            <v>2536.9771657922738</v>
          </cell>
          <cell r="H466">
            <v>0</v>
          </cell>
          <cell r="I466">
            <v>2475.9721508385478</v>
          </cell>
          <cell r="J466">
            <v>0</v>
          </cell>
          <cell r="K466">
            <v>2233.4863898710532</v>
          </cell>
          <cell r="L466">
            <v>0</v>
          </cell>
          <cell r="M466">
            <v>3099.6368177250984</v>
          </cell>
          <cell r="N466">
            <v>0</v>
          </cell>
          <cell r="O466">
            <v>2968.1727990868981</v>
          </cell>
          <cell r="P466">
            <v>0</v>
          </cell>
          <cell r="Q466">
            <v>2203.3539560073127</v>
          </cell>
          <cell r="R466">
            <v>0</v>
          </cell>
          <cell r="S466">
            <v>2846.5412564224971</v>
          </cell>
          <cell r="T466">
            <v>0</v>
          </cell>
          <cell r="U466">
            <v>2660.3566484202443</v>
          </cell>
          <cell r="V466">
            <v>0</v>
          </cell>
          <cell r="W466">
            <v>2907.0145002598042</v>
          </cell>
          <cell r="X466">
            <v>0</v>
          </cell>
          <cell r="Y466">
            <v>2922.0194986134175</v>
          </cell>
          <cell r="Z466">
            <v>0</v>
          </cell>
          <cell r="AA466">
            <v>2803.9886812995901</v>
          </cell>
          <cell r="AB466">
            <v>0</v>
          </cell>
          <cell r="AC466" t="e">
            <v>#DIV/0!</v>
          </cell>
          <cell r="AE466" t="str">
            <v>Depreciation (Admin. &amp; Selling )</v>
          </cell>
        </row>
        <row r="467">
          <cell r="D467" t="str">
            <v>Financial Charges -Capital Exp.</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t="e">
            <v>#DIV/0!</v>
          </cell>
          <cell r="AE467" t="str">
            <v>Financial Charges -Capital Exp.</v>
          </cell>
        </row>
        <row r="468">
          <cell r="D468" t="str">
            <v>Financial  Charges -Working Capital</v>
          </cell>
          <cell r="E468">
            <v>530.11444507895521</v>
          </cell>
          <cell r="F468">
            <v>0</v>
          </cell>
          <cell r="G468">
            <v>458.80097155251627</v>
          </cell>
          <cell r="H468">
            <v>0</v>
          </cell>
          <cell r="I468">
            <v>448.49087868071882</v>
          </cell>
          <cell r="J468">
            <v>0</v>
          </cell>
          <cell r="K468">
            <v>407.98094465914818</v>
          </cell>
          <cell r="L468">
            <v>0</v>
          </cell>
          <cell r="M468">
            <v>548.85949175372707</v>
          </cell>
          <cell r="N468">
            <v>0</v>
          </cell>
          <cell r="O468">
            <v>527.77239945924691</v>
          </cell>
          <cell r="P468">
            <v>0</v>
          </cell>
          <cell r="Q468">
            <v>396.96132884259964</v>
          </cell>
          <cell r="R468">
            <v>0</v>
          </cell>
          <cell r="S468">
            <v>498.98402076239711</v>
          </cell>
          <cell r="T468">
            <v>0</v>
          </cell>
          <cell r="U468">
            <v>470.64800851302482</v>
          </cell>
          <cell r="V468">
            <v>0</v>
          </cell>
          <cell r="W468">
            <v>511.61704210669683</v>
          </cell>
          <cell r="X468">
            <v>0</v>
          </cell>
          <cell r="Y468">
            <v>513.76394785157731</v>
          </cell>
          <cell r="Z468">
            <v>0</v>
          </cell>
          <cell r="AA468">
            <v>495.30468493193735</v>
          </cell>
          <cell r="AB468">
            <v>0</v>
          </cell>
          <cell r="AC468" t="e">
            <v>#DIV/0!</v>
          </cell>
          <cell r="AE468" t="str">
            <v>Financial  Charges -Working Capital</v>
          </cell>
        </row>
        <row r="469">
          <cell r="D469" t="str">
            <v>Other Expenses (Charity &amp; Donation)</v>
          </cell>
          <cell r="E469">
            <v>368.13503130483002</v>
          </cell>
          <cell r="F469">
            <v>0</v>
          </cell>
          <cell r="G469">
            <v>318.61178580035858</v>
          </cell>
          <cell r="H469">
            <v>0</v>
          </cell>
          <cell r="I469">
            <v>311.4519990838325</v>
          </cell>
          <cell r="J469">
            <v>0</v>
          </cell>
          <cell r="K469">
            <v>283.32010045774183</v>
          </cell>
          <cell r="L469">
            <v>0</v>
          </cell>
          <cell r="M469">
            <v>381.15242482897719</v>
          </cell>
          <cell r="N469">
            <v>0</v>
          </cell>
          <cell r="O469">
            <v>366.50861073558809</v>
          </cell>
          <cell r="P469">
            <v>0</v>
          </cell>
          <cell r="Q469">
            <v>275.66758947402758</v>
          </cell>
          <cell r="R469">
            <v>0</v>
          </cell>
          <cell r="S469">
            <v>346.51668108499797</v>
          </cell>
          <cell r="T469">
            <v>0</v>
          </cell>
          <cell r="U469">
            <v>326.83889480071173</v>
          </cell>
          <cell r="V469">
            <v>0</v>
          </cell>
          <cell r="W469">
            <v>355.28961257409514</v>
          </cell>
          <cell r="X469">
            <v>0</v>
          </cell>
          <cell r="Y469">
            <v>356.78051934137312</v>
          </cell>
          <cell r="Z469">
            <v>0</v>
          </cell>
          <cell r="AA469">
            <v>343.96158675828985</v>
          </cell>
          <cell r="AB469">
            <v>0</v>
          </cell>
          <cell r="AC469" t="e">
            <v>#DIV/0!</v>
          </cell>
          <cell r="AE469" t="str">
            <v>Other Expenses (Charity &amp; Donation)</v>
          </cell>
        </row>
        <row r="470">
          <cell r="D470" t="str">
            <v>Other Expenses ( W.P.P.F.)</v>
          </cell>
          <cell r="E470">
            <v>3573.7075858361454</v>
          </cell>
          <cell r="F470">
            <v>0</v>
          </cell>
          <cell r="G470">
            <v>3260.1003648049996</v>
          </cell>
          <cell r="H470">
            <v>0</v>
          </cell>
          <cell r="I470">
            <v>2868.2077932472907</v>
          </cell>
          <cell r="J470">
            <v>0</v>
          </cell>
          <cell r="K470">
            <v>2950.3710885468208</v>
          </cell>
          <cell r="L470">
            <v>0</v>
          </cell>
          <cell r="M470">
            <v>2984.5209973853607</v>
          </cell>
          <cell r="N470">
            <v>0</v>
          </cell>
          <cell r="O470">
            <v>3261.9142882485439</v>
          </cell>
          <cell r="P470">
            <v>0</v>
          </cell>
          <cell r="Q470">
            <v>3221.4233012482478</v>
          </cell>
          <cell r="R470">
            <v>0</v>
          </cell>
          <cell r="S470">
            <v>2697.4681580678207</v>
          </cell>
          <cell r="T470">
            <v>0</v>
          </cell>
          <cell r="U470">
            <v>2877.5317129664104</v>
          </cell>
          <cell r="V470">
            <v>0</v>
          </cell>
          <cell r="W470">
            <v>3280.2679674234987</v>
          </cell>
          <cell r="X470">
            <v>0</v>
          </cell>
          <cell r="Y470">
            <v>2911.8557735997142</v>
          </cell>
          <cell r="Z470">
            <v>0</v>
          </cell>
          <cell r="AA470">
            <v>3464.9058265788067</v>
          </cell>
          <cell r="AB470">
            <v>0</v>
          </cell>
          <cell r="AC470" t="e">
            <v>#DIV/0!</v>
          </cell>
          <cell r="AE470" t="str">
            <v>Other Expenses ( W.P.P.F.)</v>
          </cell>
        </row>
        <row r="471">
          <cell r="D471" t="str">
            <v>Workers Welfare Fund</v>
          </cell>
          <cell r="E471">
            <v>1499.0267372593985</v>
          </cell>
          <cell r="F471">
            <v>0</v>
          </cell>
          <cell r="G471">
            <v>1367.4811090758005</v>
          </cell>
          <cell r="H471">
            <v>0</v>
          </cell>
          <cell r="I471">
            <v>1203.0979219267881</v>
          </cell>
          <cell r="J471">
            <v>0</v>
          </cell>
          <cell r="K471">
            <v>1237.5621229049211</v>
          </cell>
          <cell r="L471">
            <v>0</v>
          </cell>
          <cell r="M471">
            <v>1251.8866374865934</v>
          </cell>
          <cell r="N471">
            <v>0</v>
          </cell>
          <cell r="O471">
            <v>1368.2419770751833</v>
          </cell>
          <cell r="P471">
            <v>0</v>
          </cell>
          <cell r="Q471">
            <v>1351.2576349952574</v>
          </cell>
          <cell r="R471">
            <v>0</v>
          </cell>
          <cell r="S471">
            <v>1131.4795054513236</v>
          </cell>
          <cell r="T471">
            <v>0</v>
          </cell>
          <cell r="U471">
            <v>1207.0089316049207</v>
          </cell>
          <cell r="V471">
            <v>0</v>
          </cell>
          <cell r="W471">
            <v>1375.9406080206418</v>
          </cell>
          <cell r="X471">
            <v>0</v>
          </cell>
          <cell r="Y471">
            <v>1221.4064958669101</v>
          </cell>
          <cell r="Z471">
            <v>0</v>
          </cell>
          <cell r="AA471">
            <v>1453.3887710099996</v>
          </cell>
          <cell r="AB471">
            <v>0</v>
          </cell>
          <cell r="AC471" t="e">
            <v>#DIV/0!</v>
          </cell>
          <cell r="AE471" t="str">
            <v>Workers Welfare Fund</v>
          </cell>
        </row>
        <row r="472">
          <cell r="E472">
            <v>25485.032929677422</v>
          </cell>
          <cell r="F472">
            <v>0</v>
          </cell>
          <cell r="G472">
            <v>22360.059486546405</v>
          </cell>
          <cell r="H472">
            <v>0</v>
          </cell>
          <cell r="I472">
            <v>27800.176060023059</v>
          </cell>
          <cell r="J472">
            <v>0</v>
          </cell>
          <cell r="K472">
            <v>25887.579279012789</v>
          </cell>
          <cell r="L472">
            <v>0</v>
          </cell>
          <cell r="M472">
            <v>32394.313930730743</v>
          </cell>
          <cell r="N472">
            <v>0</v>
          </cell>
          <cell r="O472">
            <v>25026.558079129718</v>
          </cell>
          <cell r="P472">
            <v>0</v>
          </cell>
          <cell r="Q472">
            <v>19868.406464293483</v>
          </cell>
          <cell r="R472">
            <v>0</v>
          </cell>
          <cell r="S472">
            <v>27295.30791599043</v>
          </cell>
          <cell r="T472">
            <v>0</v>
          </cell>
          <cell r="U472">
            <v>27037.991155497592</v>
          </cell>
          <cell r="V472">
            <v>0</v>
          </cell>
          <cell r="W472">
            <v>24623.40075910644</v>
          </cell>
          <cell r="X472">
            <v>0</v>
          </cell>
          <cell r="Y472">
            <v>32197.815078358082</v>
          </cell>
          <cell r="Z472">
            <v>0</v>
          </cell>
          <cell r="AA472">
            <v>24529.659763190764</v>
          </cell>
          <cell r="AB472">
            <v>0</v>
          </cell>
          <cell r="AC472" t="e">
            <v>#DIV/0!</v>
          </cell>
        </row>
        <row r="473">
          <cell r="D473" t="str">
            <v>Operating Profit</v>
          </cell>
          <cell r="E473">
            <v>-424736.62536856742</v>
          </cell>
          <cell r="F473">
            <v>0</v>
          </cell>
          <cell r="G473">
            <v>-418340.34384133376</v>
          </cell>
          <cell r="H473">
            <v>0</v>
          </cell>
          <cell r="I473">
            <v>-423323.11280329031</v>
          </cell>
          <cell r="J473">
            <v>0</v>
          </cell>
          <cell r="K473">
            <v>-413887.21169197286</v>
          </cell>
          <cell r="L473">
            <v>0</v>
          </cell>
          <cell r="M473">
            <v>-426692.93988482043</v>
          </cell>
          <cell r="N473">
            <v>0</v>
          </cell>
          <cell r="O473">
            <v>-418612.27440146881</v>
          </cell>
          <cell r="P473">
            <v>0</v>
          </cell>
          <cell r="Q473">
            <v>-407868.03887725354</v>
          </cell>
          <cell r="R473">
            <v>0</v>
          </cell>
          <cell r="S473">
            <v>-419849.06031298049</v>
          </cell>
          <cell r="T473">
            <v>0</v>
          </cell>
          <cell r="U473">
            <v>-418117.9183149375</v>
          </cell>
          <cell r="V473">
            <v>0</v>
          </cell>
          <cell r="W473">
            <v>-417379.02017666522</v>
          </cell>
          <cell r="X473">
            <v>0</v>
          </cell>
          <cell r="Y473">
            <v>-425159.6427427344</v>
          </cell>
          <cell r="Z473">
            <v>0</v>
          </cell>
          <cell r="AA473">
            <v>-416924.95287054864</v>
          </cell>
          <cell r="AB473">
            <v>0</v>
          </cell>
          <cell r="AC473" t="e">
            <v>#DIV/0!</v>
          </cell>
          <cell r="AE473" t="str">
            <v>Operating Profit</v>
          </cell>
        </row>
        <row r="475">
          <cell r="C475" t="str">
            <v>Other Income</v>
          </cell>
          <cell r="AD475" t="str">
            <v>Other Income</v>
          </cell>
        </row>
        <row r="476">
          <cell r="D476" t="str">
            <v>H.D</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t="e">
            <v>#DIV/0!</v>
          </cell>
          <cell r="AE476" t="str">
            <v>H.D</v>
          </cell>
        </row>
        <row r="477">
          <cell r="D477" t="str">
            <v>Others</v>
          </cell>
          <cell r="E477">
            <v>18021.978021978022</v>
          </cell>
          <cell r="F477">
            <v>0</v>
          </cell>
          <cell r="G477">
            <v>15045.871559633028</v>
          </cell>
          <cell r="H477">
            <v>0</v>
          </cell>
          <cell r="I477">
            <v>14629.794826048172</v>
          </cell>
          <cell r="J477">
            <v>0</v>
          </cell>
          <cell r="K477">
            <v>5120</v>
          </cell>
          <cell r="L477">
            <v>0</v>
          </cell>
          <cell r="M477">
            <v>7356.3218390804595</v>
          </cell>
          <cell r="N477">
            <v>0</v>
          </cell>
          <cell r="O477">
            <v>7103.2186459489458</v>
          </cell>
          <cell r="P477">
            <v>0</v>
          </cell>
          <cell r="Q477">
            <v>5120</v>
          </cell>
          <cell r="R477">
            <v>0</v>
          </cell>
          <cell r="S477">
            <v>6736.8421052631575</v>
          </cell>
          <cell r="T477">
            <v>0</v>
          </cell>
          <cell r="U477">
            <v>6213.5922330097092</v>
          </cell>
          <cell r="V477">
            <v>0</v>
          </cell>
          <cell r="W477">
            <v>6808.510638297872</v>
          </cell>
          <cell r="X477">
            <v>0</v>
          </cell>
          <cell r="Y477">
            <v>6881.7204301075271</v>
          </cell>
          <cell r="Z477">
            <v>0</v>
          </cell>
          <cell r="AA477">
            <v>6680.5845511482257</v>
          </cell>
          <cell r="AB477">
            <v>0</v>
          </cell>
          <cell r="AC477" t="e">
            <v>#DIV/0!</v>
          </cell>
          <cell r="AE477" t="str">
            <v>Others</v>
          </cell>
        </row>
        <row r="478">
          <cell r="E478">
            <v>18021.978021978022</v>
          </cell>
          <cell r="F478">
            <v>0</v>
          </cell>
          <cell r="G478">
            <v>15045.871559633028</v>
          </cell>
          <cell r="H478">
            <v>0</v>
          </cell>
          <cell r="I478">
            <v>14629.794826048172</v>
          </cell>
          <cell r="J478">
            <v>0</v>
          </cell>
          <cell r="K478">
            <v>5120</v>
          </cell>
          <cell r="L478">
            <v>0</v>
          </cell>
          <cell r="M478">
            <v>7356.3218390804595</v>
          </cell>
          <cell r="N478">
            <v>0</v>
          </cell>
          <cell r="O478">
            <v>7103.2186459489458</v>
          </cell>
          <cell r="P478">
            <v>0</v>
          </cell>
          <cell r="Q478">
            <v>5120</v>
          </cell>
          <cell r="R478">
            <v>0</v>
          </cell>
          <cell r="S478">
            <v>6736.8421052631575</v>
          </cell>
          <cell r="T478">
            <v>0</v>
          </cell>
          <cell r="U478">
            <v>6213.5922330097092</v>
          </cell>
          <cell r="V478">
            <v>0</v>
          </cell>
          <cell r="W478">
            <v>6808.510638297872</v>
          </cell>
          <cell r="X478">
            <v>0</v>
          </cell>
          <cell r="Y478">
            <v>6881.7204301075271</v>
          </cell>
          <cell r="Z478">
            <v>0</v>
          </cell>
          <cell r="AA478">
            <v>6680.5845511482257</v>
          </cell>
          <cell r="AB478">
            <v>0</v>
          </cell>
          <cell r="AC478" t="e">
            <v>#DIV/0!</v>
          </cell>
        </row>
        <row r="480">
          <cell r="C480" t="str">
            <v>Profit / (Loss) before tax</v>
          </cell>
          <cell r="E480">
            <v>-406714.64734658937</v>
          </cell>
          <cell r="F480">
            <v>0</v>
          </cell>
          <cell r="G480">
            <v>-403294.47228170076</v>
          </cell>
          <cell r="H480">
            <v>0</v>
          </cell>
          <cell r="I480">
            <v>-408693.31797724211</v>
          </cell>
          <cell r="J480">
            <v>0</v>
          </cell>
          <cell r="K480">
            <v>-408767.21169197286</v>
          </cell>
          <cell r="L480">
            <v>0</v>
          </cell>
          <cell r="M480">
            <v>-419336.61804573995</v>
          </cell>
          <cell r="N480">
            <v>0</v>
          </cell>
          <cell r="O480">
            <v>-411509.05575551989</v>
          </cell>
          <cell r="P480">
            <v>0</v>
          </cell>
          <cell r="Q480">
            <v>-402748.03887725354</v>
          </cell>
          <cell r="R480">
            <v>0</v>
          </cell>
          <cell r="S480">
            <v>-413112.21820771735</v>
          </cell>
          <cell r="T480">
            <v>0</v>
          </cell>
          <cell r="U480">
            <v>-411904.32608192781</v>
          </cell>
          <cell r="V480">
            <v>0</v>
          </cell>
          <cell r="W480">
            <v>-410570.50953836733</v>
          </cell>
          <cell r="X480">
            <v>0</v>
          </cell>
          <cell r="Y480">
            <v>-418277.92231262685</v>
          </cell>
          <cell r="Z480">
            <v>0</v>
          </cell>
          <cell r="AA480">
            <v>-410244.36831940041</v>
          </cell>
          <cell r="AB480">
            <v>0</v>
          </cell>
          <cell r="AC480" t="e">
            <v>#DIV/0!</v>
          </cell>
          <cell r="AD480" t="str">
            <v>Profit before tax</v>
          </cell>
        </row>
        <row r="482">
          <cell r="C482" t="str">
            <v>Taxation</v>
          </cell>
          <cell r="AD482" t="str">
            <v>Taxation</v>
          </cell>
        </row>
        <row r="483">
          <cell r="D483" t="str">
            <v>Current</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t="e">
            <v>#DIV/0!</v>
          </cell>
          <cell r="AE483" t="str">
            <v>Current</v>
          </cell>
        </row>
        <row r="484">
          <cell r="D484" t="str">
            <v>Deferred</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t="e">
            <v>#DIV/0!</v>
          </cell>
          <cell r="AE484" t="str">
            <v>Deferred</v>
          </cell>
        </row>
        <row r="485">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t="e">
            <v>#DIV/0!</v>
          </cell>
        </row>
        <row r="487">
          <cell r="C487" t="str">
            <v>Net Profit after taxation</v>
          </cell>
          <cell r="E487">
            <v>-406714.64734658937</v>
          </cell>
          <cell r="F487">
            <v>0</v>
          </cell>
          <cell r="G487">
            <v>-403294.47228170076</v>
          </cell>
          <cell r="H487">
            <v>0</v>
          </cell>
          <cell r="I487">
            <v>-408693.31797724211</v>
          </cell>
          <cell r="J487">
            <v>0</v>
          </cell>
          <cell r="K487">
            <v>-408767.21169197286</v>
          </cell>
          <cell r="L487">
            <v>0</v>
          </cell>
          <cell r="M487">
            <v>-419336.61804573995</v>
          </cell>
          <cell r="N487">
            <v>0</v>
          </cell>
          <cell r="O487">
            <v>-411509.05575551989</v>
          </cell>
          <cell r="P487">
            <v>0</v>
          </cell>
          <cell r="Q487">
            <v>-402748.03887725354</v>
          </cell>
          <cell r="R487">
            <v>0</v>
          </cell>
          <cell r="S487">
            <v>-413112.21820771735</v>
          </cell>
          <cell r="T487">
            <v>0</v>
          </cell>
          <cell r="U487">
            <v>-411904.32608192781</v>
          </cell>
          <cell r="V487">
            <v>0</v>
          </cell>
          <cell r="W487">
            <v>-410570.50953836733</v>
          </cell>
          <cell r="X487">
            <v>0</v>
          </cell>
          <cell r="Y487">
            <v>-418277.92231262685</v>
          </cell>
          <cell r="Z487">
            <v>0</v>
          </cell>
          <cell r="AA487">
            <v>-410244.36831940041</v>
          </cell>
          <cell r="AB487">
            <v>0</v>
          </cell>
          <cell r="AC487" t="e">
            <v>#DIV/0!</v>
          </cell>
          <cell r="AD487" t="str">
            <v>Net Profit after taxation</v>
          </cell>
        </row>
        <row r="490">
          <cell r="AC490" t="str">
            <v>2.0D</v>
          </cell>
        </row>
        <row r="491">
          <cell r="E491">
            <v>37438</v>
          </cell>
          <cell r="G491">
            <v>37469</v>
          </cell>
          <cell r="I491">
            <v>37500</v>
          </cell>
          <cell r="K491">
            <v>37531</v>
          </cell>
          <cell r="M491">
            <v>37562</v>
          </cell>
          <cell r="O491">
            <v>37593</v>
          </cell>
          <cell r="Q491">
            <v>37624</v>
          </cell>
          <cell r="S491">
            <v>37655</v>
          </cell>
          <cell r="U491">
            <v>37686</v>
          </cell>
          <cell r="W491">
            <v>37717</v>
          </cell>
          <cell r="Y491">
            <v>37748</v>
          </cell>
          <cell r="AA491">
            <v>37779</v>
          </cell>
          <cell r="AC491" t="str">
            <v>Yearly</v>
          </cell>
        </row>
        <row r="492">
          <cell r="D492" t="str">
            <v>2.0D</v>
          </cell>
          <cell r="E492" t="str">
            <v>Per Unit</v>
          </cell>
          <cell r="F492" t="str">
            <v>Total</v>
          </cell>
          <cell r="G492" t="str">
            <v>Per Unit</v>
          </cell>
          <cell r="H492" t="str">
            <v>Total</v>
          </cell>
          <cell r="I492" t="str">
            <v>Per Unit</v>
          </cell>
          <cell r="J492" t="str">
            <v>Total</v>
          </cell>
          <cell r="K492" t="str">
            <v>Per Unit</v>
          </cell>
          <cell r="L492" t="str">
            <v>Total</v>
          </cell>
          <cell r="M492" t="str">
            <v>Per Unit</v>
          </cell>
          <cell r="N492" t="str">
            <v>Total</v>
          </cell>
          <cell r="O492" t="str">
            <v>Per Unit</v>
          </cell>
          <cell r="P492" t="str">
            <v>Total</v>
          </cell>
          <cell r="Q492" t="str">
            <v>Per Unit</v>
          </cell>
          <cell r="R492" t="str">
            <v>Total</v>
          </cell>
          <cell r="S492" t="str">
            <v>Per Unit</v>
          </cell>
          <cell r="T492" t="str">
            <v>Total</v>
          </cell>
          <cell r="U492" t="str">
            <v>Per Unit</v>
          </cell>
          <cell r="V492" t="str">
            <v>Total</v>
          </cell>
          <cell r="W492" t="str">
            <v>Per Unit</v>
          </cell>
          <cell r="X492" t="str">
            <v>Total</v>
          </cell>
          <cell r="Y492" t="str">
            <v>Per Unit</v>
          </cell>
          <cell r="Z492" t="str">
            <v>Total</v>
          </cell>
          <cell r="AA492" t="str">
            <v>Per Unit</v>
          </cell>
          <cell r="AB492" t="str">
            <v>Total</v>
          </cell>
          <cell r="AC492" t="str">
            <v>Average</v>
          </cell>
          <cell r="AD492">
            <v>0</v>
          </cell>
          <cell r="AE492" t="str">
            <v>2.0D</v>
          </cell>
        </row>
        <row r="494">
          <cell r="C494" t="str">
            <v>Sales Units</v>
          </cell>
          <cell r="E494">
            <v>150</v>
          </cell>
          <cell r="F494">
            <v>150</v>
          </cell>
          <cell r="G494">
            <v>170</v>
          </cell>
          <cell r="H494">
            <v>170</v>
          </cell>
          <cell r="I494">
            <v>170</v>
          </cell>
          <cell r="J494">
            <v>170</v>
          </cell>
          <cell r="K494">
            <v>180</v>
          </cell>
          <cell r="L494">
            <v>180</v>
          </cell>
          <cell r="M494">
            <v>130</v>
          </cell>
          <cell r="N494">
            <v>130</v>
          </cell>
          <cell r="O494">
            <v>130</v>
          </cell>
          <cell r="P494">
            <v>130</v>
          </cell>
          <cell r="Q494">
            <v>170</v>
          </cell>
          <cell r="R494">
            <v>170</v>
          </cell>
          <cell r="S494">
            <v>120</v>
          </cell>
          <cell r="T494">
            <v>120</v>
          </cell>
          <cell r="U494">
            <v>150</v>
          </cell>
          <cell r="V494">
            <v>150</v>
          </cell>
          <cell r="W494">
            <v>160</v>
          </cell>
          <cell r="X494">
            <v>160</v>
          </cell>
          <cell r="Y494">
            <v>150</v>
          </cell>
          <cell r="Z494">
            <v>150</v>
          </cell>
          <cell r="AA494">
            <v>160</v>
          </cell>
          <cell r="AB494">
            <v>160</v>
          </cell>
          <cell r="AC494">
            <v>1840</v>
          </cell>
          <cell r="AD494" t="str">
            <v>Sales Units</v>
          </cell>
        </row>
        <row r="496">
          <cell r="C496" t="str">
            <v>Selling Price</v>
          </cell>
          <cell r="E496">
            <v>999000</v>
          </cell>
          <cell r="F496">
            <v>149850000</v>
          </cell>
          <cell r="G496">
            <v>999000</v>
          </cell>
          <cell r="H496">
            <v>169830000</v>
          </cell>
          <cell r="I496">
            <v>999000</v>
          </cell>
          <cell r="J496">
            <v>169830000</v>
          </cell>
          <cell r="K496">
            <v>999000</v>
          </cell>
          <cell r="L496">
            <v>179820000</v>
          </cell>
          <cell r="M496">
            <v>999000</v>
          </cell>
          <cell r="N496">
            <v>129870000</v>
          </cell>
          <cell r="O496">
            <v>999000</v>
          </cell>
          <cell r="P496">
            <v>129870000</v>
          </cell>
          <cell r="Q496">
            <v>999000</v>
          </cell>
          <cell r="R496">
            <v>169830000</v>
          </cell>
          <cell r="S496">
            <v>999000</v>
          </cell>
          <cell r="T496">
            <v>119880000</v>
          </cell>
          <cell r="U496">
            <v>999000</v>
          </cell>
          <cell r="V496">
            <v>149850000</v>
          </cell>
          <cell r="W496">
            <v>999000</v>
          </cell>
          <cell r="X496">
            <v>159840000</v>
          </cell>
          <cell r="Y496">
            <v>999000</v>
          </cell>
          <cell r="Z496">
            <v>149850000</v>
          </cell>
          <cell r="AA496">
            <v>999000</v>
          </cell>
          <cell r="AB496">
            <v>159840000</v>
          </cell>
          <cell r="AC496">
            <v>999000</v>
          </cell>
          <cell r="AD496" t="str">
            <v>Selling Price</v>
          </cell>
        </row>
        <row r="497">
          <cell r="C497" t="str">
            <v>Less: Dealer commission</v>
          </cell>
          <cell r="E497">
            <v>-20000</v>
          </cell>
          <cell r="F497">
            <v>-3000000</v>
          </cell>
          <cell r="G497">
            <v>-20000</v>
          </cell>
          <cell r="H497">
            <v>-3400000</v>
          </cell>
          <cell r="I497">
            <v>-20000</v>
          </cell>
          <cell r="J497">
            <v>-3400000</v>
          </cell>
          <cell r="K497">
            <v>-20000</v>
          </cell>
          <cell r="L497">
            <v>-3600000</v>
          </cell>
          <cell r="M497">
            <v>-20000</v>
          </cell>
          <cell r="N497">
            <v>-2600000</v>
          </cell>
          <cell r="O497">
            <v>-20000</v>
          </cell>
          <cell r="P497">
            <v>-2600000</v>
          </cell>
          <cell r="Q497">
            <v>-20000</v>
          </cell>
          <cell r="R497">
            <v>-3400000</v>
          </cell>
          <cell r="S497">
            <v>-20000</v>
          </cell>
          <cell r="T497">
            <v>-2400000</v>
          </cell>
          <cell r="U497">
            <v>-20000</v>
          </cell>
          <cell r="V497">
            <v>-3000000</v>
          </cell>
          <cell r="W497">
            <v>-20000</v>
          </cell>
          <cell r="X497">
            <v>-3200000</v>
          </cell>
          <cell r="Y497">
            <v>-20000</v>
          </cell>
          <cell r="Z497">
            <v>-3000000</v>
          </cell>
          <cell r="AA497">
            <v>-20000</v>
          </cell>
          <cell r="AB497">
            <v>-3200000</v>
          </cell>
          <cell r="AC497">
            <v>-20000</v>
          </cell>
          <cell r="AD497" t="str">
            <v>Less: Dealer commission</v>
          </cell>
        </row>
        <row r="498">
          <cell r="D498" t="str">
            <v xml:space="preserve">  Sales tax</v>
          </cell>
          <cell r="E498">
            <v>-130304.34782608696</v>
          </cell>
          <cell r="F498">
            <v>-19545652.173913043</v>
          </cell>
          <cell r="G498">
            <v>-130304.34782608696</v>
          </cell>
          <cell r="H498">
            <v>-22151739.130434781</v>
          </cell>
          <cell r="I498">
            <v>-130304.34782608696</v>
          </cell>
          <cell r="J498">
            <v>-22151739.130434781</v>
          </cell>
          <cell r="K498">
            <v>-130304.34782608696</v>
          </cell>
          <cell r="L498">
            <v>-23454782.608695652</v>
          </cell>
          <cell r="M498">
            <v>-130304.34782608696</v>
          </cell>
          <cell r="N498">
            <v>-16939565.217391305</v>
          </cell>
          <cell r="O498">
            <v>-130304.34782608696</v>
          </cell>
          <cell r="P498">
            <v>-16939565.217391305</v>
          </cell>
          <cell r="Q498">
            <v>-130304.34782608696</v>
          </cell>
          <cell r="R498">
            <v>-22151739.130434781</v>
          </cell>
          <cell r="S498">
            <v>-130304.34782608696</v>
          </cell>
          <cell r="T498">
            <v>-15636521.739130436</v>
          </cell>
          <cell r="U498">
            <v>-130304.34782608696</v>
          </cell>
          <cell r="V498">
            <v>-19545652.173913043</v>
          </cell>
          <cell r="W498">
            <v>-130304.34782608696</v>
          </cell>
          <cell r="X498">
            <v>-20848695.652173914</v>
          </cell>
          <cell r="Y498">
            <v>-130304.34782608696</v>
          </cell>
          <cell r="Z498">
            <v>-19545652.173913043</v>
          </cell>
          <cell r="AA498">
            <v>-130304.34782608696</v>
          </cell>
          <cell r="AB498">
            <v>-20848695.652173914</v>
          </cell>
          <cell r="AC498">
            <v>-130304.34782608695</v>
          </cell>
          <cell r="AE498" t="str">
            <v xml:space="preserve">  Sales tax</v>
          </cell>
        </row>
        <row r="499">
          <cell r="B499">
            <v>0.84954519737128442</v>
          </cell>
          <cell r="C499" t="str">
            <v>Net Sales</v>
          </cell>
          <cell r="E499">
            <v>848695.65217391308</v>
          </cell>
          <cell r="F499">
            <v>127304347.82608695</v>
          </cell>
          <cell r="G499">
            <v>848695.65217391308</v>
          </cell>
          <cell r="H499">
            <v>144278260.86956522</v>
          </cell>
          <cell r="I499">
            <v>848695.65217391308</v>
          </cell>
          <cell r="J499">
            <v>144278260.86956522</v>
          </cell>
          <cell r="K499">
            <v>848695.65217391308</v>
          </cell>
          <cell r="L499">
            <v>152765217.39130434</v>
          </cell>
          <cell r="M499">
            <v>848695.65217391308</v>
          </cell>
          <cell r="N499">
            <v>110330434.78260869</v>
          </cell>
          <cell r="O499">
            <v>848695.65217391308</v>
          </cell>
          <cell r="P499">
            <v>110330434.78260869</v>
          </cell>
          <cell r="Q499">
            <v>848695.65217391308</v>
          </cell>
          <cell r="R499">
            <v>144278260.86956522</v>
          </cell>
          <cell r="S499">
            <v>848695.65217391308</v>
          </cell>
          <cell r="T499">
            <v>101843478.26086956</v>
          </cell>
          <cell r="U499">
            <v>848695.65217391308</v>
          </cell>
          <cell r="V499">
            <v>127304347.82608695</v>
          </cell>
          <cell r="W499">
            <v>848695.65217391308</v>
          </cell>
          <cell r="X499">
            <v>135791304.34782609</v>
          </cell>
          <cell r="Y499">
            <v>848695.65217391308</v>
          </cell>
          <cell r="Z499">
            <v>127304347.82608695</v>
          </cell>
          <cell r="AA499">
            <v>848695.65217391308</v>
          </cell>
          <cell r="AB499">
            <v>135791304.34782609</v>
          </cell>
          <cell r="AC499">
            <v>848695.65217391308</v>
          </cell>
          <cell r="AD499" t="str">
            <v>Net Sales</v>
          </cell>
          <cell r="AE499">
            <v>1561600000</v>
          </cell>
        </row>
        <row r="501">
          <cell r="C501" t="str">
            <v>Variable Cost of Sales</v>
          </cell>
          <cell r="AD501" t="str">
            <v>Variable Cost of Sales</v>
          </cell>
        </row>
        <row r="502">
          <cell r="B502">
            <v>0.3798218264226913</v>
          </cell>
          <cell r="D502" t="str">
            <v>CKD Cost</v>
          </cell>
          <cell r="E502">
            <v>379442.00459626858</v>
          </cell>
          <cell r="F502">
            <v>56916300.689440288</v>
          </cell>
          <cell r="G502">
            <v>379442.00459626858</v>
          </cell>
          <cell r="H502">
            <v>64505140.781365663</v>
          </cell>
          <cell r="I502">
            <v>379442.00459626858</v>
          </cell>
          <cell r="J502">
            <v>64505140.781365663</v>
          </cell>
          <cell r="K502">
            <v>373578.25246353168</v>
          </cell>
          <cell r="L502">
            <v>67244085.443435699</v>
          </cell>
          <cell r="M502">
            <v>373578.25246353168</v>
          </cell>
          <cell r="N502">
            <v>48565172.820259117</v>
          </cell>
          <cell r="O502">
            <v>373578.25246353168</v>
          </cell>
          <cell r="P502">
            <v>48565172.820259117</v>
          </cell>
          <cell r="Q502">
            <v>373578.25246353168</v>
          </cell>
          <cell r="R502">
            <v>63508302.918800384</v>
          </cell>
          <cell r="S502">
            <v>373578.25246353168</v>
          </cell>
          <cell r="T502">
            <v>44829390.295623802</v>
          </cell>
          <cell r="U502">
            <v>373578.25246353168</v>
          </cell>
          <cell r="V502">
            <v>56036737.869529754</v>
          </cell>
          <cell r="W502">
            <v>373578.25246353168</v>
          </cell>
          <cell r="X502">
            <v>59772520.394165069</v>
          </cell>
          <cell r="Y502">
            <v>373578.25246353168</v>
          </cell>
          <cell r="Z502">
            <v>56036737.869529754</v>
          </cell>
          <cell r="AA502">
            <v>373578.25246353168</v>
          </cell>
          <cell r="AB502">
            <v>59772520.394165069</v>
          </cell>
          <cell r="AC502">
            <v>375139.79515105387</v>
          </cell>
          <cell r="AE502" t="str">
            <v>CKD Cost</v>
          </cell>
          <cell r="AF502">
            <v>690257223.07793915</v>
          </cell>
        </row>
        <row r="503">
          <cell r="B503">
            <v>0.20227627627627628</v>
          </cell>
          <cell r="D503" t="str">
            <v>Vendor parts</v>
          </cell>
          <cell r="E503">
            <v>202074</v>
          </cell>
          <cell r="F503">
            <v>30311100</v>
          </cell>
          <cell r="G503">
            <v>202074</v>
          </cell>
          <cell r="H503">
            <v>34352580</v>
          </cell>
          <cell r="I503">
            <v>202074</v>
          </cell>
          <cell r="J503">
            <v>34352580</v>
          </cell>
          <cell r="K503">
            <v>202074</v>
          </cell>
          <cell r="L503">
            <v>36373320</v>
          </cell>
          <cell r="M503">
            <v>202074</v>
          </cell>
          <cell r="N503">
            <v>26269620</v>
          </cell>
          <cell r="O503">
            <v>202074</v>
          </cell>
          <cell r="P503">
            <v>26269620</v>
          </cell>
          <cell r="Q503">
            <v>201743</v>
          </cell>
          <cell r="R503">
            <v>34296310</v>
          </cell>
          <cell r="S503">
            <v>201743</v>
          </cell>
          <cell r="T503">
            <v>24209160</v>
          </cell>
          <cell r="U503">
            <v>201743</v>
          </cell>
          <cell r="V503">
            <v>30261450</v>
          </cell>
          <cell r="W503">
            <v>201743</v>
          </cell>
          <cell r="X503">
            <v>32278880</v>
          </cell>
          <cell r="Y503">
            <v>201743</v>
          </cell>
          <cell r="Z503">
            <v>30261450</v>
          </cell>
          <cell r="AA503">
            <v>201743</v>
          </cell>
          <cell r="AB503">
            <v>32278880</v>
          </cell>
          <cell r="AC503">
            <v>201910.29891304349</v>
          </cell>
          <cell r="AE503" t="str">
            <v>Vendor parts</v>
          </cell>
          <cell r="AF503">
            <v>371514950</v>
          </cell>
        </row>
        <row r="504">
          <cell r="B504">
            <v>0.14195171391391392</v>
          </cell>
          <cell r="D504" t="str">
            <v>Multi Source Parts</v>
          </cell>
          <cell r="E504">
            <v>141809.7622</v>
          </cell>
          <cell r="F504">
            <v>21271464.329999998</v>
          </cell>
          <cell r="G504">
            <v>141809.7622</v>
          </cell>
          <cell r="H504">
            <v>24107659.574000001</v>
          </cell>
          <cell r="I504">
            <v>141809.7622</v>
          </cell>
          <cell r="J504">
            <v>24107659.574000001</v>
          </cell>
          <cell r="K504">
            <v>141809.7622</v>
          </cell>
          <cell r="L504">
            <v>25525757.195999999</v>
          </cell>
          <cell r="M504">
            <v>141809.7622</v>
          </cell>
          <cell r="N504">
            <v>18435269.085999999</v>
          </cell>
          <cell r="O504">
            <v>141809.7622</v>
          </cell>
          <cell r="P504">
            <v>18435269.085999999</v>
          </cell>
          <cell r="Q504">
            <v>141809.7622</v>
          </cell>
          <cell r="R504">
            <v>24107659.574000001</v>
          </cell>
          <cell r="S504">
            <v>141809.7622</v>
          </cell>
          <cell r="T504">
            <v>17017171.464000002</v>
          </cell>
          <cell r="U504">
            <v>141809.7622</v>
          </cell>
          <cell r="V504">
            <v>21271464.329999998</v>
          </cell>
          <cell r="W504">
            <v>141809.7622</v>
          </cell>
          <cell r="X504">
            <v>22689561.952</v>
          </cell>
          <cell r="Y504">
            <v>141809.7622</v>
          </cell>
          <cell r="Z504">
            <v>21271464.329999998</v>
          </cell>
          <cell r="AA504">
            <v>141809.7622</v>
          </cell>
          <cell r="AB504">
            <v>22689561.952</v>
          </cell>
          <cell r="AC504">
            <v>141809.7622</v>
          </cell>
          <cell r="AE504" t="str">
            <v>Nomi Parts</v>
          </cell>
          <cell r="AF504">
            <v>260929962.44799998</v>
          </cell>
        </row>
        <row r="505">
          <cell r="B505">
            <v>1.1366366366366367E-2</v>
          </cell>
          <cell r="D505" t="str">
            <v>Paints &amp; Chemicals</v>
          </cell>
          <cell r="E505">
            <v>11355</v>
          </cell>
          <cell r="F505">
            <v>1703250</v>
          </cell>
          <cell r="G505">
            <v>11355</v>
          </cell>
          <cell r="H505">
            <v>1930350</v>
          </cell>
          <cell r="I505">
            <v>11355</v>
          </cell>
          <cell r="J505">
            <v>1930350</v>
          </cell>
          <cell r="K505">
            <v>11355</v>
          </cell>
          <cell r="L505">
            <v>2043900</v>
          </cell>
          <cell r="M505">
            <v>11355</v>
          </cell>
          <cell r="N505">
            <v>1476150</v>
          </cell>
          <cell r="O505">
            <v>11355</v>
          </cell>
          <cell r="P505">
            <v>1476150</v>
          </cell>
          <cell r="Q505">
            <v>11355</v>
          </cell>
          <cell r="R505">
            <v>1930350</v>
          </cell>
          <cell r="S505">
            <v>11355</v>
          </cell>
          <cell r="T505">
            <v>1362600</v>
          </cell>
          <cell r="U505">
            <v>11355</v>
          </cell>
          <cell r="V505">
            <v>1703250</v>
          </cell>
          <cell r="W505">
            <v>11355</v>
          </cell>
          <cell r="X505">
            <v>1816800</v>
          </cell>
          <cell r="Y505">
            <v>11355</v>
          </cell>
          <cell r="Z505">
            <v>1703250</v>
          </cell>
          <cell r="AA505">
            <v>11355</v>
          </cell>
          <cell r="AB505">
            <v>1816800</v>
          </cell>
          <cell r="AC505">
            <v>11355</v>
          </cell>
          <cell r="AE505" t="str">
            <v>Paints &amp; Chemicals</v>
          </cell>
          <cell r="AF505">
            <v>20893200</v>
          </cell>
        </row>
        <row r="506">
          <cell r="B506">
            <v>5.2412412412412412E-3</v>
          </cell>
          <cell r="D506" t="str">
            <v>Consumables</v>
          </cell>
          <cell r="E506">
            <v>5236</v>
          </cell>
          <cell r="F506">
            <v>785400</v>
          </cell>
          <cell r="G506">
            <v>5236</v>
          </cell>
          <cell r="H506">
            <v>890120</v>
          </cell>
          <cell r="I506">
            <v>5236</v>
          </cell>
          <cell r="J506">
            <v>890120</v>
          </cell>
          <cell r="K506">
            <v>5236</v>
          </cell>
          <cell r="L506">
            <v>942480</v>
          </cell>
          <cell r="M506">
            <v>5236</v>
          </cell>
          <cell r="N506">
            <v>680680</v>
          </cell>
          <cell r="O506">
            <v>5236</v>
          </cell>
          <cell r="P506">
            <v>680680</v>
          </cell>
          <cell r="Q506">
            <v>5236</v>
          </cell>
          <cell r="R506">
            <v>890120</v>
          </cell>
          <cell r="S506">
            <v>5236</v>
          </cell>
          <cell r="T506">
            <v>628320</v>
          </cell>
          <cell r="U506">
            <v>5236</v>
          </cell>
          <cell r="V506">
            <v>785400</v>
          </cell>
          <cell r="W506">
            <v>5236</v>
          </cell>
          <cell r="X506">
            <v>837760</v>
          </cell>
          <cell r="Y506">
            <v>5236</v>
          </cell>
          <cell r="Z506">
            <v>785400</v>
          </cell>
          <cell r="AA506">
            <v>5236</v>
          </cell>
          <cell r="AB506">
            <v>837760</v>
          </cell>
          <cell r="AC506">
            <v>5236</v>
          </cell>
          <cell r="AE506" t="str">
            <v>Consumables</v>
          </cell>
          <cell r="AF506">
            <v>9634240</v>
          </cell>
        </row>
        <row r="507">
          <cell r="B507">
            <v>0</v>
          </cell>
          <cell r="D507" t="str">
            <v>KD Parts</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E507" t="str">
            <v>KD Parts</v>
          </cell>
          <cell r="AF507">
            <v>0</v>
          </cell>
        </row>
        <row r="508">
          <cell r="B508">
            <v>9.0090090090090091E-4</v>
          </cell>
          <cell r="D508" t="str">
            <v>Spare parts</v>
          </cell>
          <cell r="E508">
            <v>900</v>
          </cell>
          <cell r="F508">
            <v>135000</v>
          </cell>
          <cell r="G508">
            <v>900</v>
          </cell>
          <cell r="H508">
            <v>153000</v>
          </cell>
          <cell r="I508">
            <v>900</v>
          </cell>
          <cell r="J508">
            <v>153000</v>
          </cell>
          <cell r="K508">
            <v>900</v>
          </cell>
          <cell r="L508">
            <v>162000</v>
          </cell>
          <cell r="M508">
            <v>900</v>
          </cell>
          <cell r="N508">
            <v>117000</v>
          </cell>
          <cell r="O508">
            <v>900</v>
          </cell>
          <cell r="P508">
            <v>117000</v>
          </cell>
          <cell r="Q508">
            <v>900</v>
          </cell>
          <cell r="R508">
            <v>153000</v>
          </cell>
          <cell r="S508">
            <v>900</v>
          </cell>
          <cell r="T508">
            <v>108000</v>
          </cell>
          <cell r="U508">
            <v>900</v>
          </cell>
          <cell r="V508">
            <v>135000</v>
          </cell>
          <cell r="W508">
            <v>900</v>
          </cell>
          <cell r="X508">
            <v>144000</v>
          </cell>
          <cell r="Y508">
            <v>900</v>
          </cell>
          <cell r="Z508">
            <v>135000</v>
          </cell>
          <cell r="AA508">
            <v>900</v>
          </cell>
          <cell r="AB508">
            <v>144000</v>
          </cell>
          <cell r="AC508">
            <v>900</v>
          </cell>
          <cell r="AE508" t="str">
            <v>Spare parts</v>
          </cell>
          <cell r="AF508">
            <v>1656000</v>
          </cell>
        </row>
        <row r="509">
          <cell r="B509">
            <v>3.881881881881882E-3</v>
          </cell>
          <cell r="D509" t="str">
            <v>Utilities</v>
          </cell>
          <cell r="E509">
            <v>3878</v>
          </cell>
          <cell r="F509">
            <v>581700</v>
          </cell>
          <cell r="G509">
            <v>3878</v>
          </cell>
          <cell r="H509">
            <v>659260</v>
          </cell>
          <cell r="I509">
            <v>3878</v>
          </cell>
          <cell r="J509">
            <v>659260</v>
          </cell>
          <cell r="K509">
            <v>3878</v>
          </cell>
          <cell r="L509">
            <v>698040</v>
          </cell>
          <cell r="M509">
            <v>3878</v>
          </cell>
          <cell r="N509">
            <v>504140</v>
          </cell>
          <cell r="O509">
            <v>3878</v>
          </cell>
          <cell r="P509">
            <v>504140</v>
          </cell>
          <cell r="Q509">
            <v>3878</v>
          </cell>
          <cell r="R509">
            <v>659260</v>
          </cell>
          <cell r="S509">
            <v>3878</v>
          </cell>
          <cell r="T509">
            <v>465360</v>
          </cell>
          <cell r="U509">
            <v>3878</v>
          </cell>
          <cell r="V509">
            <v>581700</v>
          </cell>
          <cell r="W509">
            <v>3878</v>
          </cell>
          <cell r="X509">
            <v>620480</v>
          </cell>
          <cell r="Y509">
            <v>3878</v>
          </cell>
          <cell r="Z509">
            <v>581700</v>
          </cell>
          <cell r="AA509">
            <v>3878</v>
          </cell>
          <cell r="AB509">
            <v>620480</v>
          </cell>
          <cell r="AC509">
            <v>3878</v>
          </cell>
          <cell r="AE509" t="str">
            <v>Utilites</v>
          </cell>
          <cell r="AF509">
            <v>7135520</v>
          </cell>
        </row>
        <row r="510">
          <cell r="B510">
            <v>6.5565565565565568E-3</v>
          </cell>
          <cell r="D510" t="str">
            <v>Royalty</v>
          </cell>
          <cell r="E510">
            <v>6550</v>
          </cell>
          <cell r="F510">
            <v>982500</v>
          </cell>
          <cell r="G510">
            <v>6550</v>
          </cell>
          <cell r="H510">
            <v>1113500</v>
          </cell>
          <cell r="I510">
            <v>6550</v>
          </cell>
          <cell r="J510">
            <v>1113500</v>
          </cell>
          <cell r="K510">
            <v>6550</v>
          </cell>
          <cell r="L510">
            <v>1179000</v>
          </cell>
          <cell r="M510">
            <v>6550</v>
          </cell>
          <cell r="N510">
            <v>851500</v>
          </cell>
          <cell r="O510">
            <v>6550</v>
          </cell>
          <cell r="P510">
            <v>851500</v>
          </cell>
          <cell r="Q510">
            <v>6550</v>
          </cell>
          <cell r="R510">
            <v>1113500</v>
          </cell>
          <cell r="S510">
            <v>6550</v>
          </cell>
          <cell r="T510">
            <v>786000</v>
          </cell>
          <cell r="U510">
            <v>6550</v>
          </cell>
          <cell r="V510">
            <v>982500</v>
          </cell>
          <cell r="W510">
            <v>6550</v>
          </cell>
          <cell r="X510">
            <v>1048000</v>
          </cell>
          <cell r="Y510">
            <v>6550</v>
          </cell>
          <cell r="Z510">
            <v>982500</v>
          </cell>
          <cell r="AA510">
            <v>6550</v>
          </cell>
          <cell r="AB510">
            <v>1048000</v>
          </cell>
          <cell r="AC510">
            <v>6550</v>
          </cell>
          <cell r="AE510" t="str">
            <v>Royalty</v>
          </cell>
          <cell r="AF510">
            <v>12052000</v>
          </cell>
        </row>
        <row r="512">
          <cell r="E512">
            <v>751244.76679626852</v>
          </cell>
          <cell r="F512">
            <v>112686715.01944028</v>
          </cell>
          <cell r="G512">
            <v>751244.76679626852</v>
          </cell>
          <cell r="H512">
            <v>127711610.35536566</v>
          </cell>
          <cell r="I512">
            <v>751244.76679626852</v>
          </cell>
          <cell r="J512">
            <v>127711610.35536566</v>
          </cell>
          <cell r="K512">
            <v>745381.01466353168</v>
          </cell>
          <cell r="L512">
            <v>134168582.63943569</v>
          </cell>
          <cell r="M512">
            <v>745381.01466353168</v>
          </cell>
          <cell r="N512">
            <v>96899531.90625912</v>
          </cell>
          <cell r="O512">
            <v>745381.01466353168</v>
          </cell>
          <cell r="P512">
            <v>96899531.90625912</v>
          </cell>
          <cell r="Q512">
            <v>745050.01466353168</v>
          </cell>
          <cell r="R512">
            <v>126658502.49280038</v>
          </cell>
          <cell r="S512">
            <v>745050.01466353168</v>
          </cell>
          <cell r="T512">
            <v>89406001.759623811</v>
          </cell>
          <cell r="U512">
            <v>745050.01466353168</v>
          </cell>
          <cell r="V512">
            <v>111757502.19952975</v>
          </cell>
          <cell r="W512">
            <v>745050.01466353168</v>
          </cell>
          <cell r="X512">
            <v>119208002.34616506</v>
          </cell>
          <cell r="Y512">
            <v>745050.01466353168</v>
          </cell>
          <cell r="Z512">
            <v>111757502.19952975</v>
          </cell>
          <cell r="AA512">
            <v>745050.01466353168</v>
          </cell>
          <cell r="AB512">
            <v>119208002.34616506</v>
          </cell>
          <cell r="AC512">
            <v>746778.85626409738</v>
          </cell>
          <cell r="AF512">
            <v>1374073095.5259395</v>
          </cell>
        </row>
        <row r="513">
          <cell r="B513">
            <v>9.7548433811456017E-2</v>
          </cell>
          <cell r="C513" t="str">
            <v>Contribution Margin</v>
          </cell>
          <cell r="E513">
            <v>97450.885377644561</v>
          </cell>
          <cell r="F513">
            <v>14617632.806646675</v>
          </cell>
          <cell r="G513">
            <v>97450.885377644561</v>
          </cell>
          <cell r="H513">
            <v>16566650.514199555</v>
          </cell>
          <cell r="I513">
            <v>97450.885377644561</v>
          </cell>
          <cell r="J513">
            <v>16566650.514199555</v>
          </cell>
          <cell r="K513">
            <v>103314.63751038141</v>
          </cell>
          <cell r="L513">
            <v>18596634.75186865</v>
          </cell>
          <cell r="M513">
            <v>103314.63751038141</v>
          </cell>
          <cell r="N513">
            <v>13430902.876349568</v>
          </cell>
          <cell r="O513">
            <v>103314.63751038141</v>
          </cell>
          <cell r="P513">
            <v>13430902.876349568</v>
          </cell>
          <cell r="Q513">
            <v>103645.63751038141</v>
          </cell>
          <cell r="R513">
            <v>17619758.376764834</v>
          </cell>
          <cell r="S513">
            <v>103645.63751038141</v>
          </cell>
          <cell r="T513">
            <v>12437476.501245752</v>
          </cell>
          <cell r="U513">
            <v>103645.63751038141</v>
          </cell>
          <cell r="V513">
            <v>15546845.626557201</v>
          </cell>
          <cell r="W513">
            <v>103645.63751038141</v>
          </cell>
          <cell r="X513">
            <v>16583302.001661032</v>
          </cell>
          <cell r="Y513">
            <v>103645.63751038141</v>
          </cell>
          <cell r="Z513">
            <v>15546845.626557201</v>
          </cell>
          <cell r="AA513">
            <v>103645.63751038141</v>
          </cell>
          <cell r="AB513">
            <v>16583302.001661032</v>
          </cell>
          <cell r="AC513">
            <v>101916.7959098157</v>
          </cell>
          <cell r="AD513" t="str">
            <v>Contribution Margin</v>
          </cell>
        </row>
        <row r="515">
          <cell r="C515" t="str">
            <v>Production cost</v>
          </cell>
          <cell r="AD515" t="str">
            <v>Production cost</v>
          </cell>
        </row>
        <row r="516">
          <cell r="B516">
            <v>5.3363081149564008E-3</v>
          </cell>
          <cell r="D516" t="str">
            <v xml:space="preserve">Salaries &amp; Wages </v>
          </cell>
          <cell r="E516">
            <v>5330.971806841444</v>
          </cell>
          <cell r="F516">
            <v>799645.77102621656</v>
          </cell>
          <cell r="G516">
            <v>4450.6278387391867</v>
          </cell>
          <cell r="H516">
            <v>756606.7325856617</v>
          </cell>
          <cell r="I516">
            <v>4327.5507084975143</v>
          </cell>
          <cell r="J516">
            <v>735683.62044457742</v>
          </cell>
          <cell r="K516">
            <v>3880.9474753805712</v>
          </cell>
          <cell r="L516">
            <v>698570.54556850286</v>
          </cell>
          <cell r="M516">
            <v>5576.0739588801307</v>
          </cell>
          <cell r="N516">
            <v>724889.61465441703</v>
          </cell>
          <cell r="O516">
            <v>5384.2223576312035</v>
          </cell>
          <cell r="P516">
            <v>699948.90649205644</v>
          </cell>
          <cell r="Q516">
            <v>3880.9474753805712</v>
          </cell>
          <cell r="R516">
            <v>659761.07081469707</v>
          </cell>
          <cell r="S516">
            <v>5106.5098360270676</v>
          </cell>
          <cell r="T516">
            <v>612781.18032324815</v>
          </cell>
          <cell r="U516">
            <v>4709.8877128404993</v>
          </cell>
          <cell r="V516">
            <v>706483.15692607488</v>
          </cell>
          <cell r="W516">
            <v>5160.8344087507594</v>
          </cell>
          <cell r="X516">
            <v>825733.50540012144</v>
          </cell>
          <cell r="Y516">
            <v>5216.3272518556068</v>
          </cell>
          <cell r="Z516">
            <v>782449.08777834103</v>
          </cell>
          <cell r="AA516">
            <v>5063.8667476260061</v>
          </cell>
          <cell r="AB516">
            <v>810218.67962016095</v>
          </cell>
          <cell r="AC516">
            <v>4789.5499302359103</v>
          </cell>
          <cell r="AE516" t="str">
            <v xml:space="preserve">Salaries &amp; Wages </v>
          </cell>
        </row>
        <row r="517">
          <cell r="D517" t="str">
            <v xml:space="preserve">Utilities </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E517" t="str">
            <v xml:space="preserve">Utilities </v>
          </cell>
        </row>
        <row r="518">
          <cell r="B518">
            <v>1.1161252827919495E-2</v>
          </cell>
          <cell r="D518" t="str">
            <v>Depreciation</v>
          </cell>
          <cell r="E518">
            <v>11150.091575091576</v>
          </cell>
          <cell r="F518">
            <v>1672513.7362637364</v>
          </cell>
          <cell r="G518">
            <v>9308.7920489296648</v>
          </cell>
          <cell r="H518">
            <v>1582494.648318043</v>
          </cell>
          <cell r="I518">
            <v>9051.3678263455258</v>
          </cell>
          <cell r="J518">
            <v>1538732.5304787394</v>
          </cell>
          <cell r="K518">
            <v>8117.2666666666673</v>
          </cell>
          <cell r="L518">
            <v>1461108.0000000002</v>
          </cell>
          <cell r="M518">
            <v>11662.739463601532</v>
          </cell>
          <cell r="N518">
            <v>1516156.1302681991</v>
          </cell>
          <cell r="O518">
            <v>11261.468738438773</v>
          </cell>
          <cell r="P518">
            <v>1463990.9359970405</v>
          </cell>
          <cell r="Q518">
            <v>8117.2666666666673</v>
          </cell>
          <cell r="R518">
            <v>1379935.3333333335</v>
          </cell>
          <cell r="S518">
            <v>10680.614035087719</v>
          </cell>
          <cell r="T518">
            <v>1281673.6842105263</v>
          </cell>
          <cell r="U518">
            <v>9851.0517799352765</v>
          </cell>
          <cell r="V518">
            <v>1477657.7669902914</v>
          </cell>
          <cell r="W518">
            <v>10794.237588652482</v>
          </cell>
          <cell r="X518">
            <v>1727078.0141843972</v>
          </cell>
          <cell r="Y518">
            <v>10910.304659498208</v>
          </cell>
          <cell r="Z518">
            <v>1636545.6989247312</v>
          </cell>
          <cell r="AA518">
            <v>10591.423103688239</v>
          </cell>
          <cell r="AB518">
            <v>1694627.6965901183</v>
          </cell>
          <cell r="AC518">
            <v>10017.670747586497</v>
          </cell>
          <cell r="AE518" t="str">
            <v>Depreciation</v>
          </cell>
        </row>
        <row r="519">
          <cell r="B519">
            <v>3.3318563170053987E-3</v>
          </cell>
          <cell r="D519" t="str">
            <v xml:space="preserve">Other Factory overhead </v>
          </cell>
          <cell r="E519">
            <v>3328.5244606883934</v>
          </cell>
          <cell r="F519">
            <v>499278.66910325899</v>
          </cell>
          <cell r="G519">
            <v>2778.859870849943</v>
          </cell>
          <cell r="H519">
            <v>472406.17804449034</v>
          </cell>
          <cell r="I519">
            <v>2702.0136121556093</v>
          </cell>
          <cell r="J519">
            <v>459342.3140664536</v>
          </cell>
          <cell r="K519">
            <v>2423.1658073811504</v>
          </cell>
          <cell r="L519">
            <v>436169.84532860707</v>
          </cell>
          <cell r="M519">
            <v>3481.5600680763655</v>
          </cell>
          <cell r="N519">
            <v>452602.8088499275</v>
          </cell>
          <cell r="O519">
            <v>3361.7727627374452</v>
          </cell>
          <cell r="P519">
            <v>437030.45915586787</v>
          </cell>
          <cell r="Q519">
            <v>2423.1658073811504</v>
          </cell>
          <cell r="R519">
            <v>411938.18725479557</v>
          </cell>
          <cell r="S519">
            <v>3188.3760623436192</v>
          </cell>
          <cell r="T519">
            <v>382605.12748123432</v>
          </cell>
          <cell r="U519">
            <v>2940.735203132464</v>
          </cell>
          <cell r="V519">
            <v>441110.28046986961</v>
          </cell>
          <cell r="W519">
            <v>3222.2949566238703</v>
          </cell>
          <cell r="X519">
            <v>515567.19305981928</v>
          </cell>
          <cell r="Y519">
            <v>3256.9432894907936</v>
          </cell>
          <cell r="Z519">
            <v>488541.49342361902</v>
          </cell>
          <cell r="AA519">
            <v>3161.7507925119394</v>
          </cell>
          <cell r="AB519">
            <v>505880.12680191029</v>
          </cell>
          <cell r="AC519">
            <v>2990.4742842607898</v>
          </cell>
          <cell r="AE519" t="str">
            <v xml:space="preserve">Other Factory overhead </v>
          </cell>
        </row>
        <row r="520">
          <cell r="D520" t="str">
            <v>Running Royalty</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E520" t="str">
            <v>Running Royalty</v>
          </cell>
        </row>
        <row r="521">
          <cell r="E521">
            <v>19809.587842621411</v>
          </cell>
          <cell r="F521">
            <v>2971438.1763932118</v>
          </cell>
          <cell r="G521">
            <v>16538.279758518795</v>
          </cell>
          <cell r="H521">
            <v>2811507.5589481951</v>
          </cell>
          <cell r="I521">
            <v>16080.93214699865</v>
          </cell>
          <cell r="J521">
            <v>2733758.4649897702</v>
          </cell>
          <cell r="K521">
            <v>14421.379949428388</v>
          </cell>
          <cell r="L521">
            <v>2595848.3908971101</v>
          </cell>
          <cell r="M521">
            <v>20720.373490558028</v>
          </cell>
          <cell r="N521">
            <v>2693648.5537725436</v>
          </cell>
          <cell r="O521">
            <v>20007.463858807419</v>
          </cell>
          <cell r="P521">
            <v>2600970.3016449646</v>
          </cell>
          <cell r="Q521">
            <v>14421.379949428388</v>
          </cell>
          <cell r="R521">
            <v>2451634.5914028259</v>
          </cell>
          <cell r="S521">
            <v>18975.499933458406</v>
          </cell>
          <cell r="T521">
            <v>2277059.9920150088</v>
          </cell>
          <cell r="U521">
            <v>17501.674695908237</v>
          </cell>
          <cell r="V521">
            <v>2625251.2043862361</v>
          </cell>
          <cell r="W521">
            <v>19177.366954027111</v>
          </cell>
          <cell r="X521">
            <v>3068378.7126443381</v>
          </cell>
          <cell r="Y521">
            <v>19383.575200844611</v>
          </cell>
          <cell r="Z521">
            <v>2907536.2801266913</v>
          </cell>
          <cell r="AA521">
            <v>18817.040643826185</v>
          </cell>
          <cell r="AB521">
            <v>3010726.5030121896</v>
          </cell>
          <cell r="AC521">
            <v>17797.694962083195</v>
          </cell>
        </row>
        <row r="522">
          <cell r="B522">
            <v>7.7719016551574732E-2</v>
          </cell>
          <cell r="C522" t="str">
            <v>Gross Profit</v>
          </cell>
          <cell r="E522">
            <v>77641.297535023157</v>
          </cell>
          <cell r="F522">
            <v>11646194.630253464</v>
          </cell>
          <cell r="G522">
            <v>80912.605619125767</v>
          </cell>
          <cell r="H522">
            <v>13755142.95525136</v>
          </cell>
          <cell r="I522">
            <v>81369.953230645915</v>
          </cell>
          <cell r="J522">
            <v>13832892.049209785</v>
          </cell>
          <cell r="K522">
            <v>88893.257560953018</v>
          </cell>
          <cell r="L522">
            <v>16000786.36097154</v>
          </cell>
          <cell r="M522">
            <v>82594.264019823371</v>
          </cell>
          <cell r="N522">
            <v>10737254.322577026</v>
          </cell>
          <cell r="O522">
            <v>83307.17365157399</v>
          </cell>
          <cell r="P522">
            <v>10829932.574704604</v>
          </cell>
          <cell r="Q522">
            <v>89224.257560953018</v>
          </cell>
          <cell r="R522">
            <v>15168123.785362009</v>
          </cell>
          <cell r="S522">
            <v>84670.137576923007</v>
          </cell>
          <cell r="T522">
            <v>10160416.509230744</v>
          </cell>
          <cell r="U522">
            <v>86143.962814473169</v>
          </cell>
          <cell r="V522">
            <v>12921594.422170965</v>
          </cell>
          <cell r="W522">
            <v>84468.270556354299</v>
          </cell>
          <cell r="X522">
            <v>13514923.289016694</v>
          </cell>
          <cell r="Y522">
            <v>84262.062309536792</v>
          </cell>
          <cell r="Z522">
            <v>12639309.34643051</v>
          </cell>
          <cell r="AA522">
            <v>84828.596866555221</v>
          </cell>
          <cell r="AB522">
            <v>13572575.498648843</v>
          </cell>
          <cell r="AC522">
            <v>84119.100947732513</v>
          </cell>
          <cell r="AD522" t="str">
            <v>Gross Profit</v>
          </cell>
        </row>
        <row r="523">
          <cell r="E523">
            <v>9.1483086234914577</v>
          </cell>
          <cell r="F523">
            <v>9.1483086234914506</v>
          </cell>
          <cell r="G523">
            <v>9.533759883401089</v>
          </cell>
          <cell r="H523">
            <v>9.5337598834010766</v>
          </cell>
          <cell r="I523">
            <v>9.5876481777912712</v>
          </cell>
          <cell r="J523">
            <v>9.587648177791257</v>
          </cell>
          <cell r="K523">
            <v>10.474103093759833</v>
          </cell>
          <cell r="L523">
            <v>10.474103093759831</v>
          </cell>
          <cell r="M523">
            <v>9.7319061088931225</v>
          </cell>
          <cell r="N523">
            <v>9.7319061088931118</v>
          </cell>
          <cell r="O523">
            <v>9.8159067314866881</v>
          </cell>
          <cell r="P523">
            <v>9.8159067314866775</v>
          </cell>
          <cell r="Q523">
            <v>10.513104118349997</v>
          </cell>
          <cell r="R523">
            <v>10.513104118349995</v>
          </cell>
          <cell r="S523">
            <v>9.9765018661333453</v>
          </cell>
          <cell r="T523">
            <v>9.9765018661333311</v>
          </cell>
          <cell r="U523">
            <v>10.15015955293485</v>
          </cell>
          <cell r="V523">
            <v>10.150159552934843</v>
          </cell>
          <cell r="W523">
            <v>9.9527163053081384</v>
          </cell>
          <cell r="X523">
            <v>9.9527163053081438</v>
          </cell>
          <cell r="Y523">
            <v>9.9284192270458309</v>
          </cell>
          <cell r="Z523">
            <v>9.9284192270458238</v>
          </cell>
          <cell r="AA523">
            <v>9.9951727865305848</v>
          </cell>
          <cell r="AB523">
            <v>9.9951727865305902</v>
          </cell>
          <cell r="AC523">
            <v>9.9115743944561867</v>
          </cell>
        </row>
        <row r="524">
          <cell r="C524" t="str">
            <v>Other Expenses</v>
          </cell>
          <cell r="AD524" t="str">
            <v>Other Expenses</v>
          </cell>
        </row>
        <row r="525">
          <cell r="D525" t="str">
            <v>Selling Expenses</v>
          </cell>
          <cell r="E525">
            <v>5183.0082521448167</v>
          </cell>
          <cell r="F525">
            <v>777451.23782172252</v>
          </cell>
          <cell r="G525">
            <v>4427.3486746392564</v>
          </cell>
          <cell r="H525">
            <v>752649.27468867355</v>
          </cell>
          <cell r="I525">
            <v>4320.887144065181</v>
          </cell>
          <cell r="J525">
            <v>734550.81449108082</v>
          </cell>
          <cell r="K525">
            <v>3897.7185689144208</v>
          </cell>
          <cell r="L525">
            <v>701589.34240459569</v>
          </cell>
          <cell r="M525">
            <v>5409.2615187305564</v>
          </cell>
          <cell r="N525">
            <v>703203.99743497232</v>
          </cell>
          <cell r="O525">
            <v>5179.8400416559607</v>
          </cell>
          <cell r="P525">
            <v>673379.20541527495</v>
          </cell>
          <cell r="Q525">
            <v>3845.1336292747983</v>
          </cell>
          <cell r="R525">
            <v>653672.71697671572</v>
          </cell>
          <cell r="S525">
            <v>4967.5774890123712</v>
          </cell>
          <cell r="T525">
            <v>596109.29868148454</v>
          </cell>
          <cell r="U525">
            <v>4642.661605420024</v>
          </cell>
          <cell r="V525">
            <v>696399.24081300362</v>
          </cell>
          <cell r="W525">
            <v>5073.1110111757944</v>
          </cell>
          <cell r="X525">
            <v>811697.76178812713</v>
          </cell>
          <cell r="Y525">
            <v>5099.2966467698334</v>
          </cell>
          <cell r="Z525">
            <v>764894.49701547506</v>
          </cell>
          <cell r="AA525">
            <v>4893.3178190345943</v>
          </cell>
          <cell r="AB525">
            <v>782930.85104553506</v>
          </cell>
          <cell r="AC525">
            <v>4700.2870861829688</v>
          </cell>
          <cell r="AE525" t="str">
            <v>Selling Expenses</v>
          </cell>
        </row>
        <row r="526">
          <cell r="D526" t="str">
            <v>Advertisement Expenses</v>
          </cell>
          <cell r="E526">
            <v>800.32572918126152</v>
          </cell>
          <cell r="F526">
            <v>120048.85937718923</v>
          </cell>
          <cell r="G526">
            <v>969.71958993165515</v>
          </cell>
          <cell r="H526">
            <v>164852.33028838137</v>
          </cell>
          <cell r="I526">
            <v>7367.9708551430685</v>
          </cell>
          <cell r="J526">
            <v>1252555.0453743218</v>
          </cell>
          <cell r="K526">
            <v>6935.2770964018819</v>
          </cell>
          <cell r="L526">
            <v>1248349.8773523387</v>
          </cell>
          <cell r="M526">
            <v>7697.2629504339211</v>
          </cell>
          <cell r="N526">
            <v>1000644.1835564098</v>
          </cell>
          <cell r="O526">
            <v>799.8365151483406</v>
          </cell>
          <cell r="P526">
            <v>103978.74696928427</v>
          </cell>
          <cell r="Q526">
            <v>739.89139808437483</v>
          </cell>
          <cell r="R526">
            <v>125781.53767434372</v>
          </cell>
          <cell r="S526">
            <v>4684.9685429207811</v>
          </cell>
          <cell r="T526">
            <v>562196.22515049379</v>
          </cell>
          <cell r="U526">
            <v>5393.2109933565007</v>
          </cell>
          <cell r="V526">
            <v>808981.64900347509</v>
          </cell>
          <cell r="W526">
            <v>783.35612673520234</v>
          </cell>
          <cell r="X526">
            <v>125336.98027763238</v>
          </cell>
          <cell r="Y526">
            <v>8782.5333169589612</v>
          </cell>
          <cell r="Z526">
            <v>1317379.9975438442</v>
          </cell>
          <cell r="AA526">
            <v>1104.3291887822443</v>
          </cell>
          <cell r="AB526">
            <v>176692.67020515908</v>
          </cell>
          <cell r="AC526">
            <v>3808.04244715917</v>
          </cell>
        </row>
        <row r="527">
          <cell r="D527" t="str">
            <v>Administrative Expenses</v>
          </cell>
          <cell r="E527">
            <v>10560.726889052896</v>
          </cell>
          <cell r="F527">
            <v>1584109.0333579343</v>
          </cell>
          <cell r="G527">
            <v>9021.0198249495461</v>
          </cell>
          <cell r="H527">
            <v>1533573.3702414229</v>
          </cell>
          <cell r="I527">
            <v>8804.0973170376383</v>
          </cell>
          <cell r="J527">
            <v>1496696.5438963985</v>
          </cell>
          <cell r="K527">
            <v>7941.8629672567968</v>
          </cell>
          <cell r="L527">
            <v>1429535.3341062234</v>
          </cell>
          <cell r="M527">
            <v>11021.733092386507</v>
          </cell>
          <cell r="N527">
            <v>1432825.3020102459</v>
          </cell>
          <cell r="O527">
            <v>10554.271447719957</v>
          </cell>
          <cell r="P527">
            <v>1372055.2882035945</v>
          </cell>
          <cell r="Q527">
            <v>7834.7176263668644</v>
          </cell>
          <cell r="R527">
            <v>1331901.9964823669</v>
          </cell>
          <cell r="S527">
            <v>10121.772262268241</v>
          </cell>
          <cell r="T527">
            <v>1214612.671472189</v>
          </cell>
          <cell r="U527">
            <v>9459.7343604157559</v>
          </cell>
          <cell r="V527">
            <v>1418960.1540623633</v>
          </cell>
          <cell r="W527">
            <v>10336.803890810705</v>
          </cell>
          <cell r="X527">
            <v>1653888.6225297127</v>
          </cell>
          <cell r="Y527">
            <v>10390.158879356299</v>
          </cell>
          <cell r="Z527">
            <v>1558523.8319034448</v>
          </cell>
          <cell r="AA527">
            <v>9970.4632047953019</v>
          </cell>
          <cell r="AB527">
            <v>1595274.1127672484</v>
          </cell>
          <cell r="AC527">
            <v>9577.1501418658409</v>
          </cell>
          <cell r="AE527" t="str">
            <v>Administrative Expenses</v>
          </cell>
        </row>
        <row r="528">
          <cell r="D528" t="str">
            <v>Depreciation (Admin. &amp; Selling )</v>
          </cell>
          <cell r="E528">
            <v>2969.9882598191184</v>
          </cell>
          <cell r="F528">
            <v>445498.23897286778</v>
          </cell>
          <cell r="G528">
            <v>2536.9771657922738</v>
          </cell>
          <cell r="H528">
            <v>431286.11818468652</v>
          </cell>
          <cell r="I528">
            <v>2475.9721508385478</v>
          </cell>
          <cell r="J528">
            <v>420915.2656425531</v>
          </cell>
          <cell r="K528">
            <v>2233.4863898710532</v>
          </cell>
          <cell r="L528">
            <v>402027.55017678958</v>
          </cell>
          <cell r="M528">
            <v>3099.6368177250984</v>
          </cell>
          <cell r="N528">
            <v>402952.78630426276</v>
          </cell>
          <cell r="O528">
            <v>2968.1727990868981</v>
          </cell>
          <cell r="P528">
            <v>385862.46388129675</v>
          </cell>
          <cell r="Q528">
            <v>2203.3539560073127</v>
          </cell>
          <cell r="R528">
            <v>374570.17252124316</v>
          </cell>
          <cell r="S528">
            <v>2846.5412564224971</v>
          </cell>
          <cell r="T528">
            <v>341584.95077069965</v>
          </cell>
          <cell r="U528">
            <v>2660.3566484202443</v>
          </cell>
          <cell r="V528">
            <v>399053.49726303661</v>
          </cell>
          <cell r="W528">
            <v>2907.0145002598042</v>
          </cell>
          <cell r="X528">
            <v>465122.32004156866</v>
          </cell>
          <cell r="Y528">
            <v>2922.0194986134175</v>
          </cell>
          <cell r="Z528">
            <v>438302.92479201261</v>
          </cell>
          <cell r="AA528">
            <v>2803.9886812995901</v>
          </cell>
          <cell r="AB528">
            <v>448638.18900793442</v>
          </cell>
          <cell r="AC528">
            <v>2693.3774334559516</v>
          </cell>
          <cell r="AE528" t="str">
            <v>Depreciation (Admin. &amp; Selling )</v>
          </cell>
        </row>
        <row r="529">
          <cell r="D529" t="str">
            <v>Financial Charges -Capital Exp.</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E529" t="str">
            <v>Financial Charges -Capital Exp.</v>
          </cell>
        </row>
        <row r="530">
          <cell r="D530" t="str">
            <v>Financial  Charges -Working Capital</v>
          </cell>
          <cell r="E530">
            <v>530.11444507895521</v>
          </cell>
          <cell r="F530">
            <v>79517.166761843284</v>
          </cell>
          <cell r="G530">
            <v>458.80097155251627</v>
          </cell>
          <cell r="H530">
            <v>77996.16516392777</v>
          </cell>
          <cell r="I530">
            <v>448.49087868071882</v>
          </cell>
          <cell r="J530">
            <v>76243.449375722194</v>
          </cell>
          <cell r="K530">
            <v>407.98094465914818</v>
          </cell>
          <cell r="L530">
            <v>73436.570038646678</v>
          </cell>
          <cell r="M530">
            <v>548.85949175372707</v>
          </cell>
          <cell r="N530">
            <v>71351.733927984518</v>
          </cell>
          <cell r="O530">
            <v>527.77239945924691</v>
          </cell>
          <cell r="P530">
            <v>68610.411929702095</v>
          </cell>
          <cell r="Q530">
            <v>396.96132884259964</v>
          </cell>
          <cell r="R530">
            <v>67483.425903241936</v>
          </cell>
          <cell r="S530">
            <v>498.98402076239711</v>
          </cell>
          <cell r="T530">
            <v>59878.08249148765</v>
          </cell>
          <cell r="U530">
            <v>470.64800851302482</v>
          </cell>
          <cell r="V530">
            <v>70597.201276953725</v>
          </cell>
          <cell r="W530">
            <v>511.61704210669683</v>
          </cell>
          <cell r="X530">
            <v>81858.726737071498</v>
          </cell>
          <cell r="Y530">
            <v>513.76394785157731</v>
          </cell>
          <cell r="Z530">
            <v>77064.592177736602</v>
          </cell>
          <cell r="AA530">
            <v>495.30468493193735</v>
          </cell>
          <cell r="AB530">
            <v>79248.749589109968</v>
          </cell>
          <cell r="AC530">
            <v>480.04688878990646</v>
          </cell>
          <cell r="AE530" t="str">
            <v>Financial  Charges -Working Capital</v>
          </cell>
        </row>
        <row r="531">
          <cell r="D531" t="str">
            <v>Other Expenses (Charity &amp; Donation)</v>
          </cell>
          <cell r="E531">
            <v>368.13503130483002</v>
          </cell>
          <cell r="F531">
            <v>55220.254695724507</v>
          </cell>
          <cell r="G531">
            <v>318.61178580035858</v>
          </cell>
          <cell r="H531">
            <v>54164.003586060957</v>
          </cell>
          <cell r="I531">
            <v>311.4519990838325</v>
          </cell>
          <cell r="J531">
            <v>52946.839844251524</v>
          </cell>
          <cell r="K531">
            <v>283.32010045774183</v>
          </cell>
          <cell r="L531">
            <v>50997.618082393528</v>
          </cell>
          <cell r="M531">
            <v>381.15242482897719</v>
          </cell>
          <cell r="N531">
            <v>49549.815227767038</v>
          </cell>
          <cell r="O531">
            <v>366.50861073558809</v>
          </cell>
          <cell r="P531">
            <v>47646.119395626454</v>
          </cell>
          <cell r="Q531">
            <v>275.66758947402758</v>
          </cell>
          <cell r="R531">
            <v>46863.490210584685</v>
          </cell>
          <cell r="S531">
            <v>346.51668108499797</v>
          </cell>
          <cell r="T531">
            <v>41582.001730199758</v>
          </cell>
          <cell r="U531">
            <v>326.83889480071173</v>
          </cell>
          <cell r="V531">
            <v>49025.834220106757</v>
          </cell>
          <cell r="W531">
            <v>355.28961257409514</v>
          </cell>
          <cell r="X531">
            <v>56846.338011855223</v>
          </cell>
          <cell r="Y531">
            <v>356.78051934137312</v>
          </cell>
          <cell r="Z531">
            <v>53517.077901205965</v>
          </cell>
          <cell r="AA531">
            <v>343.96158675828985</v>
          </cell>
          <cell r="AB531">
            <v>55033.853881326373</v>
          </cell>
          <cell r="AC531">
            <v>333.36589499299072</v>
          </cell>
          <cell r="AE531" t="str">
            <v>Other Expenses (Charity &amp; Donation)</v>
          </cell>
        </row>
        <row r="532">
          <cell r="D532" t="str">
            <v>Other Expenses ( W.P.P.F.)</v>
          </cell>
          <cell r="E532">
            <v>3573.7075858361454</v>
          </cell>
          <cell r="F532">
            <v>536056.13787542179</v>
          </cell>
          <cell r="G532">
            <v>3260.1003648049996</v>
          </cell>
          <cell r="H532">
            <v>554217.06201684987</v>
          </cell>
          <cell r="I532">
            <v>2868.2077932472907</v>
          </cell>
          <cell r="J532">
            <v>487595.3248520394</v>
          </cell>
          <cell r="K532">
            <v>2950.3710885468208</v>
          </cell>
          <cell r="L532">
            <v>531066.79593842779</v>
          </cell>
          <cell r="M532">
            <v>2984.5209973853607</v>
          </cell>
          <cell r="N532">
            <v>387987.72966009687</v>
          </cell>
          <cell r="O532">
            <v>3261.9142882485439</v>
          </cell>
          <cell r="P532">
            <v>424048.85747231072</v>
          </cell>
          <cell r="Q532">
            <v>3221.4233012482478</v>
          </cell>
          <cell r="R532">
            <v>547641.96121220209</v>
          </cell>
          <cell r="S532">
            <v>2697.4681580678207</v>
          </cell>
          <cell r="T532">
            <v>323696.17896813847</v>
          </cell>
          <cell r="U532">
            <v>2877.5317129664104</v>
          </cell>
          <cell r="V532">
            <v>431629.75694496155</v>
          </cell>
          <cell r="W532">
            <v>3280.2679674234987</v>
          </cell>
          <cell r="X532">
            <v>524842.87478775973</v>
          </cell>
          <cell r="Y532">
            <v>2911.8557735997142</v>
          </cell>
          <cell r="Z532">
            <v>436778.36603995715</v>
          </cell>
          <cell r="AA532">
            <v>3464.9058265788067</v>
          </cell>
          <cell r="AB532">
            <v>554384.93225260905</v>
          </cell>
          <cell r="AC532">
            <v>3119.5358576199865</v>
          </cell>
          <cell r="AE532" t="str">
            <v>Other Expenses ( W.P.P.F.)</v>
          </cell>
        </row>
        <row r="533">
          <cell r="D533" t="str">
            <v>Workers Welfare Fund</v>
          </cell>
          <cell r="E533">
            <v>1499.0267372593985</v>
          </cell>
          <cell r="F533">
            <v>224854.01058890976</v>
          </cell>
          <cell r="G533">
            <v>1367.4811090758005</v>
          </cell>
          <cell r="H533">
            <v>232471.78854288609</v>
          </cell>
          <cell r="I533">
            <v>1203.0979219267881</v>
          </cell>
          <cell r="J533">
            <v>204526.64672755398</v>
          </cell>
          <cell r="K533">
            <v>1237.5621229049211</v>
          </cell>
          <cell r="L533">
            <v>222761.1821228858</v>
          </cell>
          <cell r="M533">
            <v>1251.8866374865934</v>
          </cell>
          <cell r="N533">
            <v>162745.26287325713</v>
          </cell>
          <cell r="O533">
            <v>1368.2419770751833</v>
          </cell>
          <cell r="P533">
            <v>177871.45701977384</v>
          </cell>
          <cell r="Q533">
            <v>1351.2576349952574</v>
          </cell>
          <cell r="R533">
            <v>229713.79794919374</v>
          </cell>
          <cell r="S533">
            <v>1131.4795054513236</v>
          </cell>
          <cell r="T533">
            <v>135777.54065415883</v>
          </cell>
          <cell r="U533">
            <v>1207.0089316049207</v>
          </cell>
          <cell r="V533">
            <v>181051.3397407381</v>
          </cell>
          <cell r="W533">
            <v>1375.9406080206418</v>
          </cell>
          <cell r="X533">
            <v>220150.49728330268</v>
          </cell>
          <cell r="Y533">
            <v>1221.4064958669101</v>
          </cell>
          <cell r="Z533">
            <v>183210.9743800365</v>
          </cell>
          <cell r="AA533">
            <v>1453.3887710099996</v>
          </cell>
          <cell r="AB533">
            <v>232542.20336159994</v>
          </cell>
          <cell r="AC533">
            <v>1308.5199463284221</v>
          </cell>
          <cell r="AE533" t="str">
            <v>Workers Welfare Fund</v>
          </cell>
        </row>
        <row r="534">
          <cell r="E534">
            <v>25485.032929677422</v>
          </cell>
          <cell r="F534">
            <v>3822754.9394516139</v>
          </cell>
          <cell r="G534">
            <v>22360.059486546405</v>
          </cell>
          <cell r="H534">
            <v>3801210.112712889</v>
          </cell>
          <cell r="I534">
            <v>27800.176060023059</v>
          </cell>
          <cell r="J534">
            <v>4726029.9302039212</v>
          </cell>
          <cell r="K534">
            <v>25887.579279012789</v>
          </cell>
          <cell r="L534">
            <v>4659764.2702223007</v>
          </cell>
          <cell r="M534">
            <v>32394.313930730743</v>
          </cell>
          <cell r="N534">
            <v>4211260.8109949967</v>
          </cell>
          <cell r="O534">
            <v>25026.558079129718</v>
          </cell>
          <cell r="P534">
            <v>3253452.550286863</v>
          </cell>
          <cell r="Q534">
            <v>19868.406464293483</v>
          </cell>
          <cell r="R534">
            <v>3377629.0989298923</v>
          </cell>
          <cell r="S534">
            <v>27295.30791599043</v>
          </cell>
          <cell r="T534">
            <v>3275436.9499188517</v>
          </cell>
          <cell r="U534">
            <v>27037.991155497592</v>
          </cell>
          <cell r="V534">
            <v>4055698.673324639</v>
          </cell>
          <cell r="W534">
            <v>24623.40075910644</v>
          </cell>
          <cell r="X534">
            <v>3939744.1214570296</v>
          </cell>
          <cell r="Y534">
            <v>32197.815078358082</v>
          </cell>
          <cell r="Z534">
            <v>4829672.2617537128</v>
          </cell>
          <cell r="AA534">
            <v>24529.659763190764</v>
          </cell>
          <cell r="AB534">
            <v>3924745.5621105218</v>
          </cell>
          <cell r="AC534">
            <v>26020.325696395241</v>
          </cell>
        </row>
        <row r="535">
          <cell r="D535" t="str">
            <v>Operating Profit</v>
          </cell>
          <cell r="E535">
            <v>52156.264605345736</v>
          </cell>
          <cell r="F535">
            <v>7823439.6908018496</v>
          </cell>
          <cell r="G535">
            <v>58552.546132579359</v>
          </cell>
          <cell r="H535">
            <v>9953932.8425384723</v>
          </cell>
          <cell r="I535">
            <v>53569.777170622852</v>
          </cell>
          <cell r="J535">
            <v>9106862.1190058626</v>
          </cell>
          <cell r="K535">
            <v>63005.678281940229</v>
          </cell>
          <cell r="L535">
            <v>11341022.09074924</v>
          </cell>
          <cell r="M535">
            <v>50199.950089092628</v>
          </cell>
          <cell r="N535">
            <v>6525993.5115820291</v>
          </cell>
          <cell r="O535">
            <v>58280.615572444272</v>
          </cell>
          <cell r="P535">
            <v>7576480.0244177412</v>
          </cell>
          <cell r="Q535">
            <v>69355.851096659535</v>
          </cell>
          <cell r="R535">
            <v>11790494.686432116</v>
          </cell>
          <cell r="S535">
            <v>57374.829660932577</v>
          </cell>
          <cell r="T535">
            <v>6884979.5593118928</v>
          </cell>
          <cell r="U535">
            <v>59105.971658975577</v>
          </cell>
          <cell r="V535">
            <v>8865895.748846326</v>
          </cell>
          <cell r="W535">
            <v>59844.869797247855</v>
          </cell>
          <cell r="X535">
            <v>9575179.1675596647</v>
          </cell>
          <cell r="Y535">
            <v>52064.247231178713</v>
          </cell>
          <cell r="Z535">
            <v>7809637.0846767975</v>
          </cell>
          <cell r="AA535">
            <v>60298.937103364457</v>
          </cell>
          <cell r="AB535">
            <v>9647829.93653832</v>
          </cell>
          <cell r="AC535">
            <v>58098.775251337269</v>
          </cell>
          <cell r="AE535" t="str">
            <v>Operating Profit</v>
          </cell>
        </row>
        <row r="537">
          <cell r="C537" t="str">
            <v>Other Income</v>
          </cell>
          <cell r="AD537" t="str">
            <v>Other Income</v>
          </cell>
        </row>
        <row r="538">
          <cell r="D538" t="str">
            <v>H.D</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E538" t="str">
            <v>H.D</v>
          </cell>
        </row>
        <row r="539">
          <cell r="D539" t="str">
            <v>Others</v>
          </cell>
          <cell r="E539">
            <v>18021.978021978022</v>
          </cell>
          <cell r="F539">
            <v>2703296.7032967033</v>
          </cell>
          <cell r="G539">
            <v>15045.871559633028</v>
          </cell>
          <cell r="H539">
            <v>2557798</v>
          </cell>
          <cell r="I539">
            <v>14629.794826048172</v>
          </cell>
          <cell r="J539">
            <v>2487065.1204281892</v>
          </cell>
          <cell r="K539">
            <v>5120</v>
          </cell>
          <cell r="L539">
            <v>921600</v>
          </cell>
          <cell r="M539">
            <v>7356.3218390804595</v>
          </cell>
          <cell r="N539">
            <v>956321.83908045979</v>
          </cell>
          <cell r="O539">
            <v>7103.2186459489458</v>
          </cell>
          <cell r="P539">
            <v>923418.42397336289</v>
          </cell>
          <cell r="Q539">
            <v>5120</v>
          </cell>
          <cell r="R539">
            <v>870400</v>
          </cell>
          <cell r="S539">
            <v>6736.8421052631575</v>
          </cell>
          <cell r="T539">
            <v>808421.05263157887</v>
          </cell>
          <cell r="U539">
            <v>6213.5922330097092</v>
          </cell>
          <cell r="V539">
            <v>932038.8349514564</v>
          </cell>
          <cell r="W539">
            <v>6808.510638297872</v>
          </cell>
          <cell r="X539">
            <v>1089361.7021276595</v>
          </cell>
          <cell r="Y539">
            <v>6881.7204301075271</v>
          </cell>
          <cell r="Z539">
            <v>1032258.0645161291</v>
          </cell>
          <cell r="AA539">
            <v>6680.5845511482257</v>
          </cell>
          <cell r="AB539">
            <v>1068893.5281837161</v>
          </cell>
          <cell r="AC539">
            <v>8886.3441680376382</v>
          </cell>
          <cell r="AE539" t="str">
            <v>Others</v>
          </cell>
        </row>
        <row r="540">
          <cell r="E540">
            <v>18021.978021978022</v>
          </cell>
          <cell r="F540">
            <v>2703296.7032967033</v>
          </cell>
          <cell r="G540">
            <v>15045.871559633028</v>
          </cell>
          <cell r="H540">
            <v>2557798</v>
          </cell>
          <cell r="I540">
            <v>14629.794826048172</v>
          </cell>
          <cell r="J540">
            <v>2487065.1204281892</v>
          </cell>
          <cell r="K540">
            <v>5120</v>
          </cell>
          <cell r="L540">
            <v>921600</v>
          </cell>
          <cell r="M540">
            <v>7356.3218390804595</v>
          </cell>
          <cell r="N540">
            <v>956321.83908045979</v>
          </cell>
          <cell r="O540">
            <v>7103.2186459489458</v>
          </cell>
          <cell r="P540">
            <v>923418.42397336289</v>
          </cell>
          <cell r="Q540">
            <v>5120</v>
          </cell>
          <cell r="R540">
            <v>870400</v>
          </cell>
          <cell r="S540">
            <v>6736.8421052631575</v>
          </cell>
          <cell r="T540">
            <v>808421.05263157887</v>
          </cell>
          <cell r="U540">
            <v>6213.5922330097092</v>
          </cell>
          <cell r="V540">
            <v>932038.8349514564</v>
          </cell>
          <cell r="W540">
            <v>6808.510638297872</v>
          </cell>
          <cell r="X540">
            <v>1089361.7021276595</v>
          </cell>
          <cell r="Y540">
            <v>6881.7204301075271</v>
          </cell>
          <cell r="Z540">
            <v>1032258.0645161291</v>
          </cell>
          <cell r="AA540">
            <v>6680.5845511482257</v>
          </cell>
          <cell r="AB540">
            <v>1068893.5281837161</v>
          </cell>
          <cell r="AC540">
            <v>8886.3441680376382</v>
          </cell>
        </row>
        <row r="542">
          <cell r="C542" t="str">
            <v>Profit / (Loss) before tax</v>
          </cell>
          <cell r="E542">
            <v>70178.242627323751</v>
          </cell>
          <cell r="F542">
            <v>10526736.394098554</v>
          </cell>
          <cell r="G542">
            <v>73598.417692212388</v>
          </cell>
          <cell r="H542">
            <v>12511730.842538472</v>
          </cell>
          <cell r="I542">
            <v>68199.571996671031</v>
          </cell>
          <cell r="J542">
            <v>11593927.239434052</v>
          </cell>
          <cell r="K542">
            <v>68125.678281940229</v>
          </cell>
          <cell r="L542">
            <v>12262622.09074924</v>
          </cell>
          <cell r="M542">
            <v>57556.27192817309</v>
          </cell>
          <cell r="N542">
            <v>7482315.3506624885</v>
          </cell>
          <cell r="O542">
            <v>65383.834218393218</v>
          </cell>
          <cell r="P542">
            <v>8499898.4483911041</v>
          </cell>
          <cell r="Q542">
            <v>74475.851096659535</v>
          </cell>
          <cell r="R542">
            <v>12660894.686432116</v>
          </cell>
          <cell r="S542">
            <v>64111.671766195737</v>
          </cell>
          <cell r="T542">
            <v>7693400.6119434722</v>
          </cell>
          <cell r="U542">
            <v>65319.563891985286</v>
          </cell>
          <cell r="V542">
            <v>9797934.5837977827</v>
          </cell>
          <cell r="W542">
            <v>66653.380435545725</v>
          </cell>
          <cell r="X542">
            <v>10664540.869687324</v>
          </cell>
          <cell r="Y542">
            <v>58945.967661286239</v>
          </cell>
          <cell r="Z542">
            <v>8841895.1491929274</v>
          </cell>
          <cell r="AA542">
            <v>66979.521654512675</v>
          </cell>
          <cell r="AB542">
            <v>10716723.464722035</v>
          </cell>
          <cell r="AC542">
            <v>66985.119419374911</v>
          </cell>
          <cell r="AD542" t="str">
            <v>Profit before tax</v>
          </cell>
        </row>
        <row r="544">
          <cell r="C544" t="str">
            <v>Taxation</v>
          </cell>
          <cell r="AD544" t="str">
            <v>Taxation</v>
          </cell>
        </row>
        <row r="545">
          <cell r="D545" t="str">
            <v>Current</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E545" t="str">
            <v>Current</v>
          </cell>
        </row>
        <row r="546">
          <cell r="D546" t="str">
            <v>Deferred</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E546" t="str">
            <v>Deferred</v>
          </cell>
        </row>
        <row r="547">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row>
        <row r="549">
          <cell r="C549" t="str">
            <v>Net Profit after taxation</v>
          </cell>
          <cell r="E549">
            <v>70178.242627323751</v>
          </cell>
          <cell r="F549">
            <v>10526736.394098554</v>
          </cell>
          <cell r="G549">
            <v>73598.417692212388</v>
          </cell>
          <cell r="H549">
            <v>12511730.842538472</v>
          </cell>
          <cell r="I549">
            <v>68199.571996671031</v>
          </cell>
          <cell r="J549">
            <v>11593927.239434052</v>
          </cell>
          <cell r="K549">
            <v>68125.678281940229</v>
          </cell>
          <cell r="L549">
            <v>12262622.09074924</v>
          </cell>
          <cell r="M549">
            <v>57556.27192817309</v>
          </cell>
          <cell r="N549">
            <v>7482315.3506624885</v>
          </cell>
          <cell r="O549">
            <v>65383.834218393218</v>
          </cell>
          <cell r="P549">
            <v>8499898.4483911041</v>
          </cell>
          <cell r="Q549">
            <v>74475.851096659535</v>
          </cell>
          <cell r="R549">
            <v>12660894.686432116</v>
          </cell>
          <cell r="S549">
            <v>64111.671766195737</v>
          </cell>
          <cell r="T549">
            <v>7693400.6119434722</v>
          </cell>
          <cell r="U549">
            <v>65319.563891985286</v>
          </cell>
          <cell r="V549">
            <v>9797934.5837977827</v>
          </cell>
          <cell r="W549">
            <v>66653.380435545725</v>
          </cell>
          <cell r="X549">
            <v>10664540.869687324</v>
          </cell>
          <cell r="Y549">
            <v>58945.967661286239</v>
          </cell>
          <cell r="Z549">
            <v>8841895.1491929274</v>
          </cell>
          <cell r="AA549">
            <v>66979.521654512675</v>
          </cell>
          <cell r="AB549">
            <v>10716723.464722035</v>
          </cell>
          <cell r="AC549">
            <v>66985.119419374911</v>
          </cell>
          <cell r="AD549" t="str">
            <v>Net Profit after taxation</v>
          </cell>
        </row>
        <row r="551">
          <cell r="AC551" t="str">
            <v>2.0D SALOON</v>
          </cell>
        </row>
        <row r="552">
          <cell r="E552">
            <v>37438</v>
          </cell>
          <cell r="G552">
            <v>37469</v>
          </cell>
          <cell r="I552">
            <v>37500</v>
          </cell>
          <cell r="K552">
            <v>37531</v>
          </cell>
          <cell r="M552">
            <v>37562</v>
          </cell>
          <cell r="O552">
            <v>37593</v>
          </cell>
          <cell r="Q552">
            <v>37624</v>
          </cell>
          <cell r="S552">
            <v>37655</v>
          </cell>
          <cell r="U552">
            <v>37686</v>
          </cell>
          <cell r="W552">
            <v>37717</v>
          </cell>
          <cell r="Y552">
            <v>37748</v>
          </cell>
          <cell r="AA552">
            <v>37779</v>
          </cell>
          <cell r="AC552" t="str">
            <v>Yearly</v>
          </cell>
        </row>
        <row r="553">
          <cell r="D553" t="str">
            <v>2.0D SALOON</v>
          </cell>
          <cell r="E553" t="str">
            <v>Per Unit</v>
          </cell>
          <cell r="F553" t="str">
            <v>Total</v>
          </cell>
          <cell r="G553" t="str">
            <v>Per Unit</v>
          </cell>
          <cell r="H553" t="str">
            <v>Total</v>
          </cell>
          <cell r="I553" t="str">
            <v>Per Unit</v>
          </cell>
          <cell r="J553" t="str">
            <v>Total</v>
          </cell>
          <cell r="K553" t="str">
            <v>Per Unit</v>
          </cell>
          <cell r="L553" t="str">
            <v>Total</v>
          </cell>
          <cell r="M553" t="str">
            <v>Per Unit</v>
          </cell>
          <cell r="N553" t="str">
            <v>Total</v>
          </cell>
          <cell r="O553" t="str">
            <v>Per Unit</v>
          </cell>
          <cell r="P553" t="str">
            <v>Total</v>
          </cell>
          <cell r="Q553" t="str">
            <v>Per Unit</v>
          </cell>
          <cell r="R553" t="str">
            <v>Total</v>
          </cell>
          <cell r="S553" t="str">
            <v>Per Unit</v>
          </cell>
          <cell r="T553" t="str">
            <v>Total</v>
          </cell>
          <cell r="U553" t="str">
            <v>Per Unit</v>
          </cell>
          <cell r="V553" t="str">
            <v>Total</v>
          </cell>
          <cell r="W553" t="str">
            <v>Per Unit</v>
          </cell>
          <cell r="X553" t="str">
            <v>Total</v>
          </cell>
          <cell r="Y553" t="str">
            <v>Per Unit</v>
          </cell>
          <cell r="Z553" t="str">
            <v>Total</v>
          </cell>
          <cell r="AA553" t="str">
            <v>Per Unit</v>
          </cell>
          <cell r="AB553" t="str">
            <v>Total</v>
          </cell>
          <cell r="AC553" t="str">
            <v>Average</v>
          </cell>
          <cell r="AD553">
            <v>0</v>
          </cell>
          <cell r="AE553" t="str">
            <v>2.0DG</v>
          </cell>
        </row>
        <row r="555">
          <cell r="C555" t="str">
            <v>Sales Units</v>
          </cell>
          <cell r="E555">
            <v>240</v>
          </cell>
          <cell r="F555">
            <v>240</v>
          </cell>
          <cell r="G555">
            <v>260</v>
          </cell>
          <cell r="H555">
            <v>260</v>
          </cell>
          <cell r="I555">
            <v>260</v>
          </cell>
          <cell r="J555">
            <v>260</v>
          </cell>
          <cell r="K555">
            <v>290</v>
          </cell>
          <cell r="L555">
            <v>290</v>
          </cell>
          <cell r="M555">
            <v>200</v>
          </cell>
          <cell r="N555">
            <v>200</v>
          </cell>
          <cell r="O555">
            <v>210</v>
          </cell>
          <cell r="P555">
            <v>210</v>
          </cell>
          <cell r="Q555">
            <v>270</v>
          </cell>
          <cell r="R555">
            <v>270</v>
          </cell>
          <cell r="S555">
            <v>200</v>
          </cell>
          <cell r="T555">
            <v>200</v>
          </cell>
          <cell r="U555">
            <v>240</v>
          </cell>
          <cell r="V555">
            <v>240</v>
          </cell>
          <cell r="W555">
            <v>260</v>
          </cell>
          <cell r="X555">
            <v>260</v>
          </cell>
          <cell r="Y555">
            <v>250</v>
          </cell>
          <cell r="Z555">
            <v>250</v>
          </cell>
          <cell r="AA555">
            <v>260</v>
          </cell>
          <cell r="AB555">
            <v>260</v>
          </cell>
          <cell r="AC555">
            <v>2940</v>
          </cell>
          <cell r="AD555" t="str">
            <v>Sales Units</v>
          </cell>
        </row>
        <row r="557">
          <cell r="C557" t="str">
            <v>Selling Price</v>
          </cell>
          <cell r="E557">
            <v>1189000</v>
          </cell>
          <cell r="F557">
            <v>285360000</v>
          </cell>
          <cell r="G557">
            <v>1189000</v>
          </cell>
          <cell r="H557">
            <v>309140000</v>
          </cell>
          <cell r="I557">
            <v>1189000</v>
          </cell>
          <cell r="J557">
            <v>309140000</v>
          </cell>
          <cell r="K557">
            <v>1189000</v>
          </cell>
          <cell r="L557">
            <v>344810000</v>
          </cell>
          <cell r="M557">
            <v>1189000</v>
          </cell>
          <cell r="N557">
            <v>237800000</v>
          </cell>
          <cell r="O557">
            <v>1189000</v>
          </cell>
          <cell r="P557">
            <v>249690000</v>
          </cell>
          <cell r="Q557">
            <v>1189000</v>
          </cell>
          <cell r="R557">
            <v>321030000</v>
          </cell>
          <cell r="S557">
            <v>1189000</v>
          </cell>
          <cell r="T557">
            <v>237800000</v>
          </cell>
          <cell r="U557">
            <v>1189000</v>
          </cell>
          <cell r="V557">
            <v>285360000</v>
          </cell>
          <cell r="W557">
            <v>1189000</v>
          </cell>
          <cell r="X557">
            <v>309140000</v>
          </cell>
          <cell r="Y557">
            <v>1189000</v>
          </cell>
          <cell r="Z557">
            <v>297250000</v>
          </cell>
          <cell r="AA557">
            <v>1189000</v>
          </cell>
          <cell r="AB557">
            <v>309140000</v>
          </cell>
          <cell r="AC557">
            <v>1189000</v>
          </cell>
          <cell r="AD557" t="str">
            <v>Selling Price</v>
          </cell>
        </row>
        <row r="558">
          <cell r="C558" t="str">
            <v>Less: Dealer commission</v>
          </cell>
          <cell r="E558">
            <v>-35000</v>
          </cell>
          <cell r="F558">
            <v>-8400000</v>
          </cell>
          <cell r="G558">
            <v>-35000</v>
          </cell>
          <cell r="H558">
            <v>-9100000</v>
          </cell>
          <cell r="I558">
            <v>-35000</v>
          </cell>
          <cell r="J558">
            <v>-9100000</v>
          </cell>
          <cell r="K558">
            <v>-35000</v>
          </cell>
          <cell r="L558">
            <v>-10150000</v>
          </cell>
          <cell r="M558">
            <v>-35000</v>
          </cell>
          <cell r="N558">
            <v>-7000000</v>
          </cell>
          <cell r="O558">
            <v>-35000</v>
          </cell>
          <cell r="P558">
            <v>-7350000</v>
          </cell>
          <cell r="Q558">
            <v>-35000</v>
          </cell>
          <cell r="R558">
            <v>-9450000</v>
          </cell>
          <cell r="S558">
            <v>-35000</v>
          </cell>
          <cell r="T558">
            <v>-7000000</v>
          </cell>
          <cell r="U558">
            <v>-35000</v>
          </cell>
          <cell r="V558">
            <v>-8400000</v>
          </cell>
          <cell r="W558">
            <v>-35000</v>
          </cell>
          <cell r="X558">
            <v>-9100000</v>
          </cell>
          <cell r="Y558">
            <v>-35000</v>
          </cell>
          <cell r="Z558">
            <v>-8750000</v>
          </cell>
          <cell r="AA558">
            <v>-35000</v>
          </cell>
          <cell r="AB558">
            <v>-9100000</v>
          </cell>
          <cell r="AC558">
            <v>-35000</v>
          </cell>
          <cell r="AD558" t="str">
            <v>Less: Dealer commission</v>
          </cell>
        </row>
        <row r="559">
          <cell r="D559" t="str">
            <v xml:space="preserve">  Sales tax</v>
          </cell>
          <cell r="E559">
            <v>-155086.95652173914</v>
          </cell>
          <cell r="F559">
            <v>-37220869.565217391</v>
          </cell>
          <cell r="G559">
            <v>-155086.95652173914</v>
          </cell>
          <cell r="H559">
            <v>-40322608.695652172</v>
          </cell>
          <cell r="I559">
            <v>-155086.95652173914</v>
          </cell>
          <cell r="J559">
            <v>-40322608.695652172</v>
          </cell>
          <cell r="K559">
            <v>-155086.95652173914</v>
          </cell>
          <cell r="L559">
            <v>-44975217.391304351</v>
          </cell>
          <cell r="M559">
            <v>-155086.95652173914</v>
          </cell>
          <cell r="N559">
            <v>-31017391.304347828</v>
          </cell>
          <cell r="O559">
            <v>-155086.95652173914</v>
          </cell>
          <cell r="P559">
            <v>-32568260.869565219</v>
          </cell>
          <cell r="Q559">
            <v>-155086.95652173914</v>
          </cell>
          <cell r="R559">
            <v>-41873478.26086957</v>
          </cell>
          <cell r="S559">
            <v>-155086.95652173914</v>
          </cell>
          <cell r="T559">
            <v>-31017391.304347828</v>
          </cell>
          <cell r="U559">
            <v>-155086.95652173914</v>
          </cell>
          <cell r="V559">
            <v>-37220869.565217391</v>
          </cell>
          <cell r="W559">
            <v>-155086.95652173914</v>
          </cell>
          <cell r="X559">
            <v>-40322608.695652172</v>
          </cell>
          <cell r="Y559">
            <v>-155086.95652173914</v>
          </cell>
          <cell r="Z559">
            <v>-38771739.130434781</v>
          </cell>
          <cell r="AA559">
            <v>-155086.95652173914</v>
          </cell>
          <cell r="AB559">
            <v>-40322608.695652172</v>
          </cell>
          <cell r="AC559">
            <v>-155086.95652173914</v>
          </cell>
          <cell r="AE559" t="str">
            <v xml:space="preserve">  Sales tax</v>
          </cell>
        </row>
        <row r="560">
          <cell r="B560">
            <v>0.84012871612974005</v>
          </cell>
          <cell r="C560" t="str">
            <v>Net Sales</v>
          </cell>
          <cell r="E560">
            <v>998913.04347826086</v>
          </cell>
          <cell r="F560">
            <v>239739130.43478262</v>
          </cell>
          <cell r="G560">
            <v>998913.04347826086</v>
          </cell>
          <cell r="H560">
            <v>259717391.30434781</v>
          </cell>
          <cell r="I560">
            <v>998913.04347826086</v>
          </cell>
          <cell r="J560">
            <v>259717391.30434781</v>
          </cell>
          <cell r="K560">
            <v>998913.04347826086</v>
          </cell>
          <cell r="L560">
            <v>289684782.60869563</v>
          </cell>
          <cell r="M560">
            <v>998913.04347826086</v>
          </cell>
          <cell r="N560">
            <v>199782608.69565219</v>
          </cell>
          <cell r="O560">
            <v>998913.04347826086</v>
          </cell>
          <cell r="P560">
            <v>209771739.13043478</v>
          </cell>
          <cell r="Q560">
            <v>998913.04347826086</v>
          </cell>
          <cell r="R560">
            <v>269706521.73913044</v>
          </cell>
          <cell r="S560">
            <v>998913.04347826086</v>
          </cell>
          <cell r="T560">
            <v>199782608.69565219</v>
          </cell>
          <cell r="U560">
            <v>998913.04347826086</v>
          </cell>
          <cell r="V560">
            <v>239739130.43478262</v>
          </cell>
          <cell r="W560">
            <v>998913.04347826086</v>
          </cell>
          <cell r="X560">
            <v>259717391.30434781</v>
          </cell>
          <cell r="Y560">
            <v>998913.04347826086</v>
          </cell>
          <cell r="Z560">
            <v>249728260.86956522</v>
          </cell>
          <cell r="AA560">
            <v>998913.04347826086</v>
          </cell>
          <cell r="AB560">
            <v>259717391.30434781</v>
          </cell>
          <cell r="AC560">
            <v>998913.04347826086</v>
          </cell>
          <cell r="AD560" t="str">
            <v>Net Sales</v>
          </cell>
          <cell r="AE560">
            <v>2936804347.826087</v>
          </cell>
        </row>
        <row r="562">
          <cell r="C562" t="str">
            <v>Variable Cost of Sales</v>
          </cell>
          <cell r="AD562" t="str">
            <v>Variable Cost of Sales</v>
          </cell>
        </row>
        <row r="563">
          <cell r="B563">
            <v>0.43283030309798959</v>
          </cell>
          <cell r="D563" t="str">
            <v>CKD Cost</v>
          </cell>
          <cell r="E563">
            <v>514635.2303835096</v>
          </cell>
          <cell r="F563">
            <v>123512455.2920423</v>
          </cell>
          <cell r="G563">
            <v>514635.2303835096</v>
          </cell>
          <cell r="H563">
            <v>133805159.89971249</v>
          </cell>
          <cell r="I563">
            <v>514635.2303835096</v>
          </cell>
          <cell r="J563">
            <v>133805159.89971249</v>
          </cell>
          <cell r="K563">
            <v>514635.2303835096</v>
          </cell>
          <cell r="L563">
            <v>149244216.81121778</v>
          </cell>
          <cell r="M563">
            <v>514635.2303835096</v>
          </cell>
          <cell r="N563">
            <v>102927046.07670192</v>
          </cell>
          <cell r="O563">
            <v>514635.2303835096</v>
          </cell>
          <cell r="P563">
            <v>108073398.38053702</v>
          </cell>
          <cell r="Q563">
            <v>514635.2303835096</v>
          </cell>
          <cell r="R563">
            <v>138951512.2035476</v>
          </cell>
          <cell r="S563">
            <v>514635.2303835096</v>
          </cell>
          <cell r="T563">
            <v>102927046.07670192</v>
          </cell>
          <cell r="U563">
            <v>514635.2303835096</v>
          </cell>
          <cell r="V563">
            <v>123512455.2920423</v>
          </cell>
          <cell r="W563">
            <v>514635.2303835096</v>
          </cell>
          <cell r="X563">
            <v>133805159.89971249</v>
          </cell>
          <cell r="Y563">
            <v>514635.2303835096</v>
          </cell>
          <cell r="Z563">
            <v>128658807.59587739</v>
          </cell>
          <cell r="AA563">
            <v>514635.2303835096</v>
          </cell>
          <cell r="AB563">
            <v>133805159.89971249</v>
          </cell>
          <cell r="AC563">
            <v>514635.2303835096</v>
          </cell>
          <cell r="AE563" t="str">
            <v>CKD Cost</v>
          </cell>
          <cell r="AF563">
            <v>1513027577.3275182</v>
          </cell>
        </row>
        <row r="564">
          <cell r="B564">
            <v>0.19040706476030278</v>
          </cell>
          <cell r="D564" t="str">
            <v>Vendor parts</v>
          </cell>
          <cell r="E564">
            <v>226394</v>
          </cell>
          <cell r="F564">
            <v>54334560</v>
          </cell>
          <cell r="G564">
            <v>226394</v>
          </cell>
          <cell r="H564">
            <v>58862440</v>
          </cell>
          <cell r="I564">
            <v>226394</v>
          </cell>
          <cell r="J564">
            <v>58862440</v>
          </cell>
          <cell r="K564">
            <v>226394</v>
          </cell>
          <cell r="L564">
            <v>65654260</v>
          </cell>
          <cell r="M564">
            <v>226394</v>
          </cell>
          <cell r="N564">
            <v>45278800</v>
          </cell>
          <cell r="O564">
            <v>226394</v>
          </cell>
          <cell r="P564">
            <v>47542740</v>
          </cell>
          <cell r="Q564">
            <v>226063</v>
          </cell>
          <cell r="R564">
            <v>61037010</v>
          </cell>
          <cell r="S564">
            <v>226063</v>
          </cell>
          <cell r="T564">
            <v>45212600</v>
          </cell>
          <cell r="U564">
            <v>226063</v>
          </cell>
          <cell r="V564">
            <v>54255120</v>
          </cell>
          <cell r="W564">
            <v>226063</v>
          </cell>
          <cell r="X564">
            <v>58776380</v>
          </cell>
          <cell r="Y564">
            <v>226063</v>
          </cell>
          <cell r="Z564">
            <v>56515750</v>
          </cell>
          <cell r="AA564">
            <v>226063</v>
          </cell>
          <cell r="AB564">
            <v>58776380</v>
          </cell>
          <cell r="AC564">
            <v>226227.37414965985</v>
          </cell>
          <cell r="AE564" t="str">
            <v>Vendor parts</v>
          </cell>
          <cell r="AF564">
            <v>665108480</v>
          </cell>
        </row>
        <row r="565">
          <cell r="B565">
            <v>0.1287021325904121</v>
          </cell>
          <cell r="D565" t="str">
            <v>Multi Source Parts</v>
          </cell>
          <cell r="E565">
            <v>153026.83564999999</v>
          </cell>
          <cell r="F565">
            <v>36726440.556000002</v>
          </cell>
          <cell r="G565">
            <v>153026.83564999999</v>
          </cell>
          <cell r="H565">
            <v>39786977.269000001</v>
          </cell>
          <cell r="I565">
            <v>153026.83564999999</v>
          </cell>
          <cell r="J565">
            <v>39786977.269000001</v>
          </cell>
          <cell r="K565">
            <v>153026.83564999999</v>
          </cell>
          <cell r="L565">
            <v>44377782.338500001</v>
          </cell>
          <cell r="M565">
            <v>153026.83564999999</v>
          </cell>
          <cell r="N565">
            <v>30605367.129999999</v>
          </cell>
          <cell r="O565">
            <v>153026.83564999999</v>
          </cell>
          <cell r="P565">
            <v>32135635.486499999</v>
          </cell>
          <cell r="Q565">
            <v>153026.83564999999</v>
          </cell>
          <cell r="R565">
            <v>41317245.625500001</v>
          </cell>
          <cell r="S565">
            <v>153026.83564999999</v>
          </cell>
          <cell r="T565">
            <v>30605367.129999999</v>
          </cell>
          <cell r="U565">
            <v>153026.83564999999</v>
          </cell>
          <cell r="V565">
            <v>36726440.556000002</v>
          </cell>
          <cell r="W565">
            <v>153026.83564999999</v>
          </cell>
          <cell r="X565">
            <v>39786977.269000001</v>
          </cell>
          <cell r="Y565">
            <v>153026.83564999999</v>
          </cell>
          <cell r="Z565">
            <v>38256708.912500001</v>
          </cell>
          <cell r="AA565">
            <v>153026.83564999999</v>
          </cell>
          <cell r="AB565">
            <v>39786977.269000001</v>
          </cell>
          <cell r="AC565">
            <v>153026.83564999999</v>
          </cell>
          <cell r="AE565" t="str">
            <v>Nomi Parts</v>
          </cell>
          <cell r="AF565">
            <v>449898896.81099999</v>
          </cell>
        </row>
        <row r="566">
          <cell r="B566">
            <v>1.2300252312867957E-2</v>
          </cell>
          <cell r="D566" t="str">
            <v>Paints &amp; Chemicals</v>
          </cell>
          <cell r="E566">
            <v>14625</v>
          </cell>
          <cell r="F566">
            <v>3510000</v>
          </cell>
          <cell r="G566">
            <v>14625</v>
          </cell>
          <cell r="H566">
            <v>3802500</v>
          </cell>
          <cell r="I566">
            <v>14625</v>
          </cell>
          <cell r="J566">
            <v>3802500</v>
          </cell>
          <cell r="K566">
            <v>14625</v>
          </cell>
          <cell r="L566">
            <v>4241250</v>
          </cell>
          <cell r="M566">
            <v>14625</v>
          </cell>
          <cell r="N566">
            <v>2925000</v>
          </cell>
          <cell r="O566">
            <v>14625</v>
          </cell>
          <cell r="P566">
            <v>3071250</v>
          </cell>
          <cell r="Q566">
            <v>14625</v>
          </cell>
          <cell r="R566">
            <v>3948750</v>
          </cell>
          <cell r="S566">
            <v>14625</v>
          </cell>
          <cell r="T566">
            <v>2925000</v>
          </cell>
          <cell r="U566">
            <v>14625</v>
          </cell>
          <cell r="V566">
            <v>3510000</v>
          </cell>
          <cell r="W566">
            <v>14625</v>
          </cell>
          <cell r="X566">
            <v>3802500</v>
          </cell>
          <cell r="Y566">
            <v>14625</v>
          </cell>
          <cell r="Z566">
            <v>3656250</v>
          </cell>
          <cell r="AA566">
            <v>14625</v>
          </cell>
          <cell r="AB566">
            <v>3802500</v>
          </cell>
          <cell r="AC566">
            <v>14625</v>
          </cell>
          <cell r="AE566" t="str">
            <v>Paints &amp; Chemicals</v>
          </cell>
          <cell r="AF566">
            <v>42997500</v>
          </cell>
        </row>
        <row r="567">
          <cell r="B567">
            <v>4.4962153069806558E-3</v>
          </cell>
          <cell r="D567" t="str">
            <v>Consumables</v>
          </cell>
          <cell r="E567">
            <v>5346</v>
          </cell>
          <cell r="F567">
            <v>1283040</v>
          </cell>
          <cell r="G567">
            <v>5346</v>
          </cell>
          <cell r="H567">
            <v>1389960</v>
          </cell>
          <cell r="I567">
            <v>5346</v>
          </cell>
          <cell r="J567">
            <v>1389960</v>
          </cell>
          <cell r="K567">
            <v>5346</v>
          </cell>
          <cell r="L567">
            <v>1550340</v>
          </cell>
          <cell r="M567">
            <v>5346</v>
          </cell>
          <cell r="N567">
            <v>1069200</v>
          </cell>
          <cell r="O567">
            <v>5346</v>
          </cell>
          <cell r="P567">
            <v>1122660</v>
          </cell>
          <cell r="Q567">
            <v>5346</v>
          </cell>
          <cell r="R567">
            <v>1443420</v>
          </cell>
          <cell r="S567">
            <v>5346</v>
          </cell>
          <cell r="T567">
            <v>1069200</v>
          </cell>
          <cell r="U567">
            <v>5346</v>
          </cell>
          <cell r="V567">
            <v>1283040</v>
          </cell>
          <cell r="W567">
            <v>5346</v>
          </cell>
          <cell r="X567">
            <v>1389960</v>
          </cell>
          <cell r="Y567">
            <v>5346</v>
          </cell>
          <cell r="Z567">
            <v>1336500</v>
          </cell>
          <cell r="AA567">
            <v>5346</v>
          </cell>
          <cell r="AB567">
            <v>1389960</v>
          </cell>
          <cell r="AC567">
            <v>5346</v>
          </cell>
          <cell r="AE567" t="str">
            <v>Consumables</v>
          </cell>
          <cell r="AF567">
            <v>15717240</v>
          </cell>
        </row>
        <row r="568">
          <cell r="B568">
            <v>0</v>
          </cell>
          <cell r="D568" t="str">
            <v>KD Parts</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E568" t="str">
            <v>KD Parts</v>
          </cell>
          <cell r="AF568">
            <v>0</v>
          </cell>
        </row>
        <row r="569">
          <cell r="B569">
            <v>6.6358284272497901E-4</v>
          </cell>
          <cell r="D569" t="str">
            <v>Spare parts</v>
          </cell>
          <cell r="E569">
            <v>789</v>
          </cell>
          <cell r="F569">
            <v>189360</v>
          </cell>
          <cell r="G569">
            <v>789</v>
          </cell>
          <cell r="H569">
            <v>205140</v>
          </cell>
          <cell r="I569">
            <v>789</v>
          </cell>
          <cell r="J569">
            <v>205140</v>
          </cell>
          <cell r="K569">
            <v>789</v>
          </cell>
          <cell r="L569">
            <v>228810</v>
          </cell>
          <cell r="M569">
            <v>789</v>
          </cell>
          <cell r="N569">
            <v>157800</v>
          </cell>
          <cell r="O569">
            <v>789</v>
          </cell>
          <cell r="P569">
            <v>165690</v>
          </cell>
          <cell r="Q569">
            <v>789</v>
          </cell>
          <cell r="R569">
            <v>213030</v>
          </cell>
          <cell r="S569">
            <v>789</v>
          </cell>
          <cell r="T569">
            <v>157800</v>
          </cell>
          <cell r="U569">
            <v>789</v>
          </cell>
          <cell r="V569">
            <v>189360</v>
          </cell>
          <cell r="W569">
            <v>789</v>
          </cell>
          <cell r="X569">
            <v>205140</v>
          </cell>
          <cell r="Y569">
            <v>789</v>
          </cell>
          <cell r="Z569">
            <v>197250</v>
          </cell>
          <cell r="AA569">
            <v>789</v>
          </cell>
          <cell r="AB569">
            <v>205140</v>
          </cell>
          <cell r="AC569">
            <v>789</v>
          </cell>
          <cell r="AE569" t="str">
            <v>Spare parts</v>
          </cell>
          <cell r="AF569">
            <v>2319660</v>
          </cell>
        </row>
        <row r="570">
          <cell r="B570">
            <v>4.2834314550042052E-3</v>
          </cell>
          <cell r="D570" t="str">
            <v>Utilities</v>
          </cell>
          <cell r="E570">
            <v>5093</v>
          </cell>
          <cell r="F570">
            <v>1222320</v>
          </cell>
          <cell r="G570">
            <v>5093</v>
          </cell>
          <cell r="H570">
            <v>1324180</v>
          </cell>
          <cell r="I570">
            <v>5093</v>
          </cell>
          <cell r="J570">
            <v>1324180</v>
          </cell>
          <cell r="K570">
            <v>5093</v>
          </cell>
          <cell r="L570">
            <v>1476970</v>
          </cell>
          <cell r="M570">
            <v>5093</v>
          </cell>
          <cell r="N570">
            <v>1018600</v>
          </cell>
          <cell r="O570">
            <v>5093</v>
          </cell>
          <cell r="P570">
            <v>1069530</v>
          </cell>
          <cell r="Q570">
            <v>5093</v>
          </cell>
          <cell r="R570">
            <v>1375110</v>
          </cell>
          <cell r="S570">
            <v>5093</v>
          </cell>
          <cell r="T570">
            <v>1018600</v>
          </cell>
          <cell r="U570">
            <v>5093</v>
          </cell>
          <cell r="V570">
            <v>1222320</v>
          </cell>
          <cell r="W570">
            <v>5093</v>
          </cell>
          <cell r="X570">
            <v>1324180</v>
          </cell>
          <cell r="Y570">
            <v>5093</v>
          </cell>
          <cell r="Z570">
            <v>1273250</v>
          </cell>
          <cell r="AA570">
            <v>5093</v>
          </cell>
          <cell r="AB570">
            <v>1324180</v>
          </cell>
          <cell r="AC570">
            <v>5093</v>
          </cell>
          <cell r="AE570" t="str">
            <v>Utilites</v>
          </cell>
          <cell r="AF570">
            <v>14973420</v>
          </cell>
        </row>
        <row r="571">
          <cell r="B571">
            <v>5.9764507989907489E-3</v>
          </cell>
          <cell r="D571" t="str">
            <v>Royalty</v>
          </cell>
          <cell r="E571">
            <v>7106</v>
          </cell>
          <cell r="F571">
            <v>1705440</v>
          </cell>
          <cell r="G571">
            <v>7106</v>
          </cell>
          <cell r="H571">
            <v>1847560</v>
          </cell>
          <cell r="I571">
            <v>7106</v>
          </cell>
          <cell r="J571">
            <v>1847560</v>
          </cell>
          <cell r="K571">
            <v>7106</v>
          </cell>
          <cell r="L571">
            <v>2060740</v>
          </cell>
          <cell r="M571">
            <v>7106</v>
          </cell>
          <cell r="N571">
            <v>1421200</v>
          </cell>
          <cell r="O571">
            <v>7106</v>
          </cell>
          <cell r="P571">
            <v>1492260</v>
          </cell>
          <cell r="Q571">
            <v>7106</v>
          </cell>
          <cell r="R571">
            <v>1918620</v>
          </cell>
          <cell r="S571">
            <v>7106</v>
          </cell>
          <cell r="T571">
            <v>1421200</v>
          </cell>
          <cell r="U571">
            <v>7106</v>
          </cell>
          <cell r="V571">
            <v>1705440</v>
          </cell>
          <cell r="W571">
            <v>7106</v>
          </cell>
          <cell r="X571">
            <v>1847560</v>
          </cell>
          <cell r="Y571">
            <v>7106</v>
          </cell>
          <cell r="Z571">
            <v>1776500</v>
          </cell>
          <cell r="AA571">
            <v>7106</v>
          </cell>
          <cell r="AB571">
            <v>1847560</v>
          </cell>
          <cell r="AC571">
            <v>7106</v>
          </cell>
          <cell r="AE571" t="str">
            <v>Royalty</v>
          </cell>
          <cell r="AF571">
            <v>20891640</v>
          </cell>
        </row>
        <row r="573">
          <cell r="E573">
            <v>927015.06603350956</v>
          </cell>
          <cell r="F573">
            <v>222483615.84804231</v>
          </cell>
          <cell r="G573">
            <v>927015.06603350956</v>
          </cell>
          <cell r="H573">
            <v>241023917.1687125</v>
          </cell>
          <cell r="I573">
            <v>927015.06603350956</v>
          </cell>
          <cell r="J573">
            <v>241023917.1687125</v>
          </cell>
          <cell r="K573">
            <v>927015.06603350956</v>
          </cell>
          <cell r="L573">
            <v>268834369.14971781</v>
          </cell>
          <cell r="M573">
            <v>927015.06603350956</v>
          </cell>
          <cell r="N573">
            <v>185403013.20670193</v>
          </cell>
          <cell r="O573">
            <v>927015.06603350956</v>
          </cell>
          <cell r="P573">
            <v>194673163.86703703</v>
          </cell>
          <cell r="Q573">
            <v>926684.06603350956</v>
          </cell>
          <cell r="R573">
            <v>250204697.82904759</v>
          </cell>
          <cell r="S573">
            <v>926684.06603350956</v>
          </cell>
          <cell r="T573">
            <v>185336813.20670193</v>
          </cell>
          <cell r="U573">
            <v>926684.06603350956</v>
          </cell>
          <cell r="V573">
            <v>222404175.84804231</v>
          </cell>
          <cell r="W573">
            <v>926684.06603350956</v>
          </cell>
          <cell r="X573">
            <v>240937857.1687125</v>
          </cell>
          <cell r="Y573">
            <v>926684.06603350956</v>
          </cell>
          <cell r="Z573">
            <v>231671016.5083774</v>
          </cell>
          <cell r="AA573">
            <v>926684.06603350956</v>
          </cell>
          <cell r="AB573">
            <v>240937857.1687125</v>
          </cell>
          <cell r="AC573">
            <v>926848.44018316944</v>
          </cell>
          <cell r="AF573">
            <v>2724934414.1385188</v>
          </cell>
        </row>
        <row r="574">
          <cell r="B574">
            <v>6.0469282964467033E-2</v>
          </cell>
          <cell r="C574" t="str">
            <v>Contribution Margin</v>
          </cell>
          <cell r="E574">
            <v>71897.977444751305</v>
          </cell>
          <cell r="F574">
            <v>17255514.586740315</v>
          </cell>
          <cell r="G574">
            <v>71897.977444751305</v>
          </cell>
          <cell r="H574">
            <v>18693474.135635316</v>
          </cell>
          <cell r="I574">
            <v>71897.977444751305</v>
          </cell>
          <cell r="J574">
            <v>18693474.135635316</v>
          </cell>
          <cell r="K574">
            <v>71897.977444751305</v>
          </cell>
          <cell r="L574">
            <v>20850413.458977818</v>
          </cell>
          <cell r="M574">
            <v>71897.977444751305</v>
          </cell>
          <cell r="N574">
            <v>14379595.488950253</v>
          </cell>
          <cell r="O574">
            <v>71897.977444751305</v>
          </cell>
          <cell r="P574">
            <v>15098575.263397753</v>
          </cell>
          <cell r="Q574">
            <v>72228.977444751305</v>
          </cell>
          <cell r="R574">
            <v>19501823.910082847</v>
          </cell>
          <cell r="S574">
            <v>72228.977444751305</v>
          </cell>
          <cell r="T574">
            <v>14445795.488950253</v>
          </cell>
          <cell r="U574">
            <v>72228.977444751305</v>
          </cell>
          <cell r="V574">
            <v>17334954.586740315</v>
          </cell>
          <cell r="W574">
            <v>72228.977444751305</v>
          </cell>
          <cell r="X574">
            <v>18779534.135635316</v>
          </cell>
          <cell r="Y574">
            <v>72228.977444751305</v>
          </cell>
          <cell r="Z574">
            <v>18057244.361187816</v>
          </cell>
          <cell r="AA574">
            <v>72228.977444751305</v>
          </cell>
          <cell r="AB574">
            <v>18779534.135635316</v>
          </cell>
          <cell r="AC574">
            <v>72064.603295091423</v>
          </cell>
          <cell r="AD574" t="str">
            <v>Contribution Margin</v>
          </cell>
        </row>
        <row r="576">
          <cell r="C576" t="str">
            <v>Production cost</v>
          </cell>
          <cell r="AD576" t="str">
            <v>Production cost</v>
          </cell>
        </row>
        <row r="577">
          <cell r="B577">
            <v>4.4835759519272029E-3</v>
          </cell>
          <cell r="D577" t="str">
            <v xml:space="preserve">Salaries &amp; Wages </v>
          </cell>
          <cell r="E577">
            <v>5330.971806841444</v>
          </cell>
          <cell r="F577">
            <v>1279433.2336419467</v>
          </cell>
          <cell r="G577">
            <v>4450.6278387391867</v>
          </cell>
          <cell r="H577">
            <v>1157163.2380721886</v>
          </cell>
          <cell r="I577">
            <v>4327.5507084975143</v>
          </cell>
          <cell r="J577">
            <v>1125163.1842093538</v>
          </cell>
          <cell r="K577">
            <v>3880.9474753805712</v>
          </cell>
          <cell r="L577">
            <v>1125474.7678603656</v>
          </cell>
          <cell r="M577">
            <v>5576.0739588801307</v>
          </cell>
          <cell r="N577">
            <v>1115214.7917760261</v>
          </cell>
          <cell r="O577">
            <v>5384.2223576312035</v>
          </cell>
          <cell r="P577">
            <v>1130686.6951025527</v>
          </cell>
          <cell r="Q577">
            <v>3880.9474753805712</v>
          </cell>
          <cell r="R577">
            <v>1047855.8183527542</v>
          </cell>
          <cell r="S577">
            <v>5106.5098360270676</v>
          </cell>
          <cell r="T577">
            <v>1021301.9672054135</v>
          </cell>
          <cell r="U577">
            <v>4709.8877128404993</v>
          </cell>
          <cell r="V577">
            <v>1130373.0510817198</v>
          </cell>
          <cell r="W577">
            <v>5160.8344087507594</v>
          </cell>
          <cell r="X577">
            <v>1341816.9462751974</v>
          </cell>
          <cell r="Y577">
            <v>5216.3272518556068</v>
          </cell>
          <cell r="Z577">
            <v>1304081.8129639018</v>
          </cell>
          <cell r="AA577">
            <v>5063.8667476260061</v>
          </cell>
          <cell r="AB577">
            <v>1316605.3543827615</v>
          </cell>
          <cell r="AC577">
            <v>4794.2758030354353</v>
          </cell>
          <cell r="AE577" t="str">
            <v xml:space="preserve">Salaries &amp; Wages </v>
          </cell>
        </row>
        <row r="578">
          <cell r="D578" t="str">
            <v xml:space="preserve">Utilities </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E578" t="str">
            <v xml:space="preserve">Utilities </v>
          </cell>
        </row>
        <row r="579">
          <cell r="B579">
            <v>9.3777052776211744E-3</v>
          </cell>
          <cell r="D579" t="str">
            <v>Depreciation</v>
          </cell>
          <cell r="E579">
            <v>11150.091575091576</v>
          </cell>
          <cell r="F579">
            <v>2676021.9780219779</v>
          </cell>
          <cell r="G579">
            <v>9308.7920489296648</v>
          </cell>
          <cell r="H579">
            <v>2420285.9327217126</v>
          </cell>
          <cell r="I579">
            <v>9051.3678263455258</v>
          </cell>
          <cell r="J579">
            <v>2353355.6348498366</v>
          </cell>
          <cell r="K579">
            <v>8117.2666666666673</v>
          </cell>
          <cell r="L579">
            <v>2354007.3333333335</v>
          </cell>
          <cell r="M579">
            <v>11662.739463601532</v>
          </cell>
          <cell r="N579">
            <v>2332547.8927203063</v>
          </cell>
          <cell r="O579">
            <v>11261.468738438773</v>
          </cell>
          <cell r="P579">
            <v>2364908.4350721422</v>
          </cell>
          <cell r="Q579">
            <v>8117.2666666666673</v>
          </cell>
          <cell r="R579">
            <v>2191662</v>
          </cell>
          <cell r="S579">
            <v>10680.614035087719</v>
          </cell>
          <cell r="T579">
            <v>2136122.8070175438</v>
          </cell>
          <cell r="U579">
            <v>9851.0517799352765</v>
          </cell>
          <cell r="V579">
            <v>2364252.4271844663</v>
          </cell>
          <cell r="W579">
            <v>10794.237588652482</v>
          </cell>
          <cell r="X579">
            <v>2806501.7730496456</v>
          </cell>
          <cell r="Y579">
            <v>10910.304659498208</v>
          </cell>
          <cell r="Z579">
            <v>2727576.1648745518</v>
          </cell>
          <cell r="AA579">
            <v>10591.423103688239</v>
          </cell>
          <cell r="AB579">
            <v>2753770.0069589424</v>
          </cell>
          <cell r="AC579">
            <v>10027.555233266825</v>
          </cell>
          <cell r="AE579" t="str">
            <v>Depreciation</v>
          </cell>
        </row>
        <row r="580">
          <cell r="B580">
            <v>2.7994318424629044E-3</v>
          </cell>
          <cell r="D580" t="str">
            <v xml:space="preserve">Other Factory overhead </v>
          </cell>
          <cell r="E580">
            <v>3328.5244606883934</v>
          </cell>
          <cell r="F580">
            <v>798845.87056521443</v>
          </cell>
          <cell r="G580">
            <v>2778.859870849943</v>
          </cell>
          <cell r="H580">
            <v>722503.56642098515</v>
          </cell>
          <cell r="I580">
            <v>2702.0136121556093</v>
          </cell>
          <cell r="J580">
            <v>702523.53916045837</v>
          </cell>
          <cell r="K580">
            <v>2423.1658073811504</v>
          </cell>
          <cell r="L580">
            <v>702718.08414053358</v>
          </cell>
          <cell r="M580">
            <v>3481.5600680763655</v>
          </cell>
          <cell r="N580">
            <v>696312.01361527306</v>
          </cell>
          <cell r="O580">
            <v>3361.7727627374452</v>
          </cell>
          <cell r="P580">
            <v>705972.28017486352</v>
          </cell>
          <cell r="Q580">
            <v>2423.1658073811504</v>
          </cell>
          <cell r="R580">
            <v>654254.76799291058</v>
          </cell>
          <cell r="S580">
            <v>3188.3760623436192</v>
          </cell>
          <cell r="T580">
            <v>637675.21246872388</v>
          </cell>
          <cell r="U580">
            <v>2940.735203132464</v>
          </cell>
          <cell r="V580">
            <v>705776.44875179138</v>
          </cell>
          <cell r="W580">
            <v>3222.2949566238703</v>
          </cell>
          <cell r="X580">
            <v>837796.68872220628</v>
          </cell>
          <cell r="Y580">
            <v>3256.9432894907936</v>
          </cell>
          <cell r="Z580">
            <v>814235.82237269846</v>
          </cell>
          <cell r="AA580">
            <v>3161.7507925119394</v>
          </cell>
          <cell r="AB580">
            <v>822055.20605310425</v>
          </cell>
          <cell r="AC580">
            <v>2993.4250001492392</v>
          </cell>
          <cell r="AE580" t="str">
            <v xml:space="preserve">Other Factory overhead </v>
          </cell>
        </row>
        <row r="581">
          <cell r="D581" t="str">
            <v>Running Royalty</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E581" t="str">
            <v>Running Royalty</v>
          </cell>
        </row>
        <row r="582">
          <cell r="E582">
            <v>19809.587842621411</v>
          </cell>
          <cell r="F582">
            <v>4754301.0822291393</v>
          </cell>
          <cell r="G582">
            <v>16538.279758518795</v>
          </cell>
          <cell r="H582">
            <v>4299952.7372148866</v>
          </cell>
          <cell r="I582">
            <v>16080.93214699865</v>
          </cell>
          <cell r="J582">
            <v>4181042.3582196487</v>
          </cell>
          <cell r="K582">
            <v>14421.379949428388</v>
          </cell>
          <cell r="L582">
            <v>4182200.1853342326</v>
          </cell>
          <cell r="M582">
            <v>20720.373490558028</v>
          </cell>
          <cell r="N582">
            <v>4144074.6981116054</v>
          </cell>
          <cell r="O582">
            <v>20007.463858807419</v>
          </cell>
          <cell r="P582">
            <v>4201567.4103495581</v>
          </cell>
          <cell r="Q582">
            <v>14421.379949428388</v>
          </cell>
          <cell r="R582">
            <v>3893772.5863456647</v>
          </cell>
          <cell r="S582">
            <v>18975.499933458406</v>
          </cell>
          <cell r="T582">
            <v>3795099.9866916812</v>
          </cell>
          <cell r="U582">
            <v>17501.674695908237</v>
          </cell>
          <cell r="V582">
            <v>4200401.9270179775</v>
          </cell>
          <cell r="W582">
            <v>19177.366954027111</v>
          </cell>
          <cell r="X582">
            <v>4986115.4080470493</v>
          </cell>
          <cell r="Y582">
            <v>19383.575200844611</v>
          </cell>
          <cell r="Z582">
            <v>4845893.8002111521</v>
          </cell>
          <cell r="AA582">
            <v>18817.040643826185</v>
          </cell>
          <cell r="AB582">
            <v>4892430.5673948079</v>
          </cell>
          <cell r="AC582">
            <v>17815.256036451501</v>
          </cell>
        </row>
        <row r="583">
          <cell r="B583">
            <v>4.3808569892455754E-2</v>
          </cell>
          <cell r="C583" t="str">
            <v>Gross Profit</v>
          </cell>
          <cell r="E583">
            <v>52088.389602129893</v>
          </cell>
          <cell r="F583">
            <v>12501213.504511176</v>
          </cell>
          <cell r="G583">
            <v>55359.69768623251</v>
          </cell>
          <cell r="H583">
            <v>14393521.398420431</v>
          </cell>
          <cell r="I583">
            <v>55817.045297752658</v>
          </cell>
          <cell r="J583">
            <v>14512431.777415667</v>
          </cell>
          <cell r="K583">
            <v>57476.597495322916</v>
          </cell>
          <cell r="L583">
            <v>16668213.273643587</v>
          </cell>
          <cell r="M583">
            <v>51177.603954193277</v>
          </cell>
          <cell r="N583">
            <v>10235520.790838648</v>
          </cell>
          <cell r="O583">
            <v>51890.513585943889</v>
          </cell>
          <cell r="P583">
            <v>10897007.853048194</v>
          </cell>
          <cell r="Q583">
            <v>57807.597495322916</v>
          </cell>
          <cell r="R583">
            <v>15608051.323737182</v>
          </cell>
          <cell r="S583">
            <v>53253.477511292898</v>
          </cell>
          <cell r="T583">
            <v>10650695.502258571</v>
          </cell>
          <cell r="U583">
            <v>54727.302748843067</v>
          </cell>
          <cell r="V583">
            <v>13134552.659722337</v>
          </cell>
          <cell r="W583">
            <v>53051.610490724197</v>
          </cell>
          <cell r="X583">
            <v>13793418.727588266</v>
          </cell>
          <cell r="Y583">
            <v>52845.40224390669</v>
          </cell>
          <cell r="Z583">
            <v>13211350.560976664</v>
          </cell>
          <cell r="AA583">
            <v>53411.936800925119</v>
          </cell>
          <cell r="AB583">
            <v>13887103.568240508</v>
          </cell>
          <cell r="AC583">
            <v>54249.347258639922</v>
          </cell>
          <cell r="AD583" t="str">
            <v>Gross Profit</v>
          </cell>
        </row>
        <row r="585">
          <cell r="C585" t="str">
            <v>Other Expenses</v>
          </cell>
          <cell r="AD585" t="str">
            <v>Other Expenses</v>
          </cell>
        </row>
        <row r="586">
          <cell r="D586" t="str">
            <v>Selling Expenses</v>
          </cell>
          <cell r="E586">
            <v>5183.0082521448167</v>
          </cell>
          <cell r="F586">
            <v>1243921.9805147559</v>
          </cell>
          <cell r="G586">
            <v>4427.3486746392564</v>
          </cell>
          <cell r="H586">
            <v>1151110.6554062066</v>
          </cell>
          <cell r="I586">
            <v>4320.887144065181</v>
          </cell>
          <cell r="J586">
            <v>1123430.657456947</v>
          </cell>
          <cell r="K586">
            <v>3897.7185689144208</v>
          </cell>
          <cell r="L586">
            <v>1130338.384985182</v>
          </cell>
          <cell r="M586">
            <v>5409.2615187305564</v>
          </cell>
          <cell r="N586">
            <v>1081852.3037461112</v>
          </cell>
          <cell r="O586">
            <v>5179.8400416559607</v>
          </cell>
          <cell r="P586">
            <v>1087766.4087477517</v>
          </cell>
          <cell r="Q586">
            <v>3845.1336292747983</v>
          </cell>
          <cell r="R586">
            <v>1038186.0799041955</v>
          </cell>
          <cell r="S586">
            <v>4967.5774890123712</v>
          </cell>
          <cell r="T586">
            <v>993515.49780247419</v>
          </cell>
          <cell r="U586">
            <v>4642.661605420024</v>
          </cell>
          <cell r="V586">
            <v>1114238.7853008057</v>
          </cell>
          <cell r="W586">
            <v>5073.1110111757944</v>
          </cell>
          <cell r="X586">
            <v>1319008.8629057065</v>
          </cell>
          <cell r="Y586">
            <v>5099.2966467698334</v>
          </cell>
          <cell r="Z586">
            <v>1274824.1616924584</v>
          </cell>
          <cell r="AA586">
            <v>4893.3178190345943</v>
          </cell>
          <cell r="AB586">
            <v>1272262.6329489946</v>
          </cell>
          <cell r="AC586">
            <v>4704.2368746297925</v>
          </cell>
          <cell r="AE586" t="str">
            <v>Selling Expenses</v>
          </cell>
        </row>
        <row r="587">
          <cell r="D587" t="str">
            <v>Advertisement Expenses</v>
          </cell>
          <cell r="E587">
            <v>800.32572918126152</v>
          </cell>
          <cell r="F587">
            <v>192078.17500350275</v>
          </cell>
          <cell r="G587">
            <v>969.71958993165515</v>
          </cell>
          <cell r="H587">
            <v>252127.09338223035</v>
          </cell>
          <cell r="I587">
            <v>7367.9708551430685</v>
          </cell>
          <cell r="J587">
            <v>1915672.4223371979</v>
          </cell>
          <cell r="K587">
            <v>6935.2770964018819</v>
          </cell>
          <cell r="L587">
            <v>2011230.3579565457</v>
          </cell>
          <cell r="M587">
            <v>7697.2629504339211</v>
          </cell>
          <cell r="N587">
            <v>1539452.5900867842</v>
          </cell>
          <cell r="O587">
            <v>799.8365151483406</v>
          </cell>
          <cell r="P587">
            <v>167965.66818115153</v>
          </cell>
          <cell r="Q587">
            <v>739.89139808437483</v>
          </cell>
          <cell r="R587">
            <v>199770.6774827812</v>
          </cell>
          <cell r="S587">
            <v>4684.9685429207811</v>
          </cell>
          <cell r="T587">
            <v>936993.70858415624</v>
          </cell>
          <cell r="U587">
            <v>5393.2109933565007</v>
          </cell>
          <cell r="V587">
            <v>1294370.6384055601</v>
          </cell>
          <cell r="W587">
            <v>783.35612673520234</v>
          </cell>
          <cell r="X587">
            <v>203672.59295115262</v>
          </cell>
          <cell r="Y587">
            <v>8782.5333169589612</v>
          </cell>
          <cell r="Z587">
            <v>2195633.3292397405</v>
          </cell>
          <cell r="AA587">
            <v>1104.3291887822443</v>
          </cell>
          <cell r="AB587">
            <v>287125.5890833835</v>
          </cell>
          <cell r="AC587">
            <v>3808.1948444538048</v>
          </cell>
        </row>
        <row r="588">
          <cell r="D588" t="str">
            <v>Administrative Expenses</v>
          </cell>
          <cell r="E588">
            <v>10560.726889052896</v>
          </cell>
          <cell r="F588">
            <v>2534574.453372695</v>
          </cell>
          <cell r="G588">
            <v>9021.0198249495461</v>
          </cell>
          <cell r="H588">
            <v>2345465.154486882</v>
          </cell>
          <cell r="I588">
            <v>8804.0973170376383</v>
          </cell>
          <cell r="J588">
            <v>2289065.302429786</v>
          </cell>
          <cell r="K588">
            <v>7941.8629672567968</v>
          </cell>
          <cell r="L588">
            <v>2303140.2605044711</v>
          </cell>
          <cell r="M588">
            <v>11021.733092386507</v>
          </cell>
          <cell r="N588">
            <v>2204346.6184773012</v>
          </cell>
          <cell r="O588">
            <v>10554.271447719957</v>
          </cell>
          <cell r="P588">
            <v>2216397.004021191</v>
          </cell>
          <cell r="Q588">
            <v>7834.7176263668644</v>
          </cell>
          <cell r="R588">
            <v>2115373.7591190534</v>
          </cell>
          <cell r="S588">
            <v>10121.772262268241</v>
          </cell>
          <cell r="T588">
            <v>2024354.4524536482</v>
          </cell>
          <cell r="U588">
            <v>9459.7343604157559</v>
          </cell>
          <cell r="V588">
            <v>2270336.2464997815</v>
          </cell>
          <cell r="W588">
            <v>10336.803890810705</v>
          </cell>
          <cell r="X588">
            <v>2687569.0116107832</v>
          </cell>
          <cell r="Y588">
            <v>10390.158879356299</v>
          </cell>
          <cell r="Z588">
            <v>2597539.7198390746</v>
          </cell>
          <cell r="AA588">
            <v>9970.4632047953019</v>
          </cell>
          <cell r="AB588">
            <v>2592320.4332467783</v>
          </cell>
          <cell r="AC588">
            <v>9585.1981007011727</v>
          </cell>
          <cell r="AE588" t="str">
            <v>Administrative Expenses</v>
          </cell>
        </row>
        <row r="589">
          <cell r="D589" t="str">
            <v>Depreciation (Admin. &amp; Selling )</v>
          </cell>
          <cell r="E589">
            <v>2969.9882598191184</v>
          </cell>
          <cell r="F589">
            <v>712797.18235658843</v>
          </cell>
          <cell r="G589">
            <v>2536.9771657922738</v>
          </cell>
          <cell r="H589">
            <v>659614.06310599123</v>
          </cell>
          <cell r="I589">
            <v>2475.9721508385478</v>
          </cell>
          <cell r="J589">
            <v>643752.75921802246</v>
          </cell>
          <cell r="K589">
            <v>2233.4863898710532</v>
          </cell>
          <cell r="L589">
            <v>647711.05306260544</v>
          </cell>
          <cell r="M589">
            <v>3099.6368177250984</v>
          </cell>
          <cell r="N589">
            <v>619927.36354501965</v>
          </cell>
          <cell r="O589">
            <v>2968.1727990868981</v>
          </cell>
          <cell r="P589">
            <v>623316.28780824854</v>
          </cell>
          <cell r="Q589">
            <v>2203.3539560073127</v>
          </cell>
          <cell r="R589">
            <v>594905.56812197447</v>
          </cell>
          <cell r="S589">
            <v>2846.5412564224971</v>
          </cell>
          <cell r="T589">
            <v>569308.25128449942</v>
          </cell>
          <cell r="U589">
            <v>2660.3566484202443</v>
          </cell>
          <cell r="V589">
            <v>638485.5956208586</v>
          </cell>
          <cell r="W589">
            <v>2907.0145002598042</v>
          </cell>
          <cell r="X589">
            <v>755823.77006754908</v>
          </cell>
          <cell r="Y589">
            <v>2922.0194986134175</v>
          </cell>
          <cell r="Z589">
            <v>730504.8746533544</v>
          </cell>
          <cell r="AA589">
            <v>2803.9886812995901</v>
          </cell>
          <cell r="AB589">
            <v>729037.0571378934</v>
          </cell>
          <cell r="AC589">
            <v>2695.6407571369405</v>
          </cell>
          <cell r="AE589" t="str">
            <v>Depreciation (Admin. &amp; Selling )</v>
          </cell>
        </row>
        <row r="590">
          <cell r="D590" t="str">
            <v>Financial Charges -Capital Exp.</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E590" t="str">
            <v>Financial Charges -Capital Exp.</v>
          </cell>
        </row>
        <row r="591">
          <cell r="D591" t="str">
            <v>Financial  Charges -Working Capital</v>
          </cell>
          <cell r="E591">
            <v>530.11444507895521</v>
          </cell>
          <cell r="F591">
            <v>127227.46681894925</v>
          </cell>
          <cell r="G591">
            <v>458.80097155251627</v>
          </cell>
          <cell r="H591">
            <v>119288.25260365423</v>
          </cell>
          <cell r="I591">
            <v>448.49087868071882</v>
          </cell>
          <cell r="J591">
            <v>116607.62845698689</v>
          </cell>
          <cell r="K591">
            <v>407.98094465914818</v>
          </cell>
          <cell r="L591">
            <v>118314.47395115298</v>
          </cell>
          <cell r="M591">
            <v>548.85949175372707</v>
          </cell>
          <cell r="N591">
            <v>109771.89835074541</v>
          </cell>
          <cell r="O591">
            <v>527.77239945924691</v>
          </cell>
          <cell r="P591">
            <v>110832.20388644186</v>
          </cell>
          <cell r="Q591">
            <v>396.96132884259964</v>
          </cell>
          <cell r="R591">
            <v>107179.5587875019</v>
          </cell>
          <cell r="S591">
            <v>498.98402076239711</v>
          </cell>
          <cell r="T591">
            <v>99796.804152479424</v>
          </cell>
          <cell r="U591">
            <v>470.64800851302482</v>
          </cell>
          <cell r="V591">
            <v>112955.52204312595</v>
          </cell>
          <cell r="W591">
            <v>511.61704210669683</v>
          </cell>
          <cell r="X591">
            <v>133020.43094774117</v>
          </cell>
          <cell r="Y591">
            <v>513.76394785157731</v>
          </cell>
          <cell r="Z591">
            <v>128440.98696289433</v>
          </cell>
          <cell r="AA591">
            <v>495.30468493193735</v>
          </cell>
          <cell r="AB591">
            <v>128779.21808230371</v>
          </cell>
          <cell r="AC591">
            <v>480.345049334686</v>
          </cell>
          <cell r="AE591" t="str">
            <v>Financial  Charges -Working Capital</v>
          </cell>
        </row>
        <row r="592">
          <cell r="D592" t="str">
            <v>Other Expenses (Charity &amp; Donation)</v>
          </cell>
          <cell r="E592">
            <v>368.13503130483002</v>
          </cell>
          <cell r="F592">
            <v>88352.407513159211</v>
          </cell>
          <cell r="G592">
            <v>318.61178580035858</v>
          </cell>
          <cell r="H592">
            <v>82839.064308093235</v>
          </cell>
          <cell r="I592">
            <v>311.4519990838325</v>
          </cell>
          <cell r="J592">
            <v>80977.519761796444</v>
          </cell>
          <cell r="K592">
            <v>283.32010045774183</v>
          </cell>
          <cell r="L592">
            <v>82162.82913274513</v>
          </cell>
          <cell r="M592">
            <v>381.15242482897719</v>
          </cell>
          <cell r="N592">
            <v>76230.484965795433</v>
          </cell>
          <cell r="O592">
            <v>366.50861073558809</v>
          </cell>
          <cell r="P592">
            <v>76966.808254473493</v>
          </cell>
          <cell r="Q592">
            <v>275.66758947402758</v>
          </cell>
          <cell r="R592">
            <v>74430.249157987448</v>
          </cell>
          <cell r="S592">
            <v>346.51668108499797</v>
          </cell>
          <cell r="T592">
            <v>69303.336216999596</v>
          </cell>
          <cell r="U592">
            <v>326.83889480071173</v>
          </cell>
          <cell r="V592">
            <v>78441.33475217082</v>
          </cell>
          <cell r="W592">
            <v>355.28961257409514</v>
          </cell>
          <cell r="X592">
            <v>92375.299269264739</v>
          </cell>
          <cell r="Y592">
            <v>356.78051934137312</v>
          </cell>
          <cell r="Z592">
            <v>89195.129835343279</v>
          </cell>
          <cell r="AA592">
            <v>343.96158675828985</v>
          </cell>
          <cell r="AB592">
            <v>89430.012557155365</v>
          </cell>
          <cell r="AC592">
            <v>333.57295092686536</v>
          </cell>
          <cell r="AE592" t="str">
            <v>Other Expenses (Charity &amp; Donation)</v>
          </cell>
        </row>
        <row r="593">
          <cell r="D593" t="str">
            <v>Other Expenses ( W.P.P.F.)</v>
          </cell>
          <cell r="E593">
            <v>3573.7075858361454</v>
          </cell>
          <cell r="F593">
            <v>857689.82060067495</v>
          </cell>
          <cell r="G593">
            <v>3260.1003648049996</v>
          </cell>
          <cell r="H593">
            <v>847626.09484929987</v>
          </cell>
          <cell r="I593">
            <v>2868.2077932472907</v>
          </cell>
          <cell r="J593">
            <v>745734.02624429564</v>
          </cell>
          <cell r="K593">
            <v>2950.3710885468208</v>
          </cell>
          <cell r="L593">
            <v>855607.61567857803</v>
          </cell>
          <cell r="M593">
            <v>2984.5209973853607</v>
          </cell>
          <cell r="N593">
            <v>596904.19947707211</v>
          </cell>
          <cell r="O593">
            <v>3261.9142882485439</v>
          </cell>
          <cell r="P593">
            <v>685002.00053219427</v>
          </cell>
          <cell r="Q593">
            <v>3221.4233012482478</v>
          </cell>
          <cell r="R593">
            <v>869784.29133702687</v>
          </cell>
          <cell r="S593">
            <v>2697.4681580678207</v>
          </cell>
          <cell r="T593">
            <v>539493.6316135641</v>
          </cell>
          <cell r="U593">
            <v>2877.5317129664104</v>
          </cell>
          <cell r="V593">
            <v>690607.61111193849</v>
          </cell>
          <cell r="W593">
            <v>3280.2679674234987</v>
          </cell>
          <cell r="X593">
            <v>852869.67153010971</v>
          </cell>
          <cell r="Y593">
            <v>2911.8557735997142</v>
          </cell>
          <cell r="Z593">
            <v>727963.94339992851</v>
          </cell>
          <cell r="AA593">
            <v>3464.9058265788067</v>
          </cell>
          <cell r="AB593">
            <v>900875.51491048979</v>
          </cell>
          <cell r="AC593">
            <v>3119.1015038384944</v>
          </cell>
          <cell r="AE593" t="str">
            <v>Other Expenses ( W.P.P.F.)</v>
          </cell>
        </row>
        <row r="594">
          <cell r="D594" t="str">
            <v>Workers Welfare Fund</v>
          </cell>
          <cell r="E594">
            <v>1499.0267372593985</v>
          </cell>
          <cell r="F594">
            <v>359766.41694225563</v>
          </cell>
          <cell r="G594">
            <v>1367.4811090758005</v>
          </cell>
          <cell r="H594">
            <v>355545.08835970814</v>
          </cell>
          <cell r="I594">
            <v>1203.0979219267881</v>
          </cell>
          <cell r="J594">
            <v>312805.45970096492</v>
          </cell>
          <cell r="K594">
            <v>1237.5621229049211</v>
          </cell>
          <cell r="L594">
            <v>358893.01564242714</v>
          </cell>
          <cell r="M594">
            <v>1251.8866374865934</v>
          </cell>
          <cell r="N594">
            <v>250377.32749731868</v>
          </cell>
          <cell r="O594">
            <v>1368.2419770751833</v>
          </cell>
          <cell r="P594">
            <v>287330.8151857885</v>
          </cell>
          <cell r="Q594">
            <v>1351.2576349952574</v>
          </cell>
          <cell r="R594">
            <v>364839.56144871947</v>
          </cell>
          <cell r="S594">
            <v>1131.4795054513236</v>
          </cell>
          <cell r="T594">
            <v>226295.90109026473</v>
          </cell>
          <cell r="U594">
            <v>1207.0089316049207</v>
          </cell>
          <cell r="V594">
            <v>289682.14358518098</v>
          </cell>
          <cell r="W594">
            <v>1375.9406080206418</v>
          </cell>
          <cell r="X594">
            <v>357744.55808536685</v>
          </cell>
          <cell r="Y594">
            <v>1221.4064958669101</v>
          </cell>
          <cell r="Z594">
            <v>305351.62396672752</v>
          </cell>
          <cell r="AA594">
            <v>1453.3887710099996</v>
          </cell>
          <cell r="AB594">
            <v>377881.08046259987</v>
          </cell>
          <cell r="AC594">
            <v>1308.3377523698375</v>
          </cell>
          <cell r="AE594" t="str">
            <v>Workers Welfare Fund</v>
          </cell>
        </row>
        <row r="595">
          <cell r="E595">
            <v>25485.032929677422</v>
          </cell>
          <cell r="F595">
            <v>6116407.9031225815</v>
          </cell>
          <cell r="G595">
            <v>22360.059486546405</v>
          </cell>
          <cell r="H595">
            <v>5813615.4665020648</v>
          </cell>
          <cell r="I595">
            <v>27800.176060023059</v>
          </cell>
          <cell r="J595">
            <v>7228045.7756059971</v>
          </cell>
          <cell r="K595">
            <v>25887.579279012789</v>
          </cell>
          <cell r="L595">
            <v>7507397.9909137068</v>
          </cell>
          <cell r="M595">
            <v>32394.313930730743</v>
          </cell>
          <cell r="N595">
            <v>6478862.7861461481</v>
          </cell>
          <cell r="O595">
            <v>25026.558079129718</v>
          </cell>
          <cell r="P595">
            <v>5255577.196617241</v>
          </cell>
          <cell r="Q595">
            <v>19868.406464293483</v>
          </cell>
          <cell r="R595">
            <v>5364469.7453592401</v>
          </cell>
          <cell r="S595">
            <v>27295.30791599043</v>
          </cell>
          <cell r="T595">
            <v>5459061.5831980845</v>
          </cell>
          <cell r="U595">
            <v>27037.991155497592</v>
          </cell>
          <cell r="V595">
            <v>6489117.8773194216</v>
          </cell>
          <cell r="W595">
            <v>24623.40075910644</v>
          </cell>
          <cell r="X595">
            <v>6402084.1973676747</v>
          </cell>
          <cell r="Y595">
            <v>32197.815078358082</v>
          </cell>
          <cell r="Z595">
            <v>8049453.769589521</v>
          </cell>
          <cell r="AA595">
            <v>24529.659763190764</v>
          </cell>
          <cell r="AB595">
            <v>6377711.5384296002</v>
          </cell>
          <cell r="AC595">
            <v>26034.627833391594</v>
          </cell>
        </row>
        <row r="596">
          <cell r="D596" t="str">
            <v>Operating Profit</v>
          </cell>
          <cell r="E596">
            <v>26603.356672452472</v>
          </cell>
          <cell r="F596">
            <v>6384805.6013885941</v>
          </cell>
          <cell r="G596">
            <v>32999.638199686102</v>
          </cell>
          <cell r="H596">
            <v>8579905.9319183659</v>
          </cell>
          <cell r="I596">
            <v>28016.869237729599</v>
          </cell>
          <cell r="J596">
            <v>7284386.0018096697</v>
          </cell>
          <cell r="K596">
            <v>31589.018216310127</v>
          </cell>
          <cell r="L596">
            <v>9160815.282729879</v>
          </cell>
          <cell r="M596">
            <v>18783.290023462534</v>
          </cell>
          <cell r="N596">
            <v>3756658.0046924995</v>
          </cell>
          <cell r="O596">
            <v>26863.955506814171</v>
          </cell>
          <cell r="P596">
            <v>5641430.6564309532</v>
          </cell>
          <cell r="Q596">
            <v>37939.191031029433</v>
          </cell>
          <cell r="R596">
            <v>10243581.578377942</v>
          </cell>
          <cell r="S596">
            <v>25958.169595302468</v>
          </cell>
          <cell r="T596">
            <v>5191633.9190604864</v>
          </cell>
          <cell r="U596">
            <v>27689.311593345476</v>
          </cell>
          <cell r="V596">
            <v>6645434.7824029159</v>
          </cell>
          <cell r="W596">
            <v>28428.209731617757</v>
          </cell>
          <cell r="X596">
            <v>7391334.5302205915</v>
          </cell>
          <cell r="Y596">
            <v>20647.587165548608</v>
          </cell>
          <cell r="Z596">
            <v>5161896.7913871426</v>
          </cell>
          <cell r="AA596">
            <v>28882.277037734355</v>
          </cell>
          <cell r="AB596">
            <v>7509392.0298109083</v>
          </cell>
          <cell r="AC596">
            <v>28214.719425248328</v>
          </cell>
          <cell r="AE596" t="str">
            <v>Operating Profit</v>
          </cell>
        </row>
        <row r="598">
          <cell r="C598" t="str">
            <v>Other Income</v>
          </cell>
          <cell r="AD598" t="str">
            <v>Other Income</v>
          </cell>
        </row>
        <row r="599">
          <cell r="D599" t="str">
            <v>H.D</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E599" t="str">
            <v>H.D</v>
          </cell>
        </row>
        <row r="600">
          <cell r="D600" t="str">
            <v>Others</v>
          </cell>
          <cell r="E600">
            <v>18021.978021978022</v>
          </cell>
          <cell r="F600">
            <v>4325274.7252747249</v>
          </cell>
          <cell r="G600">
            <v>15045.871559633028</v>
          </cell>
          <cell r="H600">
            <v>3911927</v>
          </cell>
          <cell r="I600">
            <v>14629.794826048172</v>
          </cell>
          <cell r="J600">
            <v>3803746.6547725247</v>
          </cell>
          <cell r="K600">
            <v>5120</v>
          </cell>
          <cell r="L600">
            <v>1484800</v>
          </cell>
          <cell r="M600">
            <v>7356.3218390804595</v>
          </cell>
          <cell r="N600">
            <v>1471264.367816092</v>
          </cell>
          <cell r="O600">
            <v>7103.2186459489458</v>
          </cell>
          <cell r="P600">
            <v>1491675.9156492786</v>
          </cell>
          <cell r="Q600">
            <v>5120</v>
          </cell>
          <cell r="R600">
            <v>1382400</v>
          </cell>
          <cell r="S600">
            <v>6736.8421052631575</v>
          </cell>
          <cell r="T600">
            <v>1347368.4210526315</v>
          </cell>
          <cell r="U600">
            <v>6213.5922330097092</v>
          </cell>
          <cell r="V600">
            <v>1491262.1359223302</v>
          </cell>
          <cell r="W600">
            <v>6808.510638297872</v>
          </cell>
          <cell r="X600">
            <v>1770212.7659574468</v>
          </cell>
          <cell r="Y600">
            <v>6881.7204301075271</v>
          </cell>
          <cell r="Z600">
            <v>1720430.1075268819</v>
          </cell>
          <cell r="AA600">
            <v>6680.5845511482257</v>
          </cell>
          <cell r="AB600">
            <v>1736951.9832985387</v>
          </cell>
          <cell r="AC600">
            <v>8822.2156725409714</v>
          </cell>
          <cell r="AE600" t="str">
            <v>Others</v>
          </cell>
        </row>
        <row r="601">
          <cell r="E601">
            <v>18021.978021978022</v>
          </cell>
          <cell r="F601">
            <v>4325274.7252747249</v>
          </cell>
          <cell r="G601">
            <v>15045.871559633028</v>
          </cell>
          <cell r="H601">
            <v>3911927</v>
          </cell>
          <cell r="I601">
            <v>14629.794826048172</v>
          </cell>
          <cell r="J601">
            <v>3803746.6547725247</v>
          </cell>
          <cell r="K601">
            <v>5120</v>
          </cell>
          <cell r="L601">
            <v>1484800</v>
          </cell>
          <cell r="M601">
            <v>7356.3218390804595</v>
          </cell>
          <cell r="N601">
            <v>1471264.367816092</v>
          </cell>
          <cell r="O601">
            <v>7103.2186459489458</v>
          </cell>
          <cell r="P601">
            <v>1491675.9156492786</v>
          </cell>
          <cell r="Q601">
            <v>5120</v>
          </cell>
          <cell r="R601">
            <v>1382400</v>
          </cell>
          <cell r="S601">
            <v>6736.8421052631575</v>
          </cell>
          <cell r="T601">
            <v>1347368.4210526315</v>
          </cell>
          <cell r="U601">
            <v>6213.5922330097092</v>
          </cell>
          <cell r="V601">
            <v>1491262.1359223302</v>
          </cell>
          <cell r="W601">
            <v>6808.510638297872</v>
          </cell>
          <cell r="X601">
            <v>1770212.7659574468</v>
          </cell>
          <cell r="Y601">
            <v>6881.7204301075271</v>
          </cell>
          <cell r="Z601">
            <v>1720430.1075268819</v>
          </cell>
          <cell r="AA601">
            <v>6680.5845511482257</v>
          </cell>
          <cell r="AB601">
            <v>1736951.9832985387</v>
          </cell>
          <cell r="AC601">
            <v>8822.2156725409714</v>
          </cell>
        </row>
        <row r="603">
          <cell r="C603" t="str">
            <v>Profit / (Loss) before tax</v>
          </cell>
          <cell r="E603">
            <v>44625.334694430494</v>
          </cell>
          <cell r="F603">
            <v>10710080.326663319</v>
          </cell>
          <cell r="G603">
            <v>48045.509759319131</v>
          </cell>
          <cell r="H603">
            <v>12491832.931918366</v>
          </cell>
          <cell r="I603">
            <v>42646.664063777775</v>
          </cell>
          <cell r="J603">
            <v>11088132.656582195</v>
          </cell>
          <cell r="K603">
            <v>36709.018216310127</v>
          </cell>
          <cell r="L603">
            <v>10645615.282729879</v>
          </cell>
          <cell r="M603">
            <v>26139.611862542995</v>
          </cell>
          <cell r="N603">
            <v>5227922.372508591</v>
          </cell>
          <cell r="O603">
            <v>33967.174152763117</v>
          </cell>
          <cell r="P603">
            <v>7133106.5720802322</v>
          </cell>
          <cell r="Q603">
            <v>43059.191031029433</v>
          </cell>
          <cell r="R603">
            <v>11625981.578377942</v>
          </cell>
          <cell r="S603">
            <v>32695.011700565625</v>
          </cell>
          <cell r="T603">
            <v>6539002.3401131183</v>
          </cell>
          <cell r="U603">
            <v>33902.903826355185</v>
          </cell>
          <cell r="V603">
            <v>8136696.9183252463</v>
          </cell>
          <cell r="W603">
            <v>35236.720369915631</v>
          </cell>
          <cell r="X603">
            <v>9161547.2961780392</v>
          </cell>
          <cell r="Y603">
            <v>27529.307595656137</v>
          </cell>
          <cell r="Z603">
            <v>6882326.8989140242</v>
          </cell>
          <cell r="AA603">
            <v>35562.861588882581</v>
          </cell>
          <cell r="AB603">
            <v>9246344.0131094474</v>
          </cell>
          <cell r="AC603">
            <v>37036.935097789297</v>
          </cell>
          <cell r="AD603" t="str">
            <v>Profit before tax</v>
          </cell>
        </row>
        <row r="605">
          <cell r="C605" t="str">
            <v>Taxation</v>
          </cell>
          <cell r="AD605" t="str">
            <v>Taxation</v>
          </cell>
        </row>
        <row r="606">
          <cell r="D606" t="str">
            <v>Current</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E606" t="str">
            <v>Current</v>
          </cell>
        </row>
        <row r="607">
          <cell r="D607" t="str">
            <v>Deferred</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E607" t="str">
            <v>Deferred</v>
          </cell>
        </row>
        <row r="608">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row>
        <row r="610">
          <cell r="C610" t="str">
            <v>Net Profit after taxation</v>
          </cell>
          <cell r="E610">
            <v>44625.334694430494</v>
          </cell>
          <cell r="F610">
            <v>10710080.326663319</v>
          </cell>
          <cell r="G610">
            <v>48045.509759319131</v>
          </cell>
          <cell r="H610">
            <v>12491832.931918366</v>
          </cell>
          <cell r="I610">
            <v>42646.664063777775</v>
          </cell>
          <cell r="J610">
            <v>11088132.656582195</v>
          </cell>
          <cell r="K610">
            <v>36709.018216310127</v>
          </cell>
          <cell r="L610">
            <v>10645615.282729879</v>
          </cell>
          <cell r="M610">
            <v>26139.611862542995</v>
          </cell>
          <cell r="N610">
            <v>5227922.372508591</v>
          </cell>
          <cell r="O610">
            <v>33967.174152763117</v>
          </cell>
          <cell r="P610">
            <v>7133106.5720802322</v>
          </cell>
          <cell r="Q610">
            <v>43059.191031029433</v>
          </cell>
          <cell r="R610">
            <v>11625981.578377942</v>
          </cell>
          <cell r="S610">
            <v>32695.011700565625</v>
          </cell>
          <cell r="T610">
            <v>6539002.3401131183</v>
          </cell>
          <cell r="U610">
            <v>33902.903826355185</v>
          </cell>
          <cell r="V610">
            <v>8136696.9183252463</v>
          </cell>
          <cell r="W610">
            <v>35236.720369915631</v>
          </cell>
          <cell r="X610">
            <v>9161547.2961780392</v>
          </cell>
          <cell r="Y610">
            <v>27529.307595656137</v>
          </cell>
          <cell r="Z610">
            <v>6882326.8989140242</v>
          </cell>
          <cell r="AA610">
            <v>35562.861588882581</v>
          </cell>
          <cell r="AB610">
            <v>9246344.0131094474</v>
          </cell>
          <cell r="AC610">
            <v>37036.935097789297</v>
          </cell>
          <cell r="AD610" t="str">
            <v>Net Profit after taxation</v>
          </cell>
        </row>
        <row r="613">
          <cell r="AC613" t="str">
            <v>2.0DLtd</v>
          </cell>
        </row>
        <row r="614">
          <cell r="E614">
            <v>37438</v>
          </cell>
          <cell r="F614">
            <v>37469</v>
          </cell>
          <cell r="G614">
            <v>37500</v>
          </cell>
          <cell r="H614">
            <v>37531</v>
          </cell>
          <cell r="I614">
            <v>37562</v>
          </cell>
          <cell r="J614">
            <v>37593</v>
          </cell>
          <cell r="K614">
            <v>37624</v>
          </cell>
          <cell r="L614">
            <v>37655</v>
          </cell>
          <cell r="M614">
            <v>37686</v>
          </cell>
          <cell r="N614">
            <v>37717</v>
          </cell>
          <cell r="O614">
            <v>37748</v>
          </cell>
          <cell r="P614">
            <v>37779</v>
          </cell>
          <cell r="Q614">
            <v>37779</v>
          </cell>
          <cell r="S614">
            <v>37810</v>
          </cell>
          <cell r="U614">
            <v>37841</v>
          </cell>
          <cell r="W614">
            <v>37872</v>
          </cell>
          <cell r="Y614">
            <v>37903</v>
          </cell>
          <cell r="AA614">
            <v>37934</v>
          </cell>
          <cell r="AC614" t="str">
            <v>Yearly</v>
          </cell>
        </row>
        <row r="615">
          <cell r="D615" t="str">
            <v>2.0DLtd</v>
          </cell>
          <cell r="E615" t="str">
            <v>Per Unit</v>
          </cell>
          <cell r="F615" t="str">
            <v>Total</v>
          </cell>
          <cell r="G615" t="str">
            <v>Per Unit</v>
          </cell>
          <cell r="H615" t="str">
            <v>Total</v>
          </cell>
          <cell r="I615" t="str">
            <v>Per Unit</v>
          </cell>
          <cell r="J615" t="str">
            <v>Total</v>
          </cell>
          <cell r="K615" t="str">
            <v>Per Unit</v>
          </cell>
          <cell r="L615" t="str">
            <v>Total</v>
          </cell>
          <cell r="M615" t="str">
            <v>Per Unit</v>
          </cell>
          <cell r="N615" t="str">
            <v>Total</v>
          </cell>
          <cell r="O615" t="str">
            <v>Per Unit</v>
          </cell>
          <cell r="P615" t="str">
            <v>Total</v>
          </cell>
          <cell r="Q615" t="str">
            <v>Per Unit</v>
          </cell>
          <cell r="R615" t="str">
            <v>Total</v>
          </cell>
          <cell r="S615" t="str">
            <v>Per Unit</v>
          </cell>
          <cell r="T615" t="str">
            <v>Total</v>
          </cell>
          <cell r="U615" t="str">
            <v>Per Unit</v>
          </cell>
          <cell r="V615" t="str">
            <v>Total</v>
          </cell>
          <cell r="W615" t="str">
            <v>Per Unit</v>
          </cell>
          <cell r="X615" t="str">
            <v>Total</v>
          </cell>
          <cell r="Y615" t="str">
            <v>Per Unit</v>
          </cell>
          <cell r="Z615" t="str">
            <v>Total</v>
          </cell>
          <cell r="AA615" t="str">
            <v>Per Unit</v>
          </cell>
          <cell r="AB615" t="str">
            <v>Total</v>
          </cell>
          <cell r="AC615" t="str">
            <v>Average</v>
          </cell>
          <cell r="AD615">
            <v>0</v>
          </cell>
          <cell r="AE615" t="str">
            <v>2.0DLtd</v>
          </cell>
        </row>
        <row r="617">
          <cell r="C617" t="str">
            <v>Sales Units</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t="str">
            <v>Sales Units</v>
          </cell>
        </row>
        <row r="619">
          <cell r="C619" t="str">
            <v>Selling Price</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t="e">
            <v>#DIV/0!</v>
          </cell>
          <cell r="AD619" t="str">
            <v>Selling Price</v>
          </cell>
        </row>
        <row r="620">
          <cell r="C620" t="str">
            <v>Less: Dealer commission</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t="e">
            <v>#DIV/0!</v>
          </cell>
          <cell r="AD620" t="str">
            <v>Less: Dealer commission</v>
          </cell>
        </row>
        <row r="621">
          <cell r="D621" t="str">
            <v xml:space="preserve">  Sales tax</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t="e">
            <v>#DIV/0!</v>
          </cell>
          <cell r="AE621" t="str">
            <v xml:space="preserve">  Sales tax</v>
          </cell>
        </row>
        <row r="622">
          <cell r="C622" t="str">
            <v>Net Sales</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t="e">
            <v>#DIV/0!</v>
          </cell>
          <cell r="AD622" t="str">
            <v>Net Sales</v>
          </cell>
        </row>
        <row r="624">
          <cell r="C624" t="str">
            <v>Variable Cost of Sales</v>
          </cell>
          <cell r="AD624" t="str">
            <v>Variable Cost of Sales</v>
          </cell>
        </row>
        <row r="625">
          <cell r="D625" t="str">
            <v>CKD Cost</v>
          </cell>
          <cell r="E625">
            <v>379442.00459626858</v>
          </cell>
          <cell r="F625">
            <v>0</v>
          </cell>
          <cell r="G625">
            <v>379442.00459626858</v>
          </cell>
          <cell r="H625">
            <v>0</v>
          </cell>
          <cell r="I625">
            <v>379442.00459626858</v>
          </cell>
          <cell r="J625">
            <v>0</v>
          </cell>
          <cell r="K625">
            <v>373578.25246353168</v>
          </cell>
          <cell r="L625">
            <v>0</v>
          </cell>
          <cell r="M625">
            <v>373578.25246353168</v>
          </cell>
          <cell r="N625">
            <v>0</v>
          </cell>
          <cell r="O625">
            <v>373578.25246353168</v>
          </cell>
          <cell r="P625">
            <v>0</v>
          </cell>
          <cell r="Q625">
            <v>373578.25246353168</v>
          </cell>
          <cell r="R625">
            <v>0</v>
          </cell>
          <cell r="S625">
            <v>373578.25246353168</v>
          </cell>
          <cell r="T625">
            <v>0</v>
          </cell>
          <cell r="U625">
            <v>373578.25246353168</v>
          </cell>
          <cell r="V625">
            <v>0</v>
          </cell>
          <cell r="W625">
            <v>373578.25246353168</v>
          </cell>
          <cell r="X625">
            <v>0</v>
          </cell>
          <cell r="Y625">
            <v>373578.25246353168</v>
          </cell>
          <cell r="Z625">
            <v>0</v>
          </cell>
          <cell r="AA625">
            <v>373578.25246353168</v>
          </cell>
          <cell r="AB625">
            <v>0</v>
          </cell>
          <cell r="AC625" t="e">
            <v>#DIV/0!</v>
          </cell>
          <cell r="AE625" t="str">
            <v>CKD Cost</v>
          </cell>
        </row>
        <row r="626">
          <cell r="D626" t="str">
            <v>Vendor parts</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t="e">
            <v>#DIV/0!</v>
          </cell>
          <cell r="AE626" t="str">
            <v>Vendor parts</v>
          </cell>
        </row>
        <row r="627">
          <cell r="D627" t="str">
            <v>Nomi Parts</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t="e">
            <v>#DIV/0!</v>
          </cell>
          <cell r="AE627" t="str">
            <v>Nomi Parts</v>
          </cell>
        </row>
        <row r="628">
          <cell r="D628" t="str">
            <v>Paints &amp; Chemicals</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t="e">
            <v>#DIV/0!</v>
          </cell>
          <cell r="AE628" t="str">
            <v>Paints &amp; Chemicals</v>
          </cell>
        </row>
        <row r="629">
          <cell r="D629" t="str">
            <v>Consumables</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t="e">
            <v>#DIV/0!</v>
          </cell>
          <cell r="AE629" t="str">
            <v>Consumables</v>
          </cell>
        </row>
        <row r="630">
          <cell r="D630" t="str">
            <v>KD Parts</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t="e">
            <v>#DIV/0!</v>
          </cell>
          <cell r="AE630" t="str">
            <v>KD Parts</v>
          </cell>
        </row>
        <row r="631">
          <cell r="D631" t="str">
            <v>Spare parts</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t="e">
            <v>#DIV/0!</v>
          </cell>
          <cell r="AE631" t="str">
            <v>Spare parts</v>
          </cell>
        </row>
        <row r="632">
          <cell r="D632" t="str">
            <v>Utilities</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t="e">
            <v>#DIV/0!</v>
          </cell>
          <cell r="AE632" t="str">
            <v>Utilities</v>
          </cell>
        </row>
        <row r="633">
          <cell r="D633" t="str">
            <v>Royalty</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t="e">
            <v>#DIV/0!</v>
          </cell>
          <cell r="AE633" t="str">
            <v>Royalty</v>
          </cell>
        </row>
        <row r="635">
          <cell r="E635">
            <v>379442.00459626858</v>
          </cell>
          <cell r="F635">
            <v>0</v>
          </cell>
          <cell r="G635">
            <v>379442.00459626858</v>
          </cell>
          <cell r="H635">
            <v>0</v>
          </cell>
          <cell r="I635">
            <v>379442.00459626858</v>
          </cell>
          <cell r="J635">
            <v>0</v>
          </cell>
          <cell r="K635">
            <v>373578.25246353168</v>
          </cell>
          <cell r="L635">
            <v>0</v>
          </cell>
          <cell r="M635">
            <v>373578.25246353168</v>
          </cell>
          <cell r="N635">
            <v>0</v>
          </cell>
          <cell r="O635">
            <v>373578.25246353168</v>
          </cell>
          <cell r="P635">
            <v>0</v>
          </cell>
          <cell r="Q635">
            <v>373578.25246353168</v>
          </cell>
          <cell r="R635">
            <v>0</v>
          </cell>
          <cell r="S635">
            <v>373578.25246353168</v>
          </cell>
          <cell r="T635">
            <v>0</v>
          </cell>
          <cell r="U635">
            <v>373578.25246353168</v>
          </cell>
          <cell r="V635">
            <v>0</v>
          </cell>
          <cell r="W635">
            <v>373578.25246353168</v>
          </cell>
          <cell r="X635">
            <v>0</v>
          </cell>
          <cell r="Y635">
            <v>373578.25246353168</v>
          </cell>
          <cell r="Z635">
            <v>0</v>
          </cell>
          <cell r="AA635">
            <v>373578.25246353168</v>
          </cell>
          <cell r="AB635">
            <v>0</v>
          </cell>
          <cell r="AC635" t="e">
            <v>#DIV/0!</v>
          </cell>
        </row>
        <row r="636">
          <cell r="C636" t="str">
            <v>Contribution Margin</v>
          </cell>
          <cell r="E636">
            <v>-379442.00459626858</v>
          </cell>
          <cell r="F636">
            <v>0</v>
          </cell>
          <cell r="G636">
            <v>-379442.00459626858</v>
          </cell>
          <cell r="H636">
            <v>0</v>
          </cell>
          <cell r="I636">
            <v>-379442.00459626858</v>
          </cell>
          <cell r="J636">
            <v>0</v>
          </cell>
          <cell r="K636">
            <v>-373578.25246353168</v>
          </cell>
          <cell r="L636">
            <v>0</v>
          </cell>
          <cell r="M636">
            <v>-373578.25246353168</v>
          </cell>
          <cell r="N636">
            <v>0</v>
          </cell>
          <cell r="O636">
            <v>-373578.25246353168</v>
          </cell>
          <cell r="P636">
            <v>0</v>
          </cell>
          <cell r="Q636">
            <v>-373578.25246353168</v>
          </cell>
          <cell r="R636">
            <v>0</v>
          </cell>
          <cell r="S636">
            <v>-373578.25246353168</v>
          </cell>
          <cell r="T636">
            <v>0</v>
          </cell>
          <cell r="U636">
            <v>-373578.25246353168</v>
          </cell>
          <cell r="V636">
            <v>0</v>
          </cell>
          <cell r="W636">
            <v>-373578.25246353168</v>
          </cell>
          <cell r="X636">
            <v>0</v>
          </cell>
          <cell r="Y636">
            <v>-373578.25246353168</v>
          </cell>
          <cell r="Z636">
            <v>0</v>
          </cell>
          <cell r="AA636">
            <v>-373578.25246353168</v>
          </cell>
          <cell r="AB636">
            <v>0</v>
          </cell>
          <cell r="AC636" t="e">
            <v>#DIV/0!</v>
          </cell>
          <cell r="AD636" t="str">
            <v>Contribution Margin</v>
          </cell>
        </row>
        <row r="638">
          <cell r="C638" t="str">
            <v>Production cost</v>
          </cell>
          <cell r="AD638" t="str">
            <v>Production cost</v>
          </cell>
        </row>
        <row r="639">
          <cell r="D639" t="str">
            <v xml:space="preserve">Salaries &amp; Wages </v>
          </cell>
          <cell r="E639">
            <v>5330.971806841444</v>
          </cell>
          <cell r="F639">
            <v>0</v>
          </cell>
          <cell r="G639">
            <v>4450.6278387391867</v>
          </cell>
          <cell r="H639">
            <v>0</v>
          </cell>
          <cell r="I639">
            <v>4327.5507084975143</v>
          </cell>
          <cell r="J639">
            <v>0</v>
          </cell>
          <cell r="K639">
            <v>3880.9474753805712</v>
          </cell>
          <cell r="L639">
            <v>0</v>
          </cell>
          <cell r="M639">
            <v>5576.0739588801307</v>
          </cell>
          <cell r="N639">
            <v>0</v>
          </cell>
          <cell r="O639">
            <v>5384.2223576312035</v>
          </cell>
          <cell r="P639">
            <v>0</v>
          </cell>
          <cell r="Q639">
            <v>3880.9474753805712</v>
          </cell>
          <cell r="R639">
            <v>0</v>
          </cell>
          <cell r="S639">
            <v>5106.5098360270676</v>
          </cell>
          <cell r="T639">
            <v>0</v>
          </cell>
          <cell r="U639">
            <v>4709.8877128404993</v>
          </cell>
          <cell r="V639">
            <v>0</v>
          </cell>
          <cell r="W639">
            <v>5160.8344087507594</v>
          </cell>
          <cell r="X639">
            <v>0</v>
          </cell>
          <cell r="Y639">
            <v>5216.3272518556068</v>
          </cell>
          <cell r="Z639">
            <v>0</v>
          </cell>
          <cell r="AA639">
            <v>5063.8667476260061</v>
          </cell>
          <cell r="AB639">
            <v>0</v>
          </cell>
          <cell r="AC639" t="e">
            <v>#DIV/0!</v>
          </cell>
          <cell r="AE639" t="str">
            <v xml:space="preserve">Salaries &amp; Wages </v>
          </cell>
        </row>
        <row r="640">
          <cell r="D640" t="str">
            <v xml:space="preserve">Utilities </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t="e">
            <v>#DIV/0!</v>
          </cell>
          <cell r="AE640" t="str">
            <v xml:space="preserve">Utilities </v>
          </cell>
        </row>
        <row r="641">
          <cell r="D641" t="str">
            <v>Depreciation</v>
          </cell>
          <cell r="E641">
            <v>11150.091575091576</v>
          </cell>
          <cell r="F641">
            <v>0</v>
          </cell>
          <cell r="G641">
            <v>9308.7920489296648</v>
          </cell>
          <cell r="H641">
            <v>0</v>
          </cell>
          <cell r="I641">
            <v>9051.3678263455258</v>
          </cell>
          <cell r="J641">
            <v>0</v>
          </cell>
          <cell r="K641">
            <v>8117.2666666666673</v>
          </cell>
          <cell r="L641">
            <v>0</v>
          </cell>
          <cell r="M641">
            <v>11662.739463601532</v>
          </cell>
          <cell r="N641">
            <v>0</v>
          </cell>
          <cell r="O641">
            <v>11261.468738438773</v>
          </cell>
          <cell r="P641">
            <v>0</v>
          </cell>
          <cell r="Q641">
            <v>8117.2666666666673</v>
          </cell>
          <cell r="R641">
            <v>0</v>
          </cell>
          <cell r="S641">
            <v>10680.614035087719</v>
          </cell>
          <cell r="T641">
            <v>0</v>
          </cell>
          <cell r="U641">
            <v>9851.0517799352765</v>
          </cell>
          <cell r="V641">
            <v>0</v>
          </cell>
          <cell r="W641">
            <v>10794.237588652482</v>
          </cell>
          <cell r="X641">
            <v>0</v>
          </cell>
          <cell r="Y641">
            <v>10910.304659498208</v>
          </cell>
          <cell r="Z641">
            <v>0</v>
          </cell>
          <cell r="AA641">
            <v>10591.423103688239</v>
          </cell>
          <cell r="AB641">
            <v>0</v>
          </cell>
          <cell r="AC641" t="e">
            <v>#DIV/0!</v>
          </cell>
          <cell r="AE641" t="str">
            <v>Depreciation</v>
          </cell>
        </row>
        <row r="642">
          <cell r="D642" t="str">
            <v xml:space="preserve">Other Factory overhead </v>
          </cell>
          <cell r="E642">
            <v>3328.5244606883934</v>
          </cell>
          <cell r="F642">
            <v>0</v>
          </cell>
          <cell r="G642">
            <v>2778.859870849943</v>
          </cell>
          <cell r="H642">
            <v>0</v>
          </cell>
          <cell r="I642">
            <v>2702.0136121556093</v>
          </cell>
          <cell r="J642">
            <v>0</v>
          </cell>
          <cell r="K642">
            <v>2423.1658073811504</v>
          </cell>
          <cell r="L642">
            <v>0</v>
          </cell>
          <cell r="M642">
            <v>3481.5600680763655</v>
          </cell>
          <cell r="N642">
            <v>0</v>
          </cell>
          <cell r="O642">
            <v>3361.7727627374452</v>
          </cell>
          <cell r="P642">
            <v>0</v>
          </cell>
          <cell r="Q642">
            <v>2423.1658073811504</v>
          </cell>
          <cell r="R642">
            <v>0</v>
          </cell>
          <cell r="S642">
            <v>3188.3760623436192</v>
          </cell>
          <cell r="T642">
            <v>0</v>
          </cell>
          <cell r="U642">
            <v>2940.735203132464</v>
          </cell>
          <cell r="V642">
            <v>0</v>
          </cell>
          <cell r="W642">
            <v>3222.2949566238703</v>
          </cell>
          <cell r="X642">
            <v>0</v>
          </cell>
          <cell r="Y642">
            <v>3256.9432894907936</v>
          </cell>
          <cell r="Z642">
            <v>0</v>
          </cell>
          <cell r="AA642">
            <v>3161.7507925119394</v>
          </cell>
          <cell r="AB642">
            <v>0</v>
          </cell>
          <cell r="AC642" t="e">
            <v>#DIV/0!</v>
          </cell>
          <cell r="AE642" t="str">
            <v xml:space="preserve">Other Factory overhead </v>
          </cell>
        </row>
        <row r="643">
          <cell r="D643" t="str">
            <v>Running Royalty</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t="e">
            <v>#DIV/0!</v>
          </cell>
          <cell r="AE643" t="str">
            <v>Running Royalty</v>
          </cell>
        </row>
        <row r="644">
          <cell r="E644">
            <v>19809.587842621411</v>
          </cell>
          <cell r="F644">
            <v>0</v>
          </cell>
          <cell r="G644">
            <v>16538.279758518795</v>
          </cell>
          <cell r="H644">
            <v>0</v>
          </cell>
          <cell r="I644">
            <v>16080.93214699865</v>
          </cell>
          <cell r="J644">
            <v>0</v>
          </cell>
          <cell r="K644">
            <v>14421.379949428388</v>
          </cell>
          <cell r="L644">
            <v>0</v>
          </cell>
          <cell r="M644">
            <v>20720.373490558028</v>
          </cell>
          <cell r="N644">
            <v>0</v>
          </cell>
          <cell r="O644">
            <v>20007.463858807419</v>
          </cell>
          <cell r="P644">
            <v>0</v>
          </cell>
          <cell r="Q644">
            <v>14421.379949428388</v>
          </cell>
          <cell r="R644">
            <v>0</v>
          </cell>
          <cell r="S644">
            <v>18975.499933458406</v>
          </cell>
          <cell r="T644">
            <v>0</v>
          </cell>
          <cell r="U644">
            <v>17501.674695908237</v>
          </cell>
          <cell r="V644">
            <v>0</v>
          </cell>
          <cell r="W644">
            <v>19177.366954027111</v>
          </cell>
          <cell r="X644">
            <v>0</v>
          </cell>
          <cell r="Y644">
            <v>19383.575200844611</v>
          </cell>
          <cell r="Z644">
            <v>0</v>
          </cell>
          <cell r="AA644">
            <v>18817.040643826185</v>
          </cell>
          <cell r="AB644">
            <v>0</v>
          </cell>
          <cell r="AC644" t="e">
            <v>#DIV/0!</v>
          </cell>
        </row>
        <row r="645">
          <cell r="C645" t="str">
            <v>Gross Profit</v>
          </cell>
          <cell r="E645">
            <v>-399251.59243889002</v>
          </cell>
          <cell r="F645">
            <v>0</v>
          </cell>
          <cell r="G645">
            <v>-395980.28435478738</v>
          </cell>
          <cell r="H645">
            <v>0</v>
          </cell>
          <cell r="I645">
            <v>-395522.93674326723</v>
          </cell>
          <cell r="J645">
            <v>0</v>
          </cell>
          <cell r="K645">
            <v>-387999.63241296005</v>
          </cell>
          <cell r="L645">
            <v>0</v>
          </cell>
          <cell r="M645">
            <v>-394298.62595408969</v>
          </cell>
          <cell r="N645">
            <v>0</v>
          </cell>
          <cell r="O645">
            <v>-393585.71632233908</v>
          </cell>
          <cell r="P645">
            <v>0</v>
          </cell>
          <cell r="Q645">
            <v>-387999.63241296005</v>
          </cell>
          <cell r="R645">
            <v>0</v>
          </cell>
          <cell r="S645">
            <v>-392553.75239699008</v>
          </cell>
          <cell r="T645">
            <v>0</v>
          </cell>
          <cell r="U645">
            <v>-391079.92715943989</v>
          </cell>
          <cell r="V645">
            <v>0</v>
          </cell>
          <cell r="W645">
            <v>-392755.61941755877</v>
          </cell>
          <cell r="X645">
            <v>0</v>
          </cell>
          <cell r="Y645">
            <v>-392961.82766437629</v>
          </cell>
          <cell r="Z645">
            <v>0</v>
          </cell>
          <cell r="AA645">
            <v>-392395.29310735787</v>
          </cell>
          <cell r="AB645">
            <v>0</v>
          </cell>
          <cell r="AC645" t="e">
            <v>#DIV/0!</v>
          </cell>
          <cell r="AD645" t="str">
            <v>Gross Profit</v>
          </cell>
        </row>
        <row r="647">
          <cell r="C647" t="str">
            <v>Other Expenses</v>
          </cell>
          <cell r="AD647" t="str">
            <v>Other Expenses</v>
          </cell>
        </row>
        <row r="648">
          <cell r="D648" t="str">
            <v>Selling Expenses</v>
          </cell>
          <cell r="E648">
            <v>5183.0082521448167</v>
          </cell>
          <cell r="F648">
            <v>0</v>
          </cell>
          <cell r="G648">
            <v>4427.3486746392564</v>
          </cell>
          <cell r="H648">
            <v>0</v>
          </cell>
          <cell r="I648">
            <v>4320.887144065181</v>
          </cell>
          <cell r="J648">
            <v>0</v>
          </cell>
          <cell r="K648">
            <v>3897.7185689144208</v>
          </cell>
          <cell r="L648">
            <v>0</v>
          </cell>
          <cell r="M648">
            <v>5409.2615187305564</v>
          </cell>
          <cell r="N648">
            <v>0</v>
          </cell>
          <cell r="O648">
            <v>5179.8400416559607</v>
          </cell>
          <cell r="P648">
            <v>0</v>
          </cell>
          <cell r="Q648">
            <v>3845.1336292747983</v>
          </cell>
          <cell r="R648">
            <v>0</v>
          </cell>
          <cell r="S648">
            <v>4967.5774890123712</v>
          </cell>
          <cell r="T648">
            <v>0</v>
          </cell>
          <cell r="U648">
            <v>4642.661605420024</v>
          </cell>
          <cell r="V648">
            <v>0</v>
          </cell>
          <cell r="W648">
            <v>5073.1110111757944</v>
          </cell>
          <cell r="X648">
            <v>0</v>
          </cell>
          <cell r="Y648">
            <v>5099.2966467698334</v>
          </cell>
          <cell r="Z648">
            <v>0</v>
          </cell>
          <cell r="AA648">
            <v>4893.3178190345943</v>
          </cell>
          <cell r="AB648">
            <v>0</v>
          </cell>
          <cell r="AC648" t="e">
            <v>#DIV/0!</v>
          </cell>
          <cell r="AE648" t="str">
            <v>Selling Expenses</v>
          </cell>
        </row>
        <row r="649">
          <cell r="D649" t="str">
            <v>Advertisement Expenses</v>
          </cell>
          <cell r="E649">
            <v>800.32572918126152</v>
          </cell>
          <cell r="F649">
            <v>0</v>
          </cell>
          <cell r="G649">
            <v>969.71958993165515</v>
          </cell>
          <cell r="H649">
            <v>0</v>
          </cell>
          <cell r="I649">
            <v>7367.9708551430685</v>
          </cell>
          <cell r="J649">
            <v>0</v>
          </cell>
          <cell r="K649">
            <v>6935.2770964018819</v>
          </cell>
          <cell r="L649">
            <v>0</v>
          </cell>
          <cell r="M649">
            <v>7697.2629504339211</v>
          </cell>
          <cell r="N649">
            <v>0</v>
          </cell>
          <cell r="O649">
            <v>799.8365151483406</v>
          </cell>
          <cell r="P649">
            <v>0</v>
          </cell>
          <cell r="Q649">
            <v>739.89139808437483</v>
          </cell>
          <cell r="R649">
            <v>0</v>
          </cell>
          <cell r="S649">
            <v>4684.9685429207811</v>
          </cell>
          <cell r="T649">
            <v>0</v>
          </cell>
          <cell r="U649">
            <v>5393.2109933565007</v>
          </cell>
          <cell r="V649">
            <v>0</v>
          </cell>
          <cell r="W649">
            <v>783.35612673520234</v>
          </cell>
          <cell r="X649">
            <v>0</v>
          </cell>
          <cell r="Y649">
            <v>8782.5333169589612</v>
          </cell>
          <cell r="Z649">
            <v>0</v>
          </cell>
          <cell r="AA649">
            <v>1104.3291887822443</v>
          </cell>
          <cell r="AB649">
            <v>0</v>
          </cell>
          <cell r="AC649" t="e">
            <v>#DIV/0!</v>
          </cell>
        </row>
        <row r="650">
          <cell r="D650" t="str">
            <v>Administrative Expenses</v>
          </cell>
          <cell r="E650">
            <v>10560.726889052896</v>
          </cell>
          <cell r="F650">
            <v>0</v>
          </cell>
          <cell r="G650">
            <v>9021.0198249495461</v>
          </cell>
          <cell r="H650">
            <v>0</v>
          </cell>
          <cell r="I650">
            <v>8804.0973170376383</v>
          </cell>
          <cell r="J650">
            <v>0</v>
          </cell>
          <cell r="K650">
            <v>7941.8629672567968</v>
          </cell>
          <cell r="L650">
            <v>0</v>
          </cell>
          <cell r="M650">
            <v>11021.733092386507</v>
          </cell>
          <cell r="N650">
            <v>0</v>
          </cell>
          <cell r="O650">
            <v>10554.271447719957</v>
          </cell>
          <cell r="P650">
            <v>0</v>
          </cell>
          <cell r="Q650">
            <v>7834.7176263668644</v>
          </cell>
          <cell r="R650">
            <v>0</v>
          </cell>
          <cell r="S650">
            <v>10121.772262268241</v>
          </cell>
          <cell r="T650">
            <v>0</v>
          </cell>
          <cell r="U650">
            <v>9459.7343604157559</v>
          </cell>
          <cell r="V650">
            <v>0</v>
          </cell>
          <cell r="W650">
            <v>10336.803890810705</v>
          </cell>
          <cell r="X650">
            <v>0</v>
          </cell>
          <cell r="Y650">
            <v>10390.158879356299</v>
          </cell>
          <cell r="Z650">
            <v>0</v>
          </cell>
          <cell r="AA650">
            <v>9970.4632047953019</v>
          </cell>
          <cell r="AB650">
            <v>0</v>
          </cell>
          <cell r="AC650" t="e">
            <v>#DIV/0!</v>
          </cell>
          <cell r="AE650" t="str">
            <v>Administrative Expenses</v>
          </cell>
        </row>
        <row r="651">
          <cell r="D651" t="str">
            <v>Depreciation (Admin. &amp; Selling )</v>
          </cell>
          <cell r="E651">
            <v>2969.9882598191184</v>
          </cell>
          <cell r="F651">
            <v>0</v>
          </cell>
          <cell r="G651">
            <v>2536.9771657922738</v>
          </cell>
          <cell r="H651">
            <v>0</v>
          </cell>
          <cell r="I651">
            <v>2475.9721508385478</v>
          </cell>
          <cell r="J651">
            <v>0</v>
          </cell>
          <cell r="K651">
            <v>2233.4863898710532</v>
          </cell>
          <cell r="L651">
            <v>0</v>
          </cell>
          <cell r="M651">
            <v>3099.6368177250984</v>
          </cell>
          <cell r="N651">
            <v>0</v>
          </cell>
          <cell r="O651">
            <v>2968.1727990868981</v>
          </cell>
          <cell r="P651">
            <v>0</v>
          </cell>
          <cell r="Q651">
            <v>2203.3539560073127</v>
          </cell>
          <cell r="R651">
            <v>0</v>
          </cell>
          <cell r="S651">
            <v>2846.5412564224971</v>
          </cell>
          <cell r="T651">
            <v>0</v>
          </cell>
          <cell r="U651">
            <v>2660.3566484202443</v>
          </cell>
          <cell r="V651">
            <v>0</v>
          </cell>
          <cell r="W651">
            <v>2907.0145002598042</v>
          </cell>
          <cell r="X651">
            <v>0</v>
          </cell>
          <cell r="Y651">
            <v>2922.0194986134175</v>
          </cell>
          <cell r="Z651">
            <v>0</v>
          </cell>
          <cell r="AA651">
            <v>2803.9886812995901</v>
          </cell>
          <cell r="AB651">
            <v>0</v>
          </cell>
          <cell r="AC651" t="e">
            <v>#DIV/0!</v>
          </cell>
          <cell r="AE651" t="str">
            <v>Depreciation (Admin. &amp; Selling )</v>
          </cell>
        </row>
        <row r="652">
          <cell r="D652" t="str">
            <v>Financial Charges -Capital Exp.</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t="e">
            <v>#DIV/0!</v>
          </cell>
          <cell r="AE652" t="str">
            <v>Financial Charges -Capital Exp.</v>
          </cell>
        </row>
        <row r="653">
          <cell r="D653" t="str">
            <v>Financial  Charges -Working Capital</v>
          </cell>
          <cell r="E653">
            <v>530.11444507895521</v>
          </cell>
          <cell r="F653">
            <v>0</v>
          </cell>
          <cell r="G653">
            <v>458.80097155251627</v>
          </cell>
          <cell r="H653">
            <v>0</v>
          </cell>
          <cell r="I653">
            <v>448.49087868071882</v>
          </cell>
          <cell r="J653">
            <v>0</v>
          </cell>
          <cell r="K653">
            <v>407.98094465914818</v>
          </cell>
          <cell r="L653">
            <v>0</v>
          </cell>
          <cell r="M653">
            <v>548.85949175372707</v>
          </cell>
          <cell r="N653">
            <v>0</v>
          </cell>
          <cell r="O653">
            <v>527.77239945924691</v>
          </cell>
          <cell r="P653">
            <v>0</v>
          </cell>
          <cell r="Q653">
            <v>396.96132884259964</v>
          </cell>
          <cell r="R653">
            <v>0</v>
          </cell>
          <cell r="S653">
            <v>498.98402076239711</v>
          </cell>
          <cell r="T653">
            <v>0</v>
          </cell>
          <cell r="U653">
            <v>470.64800851302482</v>
          </cell>
          <cell r="V653">
            <v>0</v>
          </cell>
          <cell r="W653">
            <v>511.61704210669683</v>
          </cell>
          <cell r="X653">
            <v>0</v>
          </cell>
          <cell r="Y653">
            <v>513.76394785157731</v>
          </cell>
          <cell r="Z653">
            <v>0</v>
          </cell>
          <cell r="AA653">
            <v>495.30468493193735</v>
          </cell>
          <cell r="AB653">
            <v>0</v>
          </cell>
          <cell r="AC653" t="e">
            <v>#DIV/0!</v>
          </cell>
          <cell r="AE653" t="str">
            <v>Financial  Charges -Working Capital</v>
          </cell>
        </row>
        <row r="654">
          <cell r="D654" t="str">
            <v>Other Expenses (Charity &amp; Donation)</v>
          </cell>
          <cell r="E654">
            <v>368.13503130483002</v>
          </cell>
          <cell r="F654">
            <v>0</v>
          </cell>
          <cell r="G654">
            <v>318.61178580035858</v>
          </cell>
          <cell r="H654">
            <v>0</v>
          </cell>
          <cell r="I654">
            <v>311.4519990838325</v>
          </cell>
          <cell r="J654">
            <v>0</v>
          </cell>
          <cell r="K654">
            <v>283.32010045774183</v>
          </cell>
          <cell r="L654">
            <v>0</v>
          </cell>
          <cell r="M654">
            <v>381.15242482897719</v>
          </cell>
          <cell r="N654">
            <v>0</v>
          </cell>
          <cell r="O654">
            <v>366.50861073558809</v>
          </cell>
          <cell r="P654">
            <v>0</v>
          </cell>
          <cell r="Q654">
            <v>275.66758947402758</v>
          </cell>
          <cell r="R654">
            <v>0</v>
          </cell>
          <cell r="S654">
            <v>346.51668108499797</v>
          </cell>
          <cell r="T654">
            <v>0</v>
          </cell>
          <cell r="U654">
            <v>326.83889480071173</v>
          </cell>
          <cell r="V654">
            <v>0</v>
          </cell>
          <cell r="W654">
            <v>355.28961257409514</v>
          </cell>
          <cell r="X654">
            <v>0</v>
          </cell>
          <cell r="Y654">
            <v>356.78051934137312</v>
          </cell>
          <cell r="Z654">
            <v>0</v>
          </cell>
          <cell r="AA654">
            <v>343.96158675828985</v>
          </cell>
          <cell r="AB654">
            <v>0</v>
          </cell>
          <cell r="AC654" t="e">
            <v>#DIV/0!</v>
          </cell>
          <cell r="AE654" t="str">
            <v>Other Expenses (Charity &amp; Donation)</v>
          </cell>
        </row>
        <row r="655">
          <cell r="D655" t="str">
            <v>Other Expenses ( W.P.P.F.)</v>
          </cell>
          <cell r="E655">
            <v>3573.7075858361454</v>
          </cell>
          <cell r="F655">
            <v>0</v>
          </cell>
          <cell r="G655">
            <v>3260.1003648049996</v>
          </cell>
          <cell r="H655">
            <v>0</v>
          </cell>
          <cell r="I655">
            <v>2868.2077932472907</v>
          </cell>
          <cell r="J655">
            <v>0</v>
          </cell>
          <cell r="K655">
            <v>2950.3710885468208</v>
          </cell>
          <cell r="L655">
            <v>0</v>
          </cell>
          <cell r="M655">
            <v>2984.5209973853607</v>
          </cell>
          <cell r="N655">
            <v>0</v>
          </cell>
          <cell r="O655">
            <v>3261.9142882485439</v>
          </cell>
          <cell r="P655">
            <v>0</v>
          </cell>
          <cell r="Q655">
            <v>3221.4233012482478</v>
          </cell>
          <cell r="R655">
            <v>0</v>
          </cell>
          <cell r="S655">
            <v>2697.4681580678207</v>
          </cell>
          <cell r="T655">
            <v>0</v>
          </cell>
          <cell r="U655">
            <v>2877.5317129664104</v>
          </cell>
          <cell r="V655">
            <v>0</v>
          </cell>
          <cell r="W655">
            <v>3280.2679674234987</v>
          </cell>
          <cell r="X655">
            <v>0</v>
          </cell>
          <cell r="Y655">
            <v>2911.8557735997142</v>
          </cell>
          <cell r="Z655">
            <v>0</v>
          </cell>
          <cell r="AA655">
            <v>3464.9058265788067</v>
          </cell>
          <cell r="AB655">
            <v>0</v>
          </cell>
          <cell r="AC655" t="e">
            <v>#DIV/0!</v>
          </cell>
          <cell r="AE655" t="str">
            <v>Other Expenses ( W.P.P.F.)</v>
          </cell>
        </row>
        <row r="656">
          <cell r="D656" t="str">
            <v>Workers Welfare Fund</v>
          </cell>
          <cell r="E656">
            <v>1499.0267372593985</v>
          </cell>
          <cell r="F656">
            <v>0</v>
          </cell>
          <cell r="G656">
            <v>1367.4811090758005</v>
          </cell>
          <cell r="H656">
            <v>0</v>
          </cell>
          <cell r="I656">
            <v>1203.0979219267881</v>
          </cell>
          <cell r="J656">
            <v>0</v>
          </cell>
          <cell r="K656">
            <v>1237.5621229049211</v>
          </cell>
          <cell r="L656">
            <v>0</v>
          </cell>
          <cell r="M656">
            <v>1251.8866374865934</v>
          </cell>
          <cell r="N656">
            <v>0</v>
          </cell>
          <cell r="O656">
            <v>1368.2419770751833</v>
          </cell>
          <cell r="P656">
            <v>0</v>
          </cell>
          <cell r="Q656">
            <v>1351.2576349952574</v>
          </cell>
          <cell r="R656">
            <v>0</v>
          </cell>
          <cell r="S656">
            <v>1131.4795054513236</v>
          </cell>
          <cell r="T656">
            <v>0</v>
          </cell>
          <cell r="U656">
            <v>1207.0089316049207</v>
          </cell>
          <cell r="V656">
            <v>0</v>
          </cell>
          <cell r="W656">
            <v>1375.9406080206418</v>
          </cell>
          <cell r="X656">
            <v>0</v>
          </cell>
          <cell r="Y656">
            <v>1221.4064958669101</v>
          </cell>
          <cell r="Z656">
            <v>0</v>
          </cell>
          <cell r="AA656">
            <v>1453.3887710099996</v>
          </cell>
          <cell r="AB656">
            <v>0</v>
          </cell>
          <cell r="AC656" t="e">
            <v>#DIV/0!</v>
          </cell>
          <cell r="AE656" t="str">
            <v>Workers Welfare Fund</v>
          </cell>
        </row>
        <row r="657">
          <cell r="E657">
            <v>25485.032929677422</v>
          </cell>
          <cell r="F657">
            <v>0</v>
          </cell>
          <cell r="G657">
            <v>22360.059486546405</v>
          </cell>
          <cell r="H657">
            <v>0</v>
          </cell>
          <cell r="I657">
            <v>27800.176060023059</v>
          </cell>
          <cell r="J657">
            <v>0</v>
          </cell>
          <cell r="K657">
            <v>25887.579279012789</v>
          </cell>
          <cell r="L657">
            <v>0</v>
          </cell>
          <cell r="M657">
            <v>32394.313930730743</v>
          </cell>
          <cell r="N657">
            <v>0</v>
          </cell>
          <cell r="O657">
            <v>25026.558079129718</v>
          </cell>
          <cell r="P657">
            <v>0</v>
          </cell>
          <cell r="Q657">
            <v>19868.406464293483</v>
          </cell>
          <cell r="R657">
            <v>0</v>
          </cell>
          <cell r="S657">
            <v>27295.30791599043</v>
          </cell>
          <cell r="T657">
            <v>0</v>
          </cell>
          <cell r="U657">
            <v>27037.991155497592</v>
          </cell>
          <cell r="V657">
            <v>0</v>
          </cell>
          <cell r="W657">
            <v>24623.40075910644</v>
          </cell>
          <cell r="X657">
            <v>0</v>
          </cell>
          <cell r="Y657">
            <v>32197.815078358082</v>
          </cell>
          <cell r="Z657">
            <v>0</v>
          </cell>
          <cell r="AA657">
            <v>24529.659763190764</v>
          </cell>
          <cell r="AB657">
            <v>0</v>
          </cell>
          <cell r="AC657" t="e">
            <v>#DIV/0!</v>
          </cell>
        </row>
        <row r="658">
          <cell r="D658" t="str">
            <v>Operating Profit</v>
          </cell>
          <cell r="E658">
            <v>-424736.62536856742</v>
          </cell>
          <cell r="F658">
            <v>0</v>
          </cell>
          <cell r="G658">
            <v>-418340.34384133376</v>
          </cell>
          <cell r="H658">
            <v>0</v>
          </cell>
          <cell r="I658">
            <v>-423323.11280329031</v>
          </cell>
          <cell r="J658">
            <v>0</v>
          </cell>
          <cell r="K658">
            <v>-413887.21169197286</v>
          </cell>
          <cell r="L658">
            <v>0</v>
          </cell>
          <cell r="M658">
            <v>-426692.93988482043</v>
          </cell>
          <cell r="N658">
            <v>0</v>
          </cell>
          <cell r="O658">
            <v>-418612.27440146881</v>
          </cell>
          <cell r="P658">
            <v>0</v>
          </cell>
          <cell r="Q658">
            <v>-407868.03887725354</v>
          </cell>
          <cell r="R658">
            <v>0</v>
          </cell>
          <cell r="S658">
            <v>-419849.06031298049</v>
          </cell>
          <cell r="T658">
            <v>0</v>
          </cell>
          <cell r="U658">
            <v>-418117.9183149375</v>
          </cell>
          <cell r="V658">
            <v>0</v>
          </cell>
          <cell r="W658">
            <v>-417379.02017666522</v>
          </cell>
          <cell r="X658">
            <v>0</v>
          </cell>
          <cell r="Y658">
            <v>-425159.6427427344</v>
          </cell>
          <cell r="Z658">
            <v>0</v>
          </cell>
          <cell r="AA658">
            <v>-416924.95287054864</v>
          </cell>
          <cell r="AB658">
            <v>0</v>
          </cell>
          <cell r="AC658" t="e">
            <v>#DIV/0!</v>
          </cell>
          <cell r="AE658" t="str">
            <v>Operating Profit</v>
          </cell>
        </row>
        <row r="660">
          <cell r="C660" t="str">
            <v>Other Income</v>
          </cell>
          <cell r="AD660" t="str">
            <v>Other Income</v>
          </cell>
        </row>
        <row r="661">
          <cell r="D661" t="str">
            <v>H.D</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t="e">
            <v>#DIV/0!</v>
          </cell>
          <cell r="AE661" t="str">
            <v>H.D</v>
          </cell>
        </row>
        <row r="662">
          <cell r="D662" t="str">
            <v>Others</v>
          </cell>
          <cell r="E662">
            <v>18021.978021978022</v>
          </cell>
          <cell r="F662">
            <v>0</v>
          </cell>
          <cell r="G662">
            <v>15045.871559633028</v>
          </cell>
          <cell r="H662">
            <v>0</v>
          </cell>
          <cell r="I662">
            <v>14629.794826048172</v>
          </cell>
          <cell r="J662">
            <v>0</v>
          </cell>
          <cell r="K662">
            <v>5120</v>
          </cell>
          <cell r="L662">
            <v>0</v>
          </cell>
          <cell r="M662">
            <v>7356.3218390804595</v>
          </cell>
          <cell r="N662">
            <v>0</v>
          </cell>
          <cell r="O662">
            <v>7103.2186459489458</v>
          </cell>
          <cell r="P662">
            <v>0</v>
          </cell>
          <cell r="Q662">
            <v>5120</v>
          </cell>
          <cell r="R662">
            <v>0</v>
          </cell>
          <cell r="S662">
            <v>6736.8421052631575</v>
          </cell>
          <cell r="T662">
            <v>0</v>
          </cell>
          <cell r="U662">
            <v>6213.5922330097092</v>
          </cell>
          <cell r="V662">
            <v>0</v>
          </cell>
          <cell r="W662">
            <v>6808.510638297872</v>
          </cell>
          <cell r="X662">
            <v>0</v>
          </cell>
          <cell r="Y662">
            <v>6881.7204301075271</v>
          </cell>
          <cell r="Z662">
            <v>0</v>
          </cell>
          <cell r="AA662">
            <v>6680.5845511482257</v>
          </cell>
          <cell r="AB662">
            <v>0</v>
          </cell>
          <cell r="AC662" t="e">
            <v>#DIV/0!</v>
          </cell>
          <cell r="AE662" t="str">
            <v>Others</v>
          </cell>
        </row>
        <row r="663">
          <cell r="E663">
            <v>18021.978021978022</v>
          </cell>
          <cell r="F663">
            <v>0</v>
          </cell>
          <cell r="G663">
            <v>15045.871559633028</v>
          </cell>
          <cell r="H663">
            <v>0</v>
          </cell>
          <cell r="I663">
            <v>14629.794826048172</v>
          </cell>
          <cell r="J663">
            <v>0</v>
          </cell>
          <cell r="K663">
            <v>5120</v>
          </cell>
          <cell r="L663">
            <v>0</v>
          </cell>
          <cell r="M663">
            <v>7356.3218390804595</v>
          </cell>
          <cell r="N663">
            <v>0</v>
          </cell>
          <cell r="O663">
            <v>7103.2186459489458</v>
          </cell>
          <cell r="P663">
            <v>0</v>
          </cell>
          <cell r="Q663">
            <v>5120</v>
          </cell>
          <cell r="R663">
            <v>0</v>
          </cell>
          <cell r="S663">
            <v>6736.8421052631575</v>
          </cell>
          <cell r="T663">
            <v>0</v>
          </cell>
          <cell r="U663">
            <v>6213.5922330097092</v>
          </cell>
          <cell r="V663">
            <v>0</v>
          </cell>
          <cell r="W663">
            <v>6808.510638297872</v>
          </cell>
          <cell r="X663">
            <v>0</v>
          </cell>
          <cell r="Y663">
            <v>6881.7204301075271</v>
          </cell>
          <cell r="Z663">
            <v>0</v>
          </cell>
          <cell r="AA663">
            <v>6680.5845511482257</v>
          </cell>
          <cell r="AB663">
            <v>0</v>
          </cell>
          <cell r="AC663" t="e">
            <v>#DIV/0!</v>
          </cell>
        </row>
        <row r="665">
          <cell r="C665" t="str">
            <v>Profit / (Loss) before tax</v>
          </cell>
          <cell r="E665">
            <v>-406714.64734658937</v>
          </cell>
          <cell r="F665">
            <v>0</v>
          </cell>
          <cell r="G665">
            <v>-403294.47228170076</v>
          </cell>
          <cell r="H665">
            <v>0</v>
          </cell>
          <cell r="I665">
            <v>-408693.31797724211</v>
          </cell>
          <cell r="J665">
            <v>0</v>
          </cell>
          <cell r="K665">
            <v>-408767.21169197286</v>
          </cell>
          <cell r="L665">
            <v>0</v>
          </cell>
          <cell r="M665">
            <v>-419336.61804573995</v>
          </cell>
          <cell r="N665">
            <v>0</v>
          </cell>
          <cell r="O665">
            <v>-411509.05575551989</v>
          </cell>
          <cell r="P665">
            <v>0</v>
          </cell>
          <cell r="Q665">
            <v>-402748.03887725354</v>
          </cell>
          <cell r="R665">
            <v>0</v>
          </cell>
          <cell r="S665">
            <v>-413112.21820771735</v>
          </cell>
          <cell r="T665">
            <v>0</v>
          </cell>
          <cell r="U665">
            <v>-411904.32608192781</v>
          </cell>
          <cell r="V665">
            <v>0</v>
          </cell>
          <cell r="W665">
            <v>-410570.50953836733</v>
          </cell>
          <cell r="X665">
            <v>0</v>
          </cell>
          <cell r="Y665">
            <v>-418277.92231262685</v>
          </cell>
          <cell r="Z665">
            <v>0</v>
          </cell>
          <cell r="AA665">
            <v>-410244.36831940041</v>
          </cell>
          <cell r="AB665">
            <v>0</v>
          </cell>
          <cell r="AC665" t="e">
            <v>#DIV/0!</v>
          </cell>
          <cell r="AD665" t="str">
            <v>Profit before tax</v>
          </cell>
        </row>
        <row r="667">
          <cell r="C667" t="str">
            <v>Taxation</v>
          </cell>
          <cell r="AD667" t="str">
            <v>Taxation</v>
          </cell>
        </row>
        <row r="668">
          <cell r="D668" t="str">
            <v>Current</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t="e">
            <v>#DIV/0!</v>
          </cell>
          <cell r="AE668" t="str">
            <v>Current</v>
          </cell>
        </row>
        <row r="669">
          <cell r="D669" t="str">
            <v>Deferred</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t="e">
            <v>#DIV/0!</v>
          </cell>
          <cell r="AE669" t="str">
            <v>Deferred</v>
          </cell>
        </row>
        <row r="670">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t="e">
            <v>#DIV/0!</v>
          </cell>
        </row>
        <row r="672">
          <cell r="C672" t="str">
            <v>Net Profit after taxation</v>
          </cell>
          <cell r="E672">
            <v>-406714.64734658937</v>
          </cell>
          <cell r="F672">
            <v>0</v>
          </cell>
          <cell r="G672">
            <v>-403294.47228170076</v>
          </cell>
          <cell r="H672">
            <v>0</v>
          </cell>
          <cell r="I672">
            <v>-408693.31797724211</v>
          </cell>
          <cell r="J672">
            <v>0</v>
          </cell>
          <cell r="K672">
            <v>-408767.21169197286</v>
          </cell>
          <cell r="L672">
            <v>0</v>
          </cell>
          <cell r="M672">
            <v>-419336.61804573995</v>
          </cell>
          <cell r="N672">
            <v>0</v>
          </cell>
          <cell r="O672">
            <v>-411509.05575551989</v>
          </cell>
          <cell r="P672">
            <v>0</v>
          </cell>
          <cell r="Q672">
            <v>-402748.03887725354</v>
          </cell>
          <cell r="R672">
            <v>0</v>
          </cell>
          <cell r="S672">
            <v>-413112.21820771735</v>
          </cell>
          <cell r="T672">
            <v>0</v>
          </cell>
          <cell r="U672">
            <v>-411904.32608192781</v>
          </cell>
          <cell r="V672">
            <v>0</v>
          </cell>
          <cell r="W672">
            <v>-410570.50953836733</v>
          </cell>
          <cell r="X672">
            <v>0</v>
          </cell>
          <cell r="Y672">
            <v>-418277.92231262685</v>
          </cell>
          <cell r="Z672">
            <v>0</v>
          </cell>
          <cell r="AA672">
            <v>-410244.36831940041</v>
          </cell>
          <cell r="AB672">
            <v>0</v>
          </cell>
          <cell r="AC672" t="e">
            <v>#DIV/0!</v>
          </cell>
          <cell r="AD672" t="str">
            <v>Net Profit after taxation</v>
          </cell>
        </row>
        <row r="675">
          <cell r="AC675" t="str">
            <v>2.0D (SE)</v>
          </cell>
        </row>
        <row r="676">
          <cell r="E676">
            <v>37438</v>
          </cell>
          <cell r="F676">
            <v>37469</v>
          </cell>
          <cell r="G676">
            <v>37500</v>
          </cell>
          <cell r="H676">
            <v>37531</v>
          </cell>
          <cell r="I676">
            <v>37562</v>
          </cell>
          <cell r="J676">
            <v>37593</v>
          </cell>
          <cell r="K676">
            <v>37624</v>
          </cell>
          <cell r="L676">
            <v>37655</v>
          </cell>
          <cell r="M676">
            <v>37686</v>
          </cell>
          <cell r="N676">
            <v>37717</v>
          </cell>
          <cell r="O676">
            <v>37748</v>
          </cell>
          <cell r="P676">
            <v>37779</v>
          </cell>
          <cell r="Q676">
            <v>37779</v>
          </cell>
          <cell r="S676">
            <v>37810</v>
          </cell>
          <cell r="U676">
            <v>37841</v>
          </cell>
          <cell r="W676">
            <v>37872</v>
          </cell>
          <cell r="Y676">
            <v>37903</v>
          </cell>
          <cell r="AA676">
            <v>37934</v>
          </cell>
          <cell r="AC676" t="str">
            <v>Yearly</v>
          </cell>
        </row>
        <row r="677">
          <cell r="D677" t="str">
            <v>2.0D (SE)</v>
          </cell>
          <cell r="E677" t="str">
            <v>Per Unit</v>
          </cell>
          <cell r="F677" t="str">
            <v>Total</v>
          </cell>
          <cell r="G677" t="str">
            <v>Per Unit</v>
          </cell>
          <cell r="H677" t="str">
            <v>Total</v>
          </cell>
          <cell r="I677" t="str">
            <v>Per Unit</v>
          </cell>
          <cell r="J677" t="str">
            <v>Total</v>
          </cell>
          <cell r="K677" t="str">
            <v>Per Unit</v>
          </cell>
          <cell r="L677" t="str">
            <v>Total</v>
          </cell>
          <cell r="M677" t="str">
            <v>Per Unit</v>
          </cell>
          <cell r="N677" t="str">
            <v>Total</v>
          </cell>
          <cell r="O677" t="str">
            <v>Per Unit</v>
          </cell>
          <cell r="P677" t="str">
            <v>Total</v>
          </cell>
          <cell r="Q677" t="str">
            <v>Per Unit</v>
          </cell>
          <cell r="R677" t="str">
            <v>Total</v>
          </cell>
          <cell r="S677" t="str">
            <v>Per Unit</v>
          </cell>
          <cell r="T677" t="str">
            <v>Total</v>
          </cell>
          <cell r="U677" t="str">
            <v>Per Unit</v>
          </cell>
          <cell r="V677" t="str">
            <v>Total</v>
          </cell>
          <cell r="W677" t="str">
            <v>Per Unit</v>
          </cell>
          <cell r="X677" t="str">
            <v>Total</v>
          </cell>
          <cell r="Y677" t="str">
            <v>Per Unit</v>
          </cell>
          <cell r="Z677" t="str">
            <v>Total</v>
          </cell>
          <cell r="AA677" t="str">
            <v>Per Unit</v>
          </cell>
          <cell r="AB677" t="str">
            <v>Total</v>
          </cell>
          <cell r="AC677" t="str">
            <v>Average</v>
          </cell>
          <cell r="AD677">
            <v>0</v>
          </cell>
          <cell r="AE677" t="str">
            <v>2.0D (SE)</v>
          </cell>
        </row>
        <row r="679">
          <cell r="C679" t="str">
            <v>Sales Units</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t="str">
            <v>Sales Units</v>
          </cell>
        </row>
        <row r="681">
          <cell r="C681" t="str">
            <v>Selling Price</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t="str">
            <v>Selling Price</v>
          </cell>
        </row>
        <row r="682">
          <cell r="C682" t="str">
            <v>Less: Dealer commission</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t="str">
            <v>Less: Dealer commission</v>
          </cell>
        </row>
        <row r="683">
          <cell r="D683" t="str">
            <v xml:space="preserve">  Sales tax</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E683" t="str">
            <v xml:space="preserve">  Sales tax</v>
          </cell>
        </row>
        <row r="684">
          <cell r="C684" t="str">
            <v>Net Sales</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t="str">
            <v>Net Sales</v>
          </cell>
        </row>
        <row r="686">
          <cell r="C686" t="str">
            <v>Variable Cost of Sales</v>
          </cell>
          <cell r="AD686" t="str">
            <v>Variable Cost of Sales</v>
          </cell>
        </row>
        <row r="687">
          <cell r="D687" t="str">
            <v>CKD Cost</v>
          </cell>
          <cell r="E687">
            <v>379442.00459626858</v>
          </cell>
          <cell r="F687">
            <v>0</v>
          </cell>
          <cell r="G687">
            <v>379442.00459626858</v>
          </cell>
          <cell r="H687">
            <v>0</v>
          </cell>
          <cell r="I687">
            <v>379442.00459626858</v>
          </cell>
          <cell r="J687">
            <v>0</v>
          </cell>
          <cell r="K687">
            <v>373578.25246353168</v>
          </cell>
          <cell r="L687">
            <v>0</v>
          </cell>
          <cell r="M687">
            <v>373578.25246353168</v>
          </cell>
          <cell r="N687">
            <v>0</v>
          </cell>
          <cell r="O687">
            <v>373578.25246353168</v>
          </cell>
          <cell r="P687">
            <v>0</v>
          </cell>
          <cell r="Q687">
            <v>373578.25246353168</v>
          </cell>
          <cell r="R687">
            <v>0</v>
          </cell>
          <cell r="S687">
            <v>373578.25246353168</v>
          </cell>
          <cell r="T687">
            <v>0</v>
          </cell>
          <cell r="U687">
            <v>373578.25246353168</v>
          </cell>
          <cell r="V687">
            <v>0</v>
          </cell>
          <cell r="W687">
            <v>373578.25246353168</v>
          </cell>
          <cell r="X687">
            <v>0</v>
          </cell>
          <cell r="Y687">
            <v>373578.25246353168</v>
          </cell>
          <cell r="Z687">
            <v>0</v>
          </cell>
          <cell r="AA687">
            <v>373578.25246353168</v>
          </cell>
          <cell r="AB687">
            <v>0</v>
          </cell>
          <cell r="AC687">
            <v>0</v>
          </cell>
          <cell r="AE687" t="str">
            <v>CKD Cost</v>
          </cell>
        </row>
        <row r="688">
          <cell r="D688" t="str">
            <v>Vendor parts</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E688" t="str">
            <v>Vendor parts</v>
          </cell>
        </row>
        <row r="689">
          <cell r="D689" t="str">
            <v>Nummi Parts</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E689" t="str">
            <v>Nummi Parts</v>
          </cell>
        </row>
        <row r="690">
          <cell r="D690" t="str">
            <v>Paints &amp; Chemicals</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E690" t="str">
            <v>Paints &amp; Chemicals</v>
          </cell>
        </row>
        <row r="691">
          <cell r="D691" t="str">
            <v>Consumables</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E691" t="str">
            <v>Consumables</v>
          </cell>
        </row>
        <row r="692">
          <cell r="D692" t="str">
            <v>KD Parts</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E692" t="str">
            <v>KD Parts</v>
          </cell>
        </row>
        <row r="693">
          <cell r="D693" t="str">
            <v>Spare parts</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E693" t="str">
            <v>Spare parts</v>
          </cell>
        </row>
        <row r="694">
          <cell r="D694" t="str">
            <v>Utilities</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E694" t="str">
            <v>Utilities</v>
          </cell>
        </row>
        <row r="695">
          <cell r="D695" t="str">
            <v>Royalty</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E695" t="str">
            <v>Royalty</v>
          </cell>
        </row>
        <row r="697">
          <cell r="E697">
            <v>379442.00459626858</v>
          </cell>
          <cell r="F697">
            <v>0</v>
          </cell>
          <cell r="G697">
            <v>379442.00459626858</v>
          </cell>
          <cell r="H697">
            <v>0</v>
          </cell>
          <cell r="I697">
            <v>379442.00459626858</v>
          </cell>
          <cell r="J697">
            <v>0</v>
          </cell>
          <cell r="K697">
            <v>373578.25246353168</v>
          </cell>
          <cell r="L697">
            <v>0</v>
          </cell>
          <cell r="M697">
            <v>373578.25246353168</v>
          </cell>
          <cell r="N697">
            <v>0</v>
          </cell>
          <cell r="O697">
            <v>373578.25246353168</v>
          </cell>
          <cell r="P697">
            <v>0</v>
          </cell>
          <cell r="Q697">
            <v>373578.25246353168</v>
          </cell>
          <cell r="R697">
            <v>0</v>
          </cell>
          <cell r="S697">
            <v>373578.25246353168</v>
          </cell>
          <cell r="T697">
            <v>0</v>
          </cell>
          <cell r="U697">
            <v>373578.25246353168</v>
          </cell>
          <cell r="V697">
            <v>0</v>
          </cell>
          <cell r="W697">
            <v>373578.25246353168</v>
          </cell>
          <cell r="X697">
            <v>0</v>
          </cell>
          <cell r="Y697">
            <v>373578.25246353168</v>
          </cell>
          <cell r="Z697">
            <v>0</v>
          </cell>
          <cell r="AA697">
            <v>373578.25246353168</v>
          </cell>
          <cell r="AB697">
            <v>0</v>
          </cell>
          <cell r="AC697">
            <v>0</v>
          </cell>
        </row>
        <row r="698">
          <cell r="C698" t="str">
            <v>Contribution Margin</v>
          </cell>
          <cell r="E698">
            <v>-379442.00459626858</v>
          </cell>
          <cell r="F698">
            <v>0</v>
          </cell>
          <cell r="G698">
            <v>-379442.00459626858</v>
          </cell>
          <cell r="H698">
            <v>0</v>
          </cell>
          <cell r="I698">
            <v>-379442.00459626858</v>
          </cell>
          <cell r="J698">
            <v>0</v>
          </cell>
          <cell r="K698">
            <v>-373578.25246353168</v>
          </cell>
          <cell r="L698">
            <v>0</v>
          </cell>
          <cell r="M698">
            <v>-373578.25246353168</v>
          </cell>
          <cell r="N698">
            <v>0</v>
          </cell>
          <cell r="O698">
            <v>-373578.25246353168</v>
          </cell>
          <cell r="P698">
            <v>0</v>
          </cell>
          <cell r="Q698">
            <v>-373578.25246353168</v>
          </cell>
          <cell r="R698">
            <v>0</v>
          </cell>
          <cell r="S698">
            <v>-373578.25246353168</v>
          </cell>
          <cell r="T698">
            <v>0</v>
          </cell>
          <cell r="U698">
            <v>-373578.25246353168</v>
          </cell>
          <cell r="V698">
            <v>0</v>
          </cell>
          <cell r="W698">
            <v>-373578.25246353168</v>
          </cell>
          <cell r="X698">
            <v>0</v>
          </cell>
          <cell r="Y698">
            <v>-373578.25246353168</v>
          </cell>
          <cell r="Z698">
            <v>0</v>
          </cell>
          <cell r="AA698">
            <v>-373578.25246353168</v>
          </cell>
          <cell r="AB698">
            <v>0</v>
          </cell>
          <cell r="AC698">
            <v>0</v>
          </cell>
          <cell r="AD698" t="str">
            <v>Contribution Margin</v>
          </cell>
        </row>
        <row r="700">
          <cell r="C700" t="str">
            <v>Production cost</v>
          </cell>
          <cell r="AD700" t="str">
            <v>Production cost</v>
          </cell>
        </row>
        <row r="701">
          <cell r="D701" t="str">
            <v xml:space="preserve">Salaries &amp; Wages </v>
          </cell>
          <cell r="E701">
            <v>5330.971806841444</v>
          </cell>
          <cell r="F701">
            <v>0</v>
          </cell>
          <cell r="G701">
            <v>4450.6278387391867</v>
          </cell>
          <cell r="H701">
            <v>0</v>
          </cell>
          <cell r="I701">
            <v>4327.5507084975143</v>
          </cell>
          <cell r="J701">
            <v>0</v>
          </cell>
          <cell r="K701">
            <v>3880.9474753805712</v>
          </cell>
          <cell r="L701">
            <v>0</v>
          </cell>
          <cell r="M701">
            <v>5576.0739588801307</v>
          </cell>
          <cell r="N701">
            <v>0</v>
          </cell>
          <cell r="O701">
            <v>5384.2223576312035</v>
          </cell>
          <cell r="P701">
            <v>0</v>
          </cell>
          <cell r="Q701">
            <v>3880.9474753805712</v>
          </cell>
          <cell r="R701">
            <v>0</v>
          </cell>
          <cell r="S701">
            <v>5106.5098360270676</v>
          </cell>
          <cell r="T701">
            <v>0</v>
          </cell>
          <cell r="U701">
            <v>4709.8877128404993</v>
          </cell>
          <cell r="V701">
            <v>0</v>
          </cell>
          <cell r="W701">
            <v>5160.8344087507594</v>
          </cell>
          <cell r="X701">
            <v>0</v>
          </cell>
          <cell r="Y701">
            <v>5216.3272518556068</v>
          </cell>
          <cell r="Z701">
            <v>0</v>
          </cell>
          <cell r="AA701">
            <v>5063.8667476260061</v>
          </cell>
          <cell r="AB701">
            <v>0</v>
          </cell>
          <cell r="AC701">
            <v>0</v>
          </cell>
          <cell r="AE701" t="str">
            <v xml:space="preserve">Salaries &amp; Wages </v>
          </cell>
        </row>
        <row r="702">
          <cell r="D702" t="str">
            <v xml:space="preserve">Utilities </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E702" t="str">
            <v xml:space="preserve">Utilities </v>
          </cell>
        </row>
        <row r="703">
          <cell r="D703" t="str">
            <v>Depreciation</v>
          </cell>
          <cell r="E703">
            <v>11150.091575091576</v>
          </cell>
          <cell r="F703">
            <v>0</v>
          </cell>
          <cell r="G703">
            <v>9308.7920489296648</v>
          </cell>
          <cell r="H703">
            <v>0</v>
          </cell>
          <cell r="I703">
            <v>9051.3678263455258</v>
          </cell>
          <cell r="J703">
            <v>0</v>
          </cell>
          <cell r="K703">
            <v>8117.2666666666673</v>
          </cell>
          <cell r="L703">
            <v>0</v>
          </cell>
          <cell r="M703">
            <v>11662.739463601532</v>
          </cell>
          <cell r="N703">
            <v>0</v>
          </cell>
          <cell r="O703">
            <v>11261.468738438773</v>
          </cell>
          <cell r="P703">
            <v>0</v>
          </cell>
          <cell r="Q703">
            <v>8117.2666666666673</v>
          </cell>
          <cell r="R703">
            <v>0</v>
          </cell>
          <cell r="S703">
            <v>10680.614035087719</v>
          </cell>
          <cell r="T703">
            <v>0</v>
          </cell>
          <cell r="U703">
            <v>9851.0517799352765</v>
          </cell>
          <cell r="V703">
            <v>0</v>
          </cell>
          <cell r="W703">
            <v>10794.237588652482</v>
          </cell>
          <cell r="X703">
            <v>0</v>
          </cell>
          <cell r="Y703">
            <v>10910.304659498208</v>
          </cell>
          <cell r="Z703">
            <v>0</v>
          </cell>
          <cell r="AA703">
            <v>10591.423103688239</v>
          </cell>
          <cell r="AB703">
            <v>0</v>
          </cell>
          <cell r="AC703">
            <v>0</v>
          </cell>
          <cell r="AE703" t="str">
            <v>Depreciation</v>
          </cell>
        </row>
        <row r="704">
          <cell r="D704" t="str">
            <v xml:space="preserve">Other Factory overhead </v>
          </cell>
          <cell r="E704">
            <v>3328.5244606883934</v>
          </cell>
          <cell r="F704">
            <v>0</v>
          </cell>
          <cell r="G704">
            <v>2778.859870849943</v>
          </cell>
          <cell r="H704">
            <v>0</v>
          </cell>
          <cell r="I704">
            <v>2702.0136121556093</v>
          </cell>
          <cell r="J704">
            <v>0</v>
          </cell>
          <cell r="K704">
            <v>2423.1658073811504</v>
          </cell>
          <cell r="L704">
            <v>0</v>
          </cell>
          <cell r="M704">
            <v>3481.5600680763655</v>
          </cell>
          <cell r="N704">
            <v>0</v>
          </cell>
          <cell r="O704">
            <v>3361.7727627374452</v>
          </cell>
          <cell r="P704">
            <v>0</v>
          </cell>
          <cell r="Q704">
            <v>2423.1658073811504</v>
          </cell>
          <cell r="R704">
            <v>0</v>
          </cell>
          <cell r="S704">
            <v>3188.3760623436192</v>
          </cell>
          <cell r="T704">
            <v>0</v>
          </cell>
          <cell r="U704">
            <v>2940.735203132464</v>
          </cell>
          <cell r="V704">
            <v>0</v>
          </cell>
          <cell r="W704">
            <v>3222.2949566238703</v>
          </cell>
          <cell r="X704">
            <v>0</v>
          </cell>
          <cell r="Y704">
            <v>3256.9432894907936</v>
          </cell>
          <cell r="Z704">
            <v>0</v>
          </cell>
          <cell r="AA704">
            <v>3161.7507925119394</v>
          </cell>
          <cell r="AB704">
            <v>0</v>
          </cell>
          <cell r="AC704">
            <v>0</v>
          </cell>
          <cell r="AE704" t="str">
            <v xml:space="preserve">Other Factory overhead </v>
          </cell>
        </row>
        <row r="705">
          <cell r="D705" t="str">
            <v>Running Royalty</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E705" t="str">
            <v>Running Royalty</v>
          </cell>
        </row>
        <row r="706">
          <cell r="E706">
            <v>19809.587842621411</v>
          </cell>
          <cell r="F706">
            <v>0</v>
          </cell>
          <cell r="G706">
            <v>16538.279758518795</v>
          </cell>
          <cell r="H706">
            <v>0</v>
          </cell>
          <cell r="I706">
            <v>16080.93214699865</v>
          </cell>
          <cell r="J706">
            <v>0</v>
          </cell>
          <cell r="K706">
            <v>14421.379949428388</v>
          </cell>
          <cell r="L706">
            <v>0</v>
          </cell>
          <cell r="M706">
            <v>20720.373490558028</v>
          </cell>
          <cell r="N706">
            <v>0</v>
          </cell>
          <cell r="O706">
            <v>20007.463858807419</v>
          </cell>
          <cell r="P706">
            <v>0</v>
          </cell>
          <cell r="Q706">
            <v>14421.379949428388</v>
          </cell>
          <cell r="R706">
            <v>0</v>
          </cell>
          <cell r="S706">
            <v>18975.499933458406</v>
          </cell>
          <cell r="T706">
            <v>0</v>
          </cell>
          <cell r="U706">
            <v>17501.674695908237</v>
          </cell>
          <cell r="V706">
            <v>0</v>
          </cell>
          <cell r="W706">
            <v>19177.366954027111</v>
          </cell>
          <cell r="X706">
            <v>0</v>
          </cell>
          <cell r="Y706">
            <v>19383.575200844611</v>
          </cell>
          <cell r="Z706">
            <v>0</v>
          </cell>
          <cell r="AA706">
            <v>18817.040643826185</v>
          </cell>
          <cell r="AB706">
            <v>0</v>
          </cell>
          <cell r="AC706">
            <v>0</v>
          </cell>
        </row>
        <row r="707">
          <cell r="C707" t="str">
            <v>Gross Profit</v>
          </cell>
          <cell r="E707">
            <v>-399251.59243889002</v>
          </cell>
          <cell r="F707">
            <v>0</v>
          </cell>
          <cell r="G707">
            <v>-395980.28435478738</v>
          </cell>
          <cell r="H707">
            <v>0</v>
          </cell>
          <cell r="I707">
            <v>-395522.93674326723</v>
          </cell>
          <cell r="J707">
            <v>0</v>
          </cell>
          <cell r="K707">
            <v>-387999.63241296005</v>
          </cell>
          <cell r="L707">
            <v>0</v>
          </cell>
          <cell r="M707">
            <v>-394298.62595408969</v>
          </cell>
          <cell r="N707">
            <v>0</v>
          </cell>
          <cell r="O707">
            <v>-393585.71632233908</v>
          </cell>
          <cell r="P707">
            <v>0</v>
          </cell>
          <cell r="Q707">
            <v>-387999.63241296005</v>
          </cell>
          <cell r="R707">
            <v>0</v>
          </cell>
          <cell r="S707">
            <v>-392553.75239699008</v>
          </cell>
          <cell r="T707">
            <v>0</v>
          </cell>
          <cell r="U707">
            <v>-391079.92715943989</v>
          </cell>
          <cell r="V707">
            <v>0</v>
          </cell>
          <cell r="W707">
            <v>-392755.61941755877</v>
          </cell>
          <cell r="X707">
            <v>0</v>
          </cell>
          <cell r="Y707">
            <v>-392961.82766437629</v>
          </cell>
          <cell r="Z707">
            <v>0</v>
          </cell>
          <cell r="AA707">
            <v>-392395.29310735787</v>
          </cell>
          <cell r="AB707">
            <v>0</v>
          </cell>
          <cell r="AC707">
            <v>0</v>
          </cell>
          <cell r="AD707" t="str">
            <v>Gross Profit</v>
          </cell>
        </row>
        <row r="709">
          <cell r="C709" t="str">
            <v>Other Expenses</v>
          </cell>
          <cell r="AD709" t="str">
            <v>Other Expenses</v>
          </cell>
        </row>
        <row r="710">
          <cell r="D710" t="str">
            <v>Selling Expenses</v>
          </cell>
          <cell r="E710">
            <v>5183.0082521448167</v>
          </cell>
          <cell r="F710">
            <v>0</v>
          </cell>
          <cell r="G710">
            <v>4427.3486746392564</v>
          </cell>
          <cell r="H710">
            <v>0</v>
          </cell>
          <cell r="I710">
            <v>4320.887144065181</v>
          </cell>
          <cell r="J710">
            <v>0</v>
          </cell>
          <cell r="K710">
            <v>3897.7185689144208</v>
          </cell>
          <cell r="L710">
            <v>0</v>
          </cell>
          <cell r="M710">
            <v>5409.2615187305564</v>
          </cell>
          <cell r="N710">
            <v>0</v>
          </cell>
          <cell r="O710">
            <v>5179.8400416559607</v>
          </cell>
          <cell r="P710">
            <v>0</v>
          </cell>
          <cell r="Q710">
            <v>3845.1336292747983</v>
          </cell>
          <cell r="R710">
            <v>0</v>
          </cell>
          <cell r="S710">
            <v>4967.5774890123712</v>
          </cell>
          <cell r="T710">
            <v>0</v>
          </cell>
          <cell r="U710">
            <v>4642.661605420024</v>
          </cell>
          <cell r="V710">
            <v>0</v>
          </cell>
          <cell r="W710">
            <v>5073.1110111757944</v>
          </cell>
          <cell r="X710">
            <v>0</v>
          </cell>
          <cell r="Y710">
            <v>5099.2966467698334</v>
          </cell>
          <cell r="Z710">
            <v>0</v>
          </cell>
          <cell r="AA710">
            <v>4893.3178190345943</v>
          </cell>
          <cell r="AB710">
            <v>0</v>
          </cell>
          <cell r="AC710">
            <v>0</v>
          </cell>
          <cell r="AE710" t="str">
            <v>Selling Expenses</v>
          </cell>
        </row>
        <row r="711">
          <cell r="D711" t="str">
            <v>Advertisement Expenses</v>
          </cell>
          <cell r="E711">
            <v>800.32572918126152</v>
          </cell>
          <cell r="F711">
            <v>0</v>
          </cell>
          <cell r="G711">
            <v>969.71958993165515</v>
          </cell>
          <cell r="H711">
            <v>0</v>
          </cell>
          <cell r="I711">
            <v>7367.9708551430685</v>
          </cell>
          <cell r="J711">
            <v>0</v>
          </cell>
          <cell r="K711">
            <v>6935.2770964018819</v>
          </cell>
          <cell r="L711">
            <v>0</v>
          </cell>
          <cell r="M711">
            <v>7697.2629504339211</v>
          </cell>
          <cell r="N711">
            <v>0</v>
          </cell>
          <cell r="O711">
            <v>799.8365151483406</v>
          </cell>
          <cell r="P711">
            <v>0</v>
          </cell>
          <cell r="Q711">
            <v>739.89139808437483</v>
          </cell>
          <cell r="R711">
            <v>0</v>
          </cell>
          <cell r="S711">
            <v>4684.9685429207811</v>
          </cell>
          <cell r="T711">
            <v>0</v>
          </cell>
          <cell r="U711">
            <v>5393.2109933565007</v>
          </cell>
          <cell r="V711">
            <v>0</v>
          </cell>
          <cell r="W711">
            <v>783.35612673520234</v>
          </cell>
          <cell r="X711">
            <v>0</v>
          </cell>
          <cell r="Y711">
            <v>8782.5333169589612</v>
          </cell>
          <cell r="Z711">
            <v>0</v>
          </cell>
          <cell r="AA711">
            <v>1104.3291887822443</v>
          </cell>
          <cell r="AB711">
            <v>0</v>
          </cell>
          <cell r="AC711">
            <v>0</v>
          </cell>
        </row>
        <row r="712">
          <cell r="D712" t="str">
            <v>Administrative Expenses</v>
          </cell>
          <cell r="E712">
            <v>10560.726889052896</v>
          </cell>
          <cell r="F712">
            <v>0</v>
          </cell>
          <cell r="G712">
            <v>9021.0198249495461</v>
          </cell>
          <cell r="H712">
            <v>0</v>
          </cell>
          <cell r="I712">
            <v>8804.0973170376383</v>
          </cell>
          <cell r="J712">
            <v>0</v>
          </cell>
          <cell r="K712">
            <v>7941.8629672567968</v>
          </cell>
          <cell r="L712">
            <v>0</v>
          </cell>
          <cell r="M712">
            <v>11021.733092386507</v>
          </cell>
          <cell r="N712">
            <v>0</v>
          </cell>
          <cell r="O712">
            <v>10554.271447719957</v>
          </cell>
          <cell r="P712">
            <v>0</v>
          </cell>
          <cell r="Q712">
            <v>7834.7176263668644</v>
          </cell>
          <cell r="R712">
            <v>0</v>
          </cell>
          <cell r="S712">
            <v>10121.772262268241</v>
          </cell>
          <cell r="T712">
            <v>0</v>
          </cell>
          <cell r="U712">
            <v>9459.7343604157559</v>
          </cell>
          <cell r="V712">
            <v>0</v>
          </cell>
          <cell r="W712">
            <v>10336.803890810705</v>
          </cell>
          <cell r="X712">
            <v>0</v>
          </cell>
          <cell r="Y712">
            <v>10390.158879356299</v>
          </cell>
          <cell r="Z712">
            <v>0</v>
          </cell>
          <cell r="AA712">
            <v>9970.4632047953019</v>
          </cell>
          <cell r="AB712">
            <v>0</v>
          </cell>
          <cell r="AC712">
            <v>0</v>
          </cell>
          <cell r="AE712" t="str">
            <v>Administrative Expenses</v>
          </cell>
        </row>
        <row r="713">
          <cell r="D713" t="str">
            <v>Depreciation (Admin. &amp; Selling )</v>
          </cell>
          <cell r="E713">
            <v>2969.9882598191184</v>
          </cell>
          <cell r="F713">
            <v>0</v>
          </cell>
          <cell r="G713">
            <v>2536.9771657922738</v>
          </cell>
          <cell r="H713">
            <v>0</v>
          </cell>
          <cell r="I713">
            <v>2475.9721508385478</v>
          </cell>
          <cell r="J713">
            <v>0</v>
          </cell>
          <cell r="K713">
            <v>2233.4863898710532</v>
          </cell>
          <cell r="L713">
            <v>0</v>
          </cell>
          <cell r="M713">
            <v>3099.6368177250984</v>
          </cell>
          <cell r="N713">
            <v>0</v>
          </cell>
          <cell r="O713">
            <v>2968.1727990868981</v>
          </cell>
          <cell r="P713">
            <v>0</v>
          </cell>
          <cell r="Q713">
            <v>2203.3539560073127</v>
          </cell>
          <cell r="R713">
            <v>0</v>
          </cell>
          <cell r="S713">
            <v>2846.5412564224971</v>
          </cell>
          <cell r="T713">
            <v>0</v>
          </cell>
          <cell r="U713">
            <v>2660.3566484202443</v>
          </cell>
          <cell r="V713">
            <v>0</v>
          </cell>
          <cell r="W713">
            <v>2907.0145002598042</v>
          </cell>
          <cell r="X713">
            <v>0</v>
          </cell>
          <cell r="Y713">
            <v>2922.0194986134175</v>
          </cell>
          <cell r="Z713">
            <v>0</v>
          </cell>
          <cell r="AA713">
            <v>2803.9886812995901</v>
          </cell>
          <cell r="AB713">
            <v>0</v>
          </cell>
          <cell r="AC713">
            <v>0</v>
          </cell>
          <cell r="AE713" t="str">
            <v>Depreciation (Admin. &amp; Selling )</v>
          </cell>
        </row>
        <row r="714">
          <cell r="D714" t="str">
            <v>Financial Charges -Capital Exp.</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E714" t="str">
            <v>Financial Charges -Capital Exp.</v>
          </cell>
        </row>
        <row r="715">
          <cell r="D715" t="str">
            <v>Financial  Charges -Working Capital</v>
          </cell>
          <cell r="E715">
            <v>530.11444507895521</v>
          </cell>
          <cell r="F715">
            <v>0</v>
          </cell>
          <cell r="G715">
            <v>458.80097155251627</v>
          </cell>
          <cell r="H715">
            <v>0</v>
          </cell>
          <cell r="I715">
            <v>448.49087868071882</v>
          </cell>
          <cell r="J715">
            <v>0</v>
          </cell>
          <cell r="K715">
            <v>407.98094465914818</v>
          </cell>
          <cell r="L715">
            <v>0</v>
          </cell>
          <cell r="M715">
            <v>548.85949175372707</v>
          </cell>
          <cell r="N715">
            <v>0</v>
          </cell>
          <cell r="O715">
            <v>527.77239945924691</v>
          </cell>
          <cell r="P715">
            <v>0</v>
          </cell>
          <cell r="Q715">
            <v>396.96132884259964</v>
          </cell>
          <cell r="R715">
            <v>0</v>
          </cell>
          <cell r="S715">
            <v>498.98402076239711</v>
          </cell>
          <cell r="T715">
            <v>0</v>
          </cell>
          <cell r="U715">
            <v>470.64800851302482</v>
          </cell>
          <cell r="V715">
            <v>0</v>
          </cell>
          <cell r="W715">
            <v>511.61704210669683</v>
          </cell>
          <cell r="X715">
            <v>0</v>
          </cell>
          <cell r="Y715">
            <v>513.76394785157731</v>
          </cell>
          <cell r="Z715">
            <v>0</v>
          </cell>
          <cell r="AA715">
            <v>495.30468493193735</v>
          </cell>
          <cell r="AB715">
            <v>0</v>
          </cell>
          <cell r="AC715">
            <v>0</v>
          </cell>
          <cell r="AE715" t="str">
            <v>Financial  Charges -Working Capital</v>
          </cell>
        </row>
        <row r="716">
          <cell r="D716" t="str">
            <v>Other Expenses (Charity &amp; Donation)</v>
          </cell>
          <cell r="E716">
            <v>368.13503130483002</v>
          </cell>
          <cell r="F716">
            <v>0</v>
          </cell>
          <cell r="G716">
            <v>318.61178580035858</v>
          </cell>
          <cell r="H716">
            <v>0</v>
          </cell>
          <cell r="I716">
            <v>311.4519990838325</v>
          </cell>
          <cell r="J716">
            <v>0</v>
          </cell>
          <cell r="K716">
            <v>283.32010045774183</v>
          </cell>
          <cell r="L716">
            <v>0</v>
          </cell>
          <cell r="M716">
            <v>381.15242482897719</v>
          </cell>
          <cell r="N716">
            <v>0</v>
          </cell>
          <cell r="O716">
            <v>366.50861073558809</v>
          </cell>
          <cell r="P716">
            <v>0</v>
          </cell>
          <cell r="Q716">
            <v>275.66758947402758</v>
          </cell>
          <cell r="R716">
            <v>0</v>
          </cell>
          <cell r="S716">
            <v>346.51668108499797</v>
          </cell>
          <cell r="T716">
            <v>0</v>
          </cell>
          <cell r="U716">
            <v>326.83889480071173</v>
          </cell>
          <cell r="V716">
            <v>0</v>
          </cell>
          <cell r="W716">
            <v>355.28961257409514</v>
          </cell>
          <cell r="X716">
            <v>0</v>
          </cell>
          <cell r="Y716">
            <v>356.78051934137312</v>
          </cell>
          <cell r="Z716">
            <v>0</v>
          </cell>
          <cell r="AA716">
            <v>343.96158675828985</v>
          </cell>
          <cell r="AB716">
            <v>0</v>
          </cell>
          <cell r="AC716">
            <v>0</v>
          </cell>
          <cell r="AE716" t="str">
            <v>Other Expenses (Charity &amp; Donation)</v>
          </cell>
        </row>
        <row r="717">
          <cell r="D717" t="str">
            <v>Other Expenses ( W.P.P.F.)</v>
          </cell>
          <cell r="E717">
            <v>3573.7075858361454</v>
          </cell>
          <cell r="F717">
            <v>0</v>
          </cell>
          <cell r="G717">
            <v>3260.1003648049996</v>
          </cell>
          <cell r="H717">
            <v>0</v>
          </cell>
          <cell r="I717">
            <v>2868.2077932472907</v>
          </cell>
          <cell r="J717">
            <v>0</v>
          </cell>
          <cell r="K717">
            <v>2950.3710885468208</v>
          </cell>
          <cell r="L717">
            <v>0</v>
          </cell>
          <cell r="M717">
            <v>2984.5209973853607</v>
          </cell>
          <cell r="N717">
            <v>0</v>
          </cell>
          <cell r="O717">
            <v>3261.9142882485439</v>
          </cell>
          <cell r="P717">
            <v>0</v>
          </cell>
          <cell r="Q717">
            <v>3221.4233012482478</v>
          </cell>
          <cell r="R717">
            <v>0</v>
          </cell>
          <cell r="S717">
            <v>2697.4681580678207</v>
          </cell>
          <cell r="T717">
            <v>0</v>
          </cell>
          <cell r="U717">
            <v>2877.5317129664104</v>
          </cell>
          <cell r="V717">
            <v>0</v>
          </cell>
          <cell r="W717">
            <v>3280.2679674234987</v>
          </cell>
          <cell r="X717">
            <v>0</v>
          </cell>
          <cell r="Y717">
            <v>2911.8557735997142</v>
          </cell>
          <cell r="Z717">
            <v>0</v>
          </cell>
          <cell r="AA717">
            <v>3464.9058265788067</v>
          </cell>
          <cell r="AB717">
            <v>0</v>
          </cell>
          <cell r="AC717">
            <v>0</v>
          </cell>
          <cell r="AE717" t="str">
            <v>Other Expenses ( W.P.P.F.)</v>
          </cell>
        </row>
        <row r="718">
          <cell r="D718" t="str">
            <v>Workers Welfare Fund</v>
          </cell>
          <cell r="E718">
            <v>1499.0267372593985</v>
          </cell>
          <cell r="F718">
            <v>0</v>
          </cell>
          <cell r="G718">
            <v>1367.4811090758005</v>
          </cell>
          <cell r="H718">
            <v>0</v>
          </cell>
          <cell r="I718">
            <v>1203.0979219267881</v>
          </cell>
          <cell r="J718">
            <v>0</v>
          </cell>
          <cell r="K718">
            <v>1237.5621229049211</v>
          </cell>
          <cell r="L718">
            <v>0</v>
          </cell>
          <cell r="M718">
            <v>1251.8866374865934</v>
          </cell>
          <cell r="N718">
            <v>0</v>
          </cell>
          <cell r="O718">
            <v>1368.2419770751833</v>
          </cell>
          <cell r="P718">
            <v>0</v>
          </cell>
          <cell r="Q718">
            <v>1351.2576349952574</v>
          </cell>
          <cell r="R718">
            <v>0</v>
          </cell>
          <cell r="S718">
            <v>1131.4795054513236</v>
          </cell>
          <cell r="T718">
            <v>0</v>
          </cell>
          <cell r="U718">
            <v>1207.0089316049207</v>
          </cell>
          <cell r="V718">
            <v>0</v>
          </cell>
          <cell r="W718">
            <v>1375.9406080206418</v>
          </cell>
          <cell r="X718">
            <v>0</v>
          </cell>
          <cell r="Y718">
            <v>1221.4064958669101</v>
          </cell>
          <cell r="Z718">
            <v>0</v>
          </cell>
          <cell r="AA718">
            <v>1453.3887710099996</v>
          </cell>
          <cell r="AB718">
            <v>0</v>
          </cell>
          <cell r="AC718">
            <v>0</v>
          </cell>
          <cell r="AE718" t="str">
            <v>Workers Welfare Fund</v>
          </cell>
        </row>
        <row r="719">
          <cell r="E719">
            <v>25485.032929677422</v>
          </cell>
          <cell r="F719">
            <v>0</v>
          </cell>
          <cell r="G719">
            <v>22360.059486546405</v>
          </cell>
          <cell r="H719">
            <v>0</v>
          </cell>
          <cell r="I719">
            <v>27800.176060023059</v>
          </cell>
          <cell r="J719">
            <v>0</v>
          </cell>
          <cell r="K719">
            <v>25887.579279012789</v>
          </cell>
          <cell r="L719">
            <v>0</v>
          </cell>
          <cell r="M719">
            <v>32394.313930730743</v>
          </cell>
          <cell r="N719">
            <v>0</v>
          </cell>
          <cell r="O719">
            <v>25026.558079129718</v>
          </cell>
          <cell r="P719">
            <v>0</v>
          </cell>
          <cell r="Q719">
            <v>19868.406464293483</v>
          </cell>
          <cell r="R719">
            <v>0</v>
          </cell>
          <cell r="S719">
            <v>27295.30791599043</v>
          </cell>
          <cell r="T719">
            <v>0</v>
          </cell>
          <cell r="U719">
            <v>27037.991155497592</v>
          </cell>
          <cell r="V719">
            <v>0</v>
          </cell>
          <cell r="W719">
            <v>24623.40075910644</v>
          </cell>
          <cell r="X719">
            <v>0</v>
          </cell>
          <cell r="Y719">
            <v>32197.815078358082</v>
          </cell>
          <cell r="Z719">
            <v>0</v>
          </cell>
          <cell r="AA719">
            <v>24529.659763190764</v>
          </cell>
          <cell r="AB719">
            <v>0</v>
          </cell>
          <cell r="AC719">
            <v>0</v>
          </cell>
        </row>
        <row r="720">
          <cell r="D720" t="str">
            <v>Operating Profit</v>
          </cell>
          <cell r="E720">
            <v>-424736.62536856742</v>
          </cell>
          <cell r="F720">
            <v>0</v>
          </cell>
          <cell r="G720">
            <v>-418340.34384133376</v>
          </cell>
          <cell r="H720">
            <v>0</v>
          </cell>
          <cell r="I720">
            <v>-423323.11280329031</v>
          </cell>
          <cell r="J720">
            <v>0</v>
          </cell>
          <cell r="K720">
            <v>-413887.21169197286</v>
          </cell>
          <cell r="L720">
            <v>0</v>
          </cell>
          <cell r="M720">
            <v>-426692.93988482043</v>
          </cell>
          <cell r="N720">
            <v>0</v>
          </cell>
          <cell r="O720">
            <v>-418612.27440146881</v>
          </cell>
          <cell r="P720">
            <v>0</v>
          </cell>
          <cell r="Q720">
            <v>-407868.03887725354</v>
          </cell>
          <cell r="R720">
            <v>0</v>
          </cell>
          <cell r="S720">
            <v>-419849.06031298049</v>
          </cell>
          <cell r="T720">
            <v>0</v>
          </cell>
          <cell r="U720">
            <v>-418117.9183149375</v>
          </cell>
          <cell r="V720">
            <v>0</v>
          </cell>
          <cell r="W720">
            <v>-417379.02017666522</v>
          </cell>
          <cell r="X720">
            <v>0</v>
          </cell>
          <cell r="Y720">
            <v>-425159.6427427344</v>
          </cell>
          <cell r="Z720">
            <v>0</v>
          </cell>
          <cell r="AA720">
            <v>-416924.95287054864</v>
          </cell>
          <cell r="AB720">
            <v>0</v>
          </cell>
          <cell r="AC720">
            <v>0</v>
          </cell>
          <cell r="AE720" t="str">
            <v>Operating Profit</v>
          </cell>
        </row>
        <row r="722">
          <cell r="C722" t="str">
            <v>Other Income</v>
          </cell>
          <cell r="AD722" t="str">
            <v>Other Income</v>
          </cell>
        </row>
        <row r="723">
          <cell r="D723" t="str">
            <v>H.D</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E723" t="str">
            <v>H.D</v>
          </cell>
        </row>
        <row r="724">
          <cell r="D724" t="str">
            <v>Others</v>
          </cell>
          <cell r="E724">
            <v>18021.978021978022</v>
          </cell>
          <cell r="F724">
            <v>0</v>
          </cell>
          <cell r="G724">
            <v>15045.871559633028</v>
          </cell>
          <cell r="H724">
            <v>0</v>
          </cell>
          <cell r="I724">
            <v>14629.794826048172</v>
          </cell>
          <cell r="J724">
            <v>0</v>
          </cell>
          <cell r="K724">
            <v>5120</v>
          </cell>
          <cell r="L724">
            <v>0</v>
          </cell>
          <cell r="M724">
            <v>7356.3218390804595</v>
          </cell>
          <cell r="N724">
            <v>0</v>
          </cell>
          <cell r="O724">
            <v>7103.2186459489458</v>
          </cell>
          <cell r="P724">
            <v>0</v>
          </cell>
          <cell r="Q724">
            <v>5120</v>
          </cell>
          <cell r="R724">
            <v>0</v>
          </cell>
          <cell r="S724">
            <v>6736.8421052631575</v>
          </cell>
          <cell r="T724">
            <v>0</v>
          </cell>
          <cell r="U724">
            <v>6213.5922330097092</v>
          </cell>
          <cell r="V724">
            <v>0</v>
          </cell>
          <cell r="W724">
            <v>6808.510638297872</v>
          </cell>
          <cell r="X724">
            <v>0</v>
          </cell>
          <cell r="Y724">
            <v>6881.7204301075271</v>
          </cell>
          <cell r="Z724">
            <v>0</v>
          </cell>
          <cell r="AA724">
            <v>6680.5845511482257</v>
          </cell>
          <cell r="AB724">
            <v>0</v>
          </cell>
          <cell r="AC724">
            <v>0</v>
          </cell>
          <cell r="AE724" t="str">
            <v>Others</v>
          </cell>
        </row>
        <row r="725">
          <cell r="E725">
            <v>18021.978021978022</v>
          </cell>
          <cell r="F725">
            <v>0</v>
          </cell>
          <cell r="G725">
            <v>15045.871559633028</v>
          </cell>
          <cell r="H725">
            <v>0</v>
          </cell>
          <cell r="I725">
            <v>14629.794826048172</v>
          </cell>
          <cell r="J725">
            <v>0</v>
          </cell>
          <cell r="K725">
            <v>5120</v>
          </cell>
          <cell r="L725">
            <v>0</v>
          </cell>
          <cell r="M725">
            <v>7356.3218390804595</v>
          </cell>
          <cell r="N725">
            <v>0</v>
          </cell>
          <cell r="O725">
            <v>7103.2186459489458</v>
          </cell>
          <cell r="P725">
            <v>0</v>
          </cell>
          <cell r="Q725">
            <v>5120</v>
          </cell>
          <cell r="R725">
            <v>0</v>
          </cell>
          <cell r="S725">
            <v>6736.8421052631575</v>
          </cell>
          <cell r="T725">
            <v>0</v>
          </cell>
          <cell r="U725">
            <v>6213.5922330097092</v>
          </cell>
          <cell r="V725">
            <v>0</v>
          </cell>
          <cell r="W725">
            <v>6808.510638297872</v>
          </cell>
          <cell r="X725">
            <v>0</v>
          </cell>
          <cell r="Y725">
            <v>6881.7204301075271</v>
          </cell>
          <cell r="Z725">
            <v>0</v>
          </cell>
          <cell r="AA725">
            <v>6680.5845511482257</v>
          </cell>
          <cell r="AB725">
            <v>0</v>
          </cell>
          <cell r="AC725">
            <v>0</v>
          </cell>
        </row>
        <row r="726">
          <cell r="F726">
            <v>0</v>
          </cell>
          <cell r="H726">
            <v>0</v>
          </cell>
          <cell r="J726">
            <v>0</v>
          </cell>
          <cell r="L726">
            <v>0</v>
          </cell>
          <cell r="N726">
            <v>0</v>
          </cell>
          <cell r="P726">
            <v>0</v>
          </cell>
          <cell r="R726">
            <v>0</v>
          </cell>
          <cell r="T726">
            <v>0</v>
          </cell>
          <cell r="V726">
            <v>0</v>
          </cell>
          <cell r="X726">
            <v>0</v>
          </cell>
          <cell r="Z726">
            <v>0</v>
          </cell>
          <cell r="AB726">
            <v>0</v>
          </cell>
        </row>
        <row r="727">
          <cell r="C727" t="str">
            <v>Profit / (Loss) before tax</v>
          </cell>
          <cell r="E727">
            <v>-406714.64734658937</v>
          </cell>
          <cell r="F727">
            <v>0</v>
          </cell>
          <cell r="G727">
            <v>-403294.47228170076</v>
          </cell>
          <cell r="H727">
            <v>0</v>
          </cell>
          <cell r="I727">
            <v>-408693.31797724211</v>
          </cell>
          <cell r="J727">
            <v>0</v>
          </cell>
          <cell r="K727">
            <v>-408767.21169197286</v>
          </cell>
          <cell r="L727">
            <v>0</v>
          </cell>
          <cell r="M727">
            <v>-419336.61804573995</v>
          </cell>
          <cell r="N727">
            <v>0</v>
          </cell>
          <cell r="O727">
            <v>-411509.05575551989</v>
          </cell>
          <cell r="P727">
            <v>0</v>
          </cell>
          <cell r="Q727">
            <v>-402748.03887725354</v>
          </cell>
          <cell r="R727">
            <v>0</v>
          </cell>
          <cell r="S727">
            <v>-413112.21820771735</v>
          </cell>
          <cell r="T727">
            <v>0</v>
          </cell>
          <cell r="U727">
            <v>-411904.32608192781</v>
          </cell>
          <cell r="V727">
            <v>0</v>
          </cell>
          <cell r="W727">
            <v>-410570.50953836733</v>
          </cell>
          <cell r="X727">
            <v>0</v>
          </cell>
          <cell r="Y727">
            <v>-418277.92231262685</v>
          </cell>
          <cell r="Z727">
            <v>0</v>
          </cell>
          <cell r="AA727">
            <v>-410244.36831940041</v>
          </cell>
          <cell r="AB727">
            <v>0</v>
          </cell>
          <cell r="AC727">
            <v>0</v>
          </cell>
          <cell r="AD727" t="str">
            <v>Profit before tax</v>
          </cell>
        </row>
        <row r="729">
          <cell r="C729" t="str">
            <v>Taxation</v>
          </cell>
          <cell r="AD729" t="str">
            <v>Taxation</v>
          </cell>
        </row>
        <row r="730">
          <cell r="D730" t="str">
            <v>Current</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t="e">
            <v>#DIV/0!</v>
          </cell>
          <cell r="AE730" t="str">
            <v>Current</v>
          </cell>
        </row>
        <row r="731">
          <cell r="D731" t="str">
            <v>Deferred</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t="e">
            <v>#DIV/0!</v>
          </cell>
          <cell r="AE731" t="str">
            <v>Deferred</v>
          </cell>
        </row>
        <row r="732">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t="e">
            <v>#DIV/0!</v>
          </cell>
        </row>
        <row r="734">
          <cell r="C734" t="str">
            <v>Net Profit after taxation</v>
          </cell>
          <cell r="E734">
            <v>-406714.64734658937</v>
          </cell>
          <cell r="F734">
            <v>0</v>
          </cell>
          <cell r="G734">
            <v>-403294.47228170076</v>
          </cell>
          <cell r="H734">
            <v>0</v>
          </cell>
          <cell r="I734">
            <v>-408693.31797724211</v>
          </cell>
          <cell r="J734">
            <v>0</v>
          </cell>
          <cell r="K734">
            <v>-408767.21169197286</v>
          </cell>
          <cell r="L734">
            <v>0</v>
          </cell>
          <cell r="M734">
            <v>-419336.61804573995</v>
          </cell>
          <cell r="N734">
            <v>0</v>
          </cell>
          <cell r="O734">
            <v>-411509.05575551989</v>
          </cell>
          <cell r="P734">
            <v>0</v>
          </cell>
          <cell r="Q734">
            <v>-402748.03887725354</v>
          </cell>
          <cell r="R734">
            <v>0</v>
          </cell>
          <cell r="S734">
            <v>-413112.21820771735</v>
          </cell>
          <cell r="T734">
            <v>0</v>
          </cell>
          <cell r="U734">
            <v>-411904.32608192781</v>
          </cell>
          <cell r="V734">
            <v>0</v>
          </cell>
          <cell r="W734">
            <v>-410570.50953836733</v>
          </cell>
          <cell r="X734">
            <v>0</v>
          </cell>
          <cell r="Y734">
            <v>-418277.92231262685</v>
          </cell>
          <cell r="Z734">
            <v>0</v>
          </cell>
          <cell r="AA734">
            <v>-410244.36831940041</v>
          </cell>
          <cell r="AB734">
            <v>0</v>
          </cell>
          <cell r="AC734" t="e">
            <v>#DIV/0!</v>
          </cell>
          <cell r="AD734" t="str">
            <v>Net Profit after taxation</v>
          </cell>
        </row>
        <row r="736">
          <cell r="AC736" t="str">
            <v>Hilux 4x2 Std.</v>
          </cell>
        </row>
        <row r="737">
          <cell r="E737">
            <v>37438</v>
          </cell>
          <cell r="G737">
            <v>37469</v>
          </cell>
          <cell r="I737">
            <v>37500</v>
          </cell>
          <cell r="K737">
            <v>37531</v>
          </cell>
          <cell r="M737">
            <v>37562</v>
          </cell>
          <cell r="O737">
            <v>37593</v>
          </cell>
          <cell r="Q737">
            <v>37624</v>
          </cell>
          <cell r="S737">
            <v>37655</v>
          </cell>
          <cell r="U737">
            <v>37686</v>
          </cell>
          <cell r="W737">
            <v>37717</v>
          </cell>
          <cell r="Y737">
            <v>37748</v>
          </cell>
          <cell r="AA737">
            <v>37779</v>
          </cell>
          <cell r="AC737" t="str">
            <v>Yearly</v>
          </cell>
        </row>
        <row r="738">
          <cell r="D738" t="str">
            <v>Hilux 4x2 Std.</v>
          </cell>
          <cell r="E738" t="str">
            <v>Per Unit</v>
          </cell>
          <cell r="F738" t="str">
            <v>Total</v>
          </cell>
          <cell r="G738" t="str">
            <v>Per Unit</v>
          </cell>
          <cell r="H738" t="str">
            <v>Total</v>
          </cell>
          <cell r="I738" t="str">
            <v>Per Unit</v>
          </cell>
          <cell r="J738" t="str">
            <v>Total</v>
          </cell>
          <cell r="K738" t="str">
            <v>Per Unit</v>
          </cell>
          <cell r="L738" t="str">
            <v>Total</v>
          </cell>
          <cell r="M738" t="str">
            <v>Per Unit</v>
          </cell>
          <cell r="N738" t="str">
            <v>Total</v>
          </cell>
          <cell r="O738" t="str">
            <v>Per Unit</v>
          </cell>
          <cell r="P738" t="str">
            <v>Total</v>
          </cell>
          <cell r="Q738" t="str">
            <v>Per Unit</v>
          </cell>
          <cell r="R738" t="str">
            <v>Total</v>
          </cell>
          <cell r="S738" t="str">
            <v>Per Unit</v>
          </cell>
          <cell r="T738" t="str">
            <v>Total</v>
          </cell>
          <cell r="U738" t="str">
            <v>Per Unit</v>
          </cell>
          <cell r="V738" t="str">
            <v>Total</v>
          </cell>
          <cell r="W738" t="str">
            <v>Per Unit</v>
          </cell>
          <cell r="X738" t="str">
            <v>Total</v>
          </cell>
          <cell r="Y738" t="str">
            <v>Per Unit</v>
          </cell>
          <cell r="Z738" t="str">
            <v>Total</v>
          </cell>
          <cell r="AA738" t="str">
            <v>Per Unit</v>
          </cell>
          <cell r="AB738" t="str">
            <v>Total</v>
          </cell>
          <cell r="AC738" t="str">
            <v>Average</v>
          </cell>
          <cell r="AD738">
            <v>0</v>
          </cell>
          <cell r="AE738" t="str">
            <v>Hilux 4x2 Std.</v>
          </cell>
        </row>
        <row r="740">
          <cell r="C740" t="str">
            <v>Sales Units</v>
          </cell>
          <cell r="E740">
            <v>51</v>
          </cell>
          <cell r="F740">
            <v>51</v>
          </cell>
          <cell r="G740">
            <v>50</v>
          </cell>
          <cell r="H740">
            <v>50</v>
          </cell>
          <cell r="I740">
            <v>44</v>
          </cell>
          <cell r="J740">
            <v>44</v>
          </cell>
          <cell r="K740">
            <v>55</v>
          </cell>
          <cell r="L740">
            <v>55</v>
          </cell>
          <cell r="M740">
            <v>98</v>
          </cell>
          <cell r="N740">
            <v>98</v>
          </cell>
          <cell r="O740">
            <v>23</v>
          </cell>
          <cell r="P740">
            <v>23</v>
          </cell>
          <cell r="Q740">
            <v>100</v>
          </cell>
          <cell r="R740">
            <v>100</v>
          </cell>
          <cell r="S740">
            <v>52</v>
          </cell>
          <cell r="T740">
            <v>52</v>
          </cell>
          <cell r="U740">
            <v>280</v>
          </cell>
          <cell r="V740">
            <v>280</v>
          </cell>
          <cell r="W740">
            <v>120</v>
          </cell>
          <cell r="X740">
            <v>120</v>
          </cell>
          <cell r="Y740">
            <v>120</v>
          </cell>
          <cell r="Z740">
            <v>120</v>
          </cell>
          <cell r="AA740">
            <v>128</v>
          </cell>
          <cell r="AB740">
            <v>128</v>
          </cell>
          <cell r="AC740">
            <v>1121</v>
          </cell>
          <cell r="AD740" t="str">
            <v>Sales Units</v>
          </cell>
        </row>
        <row r="742">
          <cell r="C742" t="str">
            <v>Selling Price</v>
          </cell>
          <cell r="E742">
            <v>799000</v>
          </cell>
          <cell r="F742">
            <v>40749000</v>
          </cell>
          <cell r="G742">
            <v>799000</v>
          </cell>
          <cell r="H742">
            <v>39950000</v>
          </cell>
          <cell r="I742">
            <v>799000</v>
          </cell>
          <cell r="J742">
            <v>35156000</v>
          </cell>
          <cell r="K742">
            <v>799000</v>
          </cell>
          <cell r="L742">
            <v>43945000</v>
          </cell>
          <cell r="M742">
            <v>799000</v>
          </cell>
          <cell r="N742">
            <v>78302000</v>
          </cell>
          <cell r="O742">
            <v>799000</v>
          </cell>
          <cell r="P742">
            <v>18377000</v>
          </cell>
          <cell r="Q742">
            <v>799000</v>
          </cell>
          <cell r="R742">
            <v>79900000</v>
          </cell>
          <cell r="S742">
            <v>799000</v>
          </cell>
          <cell r="T742">
            <v>41548000</v>
          </cell>
          <cell r="U742">
            <v>799000</v>
          </cell>
          <cell r="V742">
            <v>223720000</v>
          </cell>
          <cell r="W742">
            <v>799000</v>
          </cell>
          <cell r="X742">
            <v>95880000</v>
          </cell>
          <cell r="Y742">
            <v>799000</v>
          </cell>
          <cell r="Z742">
            <v>95880000</v>
          </cell>
          <cell r="AA742">
            <v>799000</v>
          </cell>
          <cell r="AB742">
            <v>102272000</v>
          </cell>
          <cell r="AC742">
            <v>799000</v>
          </cell>
          <cell r="AD742" t="str">
            <v>Selling Price</v>
          </cell>
        </row>
        <row r="743">
          <cell r="C743" t="str">
            <v>Less: Dealer commission</v>
          </cell>
          <cell r="E743">
            <v>-20000</v>
          </cell>
          <cell r="F743">
            <v>-1020000</v>
          </cell>
          <cell r="G743">
            <v>-20000</v>
          </cell>
          <cell r="H743">
            <v>-1000000</v>
          </cell>
          <cell r="I743">
            <v>-20000</v>
          </cell>
          <cell r="J743">
            <v>-880000</v>
          </cell>
          <cell r="K743">
            <v>-20000</v>
          </cell>
          <cell r="L743">
            <v>-1100000</v>
          </cell>
          <cell r="M743">
            <v>-20000</v>
          </cell>
          <cell r="N743">
            <v>-1960000</v>
          </cell>
          <cell r="O743">
            <v>-20000</v>
          </cell>
          <cell r="P743">
            <v>-460000</v>
          </cell>
          <cell r="Q743">
            <v>-20000</v>
          </cell>
          <cell r="R743">
            <v>-2000000</v>
          </cell>
          <cell r="S743">
            <v>-20000</v>
          </cell>
          <cell r="T743">
            <v>-1040000</v>
          </cell>
          <cell r="U743">
            <v>-20000</v>
          </cell>
          <cell r="V743">
            <v>-5600000</v>
          </cell>
          <cell r="W743">
            <v>-20000</v>
          </cell>
          <cell r="X743">
            <v>-2400000</v>
          </cell>
          <cell r="Y743">
            <v>-20000</v>
          </cell>
          <cell r="Z743">
            <v>-2400000</v>
          </cell>
          <cell r="AA743">
            <v>-20000</v>
          </cell>
          <cell r="AB743">
            <v>-2560000</v>
          </cell>
          <cell r="AC743">
            <v>-20000</v>
          </cell>
          <cell r="AD743" t="str">
            <v>Less: Dealer commission</v>
          </cell>
        </row>
        <row r="744">
          <cell r="D744" t="str">
            <v xml:space="preserve">  Sales tax</v>
          </cell>
          <cell r="E744">
            <v>-104217.39130434782</v>
          </cell>
          <cell r="F744">
            <v>-5315086.9565217393</v>
          </cell>
          <cell r="G744">
            <v>-104217.39130434782</v>
          </cell>
          <cell r="H744">
            <v>-5210869.5652173916</v>
          </cell>
          <cell r="I744">
            <v>-104217.39130434782</v>
          </cell>
          <cell r="J744">
            <v>-4585565.2173913047</v>
          </cell>
          <cell r="K744">
            <v>-104217.39130434782</v>
          </cell>
          <cell r="L744">
            <v>-5731956.5217391299</v>
          </cell>
          <cell r="M744">
            <v>-104217.39130434782</v>
          </cell>
          <cell r="N744">
            <v>-10213304.347826086</v>
          </cell>
          <cell r="O744">
            <v>-104217.39130434782</v>
          </cell>
          <cell r="P744">
            <v>-2397000</v>
          </cell>
          <cell r="Q744">
            <v>-104217.39130434782</v>
          </cell>
          <cell r="R744">
            <v>-10421739.130434783</v>
          </cell>
          <cell r="S744">
            <v>-104217.39130434782</v>
          </cell>
          <cell r="T744">
            <v>-5419304.3478260869</v>
          </cell>
          <cell r="U744">
            <v>-104217.39130434782</v>
          </cell>
          <cell r="V744">
            <v>-29180869.565217391</v>
          </cell>
          <cell r="W744">
            <v>-104217.39130434782</v>
          </cell>
          <cell r="X744">
            <v>-12506086.956521738</v>
          </cell>
          <cell r="Y744">
            <v>-104217.39130434782</v>
          </cell>
          <cell r="Z744">
            <v>-12506086.956521738</v>
          </cell>
          <cell r="AA744">
            <v>-104217.39130434782</v>
          </cell>
          <cell r="AB744">
            <v>-13339826.086956521</v>
          </cell>
          <cell r="AC744">
            <v>-104217.39130434781</v>
          </cell>
          <cell r="AE744" t="str">
            <v xml:space="preserve">  Sales tax</v>
          </cell>
        </row>
        <row r="745">
          <cell r="C745" t="str">
            <v>Net Sales</v>
          </cell>
          <cell r="E745">
            <v>674782.60869565222</v>
          </cell>
          <cell r="F745">
            <v>34413913.043478258</v>
          </cell>
          <cell r="G745">
            <v>674782.60869565222</v>
          </cell>
          <cell r="H745">
            <v>33739130.434782609</v>
          </cell>
          <cell r="I745">
            <v>674782.60869565222</v>
          </cell>
          <cell r="J745">
            <v>29690434.782608695</v>
          </cell>
          <cell r="K745">
            <v>674782.60869565222</v>
          </cell>
          <cell r="L745">
            <v>37113043.478260867</v>
          </cell>
          <cell r="M745">
            <v>674782.60869565222</v>
          </cell>
          <cell r="N745">
            <v>66128695.652173914</v>
          </cell>
          <cell r="O745">
            <v>674782.60869565222</v>
          </cell>
          <cell r="P745">
            <v>15520000</v>
          </cell>
          <cell r="Q745">
            <v>674782.60869565222</v>
          </cell>
          <cell r="R745">
            <v>67478260.869565219</v>
          </cell>
          <cell r="S745">
            <v>674782.60869565222</v>
          </cell>
          <cell r="T745">
            <v>35088695.652173914</v>
          </cell>
          <cell r="U745">
            <v>674782.60869565222</v>
          </cell>
          <cell r="V745">
            <v>188939130.43478262</v>
          </cell>
          <cell r="W745">
            <v>674782.60869565222</v>
          </cell>
          <cell r="X745">
            <v>80973913.043478265</v>
          </cell>
          <cell r="Y745">
            <v>674782.60869565222</v>
          </cell>
          <cell r="Z745">
            <v>80973913.043478265</v>
          </cell>
          <cell r="AA745">
            <v>674782.60869565222</v>
          </cell>
          <cell r="AB745">
            <v>86372173.913043484</v>
          </cell>
          <cell r="AC745">
            <v>674782.60869565222</v>
          </cell>
          <cell r="AD745" t="str">
            <v>Net Sales</v>
          </cell>
          <cell r="AE745">
            <v>756431304.34782612</v>
          </cell>
        </row>
        <row r="747">
          <cell r="C747" t="str">
            <v>Variable Cost of Sales</v>
          </cell>
          <cell r="AD747" t="str">
            <v>Variable Cost of Sales</v>
          </cell>
        </row>
        <row r="748">
          <cell r="D748" t="str">
            <v>CKD Cost</v>
          </cell>
          <cell r="E748">
            <v>456549.51474417676</v>
          </cell>
          <cell r="F748">
            <v>23284025.251953013</v>
          </cell>
          <cell r="G748">
            <v>456549.51474417676</v>
          </cell>
          <cell r="H748">
            <v>22827475.73720884</v>
          </cell>
          <cell r="I748">
            <v>456549.51474417676</v>
          </cell>
          <cell r="J748">
            <v>20088178.648743778</v>
          </cell>
          <cell r="K748">
            <v>456549.51474417676</v>
          </cell>
          <cell r="L748">
            <v>25110223.310929723</v>
          </cell>
          <cell r="M748">
            <v>456549.51474417676</v>
          </cell>
          <cell r="N748">
            <v>44741852.444929324</v>
          </cell>
          <cell r="O748">
            <v>456549.51474417676</v>
          </cell>
          <cell r="P748">
            <v>10500638.839116065</v>
          </cell>
          <cell r="Q748">
            <v>456549.51474417676</v>
          </cell>
          <cell r="R748">
            <v>45654951.474417679</v>
          </cell>
          <cell r="S748">
            <v>456549.51474417676</v>
          </cell>
          <cell r="T748">
            <v>23740574.766697191</v>
          </cell>
          <cell r="U748">
            <v>456549.51474417676</v>
          </cell>
          <cell r="V748">
            <v>127833864.1283695</v>
          </cell>
          <cell r="W748">
            <v>456549.51474417676</v>
          </cell>
          <cell r="X748">
            <v>54785941.769301213</v>
          </cell>
          <cell r="Y748">
            <v>456549.51474417676</v>
          </cell>
          <cell r="Z748">
            <v>54785941.769301213</v>
          </cell>
          <cell r="AA748">
            <v>456549.51474417676</v>
          </cell>
          <cell r="AB748">
            <v>58438337.887254626</v>
          </cell>
          <cell r="AC748">
            <v>456549.51474417682</v>
          </cell>
          <cell r="AE748" t="str">
            <v>CKD Cost</v>
          </cell>
          <cell r="AF748">
            <v>511792006.0282222</v>
          </cell>
        </row>
        <row r="749">
          <cell r="D749" t="str">
            <v>Vendor parts</v>
          </cell>
          <cell r="E749">
            <v>139346</v>
          </cell>
          <cell r="F749">
            <v>7106646</v>
          </cell>
          <cell r="G749">
            <v>139346</v>
          </cell>
          <cell r="H749">
            <v>6967300</v>
          </cell>
          <cell r="I749">
            <v>139346</v>
          </cell>
          <cell r="J749">
            <v>6131224</v>
          </cell>
          <cell r="K749">
            <v>139346</v>
          </cell>
          <cell r="L749">
            <v>7664030</v>
          </cell>
          <cell r="M749">
            <v>139346</v>
          </cell>
          <cell r="N749">
            <v>13655908</v>
          </cell>
          <cell r="O749">
            <v>139346</v>
          </cell>
          <cell r="P749">
            <v>3204958</v>
          </cell>
          <cell r="Q749">
            <v>139346</v>
          </cell>
          <cell r="R749">
            <v>13934600</v>
          </cell>
          <cell r="S749">
            <v>139346</v>
          </cell>
          <cell r="T749">
            <v>7245992</v>
          </cell>
          <cell r="U749">
            <v>139346</v>
          </cell>
          <cell r="V749">
            <v>39016880</v>
          </cell>
          <cell r="W749">
            <v>139346</v>
          </cell>
          <cell r="X749">
            <v>16721520</v>
          </cell>
          <cell r="Y749">
            <v>139346</v>
          </cell>
          <cell r="Z749">
            <v>16721520</v>
          </cell>
          <cell r="AA749">
            <v>139346</v>
          </cell>
          <cell r="AB749">
            <v>17836288</v>
          </cell>
          <cell r="AC749">
            <v>139346</v>
          </cell>
          <cell r="AE749" t="str">
            <v>Vendor parts</v>
          </cell>
          <cell r="AF749">
            <v>156206866</v>
          </cell>
        </row>
        <row r="750">
          <cell r="D750" t="str">
            <v>Nummi Parts</v>
          </cell>
          <cell r="AE750" t="str">
            <v>Nomi Parts</v>
          </cell>
          <cell r="AF750">
            <v>0</v>
          </cell>
        </row>
        <row r="751">
          <cell r="D751" t="str">
            <v>Paints &amp; Chemicals</v>
          </cell>
          <cell r="E751">
            <v>11677</v>
          </cell>
          <cell r="F751">
            <v>595527</v>
          </cell>
          <cell r="G751">
            <v>11677</v>
          </cell>
          <cell r="H751">
            <v>583850</v>
          </cell>
          <cell r="I751">
            <v>11677</v>
          </cell>
          <cell r="J751">
            <v>513788</v>
          </cell>
          <cell r="K751">
            <v>11677</v>
          </cell>
          <cell r="L751">
            <v>642235</v>
          </cell>
          <cell r="M751">
            <v>11677</v>
          </cell>
          <cell r="N751">
            <v>1144346</v>
          </cell>
          <cell r="O751">
            <v>11677</v>
          </cell>
          <cell r="P751">
            <v>268571</v>
          </cell>
          <cell r="Q751">
            <v>11677</v>
          </cell>
          <cell r="R751">
            <v>1167700</v>
          </cell>
          <cell r="S751">
            <v>11677</v>
          </cell>
          <cell r="T751">
            <v>607204</v>
          </cell>
          <cell r="U751">
            <v>11677</v>
          </cell>
          <cell r="V751">
            <v>3269560</v>
          </cell>
          <cell r="W751">
            <v>11677</v>
          </cell>
          <cell r="X751">
            <v>1401240</v>
          </cell>
          <cell r="Y751">
            <v>11677</v>
          </cell>
          <cell r="Z751">
            <v>1401240</v>
          </cell>
          <cell r="AA751">
            <v>11677</v>
          </cell>
          <cell r="AB751">
            <v>1494656</v>
          </cell>
          <cell r="AC751">
            <v>11677</v>
          </cell>
          <cell r="AE751" t="str">
            <v>Paints &amp; Chemicals</v>
          </cell>
          <cell r="AF751">
            <v>13089917</v>
          </cell>
        </row>
        <row r="752">
          <cell r="D752" t="str">
            <v>Consumables</v>
          </cell>
          <cell r="E752">
            <v>3227</v>
          </cell>
          <cell r="F752">
            <v>164577</v>
          </cell>
          <cell r="G752">
            <v>3227</v>
          </cell>
          <cell r="H752">
            <v>161350</v>
          </cell>
          <cell r="I752">
            <v>3227</v>
          </cell>
          <cell r="J752">
            <v>141988</v>
          </cell>
          <cell r="K752">
            <v>3227</v>
          </cell>
          <cell r="L752">
            <v>177485</v>
          </cell>
          <cell r="M752">
            <v>3227</v>
          </cell>
          <cell r="N752">
            <v>316246</v>
          </cell>
          <cell r="O752">
            <v>3227</v>
          </cell>
          <cell r="P752">
            <v>74221</v>
          </cell>
          <cell r="Q752">
            <v>3227</v>
          </cell>
          <cell r="R752">
            <v>322700</v>
          </cell>
          <cell r="S752">
            <v>3227</v>
          </cell>
          <cell r="T752">
            <v>167804</v>
          </cell>
          <cell r="U752">
            <v>3227</v>
          </cell>
          <cell r="V752">
            <v>903560</v>
          </cell>
          <cell r="W752">
            <v>3227</v>
          </cell>
          <cell r="X752">
            <v>387240</v>
          </cell>
          <cell r="Y752">
            <v>3227</v>
          </cell>
          <cell r="Z752">
            <v>387240</v>
          </cell>
          <cell r="AA752">
            <v>3227</v>
          </cell>
          <cell r="AB752">
            <v>413056</v>
          </cell>
          <cell r="AC752">
            <v>3227</v>
          </cell>
          <cell r="AE752" t="str">
            <v>Consumables</v>
          </cell>
          <cell r="AF752">
            <v>3617467</v>
          </cell>
        </row>
        <row r="753">
          <cell r="D753" t="str">
            <v>KD Parts</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E753" t="str">
            <v>KD Parts</v>
          </cell>
          <cell r="AF753">
            <v>0</v>
          </cell>
        </row>
        <row r="754">
          <cell r="D754" t="str">
            <v>Spare parts</v>
          </cell>
          <cell r="E754">
            <v>41</v>
          </cell>
          <cell r="F754">
            <v>2091</v>
          </cell>
          <cell r="G754">
            <v>41</v>
          </cell>
          <cell r="H754">
            <v>2050</v>
          </cell>
          <cell r="I754">
            <v>41</v>
          </cell>
          <cell r="J754">
            <v>1804</v>
          </cell>
          <cell r="K754">
            <v>41</v>
          </cell>
          <cell r="L754">
            <v>2255</v>
          </cell>
          <cell r="M754">
            <v>41</v>
          </cell>
          <cell r="N754">
            <v>4018</v>
          </cell>
          <cell r="O754">
            <v>41</v>
          </cell>
          <cell r="P754">
            <v>943</v>
          </cell>
          <cell r="Q754">
            <v>41</v>
          </cell>
          <cell r="R754">
            <v>4100</v>
          </cell>
          <cell r="S754">
            <v>41</v>
          </cell>
          <cell r="T754">
            <v>2132</v>
          </cell>
          <cell r="U754">
            <v>41</v>
          </cell>
          <cell r="V754">
            <v>11480</v>
          </cell>
          <cell r="W754">
            <v>41</v>
          </cell>
          <cell r="X754">
            <v>4920</v>
          </cell>
          <cell r="Y754">
            <v>41</v>
          </cell>
          <cell r="Z754">
            <v>4920</v>
          </cell>
          <cell r="AA754">
            <v>41</v>
          </cell>
          <cell r="AB754">
            <v>5248</v>
          </cell>
          <cell r="AC754">
            <v>41</v>
          </cell>
          <cell r="AE754" t="str">
            <v>Spare parts</v>
          </cell>
          <cell r="AF754">
            <v>45961</v>
          </cell>
        </row>
        <row r="755">
          <cell r="D755" t="str">
            <v>Utilities</v>
          </cell>
          <cell r="E755">
            <v>4297</v>
          </cell>
          <cell r="F755">
            <v>219147</v>
          </cell>
          <cell r="G755">
            <v>4297</v>
          </cell>
          <cell r="H755">
            <v>214850</v>
          </cell>
          <cell r="I755">
            <v>4297</v>
          </cell>
          <cell r="J755">
            <v>189068</v>
          </cell>
          <cell r="K755">
            <v>4297</v>
          </cell>
          <cell r="L755">
            <v>236335</v>
          </cell>
          <cell r="M755">
            <v>4297</v>
          </cell>
          <cell r="N755">
            <v>421106</v>
          </cell>
          <cell r="O755">
            <v>4297</v>
          </cell>
          <cell r="P755">
            <v>98831</v>
          </cell>
          <cell r="Q755">
            <v>4297</v>
          </cell>
          <cell r="R755">
            <v>429700</v>
          </cell>
          <cell r="S755">
            <v>4297</v>
          </cell>
          <cell r="T755">
            <v>223444</v>
          </cell>
          <cell r="U755">
            <v>4297</v>
          </cell>
          <cell r="V755">
            <v>1203160</v>
          </cell>
          <cell r="W755">
            <v>4297</v>
          </cell>
          <cell r="X755">
            <v>515640</v>
          </cell>
          <cell r="Y755">
            <v>4297</v>
          </cell>
          <cell r="Z755">
            <v>515640</v>
          </cell>
          <cell r="AA755">
            <v>4297</v>
          </cell>
          <cell r="AB755">
            <v>550016</v>
          </cell>
          <cell r="AC755">
            <v>4297</v>
          </cell>
          <cell r="AE755" t="str">
            <v>Utilites</v>
          </cell>
          <cell r="AF755">
            <v>4816937</v>
          </cell>
        </row>
        <row r="756">
          <cell r="D756" t="str">
            <v>Royalty</v>
          </cell>
          <cell r="E756">
            <v>3399.76</v>
          </cell>
          <cell r="F756">
            <v>173387.76</v>
          </cell>
          <cell r="G756">
            <v>3399.76</v>
          </cell>
          <cell r="H756">
            <v>169988</v>
          </cell>
          <cell r="I756">
            <v>3399.76</v>
          </cell>
          <cell r="J756">
            <v>149589.44</v>
          </cell>
          <cell r="K756">
            <v>3399.76</v>
          </cell>
          <cell r="L756">
            <v>186986.80000000002</v>
          </cell>
          <cell r="M756">
            <v>3399.76</v>
          </cell>
          <cell r="N756">
            <v>333176.48000000004</v>
          </cell>
          <cell r="O756">
            <v>3399.76</v>
          </cell>
          <cell r="P756">
            <v>78194.48000000001</v>
          </cell>
          <cell r="Q756">
            <v>3399.76</v>
          </cell>
          <cell r="R756">
            <v>339976</v>
          </cell>
          <cell r="S756">
            <v>3399.76</v>
          </cell>
          <cell r="T756">
            <v>176787.52000000002</v>
          </cell>
          <cell r="U756">
            <v>3399.76</v>
          </cell>
          <cell r="V756">
            <v>951932.8</v>
          </cell>
          <cell r="W756">
            <v>3399.76</v>
          </cell>
          <cell r="X756">
            <v>407971.2</v>
          </cell>
          <cell r="Y756">
            <v>3399.76</v>
          </cell>
          <cell r="Z756">
            <v>407971.2</v>
          </cell>
          <cell r="AA756">
            <v>3399.76</v>
          </cell>
          <cell r="AB756">
            <v>435169.28000000003</v>
          </cell>
          <cell r="AC756">
            <v>3399.7600000000007</v>
          </cell>
          <cell r="AE756" t="str">
            <v>Royalty</v>
          </cell>
          <cell r="AF756">
            <v>3811130.9600000009</v>
          </cell>
        </row>
        <row r="758">
          <cell r="E758">
            <v>618537.27474417677</v>
          </cell>
          <cell r="F758">
            <v>31545401.011953015</v>
          </cell>
          <cell r="G758">
            <v>618537.27474417677</v>
          </cell>
          <cell r="H758">
            <v>30926863.73720884</v>
          </cell>
          <cell r="I758">
            <v>618537.27474417677</v>
          </cell>
          <cell r="J758">
            <v>27215640.08874378</v>
          </cell>
          <cell r="K758">
            <v>618537.27474417677</v>
          </cell>
          <cell r="L758">
            <v>34019550.11092972</v>
          </cell>
          <cell r="M758">
            <v>618537.27474417677</v>
          </cell>
          <cell r="N758">
            <v>60616652.924929321</v>
          </cell>
          <cell r="O758">
            <v>618537.27474417677</v>
          </cell>
          <cell r="P758">
            <v>14226357.319116065</v>
          </cell>
          <cell r="Q758">
            <v>618537.27474417677</v>
          </cell>
          <cell r="R758">
            <v>61853727.474417679</v>
          </cell>
          <cell r="S758">
            <v>618537.27474417677</v>
          </cell>
          <cell r="T758">
            <v>32163938.28669719</v>
          </cell>
          <cell r="U758">
            <v>618537.27474417677</v>
          </cell>
          <cell r="V758">
            <v>173190436.92836952</v>
          </cell>
          <cell r="W758">
            <v>618537.27474417677</v>
          </cell>
          <cell r="X758">
            <v>74224472.969301209</v>
          </cell>
          <cell r="Y758">
            <v>618537.27474417677</v>
          </cell>
          <cell r="Z758">
            <v>74224472.969301209</v>
          </cell>
          <cell r="AA758">
            <v>618537.27474417677</v>
          </cell>
          <cell r="AB758">
            <v>79172771.167254627</v>
          </cell>
          <cell r="AC758">
            <v>618537.27474417677</v>
          </cell>
          <cell r="AF758">
            <v>693380284.98822212</v>
          </cell>
        </row>
        <row r="759">
          <cell r="C759" t="str">
            <v>Contribution Margin</v>
          </cell>
          <cell r="E759">
            <v>56245.333951475448</v>
          </cell>
          <cell r="F759">
            <v>2868512.0315252431</v>
          </cell>
          <cell r="G759">
            <v>56245.333951475448</v>
          </cell>
          <cell r="H759">
            <v>2812266.6975737698</v>
          </cell>
          <cell r="I759">
            <v>56245.333951475448</v>
          </cell>
          <cell r="J759">
            <v>2474794.6938649155</v>
          </cell>
          <cell r="K759">
            <v>56245.333951475448</v>
          </cell>
          <cell r="L759">
            <v>3093493.3673311472</v>
          </cell>
          <cell r="M759">
            <v>56245.333951475448</v>
          </cell>
          <cell r="N759">
            <v>5512042.7272445932</v>
          </cell>
          <cell r="O759">
            <v>56245.333951475448</v>
          </cell>
          <cell r="P759">
            <v>1293642.6808839347</v>
          </cell>
          <cell r="Q759">
            <v>56245.333951475448</v>
          </cell>
          <cell r="R759">
            <v>5624533.3951475397</v>
          </cell>
          <cell r="S759">
            <v>56245.333951475448</v>
          </cell>
          <cell r="T759">
            <v>2924757.3654767238</v>
          </cell>
          <cell r="U759">
            <v>56245.333951475448</v>
          </cell>
          <cell r="V759">
            <v>15748693.506413102</v>
          </cell>
          <cell r="W759">
            <v>56245.333951475448</v>
          </cell>
          <cell r="X759">
            <v>6749440.0741770566</v>
          </cell>
          <cell r="Y759">
            <v>56245.333951475448</v>
          </cell>
          <cell r="Z759">
            <v>6749440.0741770566</v>
          </cell>
          <cell r="AA759">
            <v>56245.333951475448</v>
          </cell>
          <cell r="AB759">
            <v>7199402.7457888573</v>
          </cell>
          <cell r="AC759">
            <v>56245.333951475448</v>
          </cell>
          <cell r="AD759" t="str">
            <v>Contribution Margin</v>
          </cell>
        </row>
        <row r="761">
          <cell r="C761" t="str">
            <v>Production cost</v>
          </cell>
          <cell r="AD761" t="str">
            <v>Production cost</v>
          </cell>
        </row>
        <row r="762">
          <cell r="D762" t="str">
            <v xml:space="preserve">Salaries &amp; Wages </v>
          </cell>
          <cell r="E762">
            <v>5330.971806841444</v>
          </cell>
          <cell r="F762">
            <v>271879.56214891362</v>
          </cell>
          <cell r="G762">
            <v>4450.6278387391867</v>
          </cell>
          <cell r="H762">
            <v>222531.39193695935</v>
          </cell>
          <cell r="I762">
            <v>4327.5507084975143</v>
          </cell>
          <cell r="J762">
            <v>190412.23117389064</v>
          </cell>
          <cell r="K762">
            <v>3880.9474753805712</v>
          </cell>
          <cell r="L762">
            <v>213452.11114593141</v>
          </cell>
          <cell r="M762">
            <v>5576.0739588801307</v>
          </cell>
          <cell r="N762">
            <v>546455.24797025276</v>
          </cell>
          <cell r="O762">
            <v>5384.2223576312035</v>
          </cell>
          <cell r="P762">
            <v>123837.11422551768</v>
          </cell>
          <cell r="Q762">
            <v>3880.9474753805712</v>
          </cell>
          <cell r="R762">
            <v>388094.7475380571</v>
          </cell>
          <cell r="S762">
            <v>5106.5098360270676</v>
          </cell>
          <cell r="T762">
            <v>265538.5114734075</v>
          </cell>
          <cell r="U762">
            <v>4709.8877128404993</v>
          </cell>
          <cell r="V762">
            <v>1318768.5595953397</v>
          </cell>
          <cell r="W762">
            <v>5160.8344087507594</v>
          </cell>
          <cell r="X762">
            <v>619300.12905009114</v>
          </cell>
          <cell r="Y762">
            <v>5216.3272518556068</v>
          </cell>
          <cell r="Z762">
            <v>625959.27022267284</v>
          </cell>
          <cell r="AA762">
            <v>5063.8667476260061</v>
          </cell>
          <cell r="AB762">
            <v>648174.94369612879</v>
          </cell>
          <cell r="AC762">
            <v>4847.8178592124559</v>
          </cell>
          <cell r="AE762" t="str">
            <v xml:space="preserve">Salaries &amp; Wages </v>
          </cell>
        </row>
        <row r="763">
          <cell r="D763" t="str">
            <v xml:space="preserve">Utilities </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E763" t="str">
            <v xml:space="preserve">Utilities </v>
          </cell>
        </row>
        <row r="764">
          <cell r="D764" t="str">
            <v>Depreciation</v>
          </cell>
          <cell r="E764">
            <v>11150.091575091576</v>
          </cell>
          <cell r="F764">
            <v>568654.67032967031</v>
          </cell>
          <cell r="G764">
            <v>9308.7920489296648</v>
          </cell>
          <cell r="H764">
            <v>465439.60244648322</v>
          </cell>
          <cell r="I764">
            <v>9051.3678263455258</v>
          </cell>
          <cell r="J764">
            <v>398260.18435920315</v>
          </cell>
          <cell r="K764">
            <v>8117.2666666666673</v>
          </cell>
          <cell r="L764">
            <v>446449.66666666669</v>
          </cell>
          <cell r="M764">
            <v>11662.739463601532</v>
          </cell>
          <cell r="N764">
            <v>1142948.4674329502</v>
          </cell>
          <cell r="O764">
            <v>11261.468738438773</v>
          </cell>
          <cell r="P764">
            <v>259013.78098409178</v>
          </cell>
          <cell r="Q764">
            <v>8117.2666666666673</v>
          </cell>
          <cell r="R764">
            <v>811726.66666666674</v>
          </cell>
          <cell r="S764">
            <v>10680.614035087719</v>
          </cell>
          <cell r="T764">
            <v>555391.92982456146</v>
          </cell>
          <cell r="U764">
            <v>9851.0517799352765</v>
          </cell>
          <cell r="V764">
            <v>2758294.4983818773</v>
          </cell>
          <cell r="W764">
            <v>10794.237588652482</v>
          </cell>
          <cell r="X764">
            <v>1295308.510638298</v>
          </cell>
          <cell r="Y764">
            <v>10910.304659498208</v>
          </cell>
          <cell r="Z764">
            <v>1309236.5591397849</v>
          </cell>
          <cell r="AA764">
            <v>10591.423103688239</v>
          </cell>
          <cell r="AB764">
            <v>1355702.1572720946</v>
          </cell>
          <cell r="AC764">
            <v>10139.542100037777</v>
          </cell>
          <cell r="AE764" t="str">
            <v>Depreciation</v>
          </cell>
        </row>
        <row r="765">
          <cell r="D765" t="str">
            <v xml:space="preserve">Other Factory overhead </v>
          </cell>
          <cell r="E765">
            <v>3328.5244606883934</v>
          </cell>
          <cell r="F765">
            <v>169754.74749510805</v>
          </cell>
          <cell r="G765">
            <v>2778.859870849943</v>
          </cell>
          <cell r="H765">
            <v>138942.99354249716</v>
          </cell>
          <cell r="I765">
            <v>2702.0136121556093</v>
          </cell>
          <cell r="J765">
            <v>118888.59893484681</v>
          </cell>
          <cell r="K765">
            <v>2423.1658073811504</v>
          </cell>
          <cell r="L765">
            <v>133274.11940596328</v>
          </cell>
          <cell r="M765">
            <v>3481.5600680763655</v>
          </cell>
          <cell r="N765">
            <v>341192.88667148381</v>
          </cell>
          <cell r="O765">
            <v>3361.7727627374452</v>
          </cell>
          <cell r="P765">
            <v>77320.773542961237</v>
          </cell>
          <cell r="Q765">
            <v>2423.1658073811504</v>
          </cell>
          <cell r="R765">
            <v>242316.58073811504</v>
          </cell>
          <cell r="S765">
            <v>3188.3760623436192</v>
          </cell>
          <cell r="T765">
            <v>165795.55524186819</v>
          </cell>
          <cell r="U765">
            <v>2940.735203132464</v>
          </cell>
          <cell r="V765">
            <v>823405.85687708994</v>
          </cell>
          <cell r="W765">
            <v>3222.2949566238703</v>
          </cell>
          <cell r="X765">
            <v>386675.39479486446</v>
          </cell>
          <cell r="Y765">
            <v>3256.9432894907936</v>
          </cell>
          <cell r="Z765">
            <v>390833.19473889522</v>
          </cell>
          <cell r="AA765">
            <v>3161.7507925119394</v>
          </cell>
          <cell r="AB765">
            <v>404704.10144152824</v>
          </cell>
          <cell r="AC765">
            <v>3026.8553108164328</v>
          </cell>
          <cell r="AE765" t="str">
            <v xml:space="preserve">Other Factory overhead </v>
          </cell>
        </row>
        <row r="766">
          <cell r="D766" t="str">
            <v>Running Royalty</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E766" t="str">
            <v>Running Royalty</v>
          </cell>
        </row>
        <row r="767">
          <cell r="E767">
            <v>19809.587842621411</v>
          </cell>
          <cell r="F767">
            <v>1010288.979973692</v>
          </cell>
          <cell r="G767">
            <v>16538.279758518795</v>
          </cell>
          <cell r="H767">
            <v>826913.98792593973</v>
          </cell>
          <cell r="I767">
            <v>16080.93214699865</v>
          </cell>
          <cell r="J767">
            <v>707561.01446794055</v>
          </cell>
          <cell r="K767">
            <v>14421.379949428388</v>
          </cell>
          <cell r="L767">
            <v>793175.89721856127</v>
          </cell>
          <cell r="M767">
            <v>20720.373490558028</v>
          </cell>
          <cell r="N767">
            <v>2030596.6020746867</v>
          </cell>
          <cell r="O767">
            <v>20007.463858807419</v>
          </cell>
          <cell r="P767">
            <v>460171.66875257069</v>
          </cell>
          <cell r="Q767">
            <v>14421.379949428388</v>
          </cell>
          <cell r="R767">
            <v>1442137.994942839</v>
          </cell>
          <cell r="S767">
            <v>18975.499933458406</v>
          </cell>
          <cell r="T767">
            <v>986725.99653983722</v>
          </cell>
          <cell r="U767">
            <v>17501.674695908237</v>
          </cell>
          <cell r="V767">
            <v>4900468.9148543067</v>
          </cell>
          <cell r="W767">
            <v>19177.366954027111</v>
          </cell>
          <cell r="X767">
            <v>2301284.0344832535</v>
          </cell>
          <cell r="Y767">
            <v>19383.575200844611</v>
          </cell>
          <cell r="Z767">
            <v>2326029.0241013528</v>
          </cell>
          <cell r="AA767">
            <v>18817.040643826185</v>
          </cell>
          <cell r="AB767">
            <v>2408581.2024097517</v>
          </cell>
          <cell r="AC767">
            <v>18014.215270066667</v>
          </cell>
        </row>
        <row r="768">
          <cell r="C768" t="str">
            <v>Gross Profit</v>
          </cell>
          <cell r="E768">
            <v>36435.746108854037</v>
          </cell>
          <cell r="F768">
            <v>1858223.0515515511</v>
          </cell>
          <cell r="G768">
            <v>39707.054192956653</v>
          </cell>
          <cell r="H768">
            <v>1985352.7096478301</v>
          </cell>
          <cell r="I768">
            <v>40164.401804476802</v>
          </cell>
          <cell r="J768">
            <v>1767233.6793969749</v>
          </cell>
          <cell r="K768">
            <v>41823.954002047059</v>
          </cell>
          <cell r="L768">
            <v>2300317.4701125859</v>
          </cell>
          <cell r="M768">
            <v>35524.96046091742</v>
          </cell>
          <cell r="N768">
            <v>3481446.1251699068</v>
          </cell>
          <cell r="O768">
            <v>36237.870092668032</v>
          </cell>
          <cell r="P768">
            <v>833471.01213136408</v>
          </cell>
          <cell r="Q768">
            <v>41823.954002047059</v>
          </cell>
          <cell r="R768">
            <v>4182395.4002047004</v>
          </cell>
          <cell r="S768">
            <v>37269.834018017042</v>
          </cell>
          <cell r="T768">
            <v>1938031.3689368865</v>
          </cell>
          <cell r="U768">
            <v>38743.65925556721</v>
          </cell>
          <cell r="V768">
            <v>10848224.591558795</v>
          </cell>
          <cell r="W768">
            <v>37067.96699744834</v>
          </cell>
          <cell r="X768">
            <v>4448156.0396938026</v>
          </cell>
          <cell r="Y768">
            <v>36861.758750630834</v>
          </cell>
          <cell r="Z768">
            <v>4423411.0500757042</v>
          </cell>
          <cell r="AA768">
            <v>37428.293307649263</v>
          </cell>
          <cell r="AB768">
            <v>4790821.5433791056</v>
          </cell>
          <cell r="AC768">
            <v>38231.118681408785</v>
          </cell>
          <cell r="AD768" t="str">
            <v>Gross Profit</v>
          </cell>
        </row>
        <row r="769">
          <cell r="E769">
            <v>5.3996273228327496</v>
          </cell>
          <cell r="F769">
            <v>5.3996273228327372</v>
          </cell>
          <cell r="G769">
            <v>5.8844216909665139</v>
          </cell>
          <cell r="H769">
            <v>5.8844216909665059</v>
          </cell>
          <cell r="I769">
            <v>5.9521987210242679</v>
          </cell>
          <cell r="J769">
            <v>5.9521987210242537</v>
          </cell>
          <cell r="K769">
            <v>6.1981375131899634</v>
          </cell>
          <cell r="L769">
            <v>6.1981375131899581</v>
          </cell>
          <cell r="M769">
            <v>5.2646526456256479</v>
          </cell>
          <cell r="N769">
            <v>5.2646526456256479</v>
          </cell>
          <cell r="O769">
            <v>5.3703029132175564</v>
          </cell>
          <cell r="P769">
            <v>5.3703029132175519</v>
          </cell>
          <cell r="Q769">
            <v>6.1981375131899634</v>
          </cell>
          <cell r="R769">
            <v>6.1981375131899554</v>
          </cell>
          <cell r="S769">
            <v>5.5232357114329371</v>
          </cell>
          <cell r="T769">
            <v>5.5232357114329389</v>
          </cell>
          <cell r="U769">
            <v>5.7416505340080271</v>
          </cell>
          <cell r="V769">
            <v>5.7416505340080146</v>
          </cell>
          <cell r="W769">
            <v>5.4933198514259773</v>
          </cell>
          <cell r="X769">
            <v>5.49331985142598</v>
          </cell>
          <cell r="Y769">
            <v>5.4627606395909094</v>
          </cell>
          <cell r="Z769">
            <v>5.4627606395909147</v>
          </cell>
          <cell r="AA769">
            <v>5.5467187247160634</v>
          </cell>
          <cell r="AB769">
            <v>5.5467187247160634</v>
          </cell>
          <cell r="AC769">
            <v>5.6656941344871266</v>
          </cell>
        </row>
        <row r="770">
          <cell r="C770" t="str">
            <v>Other Expenses</v>
          </cell>
          <cell r="AD770" t="str">
            <v>Other Expenses</v>
          </cell>
        </row>
        <row r="771">
          <cell r="D771" t="str">
            <v>Selling Expenses</v>
          </cell>
          <cell r="E771">
            <v>5183.0082521448167</v>
          </cell>
          <cell r="F771">
            <v>264333.42085938563</v>
          </cell>
          <cell r="G771">
            <v>4427.3486746392564</v>
          </cell>
          <cell r="H771">
            <v>221367.43373196281</v>
          </cell>
          <cell r="I771">
            <v>4320.887144065181</v>
          </cell>
          <cell r="J771">
            <v>190119.03433886796</v>
          </cell>
          <cell r="K771">
            <v>3897.7185689144208</v>
          </cell>
          <cell r="L771">
            <v>214374.52129029314</v>
          </cell>
          <cell r="M771">
            <v>5409.2615187305564</v>
          </cell>
          <cell r="N771">
            <v>530107.62883559451</v>
          </cell>
          <cell r="O771">
            <v>5179.8400416559607</v>
          </cell>
          <cell r="P771">
            <v>119136.32095808709</v>
          </cell>
          <cell r="Q771">
            <v>3845.1336292747983</v>
          </cell>
          <cell r="R771">
            <v>384513.36292747984</v>
          </cell>
          <cell r="S771">
            <v>4967.5774890123712</v>
          </cell>
          <cell r="T771">
            <v>258314.02942864329</v>
          </cell>
          <cell r="U771">
            <v>4642.661605420024</v>
          </cell>
          <cell r="V771">
            <v>1299945.2495176068</v>
          </cell>
          <cell r="W771">
            <v>5073.1110111757944</v>
          </cell>
          <cell r="X771">
            <v>608773.32134109538</v>
          </cell>
          <cell r="Y771">
            <v>5099.2966467698334</v>
          </cell>
          <cell r="Z771">
            <v>611915.59761238005</v>
          </cell>
          <cell r="AA771">
            <v>4893.3178190345943</v>
          </cell>
          <cell r="AB771">
            <v>626344.68083642807</v>
          </cell>
          <cell r="AC771">
            <v>4754.0094573397191</v>
          </cell>
          <cell r="AE771" t="str">
            <v>Selling Expenses</v>
          </cell>
        </row>
        <row r="772">
          <cell r="D772" t="str">
            <v>Advertisement Expenses</v>
          </cell>
          <cell r="E772">
            <v>800.32572918126152</v>
          </cell>
          <cell r="F772">
            <v>40816.61218824434</v>
          </cell>
          <cell r="G772">
            <v>969.71958993165515</v>
          </cell>
          <cell r="H772">
            <v>48485.97949658276</v>
          </cell>
          <cell r="I772">
            <v>7367.9708551430685</v>
          </cell>
          <cell r="J772">
            <v>324190.71762629499</v>
          </cell>
          <cell r="K772">
            <v>6935.2770964018819</v>
          </cell>
          <cell r="L772">
            <v>381440.24030210351</v>
          </cell>
          <cell r="M772">
            <v>7697.2629504339211</v>
          </cell>
          <cell r="N772">
            <v>754331.76914252422</v>
          </cell>
          <cell r="O772">
            <v>799.8365151483406</v>
          </cell>
          <cell r="P772">
            <v>18396.239848411835</v>
          </cell>
          <cell r="Q772">
            <v>739.89139808437483</v>
          </cell>
          <cell r="R772">
            <v>73989.139808437481</v>
          </cell>
          <cell r="S772">
            <v>4684.9685429207811</v>
          </cell>
          <cell r="T772">
            <v>243618.36423188061</v>
          </cell>
          <cell r="U772">
            <v>5393.2109933565007</v>
          </cell>
          <cell r="V772">
            <v>1510099.0781398201</v>
          </cell>
          <cell r="W772">
            <v>783.35612673520234</v>
          </cell>
          <cell r="X772">
            <v>94002.735208224287</v>
          </cell>
          <cell r="Y772">
            <v>8782.5333169589612</v>
          </cell>
          <cell r="Z772">
            <v>1053903.9980350754</v>
          </cell>
          <cell r="AA772">
            <v>1104.3291887822443</v>
          </cell>
          <cell r="AB772">
            <v>141354.13616412727</v>
          </cell>
          <cell r="AC772">
            <v>4178.9732472718342</v>
          </cell>
        </row>
        <row r="773">
          <cell r="D773" t="str">
            <v>Administrative Expenses</v>
          </cell>
          <cell r="E773">
            <v>10560.726889052896</v>
          </cell>
          <cell r="F773">
            <v>538597.07134169771</v>
          </cell>
          <cell r="G773">
            <v>9021.0198249495461</v>
          </cell>
          <cell r="H773">
            <v>451050.9912474773</v>
          </cell>
          <cell r="I773">
            <v>8804.0973170376383</v>
          </cell>
          <cell r="J773">
            <v>387380.28194965608</v>
          </cell>
          <cell r="K773">
            <v>7941.8629672567968</v>
          </cell>
          <cell r="L773">
            <v>436802.4631991238</v>
          </cell>
          <cell r="M773">
            <v>11021.733092386507</v>
          </cell>
          <cell r="N773">
            <v>1080129.8430538776</v>
          </cell>
          <cell r="O773">
            <v>10554.271447719957</v>
          </cell>
          <cell r="P773">
            <v>242748.24329755901</v>
          </cell>
          <cell r="Q773">
            <v>7834.7176263668644</v>
          </cell>
          <cell r="R773">
            <v>783471.76263668644</v>
          </cell>
          <cell r="S773">
            <v>10121.772262268241</v>
          </cell>
          <cell r="T773">
            <v>526332.15763794852</v>
          </cell>
          <cell r="U773">
            <v>9459.7343604157559</v>
          </cell>
          <cell r="V773">
            <v>2648725.6209164117</v>
          </cell>
          <cell r="W773">
            <v>10336.803890810705</v>
          </cell>
          <cell r="X773">
            <v>1240416.4668972846</v>
          </cell>
          <cell r="Y773">
            <v>10390.158879356299</v>
          </cell>
          <cell r="Z773">
            <v>1246819.065522756</v>
          </cell>
          <cell r="AA773">
            <v>9970.4632047953019</v>
          </cell>
          <cell r="AB773">
            <v>1276219.2902137986</v>
          </cell>
          <cell r="AC773">
            <v>9686.6130757486881</v>
          </cell>
          <cell r="AE773" t="str">
            <v>Administrative Expenses</v>
          </cell>
        </row>
        <row r="774">
          <cell r="D774" t="str">
            <v>Depreciation (Admin. &amp; Selling )</v>
          </cell>
          <cell r="E774">
            <v>2969.9882598191184</v>
          </cell>
          <cell r="F774">
            <v>151469.40125077503</v>
          </cell>
          <cell r="G774">
            <v>2536.9771657922738</v>
          </cell>
          <cell r="H774">
            <v>126848.85828961369</v>
          </cell>
          <cell r="I774">
            <v>2475.9721508385478</v>
          </cell>
          <cell r="J774">
            <v>108942.77463689611</v>
          </cell>
          <cell r="K774">
            <v>2233.4863898710532</v>
          </cell>
          <cell r="L774">
            <v>122841.75144290793</v>
          </cell>
          <cell r="M774">
            <v>3099.6368177250984</v>
          </cell>
          <cell r="N774">
            <v>303764.40813705965</v>
          </cell>
          <cell r="O774">
            <v>2968.1727990868981</v>
          </cell>
          <cell r="P774">
            <v>68267.974378998653</v>
          </cell>
          <cell r="Q774">
            <v>2203.3539560073127</v>
          </cell>
          <cell r="R774">
            <v>220335.39560073128</v>
          </cell>
          <cell r="S774">
            <v>2846.5412564224971</v>
          </cell>
          <cell r="T774">
            <v>148020.14533396985</v>
          </cell>
          <cell r="U774">
            <v>2660.3566484202443</v>
          </cell>
          <cell r="V774">
            <v>744899.86155766842</v>
          </cell>
          <cell r="W774">
            <v>2907.0145002598042</v>
          </cell>
          <cell r="X774">
            <v>348841.74003117648</v>
          </cell>
          <cell r="Y774">
            <v>2922.0194986134175</v>
          </cell>
          <cell r="Z774">
            <v>350642.33983361011</v>
          </cell>
          <cell r="AA774">
            <v>2803.9886812995901</v>
          </cell>
          <cell r="AB774">
            <v>358910.55120634753</v>
          </cell>
          <cell r="AC774">
            <v>2724.161642907899</v>
          </cell>
          <cell r="AE774" t="str">
            <v>Depreciation (Admin. &amp; Selling )</v>
          </cell>
        </row>
        <row r="775">
          <cell r="D775" t="str">
            <v>Financial Charges -Capital Exp.</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E775" t="str">
            <v>Financial Charges -Capital Exp.</v>
          </cell>
        </row>
        <row r="776">
          <cell r="D776" t="str">
            <v>Financial  Charges -Working Capital</v>
          </cell>
          <cell r="E776">
            <v>530.11444507895521</v>
          </cell>
          <cell r="F776">
            <v>27035.836699026717</v>
          </cell>
          <cell r="G776">
            <v>458.80097155251627</v>
          </cell>
          <cell r="H776">
            <v>22940.048577625814</v>
          </cell>
          <cell r="I776">
            <v>448.49087868071882</v>
          </cell>
          <cell r="J776">
            <v>19733.59866195163</v>
          </cell>
          <cell r="K776">
            <v>407.98094465914818</v>
          </cell>
          <cell r="L776">
            <v>22438.95195625315</v>
          </cell>
          <cell r="M776">
            <v>548.85949175372707</v>
          </cell>
          <cell r="N776">
            <v>53788.230191865252</v>
          </cell>
          <cell r="O776">
            <v>527.77239945924691</v>
          </cell>
          <cell r="P776">
            <v>12138.76518756268</v>
          </cell>
          <cell r="Q776">
            <v>396.96132884259964</v>
          </cell>
          <cell r="R776">
            <v>39696.132884259961</v>
          </cell>
          <cell r="S776">
            <v>498.98402076239711</v>
          </cell>
          <cell r="T776">
            <v>25947.169079644649</v>
          </cell>
          <cell r="U776">
            <v>470.64800851302482</v>
          </cell>
          <cell r="V776">
            <v>131781.44238364694</v>
          </cell>
          <cell r="W776">
            <v>511.61704210669683</v>
          </cell>
          <cell r="X776">
            <v>61394.045052803616</v>
          </cell>
          <cell r="Y776">
            <v>513.76394785157731</v>
          </cell>
          <cell r="Z776">
            <v>61651.673742189276</v>
          </cell>
          <cell r="AA776">
            <v>495.30468493193735</v>
          </cell>
          <cell r="AB776">
            <v>63398.99967128798</v>
          </cell>
          <cell r="AC776">
            <v>483.44771997155902</v>
          </cell>
          <cell r="AE776" t="str">
            <v>Financial  Charges -Working Capital</v>
          </cell>
        </row>
        <row r="777">
          <cell r="D777" t="str">
            <v>Other Expenses (Charity &amp; Donation)</v>
          </cell>
          <cell r="E777">
            <v>368.13503130483002</v>
          </cell>
          <cell r="F777">
            <v>18774.88659654633</v>
          </cell>
          <cell r="G777">
            <v>318.61178580035858</v>
          </cell>
          <cell r="H777">
            <v>15930.589290017928</v>
          </cell>
          <cell r="I777">
            <v>311.4519990838325</v>
          </cell>
          <cell r="J777">
            <v>13703.887959688631</v>
          </cell>
          <cell r="K777">
            <v>283.32010045774183</v>
          </cell>
          <cell r="L777">
            <v>15582.605525175801</v>
          </cell>
          <cell r="M777">
            <v>381.15242482897719</v>
          </cell>
          <cell r="N777">
            <v>37352.937633239766</v>
          </cell>
          <cell r="O777">
            <v>366.50861073558809</v>
          </cell>
          <cell r="P777">
            <v>8429.6980469185255</v>
          </cell>
          <cell r="Q777">
            <v>275.66758947402758</v>
          </cell>
          <cell r="R777">
            <v>27566.758947402759</v>
          </cell>
          <cell r="S777">
            <v>346.51668108499797</v>
          </cell>
          <cell r="T777">
            <v>18018.867416419893</v>
          </cell>
          <cell r="U777">
            <v>326.83889480071173</v>
          </cell>
          <cell r="V777">
            <v>91514.890544199283</v>
          </cell>
          <cell r="W777">
            <v>355.28961257409514</v>
          </cell>
          <cell r="X777">
            <v>42634.753508891416</v>
          </cell>
          <cell r="Y777">
            <v>356.78051934137312</v>
          </cell>
          <cell r="Z777">
            <v>42813.662320964773</v>
          </cell>
          <cell r="AA777">
            <v>343.96158675828985</v>
          </cell>
          <cell r="AB777">
            <v>44027.083105061101</v>
          </cell>
          <cell r="AC777">
            <v>335.72758331358267</v>
          </cell>
          <cell r="AE777" t="str">
            <v>Other Expenses (Charity &amp; Donation)</v>
          </cell>
        </row>
        <row r="778">
          <cell r="D778" t="str">
            <v>Other Expenses ( W.P.P.F.)</v>
          </cell>
          <cell r="E778">
            <v>3573.7075858361454</v>
          </cell>
          <cell r="F778">
            <v>182259.08687764342</v>
          </cell>
          <cell r="G778">
            <v>3260.1003648049996</v>
          </cell>
          <cell r="H778">
            <v>163005.01824024998</v>
          </cell>
          <cell r="I778">
            <v>2868.2077932472907</v>
          </cell>
          <cell r="J778">
            <v>126201.14290288079</v>
          </cell>
          <cell r="K778">
            <v>2950.3710885468208</v>
          </cell>
          <cell r="L778">
            <v>162270.40987007515</v>
          </cell>
          <cell r="M778">
            <v>2984.5209973853607</v>
          </cell>
          <cell r="N778">
            <v>292483.05774376536</v>
          </cell>
          <cell r="O778">
            <v>3261.9142882485439</v>
          </cell>
          <cell r="P778">
            <v>75024.028629716515</v>
          </cell>
          <cell r="Q778">
            <v>3221.4233012482478</v>
          </cell>
          <cell r="R778">
            <v>322142.33012482477</v>
          </cell>
          <cell r="S778">
            <v>2697.4681580678207</v>
          </cell>
          <cell r="T778">
            <v>140268.34421952668</v>
          </cell>
          <cell r="U778">
            <v>2877.5317129664104</v>
          </cell>
          <cell r="V778">
            <v>805708.87963059486</v>
          </cell>
          <cell r="W778">
            <v>3280.2679674234987</v>
          </cell>
          <cell r="X778">
            <v>393632.15609081986</v>
          </cell>
          <cell r="Y778">
            <v>2911.8557735997142</v>
          </cell>
          <cell r="Z778">
            <v>349422.69283196569</v>
          </cell>
          <cell r="AA778">
            <v>3464.9058265788067</v>
          </cell>
          <cell r="AB778">
            <v>443507.94580208726</v>
          </cell>
          <cell r="AC778">
            <v>3082.8948197717668</v>
          </cell>
          <cell r="AE778" t="str">
            <v>Other Expenses ( W.P.P.F.)</v>
          </cell>
        </row>
        <row r="779">
          <cell r="D779" t="str">
            <v>Workers Welfare Fund</v>
          </cell>
          <cell r="E779">
            <v>1499.0267372593985</v>
          </cell>
          <cell r="F779">
            <v>76450.363600229321</v>
          </cell>
          <cell r="G779">
            <v>1367.4811090758005</v>
          </cell>
          <cell r="H779">
            <v>68374.055453790032</v>
          </cell>
          <cell r="I779">
            <v>1203.0979219267881</v>
          </cell>
          <cell r="J779">
            <v>52936.308564778679</v>
          </cell>
          <cell r="K779">
            <v>1237.5621229049211</v>
          </cell>
          <cell r="L779">
            <v>68065.916759770655</v>
          </cell>
          <cell r="M779">
            <v>1251.8866374865934</v>
          </cell>
          <cell r="N779">
            <v>122684.89047368614</v>
          </cell>
          <cell r="O779">
            <v>1368.2419770751833</v>
          </cell>
          <cell r="P779">
            <v>31469.565472729217</v>
          </cell>
          <cell r="Q779">
            <v>1351.2576349952574</v>
          </cell>
          <cell r="R779">
            <v>135125.76349952572</v>
          </cell>
          <cell r="S779">
            <v>1131.4795054513236</v>
          </cell>
          <cell r="T779">
            <v>58836.934283468829</v>
          </cell>
          <cell r="U779">
            <v>1207.0089316049207</v>
          </cell>
          <cell r="V779">
            <v>337962.50084937777</v>
          </cell>
          <cell r="W779">
            <v>1375.9406080206418</v>
          </cell>
          <cell r="X779">
            <v>165112.87296247701</v>
          </cell>
          <cell r="Y779">
            <v>1221.4064958669101</v>
          </cell>
          <cell r="Z779">
            <v>146568.7795040292</v>
          </cell>
          <cell r="AA779">
            <v>1453.3887710099996</v>
          </cell>
          <cell r="AB779">
            <v>186033.76268927995</v>
          </cell>
          <cell r="AC779">
            <v>1293.1505032231421</v>
          </cell>
          <cell r="AE779" t="str">
            <v>Workers Welfare Fund</v>
          </cell>
        </row>
        <row r="780">
          <cell r="E780">
            <v>25485.032929677422</v>
          </cell>
          <cell r="F780">
            <v>1299736.6794135487</v>
          </cell>
          <cell r="G780">
            <v>22360.059486546405</v>
          </cell>
          <cell r="H780">
            <v>1118002.9743273205</v>
          </cell>
          <cell r="I780">
            <v>27800.176060023059</v>
          </cell>
          <cell r="J780">
            <v>1223207.7466410149</v>
          </cell>
          <cell r="K780">
            <v>25887.579279012789</v>
          </cell>
          <cell r="L780">
            <v>1423816.8603457031</v>
          </cell>
          <cell r="M780">
            <v>32394.313930730743</v>
          </cell>
          <cell r="N780">
            <v>3174642.7652116125</v>
          </cell>
          <cell r="O780">
            <v>25026.558079129718</v>
          </cell>
          <cell r="P780">
            <v>575610.83581998362</v>
          </cell>
          <cell r="Q780">
            <v>19868.406464293483</v>
          </cell>
          <cell r="R780">
            <v>1986840.6464293483</v>
          </cell>
          <cell r="S780">
            <v>27295.30791599043</v>
          </cell>
          <cell r="T780">
            <v>1419356.0116315023</v>
          </cell>
          <cell r="U780">
            <v>27037.991155497592</v>
          </cell>
          <cell r="V780">
            <v>7570637.5235393252</v>
          </cell>
          <cell r="W780">
            <v>24623.40075910644</v>
          </cell>
          <cell r="X780">
            <v>2954808.0910927728</v>
          </cell>
          <cell r="Y780">
            <v>32197.815078358082</v>
          </cell>
          <cell r="Z780">
            <v>3863737.8094029706</v>
          </cell>
          <cell r="AA780">
            <v>24529.659763190764</v>
          </cell>
          <cell r="AB780">
            <v>3139796.4496884178</v>
          </cell>
          <cell r="AC780">
            <v>26538.978049548194</v>
          </cell>
        </row>
        <row r="781">
          <cell r="D781" t="str">
            <v>Operating Profit</v>
          </cell>
          <cell r="E781">
            <v>10950.713179176615</v>
          </cell>
          <cell r="F781">
            <v>558486.37213800242</v>
          </cell>
          <cell r="G781">
            <v>17346.994706410249</v>
          </cell>
          <cell r="H781">
            <v>867349.73532050964</v>
          </cell>
          <cell r="I781">
            <v>12364.225744453743</v>
          </cell>
          <cell r="J781">
            <v>544025.93275595992</v>
          </cell>
          <cell r="K781">
            <v>15936.374723034271</v>
          </cell>
          <cell r="L781">
            <v>876500.60976688284</v>
          </cell>
          <cell r="M781">
            <v>3130.6465301866774</v>
          </cell>
          <cell r="N781">
            <v>306803.35995829431</v>
          </cell>
          <cell r="O781">
            <v>11211.312013538314</v>
          </cell>
          <cell r="P781">
            <v>257860.17631138046</v>
          </cell>
          <cell r="Q781">
            <v>21955.547537753577</v>
          </cell>
          <cell r="R781">
            <v>2195554.7537753521</v>
          </cell>
          <cell r="S781">
            <v>9974.5261020266116</v>
          </cell>
          <cell r="T781">
            <v>518675.35730538424</v>
          </cell>
          <cell r="U781">
            <v>11705.668100069619</v>
          </cell>
          <cell r="V781">
            <v>3277587.0680194702</v>
          </cell>
          <cell r="W781">
            <v>12444.5662383419</v>
          </cell>
          <cell r="X781">
            <v>1493347.9486010298</v>
          </cell>
          <cell r="Y781">
            <v>4663.9436722727514</v>
          </cell>
          <cell r="Z781">
            <v>559673.24067273363</v>
          </cell>
          <cell r="AA781">
            <v>12898.633544458498</v>
          </cell>
          <cell r="AB781">
            <v>1651025.0936906878</v>
          </cell>
          <cell r="AC781">
            <v>11692.140631860591</v>
          </cell>
          <cell r="AE781" t="str">
            <v>Operating Profit</v>
          </cell>
        </row>
        <row r="783">
          <cell r="C783" t="str">
            <v>Other Income</v>
          </cell>
          <cell r="AD783" t="str">
            <v>Other Income</v>
          </cell>
        </row>
        <row r="784">
          <cell r="D784" t="str">
            <v>H.D</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E784" t="str">
            <v>H.D</v>
          </cell>
        </row>
        <row r="785">
          <cell r="D785" t="str">
            <v>Others</v>
          </cell>
          <cell r="E785">
            <v>18021.978021978022</v>
          </cell>
          <cell r="F785">
            <v>919120.87912087911</v>
          </cell>
          <cell r="G785">
            <v>15045.871559633028</v>
          </cell>
          <cell r="H785">
            <v>752294</v>
          </cell>
          <cell r="I785">
            <v>14629.794826048172</v>
          </cell>
          <cell r="J785">
            <v>643710.97234611958</v>
          </cell>
          <cell r="K785">
            <v>5120</v>
          </cell>
          <cell r="L785">
            <v>281600</v>
          </cell>
          <cell r="M785">
            <v>7356.3218390804595</v>
          </cell>
          <cell r="N785">
            <v>720919.54022988502</v>
          </cell>
          <cell r="O785">
            <v>7103.2186459489458</v>
          </cell>
          <cell r="P785">
            <v>163374.02885682575</v>
          </cell>
          <cell r="Q785">
            <v>5120</v>
          </cell>
          <cell r="R785">
            <v>512000</v>
          </cell>
          <cell r="S785">
            <v>6736.8421052631575</v>
          </cell>
          <cell r="T785">
            <v>350315.78947368421</v>
          </cell>
          <cell r="U785">
            <v>6213.5922330097092</v>
          </cell>
          <cell r="V785">
            <v>1739805.8252427187</v>
          </cell>
          <cell r="W785">
            <v>6808.510638297872</v>
          </cell>
          <cell r="X785">
            <v>817021.27659574465</v>
          </cell>
          <cell r="Y785">
            <v>6881.7204301075271</v>
          </cell>
          <cell r="Z785">
            <v>825806.45161290327</v>
          </cell>
          <cell r="AA785">
            <v>6680.5845511482257</v>
          </cell>
          <cell r="AB785">
            <v>855114.82254697289</v>
          </cell>
          <cell r="AC785">
            <v>7654.847088336961</v>
          </cell>
          <cell r="AE785" t="str">
            <v>Others</v>
          </cell>
        </row>
        <row r="786">
          <cell r="E786">
            <v>18021.978021978022</v>
          </cell>
          <cell r="F786">
            <v>919120.87912087911</v>
          </cell>
          <cell r="G786">
            <v>15045.871559633028</v>
          </cell>
          <cell r="H786">
            <v>752294</v>
          </cell>
          <cell r="I786">
            <v>14629.794826048172</v>
          </cell>
          <cell r="J786">
            <v>643710.97234611958</v>
          </cell>
          <cell r="K786">
            <v>5120</v>
          </cell>
          <cell r="L786">
            <v>281600</v>
          </cell>
          <cell r="M786">
            <v>7356.3218390804595</v>
          </cell>
          <cell r="N786">
            <v>720919.54022988502</v>
          </cell>
          <cell r="O786">
            <v>7103.2186459489458</v>
          </cell>
          <cell r="P786">
            <v>163374.02885682575</v>
          </cell>
          <cell r="Q786">
            <v>5120</v>
          </cell>
          <cell r="R786">
            <v>512000</v>
          </cell>
          <cell r="S786">
            <v>6736.8421052631575</v>
          </cell>
          <cell r="T786">
            <v>350315.78947368421</v>
          </cell>
          <cell r="U786">
            <v>6213.5922330097092</v>
          </cell>
          <cell r="V786">
            <v>1739805.8252427187</v>
          </cell>
          <cell r="W786">
            <v>6808.510638297872</v>
          </cell>
          <cell r="X786">
            <v>817021.27659574465</v>
          </cell>
          <cell r="Y786">
            <v>6881.7204301075271</v>
          </cell>
          <cell r="Z786">
            <v>825806.45161290327</v>
          </cell>
          <cell r="AA786">
            <v>6680.5845511482257</v>
          </cell>
          <cell r="AB786">
            <v>855114.82254697289</v>
          </cell>
          <cell r="AC786">
            <v>7654.847088336961</v>
          </cell>
        </row>
        <row r="788">
          <cell r="C788" t="str">
            <v>Profit / (Loss) before tax</v>
          </cell>
          <cell r="E788">
            <v>28972.691201154637</v>
          </cell>
          <cell r="F788">
            <v>1477607.2512588815</v>
          </cell>
          <cell r="G788">
            <v>32392.866266043275</v>
          </cell>
          <cell r="H788">
            <v>1619643.7353205096</v>
          </cell>
          <cell r="I788">
            <v>26994.020570501914</v>
          </cell>
          <cell r="J788">
            <v>1187736.9051020795</v>
          </cell>
          <cell r="K788">
            <v>21056.374723034271</v>
          </cell>
          <cell r="L788">
            <v>1158100.6097668828</v>
          </cell>
          <cell r="M788">
            <v>10486.968369267137</v>
          </cell>
          <cell r="N788">
            <v>1027722.9001881793</v>
          </cell>
          <cell r="O788">
            <v>18314.53065948726</v>
          </cell>
          <cell r="P788">
            <v>421234.20516820624</v>
          </cell>
          <cell r="Q788">
            <v>27075.547537753577</v>
          </cell>
          <cell r="R788">
            <v>2707554.7537753521</v>
          </cell>
          <cell r="S788">
            <v>16711.368207289768</v>
          </cell>
          <cell r="T788">
            <v>868991.14677906851</v>
          </cell>
          <cell r="U788">
            <v>17919.260333079328</v>
          </cell>
          <cell r="V788">
            <v>5017392.8932621889</v>
          </cell>
          <cell r="W788">
            <v>19253.076876639774</v>
          </cell>
          <cell r="X788">
            <v>2310369.2251967746</v>
          </cell>
          <cell r="Y788">
            <v>11545.664102380279</v>
          </cell>
          <cell r="Z788">
            <v>1385479.6922856369</v>
          </cell>
          <cell r="AA788">
            <v>19579.218095606724</v>
          </cell>
          <cell r="AB788">
            <v>2506139.9162376607</v>
          </cell>
          <cell r="AC788">
            <v>19346.987720197554</v>
          </cell>
          <cell r="AD788" t="str">
            <v>Profit before tax</v>
          </cell>
        </row>
        <row r="790">
          <cell r="C790" t="str">
            <v>Taxation</v>
          </cell>
          <cell r="AD790" t="str">
            <v>Taxation</v>
          </cell>
        </row>
        <row r="791">
          <cell r="D791" t="str">
            <v>Current</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E791" t="str">
            <v>Current</v>
          </cell>
        </row>
        <row r="792">
          <cell r="D792" t="str">
            <v>Deferred</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E792" t="str">
            <v>Deferred</v>
          </cell>
        </row>
        <row r="793">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row>
        <row r="795">
          <cell r="C795" t="str">
            <v>Net Profit after taxation</v>
          </cell>
          <cell r="E795">
            <v>28972.691201154637</v>
          </cell>
          <cell r="F795">
            <v>1477607.2512588815</v>
          </cell>
          <cell r="G795">
            <v>32392.866266043275</v>
          </cell>
          <cell r="H795">
            <v>1619643.7353205096</v>
          </cell>
          <cell r="I795">
            <v>26994.020570501914</v>
          </cell>
          <cell r="J795">
            <v>1187736.9051020795</v>
          </cell>
          <cell r="K795">
            <v>21056.374723034271</v>
          </cell>
          <cell r="L795">
            <v>1158100.6097668828</v>
          </cell>
          <cell r="M795">
            <v>10486.968369267137</v>
          </cell>
          <cell r="N795">
            <v>1027722.9001881793</v>
          </cell>
          <cell r="O795">
            <v>18314.53065948726</v>
          </cell>
          <cell r="P795">
            <v>421234.20516820624</v>
          </cell>
          <cell r="Q795">
            <v>27075.547537753577</v>
          </cell>
          <cell r="R795">
            <v>2707554.7537753521</v>
          </cell>
          <cell r="S795">
            <v>16711.368207289768</v>
          </cell>
          <cell r="T795">
            <v>868991.14677906851</v>
          </cell>
          <cell r="U795">
            <v>17919.260333079328</v>
          </cell>
          <cell r="V795">
            <v>5017392.8932621889</v>
          </cell>
          <cell r="W795">
            <v>19253.076876639774</v>
          </cell>
          <cell r="X795">
            <v>2310369.2251967746</v>
          </cell>
          <cell r="Y795">
            <v>11545.664102380279</v>
          </cell>
          <cell r="Z795">
            <v>1385479.6922856369</v>
          </cell>
          <cell r="AA795">
            <v>19579.218095606724</v>
          </cell>
          <cell r="AB795">
            <v>2506139.9162376607</v>
          </cell>
          <cell r="AC795">
            <v>19346.987720197554</v>
          </cell>
          <cell r="AD795" t="str">
            <v>Net Profit after taxation</v>
          </cell>
        </row>
        <row r="797">
          <cell r="AC797" t="str">
            <v>Hilux 4x2 POLICE</v>
          </cell>
        </row>
        <row r="798">
          <cell r="E798">
            <v>37438</v>
          </cell>
          <cell r="G798">
            <v>37469</v>
          </cell>
          <cell r="I798">
            <v>37500</v>
          </cell>
          <cell r="K798">
            <v>37531</v>
          </cell>
          <cell r="M798">
            <v>37562</v>
          </cell>
          <cell r="O798">
            <v>37593</v>
          </cell>
          <cell r="Q798">
            <v>37624</v>
          </cell>
          <cell r="S798">
            <v>37655</v>
          </cell>
          <cell r="U798">
            <v>37686</v>
          </cell>
          <cell r="W798">
            <v>37717</v>
          </cell>
          <cell r="Y798">
            <v>37748</v>
          </cell>
          <cell r="AA798">
            <v>37779</v>
          </cell>
          <cell r="AC798" t="str">
            <v>Yearly</v>
          </cell>
        </row>
        <row r="799">
          <cell r="D799" t="str">
            <v>Hilux 4x2 POLICE</v>
          </cell>
          <cell r="E799" t="str">
            <v>Per Unit</v>
          </cell>
          <cell r="F799" t="str">
            <v>Total</v>
          </cell>
          <cell r="G799" t="str">
            <v>Per Unit</v>
          </cell>
          <cell r="H799" t="str">
            <v>Total</v>
          </cell>
          <cell r="I799" t="str">
            <v>Per Unit</v>
          </cell>
          <cell r="J799" t="str">
            <v>Total</v>
          </cell>
          <cell r="K799" t="str">
            <v>Per Unit</v>
          </cell>
          <cell r="L799" t="str">
            <v>Total</v>
          </cell>
          <cell r="M799" t="str">
            <v>Per Unit</v>
          </cell>
          <cell r="N799" t="str">
            <v>Total</v>
          </cell>
          <cell r="O799" t="str">
            <v>Per Unit</v>
          </cell>
          <cell r="P799" t="str">
            <v>Total</v>
          </cell>
          <cell r="Q799" t="str">
            <v>Per Unit</v>
          </cell>
          <cell r="R799" t="str">
            <v>Total</v>
          </cell>
          <cell r="S799" t="str">
            <v>Per Unit</v>
          </cell>
          <cell r="T799" t="str">
            <v>Total</v>
          </cell>
          <cell r="U799" t="str">
            <v>Per Unit</v>
          </cell>
          <cell r="V799" t="str">
            <v>Total</v>
          </cell>
          <cell r="W799" t="str">
            <v>Per Unit</v>
          </cell>
          <cell r="X799" t="str">
            <v>Total</v>
          </cell>
          <cell r="Y799" t="str">
            <v>Per Unit</v>
          </cell>
          <cell r="Z799" t="str">
            <v>Total</v>
          </cell>
          <cell r="AA799" t="str">
            <v>Per Unit</v>
          </cell>
          <cell r="AB799" t="str">
            <v>Total</v>
          </cell>
          <cell r="AC799" t="str">
            <v>Average</v>
          </cell>
          <cell r="AD799">
            <v>0</v>
          </cell>
          <cell r="AE799" t="str">
            <v>Hilux 4x2 Deckless</v>
          </cell>
        </row>
        <row r="801">
          <cell r="C801" t="str">
            <v>Sales Units</v>
          </cell>
          <cell r="E801">
            <v>69</v>
          </cell>
          <cell r="F801">
            <v>69</v>
          </cell>
          <cell r="G801">
            <v>190</v>
          </cell>
          <cell r="H801">
            <v>190</v>
          </cell>
          <cell r="I801">
            <v>227</v>
          </cell>
          <cell r="J801">
            <v>227</v>
          </cell>
          <cell r="K801">
            <v>265</v>
          </cell>
          <cell r="L801">
            <v>265</v>
          </cell>
          <cell r="M801">
            <v>112</v>
          </cell>
          <cell r="N801">
            <v>112</v>
          </cell>
          <cell r="O801">
            <v>208</v>
          </cell>
          <cell r="P801">
            <v>208</v>
          </cell>
          <cell r="Q801">
            <v>220</v>
          </cell>
          <cell r="R801">
            <v>220</v>
          </cell>
          <cell r="S801">
            <v>188</v>
          </cell>
          <cell r="T801">
            <v>188</v>
          </cell>
          <cell r="U801">
            <v>0</v>
          </cell>
          <cell r="V801">
            <v>0</v>
          </cell>
          <cell r="W801">
            <v>0</v>
          </cell>
          <cell r="X801">
            <v>0</v>
          </cell>
          <cell r="Y801">
            <v>0</v>
          </cell>
          <cell r="Z801">
            <v>0</v>
          </cell>
          <cell r="AA801">
            <v>0</v>
          </cell>
          <cell r="AB801">
            <v>0</v>
          </cell>
          <cell r="AC801">
            <v>1479</v>
          </cell>
          <cell r="AD801" t="str">
            <v>Sales Units</v>
          </cell>
        </row>
        <row r="803">
          <cell r="C803" t="str">
            <v>Selling Price</v>
          </cell>
          <cell r="E803">
            <v>765000</v>
          </cell>
          <cell r="F803">
            <v>52785000</v>
          </cell>
          <cell r="G803">
            <v>765000</v>
          </cell>
          <cell r="H803">
            <v>145350000</v>
          </cell>
          <cell r="I803">
            <v>765000</v>
          </cell>
          <cell r="J803">
            <v>173655000</v>
          </cell>
          <cell r="K803">
            <v>765000</v>
          </cell>
          <cell r="L803">
            <v>202725000</v>
          </cell>
          <cell r="M803">
            <v>765000</v>
          </cell>
          <cell r="N803">
            <v>85680000</v>
          </cell>
          <cell r="O803">
            <v>765000</v>
          </cell>
          <cell r="P803">
            <v>159120000</v>
          </cell>
          <cell r="Q803">
            <v>765000</v>
          </cell>
          <cell r="R803">
            <v>168300000</v>
          </cell>
          <cell r="S803">
            <v>765000</v>
          </cell>
          <cell r="T803">
            <v>143820000</v>
          </cell>
          <cell r="U803">
            <v>765000</v>
          </cell>
          <cell r="V803">
            <v>0</v>
          </cell>
          <cell r="W803">
            <v>765000</v>
          </cell>
          <cell r="X803">
            <v>0</v>
          </cell>
          <cell r="Y803">
            <v>765000</v>
          </cell>
          <cell r="Z803">
            <v>0</v>
          </cell>
          <cell r="AA803">
            <v>765000</v>
          </cell>
          <cell r="AB803">
            <v>0</v>
          </cell>
          <cell r="AC803">
            <v>765000</v>
          </cell>
          <cell r="AD803" t="str">
            <v>Selling Price</v>
          </cell>
        </row>
        <row r="804">
          <cell r="C804" t="str">
            <v>Less: Dealer commission</v>
          </cell>
          <cell r="E804">
            <v>-20000</v>
          </cell>
          <cell r="F804">
            <v>-1380000</v>
          </cell>
          <cell r="G804">
            <v>-20000</v>
          </cell>
          <cell r="H804">
            <v>-3800000</v>
          </cell>
          <cell r="I804">
            <v>-20000</v>
          </cell>
          <cell r="J804">
            <v>-4540000</v>
          </cell>
          <cell r="K804">
            <v>-20000</v>
          </cell>
          <cell r="L804">
            <v>-5300000</v>
          </cell>
          <cell r="M804">
            <v>-20000</v>
          </cell>
          <cell r="N804">
            <v>-2240000</v>
          </cell>
          <cell r="O804">
            <v>-20000</v>
          </cell>
          <cell r="P804">
            <v>-4160000</v>
          </cell>
          <cell r="Q804">
            <v>-20000</v>
          </cell>
          <cell r="R804">
            <v>-4400000</v>
          </cell>
          <cell r="S804">
            <v>-20000</v>
          </cell>
          <cell r="T804">
            <v>-3760000</v>
          </cell>
          <cell r="U804">
            <v>-20000</v>
          </cell>
          <cell r="V804">
            <v>0</v>
          </cell>
          <cell r="W804">
            <v>-20000</v>
          </cell>
          <cell r="X804">
            <v>0</v>
          </cell>
          <cell r="Y804">
            <v>-20000</v>
          </cell>
          <cell r="Z804">
            <v>0</v>
          </cell>
          <cell r="AA804">
            <v>-20000</v>
          </cell>
          <cell r="AB804">
            <v>0</v>
          </cell>
          <cell r="AC804">
            <v>-20000</v>
          </cell>
          <cell r="AD804" t="str">
            <v>Less: Dealer commission</v>
          </cell>
        </row>
        <row r="805">
          <cell r="D805" t="str">
            <v xml:space="preserve">  Sales tax</v>
          </cell>
          <cell r="E805">
            <v>-99782.608695652176</v>
          </cell>
          <cell r="F805">
            <v>-6885000</v>
          </cell>
          <cell r="G805">
            <v>-99782.608695652176</v>
          </cell>
          <cell r="H805">
            <v>-18958695.652173914</v>
          </cell>
          <cell r="I805">
            <v>-99782.608695652176</v>
          </cell>
          <cell r="J805">
            <v>-22650652.173913043</v>
          </cell>
          <cell r="K805">
            <v>-99782.608695652176</v>
          </cell>
          <cell r="L805">
            <v>-26442391.304347828</v>
          </cell>
          <cell r="M805">
            <v>-99782.608695652176</v>
          </cell>
          <cell r="N805">
            <v>-11175652.173913043</v>
          </cell>
          <cell r="O805">
            <v>-99782.608695652176</v>
          </cell>
          <cell r="P805">
            <v>-20754782.608695652</v>
          </cell>
          <cell r="Q805">
            <v>-99782.608695652176</v>
          </cell>
          <cell r="R805">
            <v>-21952173.91304348</v>
          </cell>
          <cell r="S805">
            <v>-99782.608695652176</v>
          </cell>
          <cell r="T805">
            <v>-18759130.434782609</v>
          </cell>
          <cell r="U805">
            <v>-99782.608695652176</v>
          </cell>
          <cell r="V805">
            <v>0</v>
          </cell>
          <cell r="W805">
            <v>-99782.608695652176</v>
          </cell>
          <cell r="X805">
            <v>0</v>
          </cell>
          <cell r="Y805">
            <v>-99782.608695652176</v>
          </cell>
          <cell r="Z805">
            <v>0</v>
          </cell>
          <cell r="AA805">
            <v>-99782.608695652176</v>
          </cell>
          <cell r="AB805">
            <v>0</v>
          </cell>
          <cell r="AC805">
            <v>-99782.608695652176</v>
          </cell>
          <cell r="AE805" t="str">
            <v xml:space="preserve">  Sales tax</v>
          </cell>
        </row>
        <row r="806">
          <cell r="C806" t="str">
            <v>Net Sales</v>
          </cell>
          <cell r="E806">
            <v>645217.39130434778</v>
          </cell>
          <cell r="F806">
            <v>44520000</v>
          </cell>
          <cell r="G806">
            <v>645217.39130434778</v>
          </cell>
          <cell r="H806">
            <v>122591304.34782609</v>
          </cell>
          <cell r="I806">
            <v>645217.39130434778</v>
          </cell>
          <cell r="J806">
            <v>146464347.82608697</v>
          </cell>
          <cell r="K806">
            <v>645217.39130434778</v>
          </cell>
          <cell r="L806">
            <v>170982608.69565219</v>
          </cell>
          <cell r="M806">
            <v>645217.39130434778</v>
          </cell>
          <cell r="N806">
            <v>72264347.826086953</v>
          </cell>
          <cell r="O806">
            <v>645217.39130434778</v>
          </cell>
          <cell r="P806">
            <v>134205217.39130434</v>
          </cell>
          <cell r="Q806">
            <v>645217.39130434778</v>
          </cell>
          <cell r="R806">
            <v>141947826.08695653</v>
          </cell>
          <cell r="S806">
            <v>645217.39130434778</v>
          </cell>
          <cell r="T806">
            <v>121300869.56521739</v>
          </cell>
          <cell r="U806">
            <v>645217.39130434778</v>
          </cell>
          <cell r="V806">
            <v>0</v>
          </cell>
          <cell r="W806">
            <v>645217.39130434778</v>
          </cell>
          <cell r="X806">
            <v>0</v>
          </cell>
          <cell r="Y806">
            <v>645217.39130434778</v>
          </cell>
          <cell r="Z806">
            <v>0</v>
          </cell>
          <cell r="AA806">
            <v>645217.39130434778</v>
          </cell>
          <cell r="AB806">
            <v>0</v>
          </cell>
          <cell r="AC806">
            <v>645217.39130434778</v>
          </cell>
          <cell r="AD806" t="str">
            <v>Net Sales</v>
          </cell>
          <cell r="AE806">
            <v>954276521.7391305</v>
          </cell>
        </row>
        <row r="808">
          <cell r="C808" t="str">
            <v>Variable Cost of Sales</v>
          </cell>
          <cell r="AD808" t="str">
            <v>Variable Cost of Sales</v>
          </cell>
        </row>
        <row r="809">
          <cell r="D809" t="str">
            <v>CKD Cost</v>
          </cell>
          <cell r="E809">
            <v>456549.51474417676</v>
          </cell>
          <cell r="F809">
            <v>31501916.517348196</v>
          </cell>
          <cell r="G809">
            <v>456549.51474417676</v>
          </cell>
          <cell r="H809">
            <v>86744407.801393583</v>
          </cell>
          <cell r="I809">
            <v>456549.51474417676</v>
          </cell>
          <cell r="J809">
            <v>103636739.84692812</v>
          </cell>
          <cell r="K809">
            <v>456549.51474417676</v>
          </cell>
          <cell r="L809">
            <v>120985621.40720685</v>
          </cell>
          <cell r="M809">
            <v>456549.51474417676</v>
          </cell>
          <cell r="N809">
            <v>51133545.651347801</v>
          </cell>
          <cell r="O809">
            <v>456549.51474417676</v>
          </cell>
          <cell r="P809">
            <v>94962299.066788763</v>
          </cell>
          <cell r="Q809">
            <v>456549.51474417676</v>
          </cell>
          <cell r="R809">
            <v>100440893.24371889</v>
          </cell>
          <cell r="S809">
            <v>456549.51474417676</v>
          </cell>
          <cell r="T809">
            <v>85831308.771905228</v>
          </cell>
          <cell r="U809">
            <v>456549.51474417676</v>
          </cell>
          <cell r="V809">
            <v>0</v>
          </cell>
          <cell r="W809">
            <v>456549.51474417676</v>
          </cell>
          <cell r="X809">
            <v>0</v>
          </cell>
          <cell r="Y809">
            <v>456549.51474417676</v>
          </cell>
          <cell r="Z809">
            <v>0</v>
          </cell>
          <cell r="AA809">
            <v>456549.51474417676</v>
          </cell>
          <cell r="AB809">
            <v>0</v>
          </cell>
          <cell r="AC809">
            <v>456549.51474417676</v>
          </cell>
          <cell r="AE809" t="str">
            <v>CKD Cost</v>
          </cell>
          <cell r="AF809">
            <v>675236732.30663741</v>
          </cell>
        </row>
        <row r="810">
          <cell r="D810" t="str">
            <v>Vendor parts</v>
          </cell>
          <cell r="E810">
            <v>139346</v>
          </cell>
          <cell r="F810">
            <v>9614874</v>
          </cell>
          <cell r="G810">
            <v>139346</v>
          </cell>
          <cell r="H810">
            <v>26475740</v>
          </cell>
          <cell r="I810">
            <v>139346</v>
          </cell>
          <cell r="J810">
            <v>31631542</v>
          </cell>
          <cell r="K810">
            <v>139346</v>
          </cell>
          <cell r="L810">
            <v>36926690</v>
          </cell>
          <cell r="M810">
            <v>139346</v>
          </cell>
          <cell r="N810">
            <v>15606752</v>
          </cell>
          <cell r="O810">
            <v>139346</v>
          </cell>
          <cell r="P810">
            <v>28983968</v>
          </cell>
          <cell r="Q810">
            <v>139346</v>
          </cell>
          <cell r="R810">
            <v>30656120</v>
          </cell>
          <cell r="S810">
            <v>139346</v>
          </cell>
          <cell r="T810">
            <v>26197048</v>
          </cell>
          <cell r="U810">
            <v>139346</v>
          </cell>
          <cell r="V810">
            <v>0</v>
          </cell>
          <cell r="W810">
            <v>139346</v>
          </cell>
          <cell r="X810">
            <v>0</v>
          </cell>
          <cell r="Y810">
            <v>139346</v>
          </cell>
          <cell r="Z810">
            <v>0</v>
          </cell>
          <cell r="AA810">
            <v>139346</v>
          </cell>
          <cell r="AB810">
            <v>0</v>
          </cell>
          <cell r="AC810">
            <v>139346</v>
          </cell>
          <cell r="AE810" t="str">
            <v>Vendor parts</v>
          </cell>
          <cell r="AF810">
            <v>206092734</v>
          </cell>
        </row>
        <row r="811">
          <cell r="D811" t="str">
            <v>Nummi Parts</v>
          </cell>
          <cell r="AE811" t="str">
            <v>Nomi Parts</v>
          </cell>
          <cell r="AF811">
            <v>0</v>
          </cell>
        </row>
        <row r="812">
          <cell r="D812" t="str">
            <v>Paints &amp; Chemicals</v>
          </cell>
          <cell r="E812">
            <v>11677</v>
          </cell>
          <cell r="F812">
            <v>805713</v>
          </cell>
          <cell r="G812">
            <v>11677</v>
          </cell>
          <cell r="H812">
            <v>2218630</v>
          </cell>
          <cell r="I812">
            <v>11677</v>
          </cell>
          <cell r="J812">
            <v>2650679</v>
          </cell>
          <cell r="K812">
            <v>11677</v>
          </cell>
          <cell r="L812">
            <v>3094405</v>
          </cell>
          <cell r="M812">
            <v>11677</v>
          </cell>
          <cell r="N812">
            <v>1307824</v>
          </cell>
          <cell r="O812">
            <v>11677</v>
          </cell>
          <cell r="P812">
            <v>2428816</v>
          </cell>
          <cell r="Q812">
            <v>11677</v>
          </cell>
          <cell r="R812">
            <v>2568940</v>
          </cell>
          <cell r="S812">
            <v>11677</v>
          </cell>
          <cell r="T812">
            <v>2195276</v>
          </cell>
          <cell r="U812">
            <v>11677</v>
          </cell>
          <cell r="V812">
            <v>0</v>
          </cell>
          <cell r="W812">
            <v>11677</v>
          </cell>
          <cell r="X812">
            <v>0</v>
          </cell>
          <cell r="Y812">
            <v>11677</v>
          </cell>
          <cell r="Z812">
            <v>0</v>
          </cell>
          <cell r="AA812">
            <v>11677</v>
          </cell>
          <cell r="AB812">
            <v>0</v>
          </cell>
          <cell r="AC812">
            <v>11677</v>
          </cell>
          <cell r="AE812" t="str">
            <v>Paints &amp; Chemicals</v>
          </cell>
          <cell r="AF812">
            <v>17270283</v>
          </cell>
        </row>
        <row r="813">
          <cell r="D813" t="str">
            <v>Consumables</v>
          </cell>
          <cell r="E813">
            <v>3227</v>
          </cell>
          <cell r="F813">
            <v>222663</v>
          </cell>
          <cell r="G813">
            <v>3227</v>
          </cell>
          <cell r="H813">
            <v>613130</v>
          </cell>
          <cell r="I813">
            <v>3227</v>
          </cell>
          <cell r="J813">
            <v>732529</v>
          </cell>
          <cell r="K813">
            <v>3227</v>
          </cell>
          <cell r="L813">
            <v>855155</v>
          </cell>
          <cell r="M813">
            <v>3227</v>
          </cell>
          <cell r="N813">
            <v>361424</v>
          </cell>
          <cell r="O813">
            <v>3227</v>
          </cell>
          <cell r="P813">
            <v>671216</v>
          </cell>
          <cell r="Q813">
            <v>3227</v>
          </cell>
          <cell r="R813">
            <v>709940</v>
          </cell>
          <cell r="S813">
            <v>3227</v>
          </cell>
          <cell r="T813">
            <v>606676</v>
          </cell>
          <cell r="U813">
            <v>3227</v>
          </cell>
          <cell r="V813">
            <v>0</v>
          </cell>
          <cell r="W813">
            <v>3227</v>
          </cell>
          <cell r="X813">
            <v>0</v>
          </cell>
          <cell r="Y813">
            <v>3227</v>
          </cell>
          <cell r="Z813">
            <v>0</v>
          </cell>
          <cell r="AA813">
            <v>3227</v>
          </cell>
          <cell r="AB813">
            <v>0</v>
          </cell>
          <cell r="AC813">
            <v>3227</v>
          </cell>
          <cell r="AE813" t="str">
            <v>Consumables</v>
          </cell>
          <cell r="AF813">
            <v>4772733</v>
          </cell>
        </row>
        <row r="814">
          <cell r="D814" t="str">
            <v>KD Parts</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E814" t="str">
            <v>KD Parts</v>
          </cell>
          <cell r="AF814">
            <v>0</v>
          </cell>
        </row>
        <row r="815">
          <cell r="D815" t="str">
            <v>Spare parts</v>
          </cell>
          <cell r="E815">
            <v>41</v>
          </cell>
          <cell r="F815">
            <v>2829</v>
          </cell>
          <cell r="G815">
            <v>41</v>
          </cell>
          <cell r="H815">
            <v>7790</v>
          </cell>
          <cell r="I815">
            <v>41</v>
          </cell>
          <cell r="J815">
            <v>9307</v>
          </cell>
          <cell r="K815">
            <v>41</v>
          </cell>
          <cell r="L815">
            <v>10865</v>
          </cell>
          <cell r="M815">
            <v>41</v>
          </cell>
          <cell r="N815">
            <v>4592</v>
          </cell>
          <cell r="O815">
            <v>41</v>
          </cell>
          <cell r="P815">
            <v>8528</v>
          </cell>
          <cell r="Q815">
            <v>41</v>
          </cell>
          <cell r="R815">
            <v>9020</v>
          </cell>
          <cell r="S815">
            <v>41</v>
          </cell>
          <cell r="T815">
            <v>7708</v>
          </cell>
          <cell r="U815">
            <v>41</v>
          </cell>
          <cell r="V815">
            <v>0</v>
          </cell>
          <cell r="W815">
            <v>41</v>
          </cell>
          <cell r="X815">
            <v>0</v>
          </cell>
          <cell r="Y815">
            <v>41</v>
          </cell>
          <cell r="Z815">
            <v>0</v>
          </cell>
          <cell r="AA815">
            <v>41</v>
          </cell>
          <cell r="AB815">
            <v>0</v>
          </cell>
          <cell r="AC815">
            <v>41</v>
          </cell>
          <cell r="AE815" t="str">
            <v>Spare parts</v>
          </cell>
          <cell r="AF815">
            <v>60639</v>
          </cell>
        </row>
        <row r="816">
          <cell r="D816" t="str">
            <v>Utilities</v>
          </cell>
          <cell r="E816">
            <v>4297</v>
          </cell>
          <cell r="F816">
            <v>296493</v>
          </cell>
          <cell r="G816">
            <v>4297</v>
          </cell>
          <cell r="H816">
            <v>816430</v>
          </cell>
          <cell r="I816">
            <v>4297</v>
          </cell>
          <cell r="J816">
            <v>975419</v>
          </cell>
          <cell r="K816">
            <v>4297</v>
          </cell>
          <cell r="L816">
            <v>1138705</v>
          </cell>
          <cell r="M816">
            <v>4297</v>
          </cell>
          <cell r="N816">
            <v>481264</v>
          </cell>
          <cell r="O816">
            <v>4297</v>
          </cell>
          <cell r="P816">
            <v>893776</v>
          </cell>
          <cell r="Q816">
            <v>4297</v>
          </cell>
          <cell r="R816">
            <v>945340</v>
          </cell>
          <cell r="S816">
            <v>4297</v>
          </cell>
          <cell r="T816">
            <v>807836</v>
          </cell>
          <cell r="U816">
            <v>4297</v>
          </cell>
          <cell r="V816">
            <v>0</v>
          </cell>
          <cell r="W816">
            <v>4297</v>
          </cell>
          <cell r="X816">
            <v>0</v>
          </cell>
          <cell r="Y816">
            <v>4297</v>
          </cell>
          <cell r="Z816">
            <v>0</v>
          </cell>
          <cell r="AA816">
            <v>4297</v>
          </cell>
          <cell r="AB816">
            <v>0</v>
          </cell>
          <cell r="AC816">
            <v>4297</v>
          </cell>
          <cell r="AE816" t="str">
            <v>Utilites</v>
          </cell>
          <cell r="AF816">
            <v>6355263</v>
          </cell>
        </row>
        <row r="817">
          <cell r="D817" t="str">
            <v>Royalty</v>
          </cell>
          <cell r="E817">
            <v>3399.76</v>
          </cell>
          <cell r="F817">
            <v>234583.44</v>
          </cell>
          <cell r="G817">
            <v>3399.76</v>
          </cell>
          <cell r="H817">
            <v>645954.4</v>
          </cell>
          <cell r="I817">
            <v>3399.76</v>
          </cell>
          <cell r="J817">
            <v>771745.52</v>
          </cell>
          <cell r="K817">
            <v>3399.76</v>
          </cell>
          <cell r="L817">
            <v>900936.4</v>
          </cell>
          <cell r="M817">
            <v>3399.76</v>
          </cell>
          <cell r="N817">
            <v>380773.12</v>
          </cell>
          <cell r="O817">
            <v>3399.76</v>
          </cell>
          <cell r="P817">
            <v>707150.08000000007</v>
          </cell>
          <cell r="Q817">
            <v>3399.76</v>
          </cell>
          <cell r="R817">
            <v>747947.20000000007</v>
          </cell>
          <cell r="S817">
            <v>3399.76</v>
          </cell>
          <cell r="T817">
            <v>639154.88</v>
          </cell>
          <cell r="U817">
            <v>3399.76</v>
          </cell>
          <cell r="V817">
            <v>0</v>
          </cell>
          <cell r="W817">
            <v>3399.76</v>
          </cell>
          <cell r="X817">
            <v>0</v>
          </cell>
          <cell r="Y817">
            <v>3399.76</v>
          </cell>
          <cell r="Z817">
            <v>0</v>
          </cell>
          <cell r="AA817">
            <v>3399.76</v>
          </cell>
          <cell r="AB817">
            <v>0</v>
          </cell>
          <cell r="AC817">
            <v>3399.76</v>
          </cell>
          <cell r="AE817" t="str">
            <v>Royalty</v>
          </cell>
          <cell r="AF817">
            <v>5028245.04</v>
          </cell>
        </row>
        <row r="819">
          <cell r="E819">
            <v>618537.27474417677</v>
          </cell>
          <cell r="F819">
            <v>42679071.957348198</v>
          </cell>
          <cell r="G819">
            <v>618537.27474417677</v>
          </cell>
          <cell r="H819">
            <v>117522082.20139359</v>
          </cell>
          <cell r="I819">
            <v>618537.27474417677</v>
          </cell>
          <cell r="J819">
            <v>140407961.36692813</v>
          </cell>
          <cell r="K819">
            <v>618537.27474417677</v>
          </cell>
          <cell r="L819">
            <v>163912377.80720684</v>
          </cell>
          <cell r="M819">
            <v>618537.27474417677</v>
          </cell>
          <cell r="N819">
            <v>69276174.771347806</v>
          </cell>
          <cell r="O819">
            <v>618537.27474417677</v>
          </cell>
          <cell r="P819">
            <v>128655753.14678876</v>
          </cell>
          <cell r="Q819">
            <v>618537.27474417677</v>
          </cell>
          <cell r="R819">
            <v>136078200.44371888</v>
          </cell>
          <cell r="S819">
            <v>618537.27474417677</v>
          </cell>
          <cell r="T819">
            <v>116285007.65190522</v>
          </cell>
          <cell r="U819">
            <v>618537.27474417677</v>
          </cell>
          <cell r="V819">
            <v>0</v>
          </cell>
          <cell r="W819">
            <v>618537.27474417677</v>
          </cell>
          <cell r="X819">
            <v>0</v>
          </cell>
          <cell r="Y819">
            <v>618537.27474417677</v>
          </cell>
          <cell r="Z819">
            <v>0</v>
          </cell>
          <cell r="AA819">
            <v>618537.27474417677</v>
          </cell>
          <cell r="AB819">
            <v>0</v>
          </cell>
          <cell r="AC819">
            <v>618537.27474417677</v>
          </cell>
          <cell r="AF819">
            <v>914816629.34663749</v>
          </cell>
        </row>
        <row r="820">
          <cell r="C820" t="str">
            <v>Contribution Margin</v>
          </cell>
          <cell r="E820">
            <v>26680.116560171009</v>
          </cell>
          <cell r="F820">
            <v>1840928.0426518023</v>
          </cell>
          <cell r="G820">
            <v>26680.116560171009</v>
          </cell>
          <cell r="H820">
            <v>5069222.1464325041</v>
          </cell>
          <cell r="I820">
            <v>26680.116560171009</v>
          </cell>
          <cell r="J820">
            <v>6056386.4591588378</v>
          </cell>
          <cell r="K820">
            <v>26680.116560171009</v>
          </cell>
          <cell r="L820">
            <v>7070230.8884453475</v>
          </cell>
          <cell r="M820">
            <v>26680.116560171009</v>
          </cell>
          <cell r="N820">
            <v>2988173.0547391474</v>
          </cell>
          <cell r="O820">
            <v>26680.116560171009</v>
          </cell>
          <cell r="P820">
            <v>5549464.2445155829</v>
          </cell>
          <cell r="Q820">
            <v>26680.116560171009</v>
          </cell>
          <cell r="R820">
            <v>5869625.6432376504</v>
          </cell>
          <cell r="S820">
            <v>26680.116560171009</v>
          </cell>
          <cell r="T820">
            <v>5015861.9133121669</v>
          </cell>
          <cell r="U820">
            <v>26680.116560171009</v>
          </cell>
          <cell r="V820">
            <v>0</v>
          </cell>
          <cell r="W820">
            <v>26680.116560171009</v>
          </cell>
          <cell r="X820">
            <v>0</v>
          </cell>
          <cell r="Y820">
            <v>26680.116560171009</v>
          </cell>
          <cell r="Z820">
            <v>0</v>
          </cell>
          <cell r="AA820">
            <v>26680.116560171009</v>
          </cell>
          <cell r="AB820">
            <v>0</v>
          </cell>
          <cell r="AC820">
            <v>26680.116560171009</v>
          </cell>
          <cell r="AD820" t="str">
            <v>Contribution Margin</v>
          </cell>
        </row>
        <row r="822">
          <cell r="C822" t="str">
            <v>Production cost</v>
          </cell>
          <cell r="AD822" t="str">
            <v>Production cost</v>
          </cell>
        </row>
        <row r="823">
          <cell r="D823" t="str">
            <v xml:space="preserve">Salaries &amp; Wages </v>
          </cell>
          <cell r="E823">
            <v>5330.971806841444</v>
          </cell>
          <cell r="F823">
            <v>367837.05467205966</v>
          </cell>
          <cell r="G823">
            <v>4450.6278387391867</v>
          </cell>
          <cell r="H823">
            <v>845619.28936044546</v>
          </cell>
          <cell r="I823">
            <v>4327.5507084975143</v>
          </cell>
          <cell r="J823">
            <v>982354.01082893577</v>
          </cell>
          <cell r="K823">
            <v>3880.9474753805712</v>
          </cell>
          <cell r="L823">
            <v>1028451.0809758514</v>
          </cell>
          <cell r="M823">
            <v>5576.0739588801307</v>
          </cell>
          <cell r="N823">
            <v>624520.28339457465</v>
          </cell>
          <cell r="O823">
            <v>5384.2223576312035</v>
          </cell>
          <cell r="P823">
            <v>1119918.2503872903</v>
          </cell>
          <cell r="Q823">
            <v>3880.9474753805712</v>
          </cell>
          <cell r="R823">
            <v>853808.44458372565</v>
          </cell>
          <cell r="S823">
            <v>5106.5098360270676</v>
          </cell>
          <cell r="T823">
            <v>960023.84917308867</v>
          </cell>
          <cell r="U823">
            <v>4709.8877128404993</v>
          </cell>
          <cell r="V823">
            <v>0</v>
          </cell>
          <cell r="W823">
            <v>5160.8344087507594</v>
          </cell>
          <cell r="X823">
            <v>0</v>
          </cell>
          <cell r="Y823">
            <v>5216.3272518556068</v>
          </cell>
          <cell r="Z823">
            <v>0</v>
          </cell>
          <cell r="AA823">
            <v>5063.8667476260061</v>
          </cell>
          <cell r="AB823">
            <v>0</v>
          </cell>
          <cell r="AC823">
            <v>4585.8906446085002</v>
          </cell>
          <cell r="AE823" t="str">
            <v xml:space="preserve">Salaries &amp; Wages </v>
          </cell>
        </row>
        <row r="824">
          <cell r="D824" t="str">
            <v xml:space="preserve">Utilities </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E824" t="str">
            <v xml:space="preserve">Utilities </v>
          </cell>
        </row>
        <row r="825">
          <cell r="D825" t="str">
            <v>Depreciation</v>
          </cell>
          <cell r="E825">
            <v>11150.091575091576</v>
          </cell>
          <cell r="F825">
            <v>769356.31868131866</v>
          </cell>
          <cell r="G825">
            <v>9308.7920489296648</v>
          </cell>
          <cell r="H825">
            <v>1768670.4892966363</v>
          </cell>
          <cell r="I825">
            <v>9051.3678263455258</v>
          </cell>
          <cell r="J825">
            <v>2054660.4965804343</v>
          </cell>
          <cell r="K825">
            <v>8117.2666666666673</v>
          </cell>
          <cell r="L825">
            <v>2151075.666666667</v>
          </cell>
          <cell r="M825">
            <v>11662.739463601532</v>
          </cell>
          <cell r="N825">
            <v>1306226.8199233715</v>
          </cell>
          <cell r="O825">
            <v>11261.468738438773</v>
          </cell>
          <cell r="P825">
            <v>2342385.4975952646</v>
          </cell>
          <cell r="Q825">
            <v>8117.2666666666673</v>
          </cell>
          <cell r="R825">
            <v>1785798.6666666667</v>
          </cell>
          <cell r="S825">
            <v>10680.614035087719</v>
          </cell>
          <cell r="T825">
            <v>2007955.4385964912</v>
          </cell>
          <cell r="U825">
            <v>9851.0517799352765</v>
          </cell>
          <cell r="V825">
            <v>0</v>
          </cell>
          <cell r="W825">
            <v>10794.237588652482</v>
          </cell>
          <cell r="X825">
            <v>0</v>
          </cell>
          <cell r="Y825">
            <v>10910.304659498208</v>
          </cell>
          <cell r="Z825">
            <v>0</v>
          </cell>
          <cell r="AA825">
            <v>10591.423103688239</v>
          </cell>
          <cell r="AB825">
            <v>0</v>
          </cell>
          <cell r="AC825">
            <v>9591.7034442236982</v>
          </cell>
          <cell r="AE825" t="str">
            <v>Depreciation</v>
          </cell>
        </row>
        <row r="826">
          <cell r="D826" t="str">
            <v xml:space="preserve">Other Factory overhead </v>
          </cell>
          <cell r="E826">
            <v>3328.5244606883934</v>
          </cell>
          <cell r="F826">
            <v>229668.18778749916</v>
          </cell>
          <cell r="G826">
            <v>2778.859870849943</v>
          </cell>
          <cell r="H826">
            <v>527983.3754614892</v>
          </cell>
          <cell r="I826">
            <v>2702.0136121556093</v>
          </cell>
          <cell r="J826">
            <v>613357.08995932329</v>
          </cell>
          <cell r="K826">
            <v>2423.1658073811504</v>
          </cell>
          <cell r="L826">
            <v>642138.93895600492</v>
          </cell>
          <cell r="M826">
            <v>3481.5600680763655</v>
          </cell>
          <cell r="N826">
            <v>389934.72762455291</v>
          </cell>
          <cell r="O826">
            <v>3361.7727627374452</v>
          </cell>
          <cell r="P826">
            <v>699248.73464938859</v>
          </cell>
          <cell r="Q826">
            <v>2423.1658073811504</v>
          </cell>
          <cell r="R826">
            <v>533096.47762385313</v>
          </cell>
          <cell r="S826">
            <v>3188.3760623436192</v>
          </cell>
          <cell r="T826">
            <v>599414.69972060039</v>
          </cell>
          <cell r="U826">
            <v>2940.735203132464</v>
          </cell>
          <cell r="V826">
            <v>0</v>
          </cell>
          <cell r="W826">
            <v>3222.2949566238703</v>
          </cell>
          <cell r="X826">
            <v>0</v>
          </cell>
          <cell r="Y826">
            <v>3256.9432894907936</v>
          </cell>
          <cell r="Z826">
            <v>0</v>
          </cell>
          <cell r="AA826">
            <v>3161.7507925119394</v>
          </cell>
          <cell r="AB826">
            <v>0</v>
          </cell>
          <cell r="AC826">
            <v>2863.3145583385476</v>
          </cell>
          <cell r="AE826" t="str">
            <v xml:space="preserve">Other Factory overhead </v>
          </cell>
        </row>
        <row r="827">
          <cell r="D827" t="str">
            <v>Running Royalty</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E827" t="str">
            <v>Running Royalty</v>
          </cell>
        </row>
        <row r="828">
          <cell r="E828">
            <v>19809.587842621411</v>
          </cell>
          <cell r="F828">
            <v>1366861.5611408777</v>
          </cell>
          <cell r="G828">
            <v>16538.279758518795</v>
          </cell>
          <cell r="H828">
            <v>3142273.1541185705</v>
          </cell>
          <cell r="I828">
            <v>16080.93214699865</v>
          </cell>
          <cell r="J828">
            <v>3650371.5973686934</v>
          </cell>
          <cell r="K828">
            <v>14421.379949428388</v>
          </cell>
          <cell r="L828">
            <v>3821665.6865985235</v>
          </cell>
          <cell r="M828">
            <v>20720.373490558028</v>
          </cell>
          <cell r="N828">
            <v>2320681.830942499</v>
          </cell>
          <cell r="O828">
            <v>20007.463858807419</v>
          </cell>
          <cell r="P828">
            <v>4161552.4826319437</v>
          </cell>
          <cell r="Q828">
            <v>14421.379949428388</v>
          </cell>
          <cell r="R828">
            <v>3172703.5888742451</v>
          </cell>
          <cell r="S828">
            <v>18975.499933458406</v>
          </cell>
          <cell r="T828">
            <v>3567393.9874901799</v>
          </cell>
          <cell r="U828">
            <v>17501.674695908237</v>
          </cell>
          <cell r="V828">
            <v>0</v>
          </cell>
          <cell r="W828">
            <v>19177.366954027111</v>
          </cell>
          <cell r="X828">
            <v>0</v>
          </cell>
          <cell r="Y828">
            <v>19383.575200844611</v>
          </cell>
          <cell r="Z828">
            <v>0</v>
          </cell>
          <cell r="AA828">
            <v>18817.040643826185</v>
          </cell>
          <cell r="AB828">
            <v>0</v>
          </cell>
          <cell r="AC828">
            <v>17040.908647170745</v>
          </cell>
        </row>
        <row r="829">
          <cell r="C829" t="str">
            <v>Gross Profit</v>
          </cell>
          <cell r="E829">
            <v>6870.5287175495978</v>
          </cell>
          <cell r="F829">
            <v>474066.48151092464</v>
          </cell>
          <cell r="G829">
            <v>10141.836801652214</v>
          </cell>
          <cell r="H829">
            <v>1926948.9923139336</v>
          </cell>
          <cell r="I829">
            <v>10599.184413172359</v>
          </cell>
          <cell r="J829">
            <v>2406014.8617901444</v>
          </cell>
          <cell r="K829">
            <v>12258.736610742621</v>
          </cell>
          <cell r="L829">
            <v>3248565.201846824</v>
          </cell>
          <cell r="M829">
            <v>5959.7430696129813</v>
          </cell>
          <cell r="N829">
            <v>667491.22379664844</v>
          </cell>
          <cell r="O829">
            <v>6672.6527013635896</v>
          </cell>
          <cell r="P829">
            <v>1387911.7618836393</v>
          </cell>
          <cell r="Q829">
            <v>12258.736610742621</v>
          </cell>
          <cell r="R829">
            <v>2696922.0543634053</v>
          </cell>
          <cell r="S829">
            <v>7704.6166267126027</v>
          </cell>
          <cell r="T829">
            <v>1448467.925821987</v>
          </cell>
          <cell r="U829">
            <v>9178.4418642627716</v>
          </cell>
          <cell r="V829">
            <v>0</v>
          </cell>
          <cell r="W829">
            <v>7502.7496061438978</v>
          </cell>
          <cell r="X829">
            <v>0</v>
          </cell>
          <cell r="Y829">
            <v>7296.5413593263984</v>
          </cell>
          <cell r="Z829">
            <v>0</v>
          </cell>
          <cell r="AA829">
            <v>7863.0759163448238</v>
          </cell>
          <cell r="AB829">
            <v>0</v>
          </cell>
          <cell r="AC829">
            <v>9639.2079130002639</v>
          </cell>
          <cell r="AD829" t="str">
            <v>Gross Profit</v>
          </cell>
        </row>
        <row r="830">
          <cell r="E830">
            <v>1.0648393564935361</v>
          </cell>
          <cell r="F830">
            <v>1.0648393564935414</v>
          </cell>
          <cell r="G830">
            <v>1.5718480218194133</v>
          </cell>
          <cell r="H830">
            <v>1.5718480218194237</v>
          </cell>
          <cell r="I830">
            <v>1.6427307378905951</v>
          </cell>
          <cell r="J830">
            <v>1.6427307378906075</v>
          </cell>
          <cell r="K830">
            <v>1.8999389625814034</v>
          </cell>
          <cell r="L830">
            <v>1.8999389625814205</v>
          </cell>
          <cell r="M830">
            <v>0.92367985580255108</v>
          </cell>
          <cell r="N830">
            <v>0.92367985580254341</v>
          </cell>
          <cell r="O830">
            <v>1.0341712407773758</v>
          </cell>
          <cell r="P830">
            <v>1.0341712407773853</v>
          </cell>
          <cell r="Q830">
            <v>1.8999389625814034</v>
          </cell>
          <cell r="R830">
            <v>1.8999389625814236</v>
          </cell>
          <cell r="S830">
            <v>1.1941117413368589</v>
          </cell>
          <cell r="T830">
            <v>1.1941117413368734</v>
          </cell>
          <cell r="U830">
            <v>1.4225347902833136</v>
          </cell>
          <cell r="V830" t="e">
            <v>#DIV/0!</v>
          </cell>
          <cell r="W830">
            <v>1.1628250737285017</v>
          </cell>
          <cell r="X830" t="e">
            <v>#DIV/0!</v>
          </cell>
          <cell r="Y830">
            <v>1.1308655745586738</v>
          </cell>
          <cell r="Z830" t="e">
            <v>#DIV/0!</v>
          </cell>
          <cell r="AA830">
            <v>1.2186707956599121</v>
          </cell>
          <cell r="AB830" t="e">
            <v>#DIV/0!</v>
          </cell>
          <cell r="AC830">
            <v>1.4939473180526015</v>
          </cell>
        </row>
        <row r="831">
          <cell r="C831" t="str">
            <v>Other Expenses</v>
          </cell>
          <cell r="AD831" t="str">
            <v>Other Expenses</v>
          </cell>
        </row>
        <row r="832">
          <cell r="D832" t="str">
            <v>Selling Expenses</v>
          </cell>
          <cell r="E832">
            <v>5183.0082521448167</v>
          </cell>
          <cell r="F832">
            <v>357627.56939799234</v>
          </cell>
          <cell r="G832">
            <v>4427.3486746392564</v>
          </cell>
          <cell r="H832">
            <v>841196.24818145868</v>
          </cell>
          <cell r="I832">
            <v>4320.887144065181</v>
          </cell>
          <cell r="J832">
            <v>980841.38170279609</v>
          </cell>
          <cell r="K832">
            <v>3897.7185689144208</v>
          </cell>
          <cell r="L832">
            <v>1032895.4207623214</v>
          </cell>
          <cell r="M832">
            <v>5409.2615187305564</v>
          </cell>
          <cell r="N832">
            <v>605837.29009782232</v>
          </cell>
          <cell r="O832">
            <v>5179.8400416559607</v>
          </cell>
          <cell r="P832">
            <v>1077406.7286644399</v>
          </cell>
          <cell r="Q832">
            <v>3845.1336292747983</v>
          </cell>
          <cell r="R832">
            <v>845929.39844045567</v>
          </cell>
          <cell r="S832">
            <v>4967.5774890123712</v>
          </cell>
          <cell r="T832">
            <v>933904.56793432578</v>
          </cell>
          <cell r="U832">
            <v>4642.661605420024</v>
          </cell>
          <cell r="V832">
            <v>0</v>
          </cell>
          <cell r="W832">
            <v>5073.1110111757944</v>
          </cell>
          <cell r="X832">
            <v>0</v>
          </cell>
          <cell r="Y832">
            <v>5099.2966467698334</v>
          </cell>
          <cell r="Z832">
            <v>0</v>
          </cell>
          <cell r="AA832">
            <v>4893.3178190345943</v>
          </cell>
          <cell r="AB832">
            <v>0</v>
          </cell>
          <cell r="AC832">
            <v>4513.6163659104886</v>
          </cell>
          <cell r="AE832" t="str">
            <v>Selling Expenses</v>
          </cell>
        </row>
        <row r="833">
          <cell r="D833" t="str">
            <v>Advertisement Expenses</v>
          </cell>
          <cell r="E833">
            <v>800.32572918126152</v>
          </cell>
          <cell r="F833">
            <v>55222.475313507042</v>
          </cell>
          <cell r="G833">
            <v>969.71958993165515</v>
          </cell>
          <cell r="H833">
            <v>184246.72208701447</v>
          </cell>
          <cell r="I833">
            <v>7367.9708551430685</v>
          </cell>
          <cell r="J833">
            <v>1672529.3841174766</v>
          </cell>
          <cell r="K833">
            <v>6935.2770964018819</v>
          </cell>
          <cell r="L833">
            <v>1837848.4305464986</v>
          </cell>
          <cell r="M833">
            <v>7697.2629504339211</v>
          </cell>
          <cell r="N833">
            <v>862093.45044859918</v>
          </cell>
          <cell r="O833">
            <v>799.8365151483406</v>
          </cell>
          <cell r="P833">
            <v>166365.99515085484</v>
          </cell>
          <cell r="Q833">
            <v>739.89139808437483</v>
          </cell>
          <cell r="R833">
            <v>162776.10757856246</v>
          </cell>
          <cell r="S833">
            <v>4684.9685429207811</v>
          </cell>
          <cell r="T833">
            <v>880774.08606910682</v>
          </cell>
          <cell r="U833">
            <v>5393.2109933565007</v>
          </cell>
          <cell r="V833">
            <v>0</v>
          </cell>
          <cell r="W833">
            <v>783.35612673520234</v>
          </cell>
          <cell r="X833">
            <v>0</v>
          </cell>
          <cell r="Y833">
            <v>8782.5333169589612</v>
          </cell>
          <cell r="Z833">
            <v>0</v>
          </cell>
          <cell r="AA833">
            <v>1104.3291887822443</v>
          </cell>
          <cell r="AB833">
            <v>0</v>
          </cell>
          <cell r="AC833">
            <v>3936.3466202242198</v>
          </cell>
        </row>
        <row r="834">
          <cell r="D834" t="str">
            <v>Administrative Expenses</v>
          </cell>
          <cell r="E834">
            <v>10560.726889052896</v>
          </cell>
          <cell r="F834">
            <v>728690.1553446498</v>
          </cell>
          <cell r="G834">
            <v>9021.0198249495461</v>
          </cell>
          <cell r="H834">
            <v>1713993.7667404138</v>
          </cell>
          <cell r="I834">
            <v>8804.0973170376383</v>
          </cell>
          <cell r="J834">
            <v>1998530.0909675439</v>
          </cell>
          <cell r="K834">
            <v>7941.8629672567968</v>
          </cell>
          <cell r="L834">
            <v>2104593.6863230513</v>
          </cell>
          <cell r="M834">
            <v>11021.733092386507</v>
          </cell>
          <cell r="N834">
            <v>1234434.1063472887</v>
          </cell>
          <cell r="O834">
            <v>10554.271447719957</v>
          </cell>
          <cell r="P834">
            <v>2195288.461125751</v>
          </cell>
          <cell r="Q834">
            <v>7834.7176263668644</v>
          </cell>
          <cell r="R834">
            <v>1723637.8778007103</v>
          </cell>
          <cell r="S834">
            <v>10121.772262268241</v>
          </cell>
          <cell r="T834">
            <v>1902893.1853064294</v>
          </cell>
          <cell r="U834">
            <v>9459.7343604157559</v>
          </cell>
          <cell r="V834">
            <v>0</v>
          </cell>
          <cell r="W834">
            <v>10336.803890810705</v>
          </cell>
          <cell r="X834">
            <v>0</v>
          </cell>
          <cell r="Y834">
            <v>10390.158879356299</v>
          </cell>
          <cell r="Z834">
            <v>0</v>
          </cell>
          <cell r="AA834">
            <v>9970.4632047953019</v>
          </cell>
          <cell r="AB834">
            <v>0</v>
          </cell>
          <cell r="AC834">
            <v>9196.7960310722374</v>
          </cell>
          <cell r="AE834" t="str">
            <v>Administrative Expenses</v>
          </cell>
        </row>
        <row r="835">
          <cell r="D835" t="str">
            <v>Depreciation (Admin. &amp; Selling )</v>
          </cell>
          <cell r="E835">
            <v>2969.9882598191184</v>
          </cell>
          <cell r="F835">
            <v>204929.18992751918</v>
          </cell>
          <cell r="G835">
            <v>2536.9771657922738</v>
          </cell>
          <cell r="H835">
            <v>482025.66150053201</v>
          </cell>
          <cell r="I835">
            <v>2475.9721508385478</v>
          </cell>
          <cell r="J835">
            <v>562045.67824035033</v>
          </cell>
          <cell r="K835">
            <v>2233.4863898710532</v>
          </cell>
          <cell r="L835">
            <v>591873.8933158291</v>
          </cell>
          <cell r="M835">
            <v>3099.6368177250984</v>
          </cell>
          <cell r="N835">
            <v>347159.32358521101</v>
          </cell>
          <cell r="O835">
            <v>2968.1727990868981</v>
          </cell>
          <cell r="P835">
            <v>617379.94221007475</v>
          </cell>
          <cell r="Q835">
            <v>2203.3539560073127</v>
          </cell>
          <cell r="R835">
            <v>484737.87032160879</v>
          </cell>
          <cell r="S835">
            <v>2846.5412564224971</v>
          </cell>
          <cell r="T835">
            <v>535149.75620742945</v>
          </cell>
          <cell r="U835">
            <v>2660.3566484202443</v>
          </cell>
          <cell r="V835">
            <v>0</v>
          </cell>
          <cell r="W835">
            <v>2907.0145002598042</v>
          </cell>
          <cell r="X835">
            <v>0</v>
          </cell>
          <cell r="Y835">
            <v>2922.0194986134175</v>
          </cell>
          <cell r="Z835">
            <v>0</v>
          </cell>
          <cell r="AA835">
            <v>2803.9886812995901</v>
          </cell>
          <cell r="AB835">
            <v>0</v>
          </cell>
          <cell r="AC835">
            <v>2586.4106256312061</v>
          </cell>
          <cell r="AE835" t="str">
            <v>Depreciation (Admin. &amp; Selling )</v>
          </cell>
        </row>
        <row r="836">
          <cell r="D836" t="str">
            <v>Financial Charges -Capital Exp.</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E836" t="str">
            <v>Financial Charges -Capital Exp.</v>
          </cell>
        </row>
        <row r="837">
          <cell r="D837" t="str">
            <v>Financial  Charges -Working Capital</v>
          </cell>
          <cell r="E837">
            <v>530.11444507895521</v>
          </cell>
          <cell r="F837">
            <v>36577.896710447909</v>
          </cell>
          <cell r="G837">
            <v>458.80097155251627</v>
          </cell>
          <cell r="H837">
            <v>87172.184594978098</v>
          </cell>
          <cell r="I837">
            <v>448.49087868071882</v>
          </cell>
          <cell r="J837">
            <v>101807.42946052317</v>
          </cell>
          <cell r="K837">
            <v>407.98094465914818</v>
          </cell>
          <cell r="L837">
            <v>108114.95033467427</v>
          </cell>
          <cell r="M837">
            <v>548.85949175372707</v>
          </cell>
          <cell r="N837">
            <v>61472.263076417432</v>
          </cell>
          <cell r="O837">
            <v>527.77239945924691</v>
          </cell>
          <cell r="P837">
            <v>109776.65908752335</v>
          </cell>
          <cell r="Q837">
            <v>396.96132884259964</v>
          </cell>
          <cell r="R837">
            <v>87331.492345371924</v>
          </cell>
          <cell r="S837">
            <v>498.98402076239711</v>
          </cell>
          <cell r="T837">
            <v>93808.995903330651</v>
          </cell>
          <cell r="U837">
            <v>470.64800851302482</v>
          </cell>
          <cell r="V837">
            <v>0</v>
          </cell>
          <cell r="W837">
            <v>511.61704210669683</v>
          </cell>
          <cell r="X837">
            <v>0</v>
          </cell>
          <cell r="Y837">
            <v>513.76394785157731</v>
          </cell>
          <cell r="Z837">
            <v>0</v>
          </cell>
          <cell r="AA837">
            <v>495.30468493193735</v>
          </cell>
          <cell r="AB837">
            <v>0</v>
          </cell>
          <cell r="AC837">
            <v>463.86874341667806</v>
          </cell>
          <cell r="AE837" t="str">
            <v>Financial  Charges -Working Capital</v>
          </cell>
        </row>
        <row r="838">
          <cell r="D838" t="str">
            <v>Other Expenses (Charity &amp; Donation)</v>
          </cell>
          <cell r="E838">
            <v>368.13503130483002</v>
          </cell>
          <cell r="F838">
            <v>25401.317160033272</v>
          </cell>
          <cell r="G838">
            <v>318.61178580035858</v>
          </cell>
          <cell r="H838">
            <v>60536.239302068127</v>
          </cell>
          <cell r="I838">
            <v>311.4519990838325</v>
          </cell>
          <cell r="J838">
            <v>70699.603792029971</v>
          </cell>
          <cell r="K838">
            <v>283.32010045774183</v>
          </cell>
          <cell r="L838">
            <v>75079.826621301589</v>
          </cell>
          <cell r="M838">
            <v>381.15242482897719</v>
          </cell>
          <cell r="N838">
            <v>42689.071580845448</v>
          </cell>
          <cell r="O838">
            <v>366.50861073558809</v>
          </cell>
          <cell r="P838">
            <v>76233.79103300233</v>
          </cell>
          <cell r="Q838">
            <v>275.66758947402758</v>
          </cell>
          <cell r="R838">
            <v>60646.869684286066</v>
          </cell>
          <cell r="S838">
            <v>346.51668108499797</v>
          </cell>
          <cell r="T838">
            <v>65145.136043979619</v>
          </cell>
          <cell r="U838">
            <v>326.83889480071173</v>
          </cell>
          <cell r="V838">
            <v>0</v>
          </cell>
          <cell r="W838">
            <v>355.28961257409514</v>
          </cell>
          <cell r="X838">
            <v>0</v>
          </cell>
          <cell r="Y838">
            <v>356.78051934137312</v>
          </cell>
          <cell r="Z838">
            <v>0</v>
          </cell>
          <cell r="AA838">
            <v>343.96158675828985</v>
          </cell>
          <cell r="AB838">
            <v>0</v>
          </cell>
          <cell r="AC838">
            <v>322.13107181713752</v>
          </cell>
          <cell r="AE838" t="str">
            <v>Other Expenses (Charity &amp; Donation)</v>
          </cell>
        </row>
        <row r="839">
          <cell r="D839" t="str">
            <v>Other Expenses ( W.P.P.F.)</v>
          </cell>
          <cell r="E839">
            <v>3573.7075858361454</v>
          </cell>
          <cell r="F839">
            <v>246585.82342269403</v>
          </cell>
          <cell r="G839">
            <v>3260.1003648049996</v>
          </cell>
          <cell r="H839">
            <v>619419.0693129499</v>
          </cell>
          <cell r="I839">
            <v>2868.2077932472907</v>
          </cell>
          <cell r="J839">
            <v>651083.16906713496</v>
          </cell>
          <cell r="K839">
            <v>2950.3710885468208</v>
          </cell>
          <cell r="L839">
            <v>781848.33846490749</v>
          </cell>
          <cell r="M839">
            <v>2984.5209973853607</v>
          </cell>
          <cell r="N839">
            <v>334266.35170716041</v>
          </cell>
          <cell r="O839">
            <v>3261.9142882485439</v>
          </cell>
          <cell r="P839">
            <v>678478.17195569712</v>
          </cell>
          <cell r="Q839">
            <v>3221.4233012482478</v>
          </cell>
          <cell r="R839">
            <v>708713.12627461448</v>
          </cell>
          <cell r="S839">
            <v>2697.4681580678207</v>
          </cell>
          <cell r="T839">
            <v>507124.01371675031</v>
          </cell>
          <cell r="U839">
            <v>2877.5317129664104</v>
          </cell>
          <cell r="V839">
            <v>0</v>
          </cell>
          <cell r="W839">
            <v>3280.2679674234987</v>
          </cell>
          <cell r="X839">
            <v>0</v>
          </cell>
          <cell r="Y839">
            <v>2911.8557735997142</v>
          </cell>
          <cell r="Z839">
            <v>0</v>
          </cell>
          <cell r="AA839">
            <v>3464.9058265788067</v>
          </cell>
          <cell r="AB839">
            <v>0</v>
          </cell>
          <cell r="AC839">
            <v>3061.2022068437518</v>
          </cell>
          <cell r="AE839" t="str">
            <v>Other Expenses ( W.P.P.F.)</v>
          </cell>
        </row>
        <row r="840">
          <cell r="D840" t="str">
            <v>Workers Welfare Fund</v>
          </cell>
          <cell r="E840">
            <v>1499.0267372593985</v>
          </cell>
          <cell r="F840">
            <v>103432.84487089849</v>
          </cell>
          <cell r="G840">
            <v>1367.4811090758005</v>
          </cell>
          <cell r="H840">
            <v>259821.41072440211</v>
          </cell>
          <cell r="I840">
            <v>1203.0979219267881</v>
          </cell>
          <cell r="J840">
            <v>273103.22827738093</v>
          </cell>
          <cell r="K840">
            <v>1237.5621229049211</v>
          </cell>
          <cell r="L840">
            <v>327953.96256980411</v>
          </cell>
          <cell r="M840">
            <v>1251.8866374865934</v>
          </cell>
          <cell r="N840">
            <v>140211.30339849845</v>
          </cell>
          <cell r="O840">
            <v>1368.2419770751833</v>
          </cell>
          <cell r="P840">
            <v>284594.33123163815</v>
          </cell>
          <cell r="Q840">
            <v>1351.2576349952574</v>
          </cell>
          <cell r="R840">
            <v>297276.67969895661</v>
          </cell>
          <cell r="S840">
            <v>1131.4795054513236</v>
          </cell>
          <cell r="T840">
            <v>212718.14702484882</v>
          </cell>
          <cell r="U840">
            <v>1207.0089316049207</v>
          </cell>
          <cell r="V840">
            <v>0</v>
          </cell>
          <cell r="W840">
            <v>1375.9406080206418</v>
          </cell>
          <cell r="X840">
            <v>0</v>
          </cell>
          <cell r="Y840">
            <v>1221.4064958669101</v>
          </cell>
          <cell r="Z840">
            <v>0</v>
          </cell>
          <cell r="AA840">
            <v>1453.3887710099996</v>
          </cell>
          <cell r="AB840">
            <v>0</v>
          </cell>
          <cell r="AC840">
            <v>1284.0513237298362</v>
          </cell>
          <cell r="AE840" t="str">
            <v>Workers Welfare Fund</v>
          </cell>
        </row>
        <row r="841">
          <cell r="E841">
            <v>25485.032929677422</v>
          </cell>
          <cell r="F841">
            <v>1758467.2721477421</v>
          </cell>
          <cell r="G841">
            <v>22360.059486546405</v>
          </cell>
          <cell r="H841">
            <v>4248411.3024438173</v>
          </cell>
          <cell r="I841">
            <v>27800.176060023059</v>
          </cell>
          <cell r="J841">
            <v>6310639.9656252358</v>
          </cell>
          <cell r="K841">
            <v>25887.579279012789</v>
          </cell>
          <cell r="L841">
            <v>6860208.508938388</v>
          </cell>
          <cell r="M841">
            <v>32394.313930730743</v>
          </cell>
          <cell r="N841">
            <v>3628163.1602418427</v>
          </cell>
          <cell r="O841">
            <v>25026.558079129718</v>
          </cell>
          <cell r="P841">
            <v>5205524.080458981</v>
          </cell>
          <cell r="Q841">
            <v>19868.406464293483</v>
          </cell>
          <cell r="R841">
            <v>4371049.4221445657</v>
          </cell>
          <cell r="S841">
            <v>27295.30791599043</v>
          </cell>
          <cell r="T841">
            <v>5131517.8882062016</v>
          </cell>
          <cell r="U841">
            <v>27037.991155497592</v>
          </cell>
          <cell r="V841">
            <v>0</v>
          </cell>
          <cell r="W841">
            <v>24623.40075910644</v>
          </cell>
          <cell r="X841">
            <v>0</v>
          </cell>
          <cell r="Y841">
            <v>32197.815078358082</v>
          </cell>
          <cell r="Z841">
            <v>0</v>
          </cell>
          <cell r="AA841">
            <v>24529.659763190764</v>
          </cell>
          <cell r="AB841">
            <v>0</v>
          </cell>
          <cell r="AC841">
            <v>25364.422988645558</v>
          </cell>
        </row>
        <row r="842">
          <cell r="D842" t="str">
            <v>Operating Profit</v>
          </cell>
          <cell r="E842">
            <v>-18614.504212127824</v>
          </cell>
          <cell r="F842">
            <v>-1284400.7906368175</v>
          </cell>
          <cell r="G842">
            <v>-12218.22268489419</v>
          </cell>
          <cell r="H842">
            <v>-2321462.3101298837</v>
          </cell>
          <cell r="I842">
            <v>-17200.9916468507</v>
          </cell>
          <cell r="J842">
            <v>-3904625.1038350915</v>
          </cell>
          <cell r="K842">
            <v>-13628.842668270168</v>
          </cell>
          <cell r="L842">
            <v>-3611643.3070915639</v>
          </cell>
          <cell r="M842">
            <v>-26434.570861117762</v>
          </cell>
          <cell r="N842">
            <v>-2960671.9364451943</v>
          </cell>
          <cell r="O842">
            <v>-18353.905377766128</v>
          </cell>
          <cell r="P842">
            <v>-3817612.3185753417</v>
          </cell>
          <cell r="Q842">
            <v>-7609.6698535508622</v>
          </cell>
          <cell r="R842">
            <v>-1674127.3677811604</v>
          </cell>
          <cell r="S842">
            <v>-19590.691289277827</v>
          </cell>
          <cell r="T842">
            <v>-3683049.9623842146</v>
          </cell>
          <cell r="U842">
            <v>-17859.54929123482</v>
          </cell>
          <cell r="V842">
            <v>0</v>
          </cell>
          <cell r="W842">
            <v>-17120.651152962542</v>
          </cell>
          <cell r="X842">
            <v>0</v>
          </cell>
          <cell r="Y842">
            <v>-24901.273719031684</v>
          </cell>
          <cell r="Z842">
            <v>0</v>
          </cell>
          <cell r="AA842">
            <v>-16666.583846845941</v>
          </cell>
          <cell r="AB842">
            <v>0</v>
          </cell>
          <cell r="AC842">
            <v>-15725.215075645294</v>
          </cell>
          <cell r="AE842" t="str">
            <v>Operating Profit</v>
          </cell>
        </row>
        <row r="844">
          <cell r="C844" t="str">
            <v>Other Income</v>
          </cell>
          <cell r="AD844" t="str">
            <v>Other Income</v>
          </cell>
        </row>
        <row r="845">
          <cell r="D845" t="str">
            <v>H.D</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E845" t="str">
            <v>H.D</v>
          </cell>
        </row>
        <row r="846">
          <cell r="D846" t="str">
            <v>Others</v>
          </cell>
          <cell r="E846">
            <v>18021.978021978022</v>
          </cell>
          <cell r="F846">
            <v>1243516.4835164836</v>
          </cell>
          <cell r="G846">
            <v>15045.871559633028</v>
          </cell>
          <cell r="H846">
            <v>2858716</v>
          </cell>
          <cell r="I846">
            <v>14629.794826048172</v>
          </cell>
          <cell r="J846">
            <v>3320963.425512935</v>
          </cell>
          <cell r="K846">
            <v>5120</v>
          </cell>
          <cell r="L846">
            <v>1356800</v>
          </cell>
          <cell r="M846">
            <v>7356.3218390804595</v>
          </cell>
          <cell r="N846">
            <v>823908.04597701144</v>
          </cell>
          <cell r="O846">
            <v>7103.2186459489458</v>
          </cell>
          <cell r="P846">
            <v>1477469.4783573807</v>
          </cell>
          <cell r="Q846">
            <v>5120</v>
          </cell>
          <cell r="R846">
            <v>1126400</v>
          </cell>
          <cell r="S846">
            <v>6736.8421052631575</v>
          </cell>
          <cell r="T846">
            <v>1266526.3157894737</v>
          </cell>
          <cell r="U846">
            <v>6213.5922330097092</v>
          </cell>
          <cell r="V846">
            <v>0</v>
          </cell>
          <cell r="W846">
            <v>6808.510638297872</v>
          </cell>
          <cell r="X846">
            <v>0</v>
          </cell>
          <cell r="Y846">
            <v>6881.7204301075271</v>
          </cell>
          <cell r="Z846">
            <v>0</v>
          </cell>
          <cell r="AA846">
            <v>6680.5845511482257</v>
          </cell>
          <cell r="AB846">
            <v>0</v>
          </cell>
          <cell r="AC846">
            <v>9110.4122712327826</v>
          </cell>
          <cell r="AE846" t="str">
            <v>Others</v>
          </cell>
        </row>
        <row r="847">
          <cell r="E847">
            <v>18021.978021978022</v>
          </cell>
          <cell r="F847">
            <v>1243516.4835164836</v>
          </cell>
          <cell r="G847">
            <v>15045.871559633028</v>
          </cell>
          <cell r="H847">
            <v>2858716</v>
          </cell>
          <cell r="I847">
            <v>14629.794826048172</v>
          </cell>
          <cell r="J847">
            <v>3320963.425512935</v>
          </cell>
          <cell r="K847">
            <v>5120</v>
          </cell>
          <cell r="L847">
            <v>1356800</v>
          </cell>
          <cell r="M847">
            <v>7356.3218390804595</v>
          </cell>
          <cell r="N847">
            <v>823908.04597701144</v>
          </cell>
          <cell r="O847">
            <v>7103.2186459489458</v>
          </cell>
          <cell r="P847">
            <v>1477469.4783573807</v>
          </cell>
          <cell r="Q847">
            <v>5120</v>
          </cell>
          <cell r="R847">
            <v>1126400</v>
          </cell>
          <cell r="S847">
            <v>6736.8421052631575</v>
          </cell>
          <cell r="T847">
            <v>1266526.3157894737</v>
          </cell>
          <cell r="U847">
            <v>6213.5922330097092</v>
          </cell>
          <cell r="V847">
            <v>0</v>
          </cell>
          <cell r="W847">
            <v>6808.510638297872</v>
          </cell>
          <cell r="X847">
            <v>0</v>
          </cell>
          <cell r="Y847">
            <v>6881.7204301075271</v>
          </cell>
          <cell r="Z847">
            <v>0</v>
          </cell>
          <cell r="AA847">
            <v>6680.5845511482257</v>
          </cell>
          <cell r="AB847">
            <v>0</v>
          </cell>
          <cell r="AC847">
            <v>9110.4122712327826</v>
          </cell>
        </row>
        <row r="849">
          <cell r="C849" t="str">
            <v>Profit / (Loss) before tax</v>
          </cell>
          <cell r="E849">
            <v>-592.52619014980155</v>
          </cell>
          <cell r="F849">
            <v>-40884.307120333891</v>
          </cell>
          <cell r="G849">
            <v>2827.6488747388375</v>
          </cell>
          <cell r="H849">
            <v>537253.6898701163</v>
          </cell>
          <cell r="I849">
            <v>-2571.1968208025282</v>
          </cell>
          <cell r="J849">
            <v>-583661.67832215643</v>
          </cell>
          <cell r="K849">
            <v>-8508.8426682701684</v>
          </cell>
          <cell r="L849">
            <v>-2254843.3070915639</v>
          </cell>
          <cell r="M849">
            <v>-19078.2490220373</v>
          </cell>
          <cell r="N849">
            <v>-2136763.890468183</v>
          </cell>
          <cell r="O849">
            <v>-11250.686731817183</v>
          </cell>
          <cell r="P849">
            <v>-2340142.840217961</v>
          </cell>
          <cell r="Q849">
            <v>-2489.6698535508622</v>
          </cell>
          <cell r="R849">
            <v>-547727.3677811604</v>
          </cell>
          <cell r="S849">
            <v>-12853.849184014671</v>
          </cell>
          <cell r="T849">
            <v>-2416523.6465947409</v>
          </cell>
          <cell r="U849">
            <v>-11645.957058225111</v>
          </cell>
          <cell r="V849">
            <v>0</v>
          </cell>
          <cell r="W849">
            <v>-10312.14051466467</v>
          </cell>
          <cell r="X849">
            <v>0</v>
          </cell>
          <cell r="Y849">
            <v>-18019.553288924159</v>
          </cell>
          <cell r="Z849">
            <v>0</v>
          </cell>
          <cell r="AA849">
            <v>-9985.9992956977148</v>
          </cell>
          <cell r="AB849">
            <v>0</v>
          </cell>
          <cell r="AC849">
            <v>-6614.8028044125113</v>
          </cell>
          <cell r="AD849" t="str">
            <v>Profit before tax</v>
          </cell>
        </row>
        <row r="851">
          <cell r="C851" t="str">
            <v>Taxation</v>
          </cell>
          <cell r="AD851" t="str">
            <v>Taxation</v>
          </cell>
        </row>
        <row r="852">
          <cell r="D852" t="str">
            <v>Current</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E852" t="str">
            <v>Current</v>
          </cell>
        </row>
        <row r="853">
          <cell r="D853" t="str">
            <v>Deferred</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E853" t="str">
            <v>Deferred</v>
          </cell>
        </row>
        <row r="854">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row>
        <row r="856">
          <cell r="C856" t="str">
            <v>Net Profit after taxation</v>
          </cell>
          <cell r="E856">
            <v>-592.52619014980155</v>
          </cell>
          <cell r="F856">
            <v>-40884.307120333891</v>
          </cell>
          <cell r="G856">
            <v>2827.6488747388375</v>
          </cell>
          <cell r="H856">
            <v>537253.6898701163</v>
          </cell>
          <cell r="I856">
            <v>-2571.1968208025282</v>
          </cell>
          <cell r="J856">
            <v>-583661.67832215643</v>
          </cell>
          <cell r="K856">
            <v>-8508.8426682701684</v>
          </cell>
          <cell r="L856">
            <v>-2254843.3070915639</v>
          </cell>
          <cell r="M856">
            <v>-19078.2490220373</v>
          </cell>
          <cell r="N856">
            <v>-2136763.890468183</v>
          </cell>
          <cell r="O856">
            <v>-11250.686731817183</v>
          </cell>
          <cell r="P856">
            <v>-2340142.840217961</v>
          </cell>
          <cell r="Q856">
            <v>-2489.6698535508622</v>
          </cell>
          <cell r="R856">
            <v>-547727.3677811604</v>
          </cell>
          <cell r="S856">
            <v>-12853.849184014671</v>
          </cell>
          <cell r="T856">
            <v>-2416523.6465947409</v>
          </cell>
          <cell r="U856">
            <v>-11645.957058225111</v>
          </cell>
          <cell r="V856">
            <v>0</v>
          </cell>
          <cell r="W856">
            <v>-10312.14051466467</v>
          </cell>
          <cell r="X856">
            <v>0</v>
          </cell>
          <cell r="Y856">
            <v>-18019.553288924159</v>
          </cell>
          <cell r="Z856">
            <v>0</v>
          </cell>
          <cell r="AA856">
            <v>-9985.9992956977148</v>
          </cell>
          <cell r="AB856">
            <v>0</v>
          </cell>
          <cell r="AC856">
            <v>-6614.8028044125113</v>
          </cell>
          <cell r="AD856" t="str">
            <v>Net Profit after taxation</v>
          </cell>
        </row>
        <row r="879">
          <cell r="D879" t="str">
            <v>CKD Cost</v>
          </cell>
          <cell r="F879">
            <v>369663971.30700254</v>
          </cell>
          <cell r="H879">
            <v>450551562.35896379</v>
          </cell>
          <cell r="J879">
            <v>464704597.31603324</v>
          </cell>
          <cell r="L879">
            <v>515647415.57598603</v>
          </cell>
          <cell r="N879">
            <v>357540078.34464455</v>
          </cell>
          <cell r="P879">
            <v>372946775.57358611</v>
          </cell>
          <cell r="R879">
            <v>515370386.6659956</v>
          </cell>
          <cell r="T879">
            <v>390165817.12889147</v>
          </cell>
          <cell r="V879">
            <v>432625350.41702187</v>
          </cell>
          <cell r="X879">
            <v>390456031.30240053</v>
          </cell>
          <cell r="Z879">
            <v>384144953.7933985</v>
          </cell>
          <cell r="AB879">
            <v>396679484.73982227</v>
          </cell>
          <cell r="AC879">
            <v>5040496424.5237465</v>
          </cell>
          <cell r="AE879" t="str">
            <v>CKD Cost</v>
          </cell>
        </row>
        <row r="880">
          <cell r="D880" t="str">
            <v>Vendor parts</v>
          </cell>
          <cell r="F880">
            <v>187353990</v>
          </cell>
          <cell r="H880">
            <v>217250520</v>
          </cell>
          <cell r="J880">
            <v>221570246</v>
          </cell>
          <cell r="L880">
            <v>245609450</v>
          </cell>
          <cell r="N880">
            <v>172005940</v>
          </cell>
          <cell r="P880">
            <v>177196716</v>
          </cell>
          <cell r="R880">
            <v>245957730</v>
          </cell>
          <cell r="T880">
            <v>187232020</v>
          </cell>
          <cell r="V880">
            <v>202033980</v>
          </cell>
          <cell r="X880">
            <v>195551810</v>
          </cell>
          <cell r="Z880">
            <v>193277010</v>
          </cell>
          <cell r="AB880">
            <v>198669838</v>
          </cell>
          <cell r="AC880">
            <v>2443709250</v>
          </cell>
          <cell r="AE880" t="str">
            <v>Vendor parts</v>
          </cell>
        </row>
        <row r="881">
          <cell r="D881" t="str">
            <v>Nomi Parts</v>
          </cell>
          <cell r="F881">
            <v>117802428.56350002</v>
          </cell>
          <cell r="H881">
            <v>127066614.34150001</v>
          </cell>
          <cell r="J881">
            <v>127066614.34150001</v>
          </cell>
          <cell r="L881">
            <v>138824172.13049999</v>
          </cell>
          <cell r="N881">
            <v>98685112.07249999</v>
          </cell>
          <cell r="P881">
            <v>100228914.926</v>
          </cell>
          <cell r="R881">
            <v>139716114.0695</v>
          </cell>
          <cell r="T881">
            <v>106722820.65700001</v>
          </cell>
          <cell r="V881">
            <v>113360418.47600001</v>
          </cell>
          <cell r="X881">
            <v>124552661.7845</v>
          </cell>
          <cell r="Z881">
            <v>122968627.17399999</v>
          </cell>
          <cell r="AB881">
            <v>125916993.1525</v>
          </cell>
          <cell r="AC881">
            <v>1442911491.6890001</v>
          </cell>
          <cell r="AE881" t="str">
            <v>Nomi Parts</v>
          </cell>
        </row>
        <row r="882">
          <cell r="D882" t="str">
            <v>Paints &amp; Chemicals</v>
          </cell>
          <cell r="F882">
            <v>12002800</v>
          </cell>
          <cell r="H882">
            <v>14214370</v>
          </cell>
          <cell r="J882">
            <v>14576357</v>
          </cell>
          <cell r="L882">
            <v>16220060</v>
          </cell>
          <cell r="N882">
            <v>11313360</v>
          </cell>
          <cell r="P882">
            <v>11706557</v>
          </cell>
          <cell r="R882">
            <v>16281820</v>
          </cell>
          <cell r="T882">
            <v>12394390</v>
          </cell>
          <cell r="V882">
            <v>13409460</v>
          </cell>
          <cell r="X882">
            <v>12562430</v>
          </cell>
          <cell r="Z882">
            <v>12416280</v>
          </cell>
          <cell r="AB882">
            <v>12769496</v>
          </cell>
          <cell r="AC882">
            <v>159867380</v>
          </cell>
          <cell r="AE882" t="str">
            <v>Paints &amp; Chemicals</v>
          </cell>
        </row>
        <row r="883">
          <cell r="D883" t="str">
            <v>Consumables</v>
          </cell>
          <cell r="F883">
            <v>4578810</v>
          </cell>
          <cell r="H883">
            <v>5284580</v>
          </cell>
          <cell r="J883">
            <v>5384617</v>
          </cell>
          <cell r="L883">
            <v>5967130</v>
          </cell>
          <cell r="N883">
            <v>4179650</v>
          </cell>
          <cell r="P883">
            <v>4300927</v>
          </cell>
          <cell r="R883">
            <v>5969260</v>
          </cell>
          <cell r="T883">
            <v>4543790</v>
          </cell>
          <cell r="V883">
            <v>4885490</v>
          </cell>
          <cell r="X883">
            <v>4743350</v>
          </cell>
          <cell r="Z883">
            <v>4689900</v>
          </cell>
          <cell r="AB883">
            <v>4821536</v>
          </cell>
          <cell r="AC883">
            <v>59349040</v>
          </cell>
          <cell r="AE883" t="str">
            <v>Consumables</v>
          </cell>
        </row>
        <row r="884">
          <cell r="D884" t="str">
            <v>KD Parts</v>
          </cell>
          <cell r="F884">
            <v>0</v>
          </cell>
          <cell r="H884">
            <v>0</v>
          </cell>
          <cell r="J884">
            <v>0</v>
          </cell>
          <cell r="L884">
            <v>0</v>
          </cell>
          <cell r="N884">
            <v>0</v>
          </cell>
          <cell r="P884">
            <v>0</v>
          </cell>
          <cell r="R884">
            <v>0</v>
          </cell>
          <cell r="T884">
            <v>0</v>
          </cell>
          <cell r="V884">
            <v>0</v>
          </cell>
          <cell r="X884">
            <v>0</v>
          </cell>
          <cell r="Z884">
            <v>0</v>
          </cell>
          <cell r="AB884">
            <v>0</v>
          </cell>
          <cell r="AC884">
            <v>0</v>
          </cell>
          <cell r="AE884" t="str">
            <v>KD Parts</v>
          </cell>
        </row>
        <row r="885">
          <cell r="D885" t="str">
            <v>Spare parts</v>
          </cell>
          <cell r="F885">
            <v>683550</v>
          </cell>
          <cell r="H885">
            <v>737930</v>
          </cell>
          <cell r="J885">
            <v>739201</v>
          </cell>
          <cell r="L885">
            <v>810470</v>
          </cell>
          <cell r="N885">
            <v>574040</v>
          </cell>
          <cell r="P885">
            <v>582691</v>
          </cell>
          <cell r="R885">
            <v>807710</v>
          </cell>
          <cell r="T885">
            <v>616890</v>
          </cell>
          <cell r="V885">
            <v>646260</v>
          </cell>
          <cell r="X885">
            <v>696520</v>
          </cell>
          <cell r="Z885">
            <v>688970</v>
          </cell>
          <cell r="AB885">
            <v>706188</v>
          </cell>
          <cell r="AC885">
            <v>8290420</v>
          </cell>
          <cell r="AE885" t="str">
            <v>Spare parts</v>
          </cell>
        </row>
        <row r="886">
          <cell r="D886" t="str">
            <v>Utilities</v>
          </cell>
          <cell r="F886">
            <v>4182410</v>
          </cell>
          <cell r="H886">
            <v>4973770</v>
          </cell>
          <cell r="J886">
            <v>5106977</v>
          </cell>
          <cell r="L886">
            <v>5695130</v>
          </cell>
          <cell r="N886">
            <v>3965500</v>
          </cell>
          <cell r="P886">
            <v>4106147</v>
          </cell>
          <cell r="R886">
            <v>5698430</v>
          </cell>
          <cell r="T886">
            <v>4336670</v>
          </cell>
          <cell r="V886">
            <v>4699100</v>
          </cell>
          <cell r="X886">
            <v>4336460</v>
          </cell>
          <cell r="Z886">
            <v>4295410</v>
          </cell>
          <cell r="AB886">
            <v>4419496</v>
          </cell>
          <cell r="AC886">
            <v>55815500</v>
          </cell>
          <cell r="AE886" t="str">
            <v>Utilites</v>
          </cell>
        </row>
        <row r="887">
          <cell r="D887" t="str">
            <v>Royalty</v>
          </cell>
          <cell r="F887">
            <v>5920251.2000000002</v>
          </cell>
          <cell r="H887">
            <v>6750042.4000000004</v>
          </cell>
          <cell r="J887">
            <v>6855434.9600000009</v>
          </cell>
          <cell r="L887">
            <v>7575603.2000000002</v>
          </cell>
          <cell r="N887">
            <v>5316729.6000000006</v>
          </cell>
          <cell r="P887">
            <v>5464784.5600000005</v>
          </cell>
          <cell r="R887">
            <v>7598643.2000000002</v>
          </cell>
          <cell r="T887">
            <v>5792832.3999999994</v>
          </cell>
          <cell r="V887">
            <v>6207892.7999999998</v>
          </cell>
          <cell r="X887">
            <v>6172081.2000000002</v>
          </cell>
          <cell r="Z887">
            <v>6102261.2000000002</v>
          </cell>
          <cell r="AB887">
            <v>6266019.2800000003</v>
          </cell>
          <cell r="AC887">
            <v>76022576</v>
          </cell>
          <cell r="AE887" t="str">
            <v>Royalty</v>
          </cell>
        </row>
        <row r="889">
          <cell r="F889">
            <v>702188211.07050264</v>
          </cell>
          <cell r="H889">
            <v>826829389.10046375</v>
          </cell>
          <cell r="J889">
            <v>846004044.61753333</v>
          </cell>
          <cell r="L889">
            <v>936349430.90648603</v>
          </cell>
          <cell r="N889">
            <v>653580410.01714456</v>
          </cell>
          <cell r="P889">
            <v>676533513.05958605</v>
          </cell>
          <cell r="R889">
            <v>937400093.93549562</v>
          </cell>
          <cell r="T889">
            <v>711805230.18589151</v>
          </cell>
          <cell r="V889">
            <v>777867951.69302177</v>
          </cell>
          <cell r="X889">
            <v>739071344.28690064</v>
          </cell>
          <cell r="Z889">
            <v>728583412.16739857</v>
          </cell>
          <cell r="AB889">
            <v>750249051.17232227</v>
          </cell>
          <cell r="AC889">
            <v>9286462082.2127457</v>
          </cell>
        </row>
        <row r="890">
          <cell r="F890">
            <v>0</v>
          </cell>
          <cell r="H890">
            <v>0</v>
          </cell>
          <cell r="J890">
            <v>0</v>
          </cell>
          <cell r="L890">
            <v>0</v>
          </cell>
          <cell r="N890">
            <v>0</v>
          </cell>
          <cell r="P890">
            <v>0</v>
          </cell>
          <cell r="R890">
            <v>0</v>
          </cell>
          <cell r="T890">
            <v>0</v>
          </cell>
          <cell r="V890">
            <v>0</v>
          </cell>
          <cell r="X890">
            <v>0</v>
          </cell>
          <cell r="Z890">
            <v>0</v>
          </cell>
          <cell r="AB890">
            <v>0</v>
          </cell>
          <cell r="AC890">
            <v>0</v>
          </cell>
        </row>
        <row r="893">
          <cell r="D893" t="str">
            <v>Total of Toyota &amp; Daihatsu</v>
          </cell>
        </row>
        <row r="895">
          <cell r="D895" t="str">
            <v>CKD Cost</v>
          </cell>
          <cell r="F895">
            <v>425285643.83674955</v>
          </cell>
          <cell r="H895">
            <v>506173234.8887108</v>
          </cell>
          <cell r="J895">
            <v>520326269.84578025</v>
          </cell>
          <cell r="L895">
            <v>571269088.10573304</v>
          </cell>
          <cell r="N895">
            <v>413161750.87439156</v>
          </cell>
          <cell r="P895">
            <v>428568448.10333312</v>
          </cell>
          <cell r="R895">
            <v>573773142.82222998</v>
          </cell>
          <cell r="T895">
            <v>448568573.28512579</v>
          </cell>
          <cell r="V895">
            <v>491028106.57325619</v>
          </cell>
          <cell r="X895">
            <v>448858787.45863485</v>
          </cell>
          <cell r="Z895">
            <v>442547709.94963282</v>
          </cell>
          <cell r="AB895">
            <v>455082240.89605659</v>
          </cell>
          <cell r="AC895">
            <v>5724642996.6396341</v>
          </cell>
        </row>
        <row r="896">
          <cell r="D896" t="str">
            <v>Vendor parts</v>
          </cell>
          <cell r="F896">
            <v>215104860</v>
          </cell>
          <cell r="H896">
            <v>245001390</v>
          </cell>
          <cell r="J896">
            <v>249321116</v>
          </cell>
          <cell r="L896">
            <v>273360320</v>
          </cell>
          <cell r="N896">
            <v>199756810</v>
          </cell>
          <cell r="P896">
            <v>204947586</v>
          </cell>
          <cell r="R896">
            <v>275092065</v>
          </cell>
          <cell r="T896">
            <v>216366355</v>
          </cell>
          <cell r="V896">
            <v>231168315</v>
          </cell>
          <cell r="X896">
            <v>224686145</v>
          </cell>
          <cell r="Z896">
            <v>222411345</v>
          </cell>
          <cell r="AB896">
            <v>227804173</v>
          </cell>
          <cell r="AC896">
            <v>2785020480</v>
          </cell>
          <cell r="AD896">
            <v>2811070560.0000005</v>
          </cell>
        </row>
        <row r="897">
          <cell r="D897" t="str">
            <v>Nomi Parts</v>
          </cell>
          <cell r="F897">
            <v>117802428.56350002</v>
          </cell>
          <cell r="H897">
            <v>127066614.34150001</v>
          </cell>
          <cell r="J897">
            <v>127066614.34150001</v>
          </cell>
          <cell r="L897">
            <v>138824172.13049999</v>
          </cell>
          <cell r="N897">
            <v>98685112.07249999</v>
          </cell>
          <cell r="P897">
            <v>100228914.926</v>
          </cell>
          <cell r="R897">
            <v>139716114.0695</v>
          </cell>
          <cell r="T897">
            <v>106722820.65700001</v>
          </cell>
          <cell r="V897">
            <v>113360418.47600001</v>
          </cell>
          <cell r="X897">
            <v>124552661.7845</v>
          </cell>
          <cell r="Z897">
            <v>122968627.17399999</v>
          </cell>
          <cell r="AB897">
            <v>125916993.1525</v>
          </cell>
          <cell r="AC897">
            <v>1442911491.6890001</v>
          </cell>
        </row>
        <row r="898">
          <cell r="D898" t="str">
            <v>Paints &amp; Chemicals</v>
          </cell>
          <cell r="F898">
            <v>13734850</v>
          </cell>
          <cell r="H898">
            <v>15946420</v>
          </cell>
          <cell r="J898">
            <v>16308407</v>
          </cell>
          <cell r="L898">
            <v>17952110</v>
          </cell>
          <cell r="N898">
            <v>13045410</v>
          </cell>
          <cell r="P898">
            <v>13438607</v>
          </cell>
          <cell r="R898">
            <v>18063985</v>
          </cell>
          <cell r="T898">
            <v>14176555</v>
          </cell>
          <cell r="V898">
            <v>15191625</v>
          </cell>
          <cell r="X898">
            <v>14344595</v>
          </cell>
          <cell r="Z898">
            <v>14198445</v>
          </cell>
          <cell r="AB898">
            <v>14551661</v>
          </cell>
          <cell r="AC898">
            <v>180952670</v>
          </cell>
        </row>
        <row r="899">
          <cell r="D899" t="str">
            <v>Consumables</v>
          </cell>
          <cell r="F899">
            <v>5582190</v>
          </cell>
          <cell r="H899">
            <v>6287960</v>
          </cell>
          <cell r="J899">
            <v>6387997</v>
          </cell>
          <cell r="L899">
            <v>6970510</v>
          </cell>
          <cell r="N899">
            <v>5183030</v>
          </cell>
          <cell r="P899">
            <v>5304307</v>
          </cell>
          <cell r="R899">
            <v>7022200</v>
          </cell>
          <cell r="T899">
            <v>5596730</v>
          </cell>
          <cell r="V899">
            <v>5938430</v>
          </cell>
          <cell r="X899">
            <v>5796290</v>
          </cell>
          <cell r="Z899">
            <v>5742840</v>
          </cell>
          <cell r="AB899">
            <v>5874476</v>
          </cell>
          <cell r="AC899">
            <v>71686960</v>
          </cell>
        </row>
        <row r="900">
          <cell r="D900" t="str">
            <v>KD Parts</v>
          </cell>
          <cell r="F900">
            <v>0</v>
          </cell>
          <cell r="H900">
            <v>0</v>
          </cell>
          <cell r="J900">
            <v>0</v>
          </cell>
          <cell r="L900">
            <v>0</v>
          </cell>
          <cell r="N900">
            <v>0</v>
          </cell>
          <cell r="P900">
            <v>0</v>
          </cell>
          <cell r="R900">
            <v>0</v>
          </cell>
          <cell r="T900">
            <v>0</v>
          </cell>
          <cell r="V900">
            <v>0</v>
          </cell>
          <cell r="X900">
            <v>0</v>
          </cell>
          <cell r="Z900">
            <v>0</v>
          </cell>
          <cell r="AB900">
            <v>0</v>
          </cell>
          <cell r="AC900">
            <v>0</v>
          </cell>
        </row>
        <row r="901">
          <cell r="D901" t="str">
            <v>Spare parts</v>
          </cell>
          <cell r="F901">
            <v>695700</v>
          </cell>
          <cell r="H901">
            <v>750080</v>
          </cell>
          <cell r="J901">
            <v>751351</v>
          </cell>
          <cell r="L901">
            <v>822620</v>
          </cell>
          <cell r="N901">
            <v>586190</v>
          </cell>
          <cell r="P901">
            <v>594841</v>
          </cell>
          <cell r="R901">
            <v>820520</v>
          </cell>
          <cell r="T901">
            <v>629700</v>
          </cell>
          <cell r="V901">
            <v>659070</v>
          </cell>
          <cell r="X901">
            <v>709330</v>
          </cell>
          <cell r="Z901">
            <v>701780</v>
          </cell>
          <cell r="AB901">
            <v>718998</v>
          </cell>
          <cell r="AC901">
            <v>8440180</v>
          </cell>
        </row>
        <row r="902">
          <cell r="D902" t="str">
            <v>Utilities</v>
          </cell>
          <cell r="F902">
            <v>5454320</v>
          </cell>
          <cell r="H902">
            <v>6245680</v>
          </cell>
          <cell r="J902">
            <v>6378887</v>
          </cell>
          <cell r="L902">
            <v>6967040</v>
          </cell>
          <cell r="N902">
            <v>5237410</v>
          </cell>
          <cell r="P902">
            <v>5378057</v>
          </cell>
          <cell r="R902">
            <v>7028465</v>
          </cell>
          <cell r="T902">
            <v>5666705</v>
          </cell>
          <cell r="V902">
            <v>6029135</v>
          </cell>
          <cell r="X902">
            <v>5666495</v>
          </cell>
          <cell r="Z902">
            <v>5625445</v>
          </cell>
          <cell r="AB902">
            <v>5749531</v>
          </cell>
          <cell r="AC902">
            <v>71427170</v>
          </cell>
        </row>
        <row r="903">
          <cell r="D903" t="str">
            <v>Royalty</v>
          </cell>
          <cell r="F903">
            <v>6532761.2000000002</v>
          </cell>
          <cell r="H903">
            <v>7362552.4000000004</v>
          </cell>
          <cell r="J903">
            <v>7467944.9600000009</v>
          </cell>
          <cell r="L903">
            <v>8188113.2000000002</v>
          </cell>
          <cell r="N903">
            <v>5929239.6000000006</v>
          </cell>
          <cell r="P903">
            <v>6077294.5600000005</v>
          </cell>
          <cell r="R903">
            <v>8239563.2000000002</v>
          </cell>
          <cell r="T903">
            <v>6433752.3999999994</v>
          </cell>
          <cell r="V903">
            <v>6848812.7999999998</v>
          </cell>
          <cell r="X903">
            <v>6813001.2000000002</v>
          </cell>
          <cell r="Z903">
            <v>6743181.2000000002</v>
          </cell>
          <cell r="AB903">
            <v>6906939.2800000003</v>
          </cell>
          <cell r="AC903">
            <v>83543156</v>
          </cell>
        </row>
        <row r="905">
          <cell r="F905">
            <v>790192753.60024965</v>
          </cell>
          <cell r="H905">
            <v>914833931.63021076</v>
          </cell>
          <cell r="J905">
            <v>934008587.14728034</v>
          </cell>
          <cell r="L905">
            <v>1024353973.436233</v>
          </cell>
          <cell r="N905">
            <v>741584952.54689157</v>
          </cell>
          <cell r="P905">
            <v>764538055.58933306</v>
          </cell>
          <cell r="R905">
            <v>1029756055.09173</v>
          </cell>
          <cell r="T905">
            <v>804161191.34212577</v>
          </cell>
          <cell r="V905">
            <v>870223912.84925628</v>
          </cell>
          <cell r="X905">
            <v>831427305.4431349</v>
          </cell>
          <cell r="Z905">
            <v>820939373.32363296</v>
          </cell>
          <cell r="AB905">
            <v>842605012.32855666</v>
          </cell>
          <cell r="AC905">
            <v>10368625104.328634</v>
          </cell>
        </row>
        <row r="906">
          <cell r="F906">
            <v>790192753.60024965</v>
          </cell>
          <cell r="H906">
            <v>914833931.63021076</v>
          </cell>
          <cell r="J906">
            <v>934008587.14728034</v>
          </cell>
          <cell r="L906">
            <v>1024353973.436233</v>
          </cell>
          <cell r="N906">
            <v>741584952.54689157</v>
          </cell>
          <cell r="P906">
            <v>764538055.58933306</v>
          </cell>
          <cell r="R906">
            <v>1029756055.09173</v>
          </cell>
          <cell r="T906">
            <v>804161191.34212589</v>
          </cell>
          <cell r="V906">
            <v>870223912.84925616</v>
          </cell>
          <cell r="X906">
            <v>831427305.44313502</v>
          </cell>
          <cell r="Z906">
            <v>820939373.32363296</v>
          </cell>
          <cell r="AB906">
            <v>842605012.32855666</v>
          </cell>
          <cell r="AC906">
            <v>10368625104.328634</v>
          </cell>
        </row>
      </sheetData>
      <sheetData sheetId="8">
        <row r="31">
          <cell r="E31">
            <v>2485312.1650571409</v>
          </cell>
          <cell r="F31">
            <v>2115436.7437724951</v>
          </cell>
          <cell r="G31">
            <v>2630140.4642356052</v>
          </cell>
          <cell r="H31">
            <v>2552540.5501344446</v>
          </cell>
          <cell r="I31">
            <v>3162807.2610109751</v>
          </cell>
          <cell r="J31">
            <v>2647360.6452571996</v>
          </cell>
          <cell r="K31">
            <v>2229835.3690278996</v>
          </cell>
          <cell r="L31">
            <v>2829538.7565519735</v>
          </cell>
          <cell r="M31">
            <v>2680454.9061953821</v>
          </cell>
          <cell r="N31">
            <v>2261078.8615890397</v>
          </cell>
          <cell r="O31">
            <v>3140357.017075324</v>
          </cell>
          <cell r="P31">
            <v>2645366.179356942</v>
          </cell>
          <cell r="Q31">
            <v>31380228.919264421</v>
          </cell>
          <cell r="R31">
            <v>15593597.829467859</v>
          </cell>
          <cell r="S31">
            <v>15786631.089796562</v>
          </cell>
          <cell r="T31">
            <v>31380228.919264421</v>
          </cell>
          <cell r="U31">
            <v>23333426.861243118</v>
          </cell>
        </row>
        <row r="32">
          <cell r="B32" t="str">
            <v>Operating Profit</v>
          </cell>
          <cell r="E32">
            <v>13941169.897835946</v>
          </cell>
          <cell r="F32">
            <v>12871874.884337975</v>
          </cell>
          <cell r="G32">
            <v>11981482.816048786</v>
          </cell>
          <cell r="H32">
            <v>12462311.24532631</v>
          </cell>
          <cell r="I32">
            <v>12380727.139864067</v>
          </cell>
          <cell r="J32">
            <v>14711032.538226532</v>
          </cell>
          <cell r="K32">
            <v>16553285.501904571</v>
          </cell>
          <cell r="L32">
            <v>13632988.157858746</v>
          </cell>
          <cell r="M32">
            <v>13062486.790824041</v>
          </cell>
          <cell r="N32">
            <v>13184715.96586515</v>
          </cell>
          <cell r="O32">
            <v>13025023.027770177</v>
          </cell>
          <cell r="P32">
            <v>16904089.90896681</v>
          </cell>
          <cell r="Q32">
            <v>164711187.87482908</v>
          </cell>
          <cell r="R32">
            <v>78348598.521639615</v>
          </cell>
          <cell r="S32">
            <v>86362589.353189498</v>
          </cell>
          <cell r="T32">
            <v>164711187.87482911</v>
          </cell>
          <cell r="U32">
            <v>121597358.97222696</v>
          </cell>
          <cell r="V32" t="str">
            <v>Operating Profit</v>
          </cell>
        </row>
        <row r="33">
          <cell r="U33">
            <v>0</v>
          </cell>
        </row>
        <row r="34">
          <cell r="B34" t="str">
            <v>Other income</v>
          </cell>
          <cell r="U34">
            <v>0</v>
          </cell>
          <cell r="V34" t="str">
            <v>Other income</v>
          </cell>
        </row>
        <row r="35">
          <cell r="C35" t="str">
            <v>Home Delivery Commission</v>
          </cell>
          <cell r="E35">
            <v>537328</v>
          </cell>
          <cell r="F35">
            <v>427928</v>
          </cell>
          <cell r="G35">
            <v>507960</v>
          </cell>
          <cell r="H35">
            <v>9525448</v>
          </cell>
          <cell r="I35">
            <v>9587968</v>
          </cell>
          <cell r="J35">
            <v>9511316</v>
          </cell>
          <cell r="K35">
            <v>2546760</v>
          </cell>
          <cell r="L35">
            <v>474808</v>
          </cell>
          <cell r="M35">
            <v>570075.99999999988</v>
          </cell>
          <cell r="N35">
            <v>427927.99999999994</v>
          </cell>
          <cell r="O35">
            <v>474808</v>
          </cell>
          <cell r="P35">
            <v>507960</v>
          </cell>
          <cell r="Q35">
            <v>35100288</v>
          </cell>
          <cell r="R35">
            <v>30097948</v>
          </cell>
          <cell r="S35">
            <v>5002340</v>
          </cell>
          <cell r="T35">
            <v>35100288</v>
          </cell>
          <cell r="U35">
            <v>33689592</v>
          </cell>
          <cell r="V35" t="str">
            <v>Home Delivery Commission</v>
          </cell>
        </row>
        <row r="36">
          <cell r="C36" t="str">
            <v>Other Income</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t="str">
            <v>Other Income</v>
          </cell>
        </row>
        <row r="37">
          <cell r="E37">
            <v>537328</v>
          </cell>
          <cell r="F37">
            <v>427928</v>
          </cell>
          <cell r="G37">
            <v>507960</v>
          </cell>
          <cell r="H37">
            <v>9525448</v>
          </cell>
          <cell r="I37">
            <v>9587968</v>
          </cell>
          <cell r="J37">
            <v>9511316</v>
          </cell>
          <cell r="K37">
            <v>2546760</v>
          </cell>
          <cell r="L37">
            <v>474808</v>
          </cell>
          <cell r="M37">
            <v>570075.99999999988</v>
          </cell>
          <cell r="N37">
            <v>427927.99999999994</v>
          </cell>
          <cell r="O37">
            <v>474808</v>
          </cell>
          <cell r="P37">
            <v>507960</v>
          </cell>
          <cell r="Q37">
            <v>35100288</v>
          </cell>
          <cell r="R37">
            <v>30097948</v>
          </cell>
          <cell r="S37">
            <v>5002340</v>
          </cell>
          <cell r="T37">
            <v>35100288</v>
          </cell>
          <cell r="U37">
            <v>33689592</v>
          </cell>
        </row>
        <row r="38">
          <cell r="U38">
            <v>0</v>
          </cell>
        </row>
        <row r="39">
          <cell r="B39" t="str">
            <v>Profit before tax</v>
          </cell>
          <cell r="E39">
            <v>14478497.897835946</v>
          </cell>
          <cell r="F39">
            <v>13299802.884337975</v>
          </cell>
          <cell r="G39">
            <v>12489442.816048786</v>
          </cell>
          <cell r="H39">
            <v>21987759.24532631</v>
          </cell>
          <cell r="I39">
            <v>21968695.139864065</v>
          </cell>
          <cell r="J39">
            <v>24222348.53822653</v>
          </cell>
          <cell r="K39">
            <v>19100045.50190457</v>
          </cell>
          <cell r="L39">
            <v>14107796.157858746</v>
          </cell>
          <cell r="M39">
            <v>13632562.790824041</v>
          </cell>
          <cell r="N39">
            <v>13612643.96586515</v>
          </cell>
          <cell r="O39">
            <v>13499831.027770177</v>
          </cell>
          <cell r="P39">
            <v>17412049.90896681</v>
          </cell>
          <cell r="Q39">
            <v>199811475.87482908</v>
          </cell>
          <cell r="R39">
            <v>108446546.5216396</v>
          </cell>
          <cell r="S39">
            <v>91364929.353189498</v>
          </cell>
          <cell r="T39">
            <v>199811475.87482911</v>
          </cell>
          <cell r="U39">
            <v>155286950.97222698</v>
          </cell>
          <cell r="V39" t="str">
            <v>Profit before tax</v>
          </cell>
        </row>
        <row r="40">
          <cell r="U40">
            <v>0</v>
          </cell>
        </row>
        <row r="41">
          <cell r="B41" t="str">
            <v>Taxation</v>
          </cell>
          <cell r="U41">
            <v>0</v>
          </cell>
          <cell r="V41" t="str">
            <v>Taxation</v>
          </cell>
        </row>
        <row r="42">
          <cell r="C42" t="str">
            <v>Presumptive</v>
          </cell>
          <cell r="E42">
            <v>4312603.9179655453</v>
          </cell>
          <cell r="F42">
            <v>3473328.9179655453</v>
          </cell>
          <cell r="G42">
            <v>3825440.9179655453</v>
          </cell>
          <cell r="H42">
            <v>3995144.4331419198</v>
          </cell>
          <cell r="I42">
            <v>4053888.690730107</v>
          </cell>
          <cell r="J42">
            <v>4541051.690730107</v>
          </cell>
          <cell r="K42">
            <v>4608365.3347005742</v>
          </cell>
          <cell r="L42">
            <v>4255758.3347005742</v>
          </cell>
          <cell r="M42">
            <v>4061909.3347005742</v>
          </cell>
          <cell r="N42">
            <v>3967525.3347005742</v>
          </cell>
          <cell r="O42">
            <v>4161374.3347005742</v>
          </cell>
          <cell r="P42">
            <v>4802214.3347005742</v>
          </cell>
          <cell r="Q42">
            <v>50058605.576702222</v>
          </cell>
          <cell r="R42">
            <v>24201458.568498768</v>
          </cell>
          <cell r="S42">
            <v>25857147.008203443</v>
          </cell>
          <cell r="T42">
            <v>50058605.576702207</v>
          </cell>
          <cell r="U42">
            <v>37127491.572600491</v>
          </cell>
          <cell r="V42" t="str">
            <v>Presumptive</v>
          </cell>
        </row>
        <row r="43">
          <cell r="C43" t="str">
            <v>Others</v>
          </cell>
          <cell r="E43">
            <v>193077.5</v>
          </cell>
          <cell r="F43">
            <v>193077.5</v>
          </cell>
          <cell r="G43">
            <v>193077.5</v>
          </cell>
          <cell r="H43">
            <v>227111.5</v>
          </cell>
          <cell r="I43">
            <v>227111.5</v>
          </cell>
          <cell r="J43">
            <v>227111.5</v>
          </cell>
          <cell r="K43">
            <v>294525</v>
          </cell>
          <cell r="L43">
            <v>294525</v>
          </cell>
          <cell r="M43">
            <v>294525</v>
          </cell>
          <cell r="N43">
            <v>310887.5</v>
          </cell>
          <cell r="O43">
            <v>310887.5</v>
          </cell>
          <cell r="P43">
            <v>310887.5</v>
          </cell>
          <cell r="Q43">
            <v>3076804.5</v>
          </cell>
          <cell r="R43">
            <v>1260567</v>
          </cell>
          <cell r="S43">
            <v>1816237.5</v>
          </cell>
          <cell r="T43">
            <v>3076804.5</v>
          </cell>
          <cell r="U43">
            <v>2144142</v>
          </cell>
          <cell r="V43" t="str">
            <v>Others</v>
          </cell>
        </row>
        <row r="44">
          <cell r="E44">
            <v>4505681.4179655453</v>
          </cell>
          <cell r="F44">
            <v>3666406.4179655453</v>
          </cell>
          <cell r="G44">
            <v>4018518.4179655453</v>
          </cell>
          <cell r="H44">
            <v>4222255.9331419198</v>
          </cell>
          <cell r="I44">
            <v>4281000.190730107</v>
          </cell>
          <cell r="J44">
            <v>4768163.190730107</v>
          </cell>
          <cell r="K44">
            <v>4902890.3347005742</v>
          </cell>
          <cell r="L44">
            <v>4550283.3347005742</v>
          </cell>
          <cell r="M44">
            <v>4356434.3347005742</v>
          </cell>
          <cell r="N44">
            <v>4278412.8347005742</v>
          </cell>
          <cell r="O44">
            <v>4472261.8347005742</v>
          </cell>
          <cell r="P44">
            <v>5113101.8347005742</v>
          </cell>
          <cell r="Q44">
            <v>53135410.076702222</v>
          </cell>
          <cell r="R44">
            <v>25462025.568498768</v>
          </cell>
          <cell r="S44">
            <v>27673384.508203443</v>
          </cell>
          <cell r="T44">
            <v>53135410.076702207</v>
          </cell>
          <cell r="U44">
            <v>39271633.572600491</v>
          </cell>
        </row>
        <row r="45">
          <cell r="B45" t="str">
            <v>Profit after tax</v>
          </cell>
          <cell r="E45">
            <v>9972816.4798704013</v>
          </cell>
          <cell r="F45">
            <v>9633396.4663724303</v>
          </cell>
          <cell r="G45">
            <v>8470924.3980832398</v>
          </cell>
          <cell r="H45">
            <v>17765503.31218439</v>
          </cell>
          <cell r="I45">
            <v>17687694.949133959</v>
          </cell>
          <cell r="J45">
            <v>19454185.347496424</v>
          </cell>
          <cell r="K45">
            <v>14197155.167203996</v>
          </cell>
          <cell r="L45">
            <v>9557512.823158171</v>
          </cell>
          <cell r="M45">
            <v>9276128.4561234675</v>
          </cell>
          <cell r="N45">
            <v>9334231.1311645769</v>
          </cell>
          <cell r="O45">
            <v>9027569.1930696033</v>
          </cell>
          <cell r="P45">
            <v>12298948.074266236</v>
          </cell>
          <cell r="Q45">
            <v>146676065.79812688</v>
          </cell>
          <cell r="R45">
            <v>82984520.95314084</v>
          </cell>
          <cell r="S45">
            <v>63691544.844986051</v>
          </cell>
          <cell r="T45">
            <v>146676065.79812688</v>
          </cell>
          <cell r="U45">
            <v>116015317.39962646</v>
          </cell>
          <cell r="V45" t="str">
            <v>Profit after tax</v>
          </cell>
        </row>
        <row r="46">
          <cell r="E46">
            <v>7763857.4598337682</v>
          </cell>
          <cell r="F46">
            <v>8050934.95324565</v>
          </cell>
          <cell r="G46">
            <v>7191768.381252938</v>
          </cell>
          <cell r="H46">
            <v>14884164.309670573</v>
          </cell>
          <cell r="I46">
            <v>14364989.342569456</v>
          </cell>
          <cell r="J46">
            <v>14501654.617506377</v>
          </cell>
          <cell r="K46">
            <v>11396183.077640176</v>
          </cell>
          <cell r="L46">
            <v>7822939.3617507955</v>
          </cell>
          <cell r="M46">
            <v>7892369.0129531221</v>
          </cell>
          <cell r="N46">
            <v>8095537.7332376549</v>
          </cell>
          <cell r="O46">
            <v>7548131.7973562693</v>
          </cell>
          <cell r="P46">
            <v>11787971.226440158</v>
          </cell>
          <cell r="Q46">
            <v>121300501.27345693</v>
          </cell>
          <cell r="R46">
            <v>66757369.064078763</v>
          </cell>
          <cell r="S46">
            <v>54543132.209378183</v>
          </cell>
          <cell r="T46">
            <v>121300501.27345695</v>
          </cell>
        </row>
        <row r="47">
          <cell r="E47">
            <v>-2208959.0200366331</v>
          </cell>
          <cell r="F47">
            <v>-1582461.5131267803</v>
          </cell>
          <cell r="G47">
            <v>-1279156.0168303018</v>
          </cell>
          <cell r="H47">
            <v>-2881339.0025138166</v>
          </cell>
          <cell r="I47">
            <v>-3322705.6065645032</v>
          </cell>
          <cell r="J47">
            <v>-4952530.7299900465</v>
          </cell>
          <cell r="K47">
            <v>-2800972.0895638205</v>
          </cell>
          <cell r="L47">
            <v>-1734573.4614073755</v>
          </cell>
          <cell r="M47">
            <v>-1383759.4431703454</v>
          </cell>
          <cell r="N47">
            <v>-1238693.397926922</v>
          </cell>
          <cell r="O47">
            <v>-1479437.395713334</v>
          </cell>
          <cell r="P47">
            <v>-510976.84782607853</v>
          </cell>
          <cell r="Q47">
            <v>-25375564.524669956</v>
          </cell>
          <cell r="R47">
            <v>-16227151.889062081</v>
          </cell>
          <cell r="S47">
            <v>-9148412.6356078759</v>
          </cell>
          <cell r="T47">
            <v>-25375564.524669956</v>
          </cell>
        </row>
        <row r="48">
          <cell r="Q48">
            <v>500562170.76853019</v>
          </cell>
        </row>
        <row r="49">
          <cell r="B49" t="str">
            <v>*Note: Rs 16 Million reduced from GP is for Parts incentive to be given to dealers</v>
          </cell>
        </row>
        <row r="51">
          <cell r="B51" t="str">
            <v>INDUS MOTOR COMPANY LIMITED</v>
          </cell>
        </row>
        <row r="52">
          <cell r="B52" t="str">
            <v>PERUNIT PROFIT &amp; LOSS ACCOUNT - CBU</v>
          </cell>
        </row>
        <row r="53">
          <cell r="B53" t="str">
            <v>FOR THE YEAR 1999~2000</v>
          </cell>
        </row>
        <row r="54">
          <cell r="X54" t="str">
            <v xml:space="preserve">C:\MIS\2002-03\[MIS-Aug-02-Sep17-QP.xls]Variantwise </v>
          </cell>
        </row>
        <row r="55">
          <cell r="E55">
            <v>913</v>
          </cell>
          <cell r="G55">
            <v>944</v>
          </cell>
          <cell r="I55">
            <v>975</v>
          </cell>
          <cell r="K55">
            <v>1006</v>
          </cell>
          <cell r="M55">
            <v>1037</v>
          </cell>
          <cell r="O55">
            <v>1068</v>
          </cell>
          <cell r="Q55">
            <v>1099</v>
          </cell>
          <cell r="S55">
            <v>1130</v>
          </cell>
          <cell r="V55">
            <v>1161</v>
          </cell>
          <cell r="X55">
            <v>1192</v>
          </cell>
          <cell r="Z55">
            <v>1223</v>
          </cell>
          <cell r="AB55">
            <v>1254</v>
          </cell>
          <cell r="AD55" t="str">
            <v>Yearly</v>
          </cell>
        </row>
        <row r="56">
          <cell r="C56" t="str">
            <v>Hilux  4 x 2 - D/C</v>
          </cell>
          <cell r="E56" t="str">
            <v>Per Unit</v>
          </cell>
          <cell r="F56" t="str">
            <v>Total</v>
          </cell>
          <cell r="G56" t="str">
            <v>Per Unit</v>
          </cell>
          <cell r="H56" t="str">
            <v>Total</v>
          </cell>
          <cell r="I56" t="str">
            <v>Per Unit</v>
          </cell>
          <cell r="J56" t="str">
            <v>Total</v>
          </cell>
          <cell r="K56" t="str">
            <v>Per Unit</v>
          </cell>
          <cell r="L56" t="str">
            <v>Total</v>
          </cell>
          <cell r="M56" t="str">
            <v>Per Unit</v>
          </cell>
          <cell r="N56" t="str">
            <v>Total</v>
          </cell>
          <cell r="O56" t="str">
            <v>Per Unit</v>
          </cell>
          <cell r="P56" t="str">
            <v>Total</v>
          </cell>
          <cell r="Q56" t="str">
            <v>Per Unit</v>
          </cell>
          <cell r="R56" t="str">
            <v>Total</v>
          </cell>
          <cell r="S56" t="str">
            <v>Per Unit</v>
          </cell>
          <cell r="U56" t="str">
            <v>Total</v>
          </cell>
          <cell r="V56" t="str">
            <v>Per Unit</v>
          </cell>
          <cell r="W56" t="str">
            <v>Total</v>
          </cell>
          <cell r="X56" t="str">
            <v>Per Unit</v>
          </cell>
          <cell r="Y56" t="str">
            <v>Total</v>
          </cell>
          <cell r="Z56" t="str">
            <v>Per Unit</v>
          </cell>
          <cell r="AA56" t="str">
            <v>Total</v>
          </cell>
          <cell r="AB56" t="str">
            <v>Per Unit</v>
          </cell>
          <cell r="AC56" t="str">
            <v>Total</v>
          </cell>
          <cell r="AD56" t="str">
            <v>Average</v>
          </cell>
        </row>
        <row r="58">
          <cell r="C58" t="str">
            <v>Sales Units</v>
          </cell>
          <cell r="E58">
            <v>3</v>
          </cell>
          <cell r="F58">
            <v>3</v>
          </cell>
          <cell r="G58">
            <v>3</v>
          </cell>
          <cell r="H58">
            <v>3</v>
          </cell>
          <cell r="I58">
            <v>3</v>
          </cell>
          <cell r="J58">
            <v>3</v>
          </cell>
          <cell r="K58">
            <v>3</v>
          </cell>
          <cell r="L58">
            <v>3</v>
          </cell>
          <cell r="M58">
            <v>3</v>
          </cell>
          <cell r="N58">
            <v>3</v>
          </cell>
          <cell r="O58">
            <v>3</v>
          </cell>
          <cell r="P58">
            <v>3</v>
          </cell>
          <cell r="Q58">
            <v>3</v>
          </cell>
          <cell r="R58">
            <v>3</v>
          </cell>
          <cell r="S58">
            <v>3</v>
          </cell>
          <cell r="T58">
            <v>3</v>
          </cell>
          <cell r="U58">
            <v>3</v>
          </cell>
          <cell r="V58">
            <v>3</v>
          </cell>
          <cell r="W58">
            <v>3</v>
          </cell>
          <cell r="X58">
            <v>3</v>
          </cell>
          <cell r="Y58">
            <v>3</v>
          </cell>
          <cell r="Z58">
            <v>3</v>
          </cell>
          <cell r="AA58">
            <v>3</v>
          </cell>
          <cell r="AB58">
            <v>3</v>
          </cell>
          <cell r="AC58">
            <v>3</v>
          </cell>
          <cell r="AD58">
            <v>36</v>
          </cell>
          <cell r="AG58">
            <v>131615648.08695649</v>
          </cell>
        </row>
        <row r="59">
          <cell r="U59">
            <v>0</v>
          </cell>
          <cell r="AG59">
            <v>340092.1139197842</v>
          </cell>
        </row>
        <row r="60">
          <cell r="C60" t="str">
            <v>Selling Price</v>
          </cell>
          <cell r="E60">
            <v>1860000</v>
          </cell>
          <cell r="F60">
            <v>5580000</v>
          </cell>
          <cell r="G60">
            <v>1860000</v>
          </cell>
          <cell r="H60">
            <v>5580000</v>
          </cell>
          <cell r="I60">
            <v>1860000</v>
          </cell>
          <cell r="J60">
            <v>5580000</v>
          </cell>
          <cell r="K60">
            <v>1860000</v>
          </cell>
          <cell r="L60">
            <v>5580000</v>
          </cell>
          <cell r="M60">
            <v>1860000</v>
          </cell>
          <cell r="N60">
            <v>5580000</v>
          </cell>
          <cell r="O60">
            <v>1860000</v>
          </cell>
          <cell r="P60">
            <v>5580000</v>
          </cell>
          <cell r="Q60">
            <v>1860000</v>
          </cell>
          <cell r="R60">
            <v>5580000</v>
          </cell>
          <cell r="S60">
            <v>1860000</v>
          </cell>
          <cell r="T60">
            <v>5580000</v>
          </cell>
          <cell r="U60">
            <v>5580000</v>
          </cell>
          <cell r="V60">
            <v>1860000</v>
          </cell>
          <cell r="W60">
            <v>5580000</v>
          </cell>
          <cell r="X60">
            <v>1860000</v>
          </cell>
          <cell r="Y60">
            <v>5580000</v>
          </cell>
          <cell r="Z60">
            <v>1860000</v>
          </cell>
          <cell r="AA60">
            <v>5580000</v>
          </cell>
          <cell r="AB60">
            <v>1860000</v>
          </cell>
          <cell r="AC60">
            <v>5580000</v>
          </cell>
          <cell r="AD60">
            <v>1860000</v>
          </cell>
          <cell r="AG60">
            <v>30021042</v>
          </cell>
        </row>
        <row r="61">
          <cell r="C61" t="str">
            <v>Less: Dealer commission</v>
          </cell>
          <cell r="E61">
            <v>-30000</v>
          </cell>
          <cell r="F61">
            <v>-90000</v>
          </cell>
          <cell r="G61">
            <v>-30000</v>
          </cell>
          <cell r="H61">
            <v>-90000</v>
          </cell>
          <cell r="I61">
            <v>-30000</v>
          </cell>
          <cell r="J61">
            <v>-90000</v>
          </cell>
          <cell r="K61">
            <v>-30000</v>
          </cell>
          <cell r="L61">
            <v>-90000</v>
          </cell>
          <cell r="M61">
            <v>-30000</v>
          </cell>
          <cell r="N61">
            <v>-90000</v>
          </cell>
          <cell r="O61">
            <v>-30000</v>
          </cell>
          <cell r="P61">
            <v>-90000</v>
          </cell>
          <cell r="Q61">
            <v>-30000</v>
          </cell>
          <cell r="R61">
            <v>-90000</v>
          </cell>
          <cell r="S61">
            <v>-30000</v>
          </cell>
          <cell r="T61">
            <v>-90000</v>
          </cell>
          <cell r="U61">
            <v>-90000</v>
          </cell>
          <cell r="V61">
            <v>-30000</v>
          </cell>
          <cell r="W61">
            <v>-90000</v>
          </cell>
          <cell r="X61">
            <v>-30000</v>
          </cell>
          <cell r="Y61">
            <v>-90000</v>
          </cell>
          <cell r="Z61">
            <v>-30000</v>
          </cell>
          <cell r="AA61">
            <v>-90000</v>
          </cell>
          <cell r="AB61">
            <v>-30000</v>
          </cell>
          <cell r="AC61">
            <v>-90000</v>
          </cell>
          <cell r="AD61">
            <v>-30000</v>
          </cell>
          <cell r="AG61">
            <v>77573.751937984489</v>
          </cell>
        </row>
        <row r="62">
          <cell r="C62" t="str">
            <v xml:space="preserve">  Sales tax</v>
          </cell>
          <cell r="E62">
            <v>-242608.69565217392</v>
          </cell>
          <cell r="F62">
            <v>-727826.08695652173</v>
          </cell>
          <cell r="G62">
            <v>-242608.69565217392</v>
          </cell>
          <cell r="H62">
            <v>-727826.08695652173</v>
          </cell>
          <cell r="I62">
            <v>-242608.69565217392</v>
          </cell>
          <cell r="J62">
            <v>-727826.08695652173</v>
          </cell>
          <cell r="K62">
            <v>-242608.69565217392</v>
          </cell>
          <cell r="L62">
            <v>-727826.08695652173</v>
          </cell>
          <cell r="M62">
            <v>-242608.69565217392</v>
          </cell>
          <cell r="N62">
            <v>-727826.08695652173</v>
          </cell>
          <cell r="O62">
            <v>-242608.69565217392</v>
          </cell>
          <cell r="P62">
            <v>-727826.08695652173</v>
          </cell>
          <cell r="Q62">
            <v>-242608.69565217392</v>
          </cell>
          <cell r="R62">
            <v>-727826.08695652173</v>
          </cell>
          <cell r="S62">
            <v>-242608.69565217392</v>
          </cell>
          <cell r="T62">
            <v>-727826.08695652173</v>
          </cell>
          <cell r="U62">
            <v>-727826.08695652173</v>
          </cell>
          <cell r="V62">
            <v>-242608.69565217392</v>
          </cell>
          <cell r="W62">
            <v>-727826.08695652173</v>
          </cell>
          <cell r="X62">
            <v>-242608.69565217392</v>
          </cell>
          <cell r="Y62">
            <v>-727826.08695652173</v>
          </cell>
          <cell r="Z62">
            <v>-242608.69565217392</v>
          </cell>
          <cell r="AA62">
            <v>-727826.08695652173</v>
          </cell>
          <cell r="AB62">
            <v>-242608.69565217392</v>
          </cell>
          <cell r="AC62">
            <v>-727826.08695652173</v>
          </cell>
          <cell r="AD62">
            <v>-242608.69565217389</v>
          </cell>
          <cell r="AG62">
            <v>262518.36198179971</v>
          </cell>
        </row>
        <row r="63">
          <cell r="C63" t="str">
            <v>Net Sales</v>
          </cell>
          <cell r="E63">
            <v>1587391.3043478262</v>
          </cell>
          <cell r="F63">
            <v>4762173.9130434785</v>
          </cell>
          <cell r="G63">
            <v>1587391.3043478262</v>
          </cell>
          <cell r="H63">
            <v>4762173.9130434785</v>
          </cell>
          <cell r="I63">
            <v>1587391.3043478262</v>
          </cell>
          <cell r="J63">
            <v>4762173.9130434785</v>
          </cell>
          <cell r="K63">
            <v>1587391.3043478262</v>
          </cell>
          <cell r="L63">
            <v>4762173.9130434785</v>
          </cell>
          <cell r="M63">
            <v>1587391.3043478262</v>
          </cell>
          <cell r="N63">
            <v>4762173.9130434785</v>
          </cell>
          <cell r="O63">
            <v>1587391.3043478262</v>
          </cell>
          <cell r="P63">
            <v>4762173.9130434785</v>
          </cell>
          <cell r="Q63">
            <v>1587391.3043478262</v>
          </cell>
          <cell r="R63">
            <v>4762173.9130434785</v>
          </cell>
          <cell r="S63">
            <v>1587391.3043478262</v>
          </cell>
          <cell r="T63">
            <v>4762173.9130434785</v>
          </cell>
          <cell r="U63">
            <v>4762173.9130434785</v>
          </cell>
          <cell r="V63">
            <v>1587391.3043478262</v>
          </cell>
          <cell r="W63">
            <v>4762173.9130434785</v>
          </cell>
          <cell r="X63">
            <v>1587391.3043478262</v>
          </cell>
          <cell r="Y63">
            <v>4762173.9130434785</v>
          </cell>
          <cell r="Z63">
            <v>1587391.3043478262</v>
          </cell>
          <cell r="AA63">
            <v>4762173.9130434785</v>
          </cell>
          <cell r="AB63">
            <v>1587391.3043478262</v>
          </cell>
          <cell r="AC63">
            <v>4762173.9130434785</v>
          </cell>
          <cell r="AD63">
            <v>1587391.3043478262</v>
          </cell>
        </row>
        <row r="64">
          <cell r="C64" t="str">
            <v>Landed cost</v>
          </cell>
          <cell r="E64">
            <v>1328980</v>
          </cell>
          <cell r="F64">
            <v>3986940</v>
          </cell>
          <cell r="G64">
            <v>1328980</v>
          </cell>
          <cell r="H64">
            <v>3986940</v>
          </cell>
          <cell r="I64">
            <v>1328980</v>
          </cell>
          <cell r="J64">
            <v>3986940</v>
          </cell>
          <cell r="K64">
            <v>1328980</v>
          </cell>
          <cell r="L64">
            <v>3986940</v>
          </cell>
          <cell r="M64">
            <v>1328980</v>
          </cell>
          <cell r="N64">
            <v>3986940</v>
          </cell>
          <cell r="O64">
            <v>1328980</v>
          </cell>
          <cell r="P64">
            <v>3986940</v>
          </cell>
          <cell r="Q64">
            <v>1328980</v>
          </cell>
          <cell r="R64">
            <v>3986940</v>
          </cell>
          <cell r="S64">
            <v>1328980</v>
          </cell>
          <cell r="T64">
            <v>3986940</v>
          </cell>
          <cell r="U64">
            <v>3986940</v>
          </cell>
          <cell r="V64">
            <v>1328980</v>
          </cell>
          <cell r="W64">
            <v>3986940</v>
          </cell>
          <cell r="X64">
            <v>1328980</v>
          </cell>
          <cell r="Y64">
            <v>3986940</v>
          </cell>
          <cell r="Z64">
            <v>1328980</v>
          </cell>
          <cell r="AA64">
            <v>3986940</v>
          </cell>
          <cell r="AB64">
            <v>1328980</v>
          </cell>
          <cell r="AC64">
            <v>3986940</v>
          </cell>
          <cell r="AD64">
            <v>1328980</v>
          </cell>
          <cell r="AF64">
            <v>47843280</v>
          </cell>
        </row>
        <row r="65">
          <cell r="C65" t="str">
            <v>Gross Profit</v>
          </cell>
          <cell r="E65">
            <v>258411.30434782617</v>
          </cell>
          <cell r="F65">
            <v>775233.9130434785</v>
          </cell>
          <cell r="G65">
            <v>258411.30434782617</v>
          </cell>
          <cell r="H65">
            <v>775233.9130434785</v>
          </cell>
          <cell r="I65">
            <v>258411.30434782617</v>
          </cell>
          <cell r="J65">
            <v>775233.9130434785</v>
          </cell>
          <cell r="K65">
            <v>258411.30434782617</v>
          </cell>
          <cell r="L65">
            <v>775233.9130434785</v>
          </cell>
          <cell r="M65">
            <v>258411.30434782617</v>
          </cell>
          <cell r="N65">
            <v>775233.9130434785</v>
          </cell>
          <cell r="O65">
            <v>258411.30434782617</v>
          </cell>
          <cell r="P65">
            <v>775233.9130434785</v>
          </cell>
          <cell r="Q65">
            <v>258411.30434782617</v>
          </cell>
          <cell r="R65">
            <v>775233.9130434785</v>
          </cell>
          <cell r="S65">
            <v>258411.30434782617</v>
          </cell>
          <cell r="T65">
            <v>775233.9130434785</v>
          </cell>
          <cell r="U65">
            <v>775233.9130434785</v>
          </cell>
          <cell r="V65">
            <v>258411.30434782617</v>
          </cell>
          <cell r="W65">
            <v>775233.9130434785</v>
          </cell>
          <cell r="X65">
            <v>258411.30434782617</v>
          </cell>
          <cell r="Y65">
            <v>775233.9130434785</v>
          </cell>
          <cell r="Z65">
            <v>258411.30434782617</v>
          </cell>
          <cell r="AA65">
            <v>775233.9130434785</v>
          </cell>
          <cell r="AB65">
            <v>258411.30434782617</v>
          </cell>
          <cell r="AC65">
            <v>775233.9130434785</v>
          </cell>
          <cell r="AD65">
            <v>258411.30434782617</v>
          </cell>
          <cell r="AG65">
            <v>9302806.956521742</v>
          </cell>
        </row>
        <row r="66">
          <cell r="E66">
            <v>0.16278992056970698</v>
          </cell>
          <cell r="U66">
            <v>0</v>
          </cell>
        </row>
        <row r="67">
          <cell r="U67">
            <v>0</v>
          </cell>
        </row>
        <row r="68">
          <cell r="C68" t="str">
            <v>Other Expenses</v>
          </cell>
          <cell r="U68">
            <v>0</v>
          </cell>
        </row>
        <row r="69">
          <cell r="C69" t="str">
            <v>Selling Expenses</v>
          </cell>
          <cell r="E69">
            <v>15580.366396615698</v>
          </cell>
          <cell r="F69">
            <v>46741.099189847097</v>
          </cell>
          <cell r="G69">
            <v>14065.815418598198</v>
          </cell>
          <cell r="H69">
            <v>42197.446255794595</v>
          </cell>
          <cell r="I69">
            <v>13937.86149454217</v>
          </cell>
          <cell r="J69">
            <v>41813.58448362651</v>
          </cell>
          <cell r="K69">
            <v>12990.070739676898</v>
          </cell>
          <cell r="L69">
            <v>38970.212219030691</v>
          </cell>
          <cell r="M69">
            <v>17928.80038831451</v>
          </cell>
          <cell r="N69">
            <v>53786.401164943527</v>
          </cell>
          <cell r="O69">
            <v>16522.62377225871</v>
          </cell>
          <cell r="P69">
            <v>49567.871316776131</v>
          </cell>
          <cell r="Q69">
            <v>13012.379906852413</v>
          </cell>
          <cell r="R69">
            <v>39037.139720557243</v>
          </cell>
          <cell r="S69">
            <v>16957.866211611876</v>
          </cell>
          <cell r="T69">
            <v>50873.598634835624</v>
          </cell>
          <cell r="U69">
            <v>50873.598634835624</v>
          </cell>
          <cell r="V69">
            <v>15996.962658356917</v>
          </cell>
          <cell r="W69">
            <v>47990.887975070749</v>
          </cell>
          <cell r="X69">
            <v>17004.344235451234</v>
          </cell>
          <cell r="Y69">
            <v>51013.032706353697</v>
          </cell>
          <cell r="Z69">
            <v>16758.208123786724</v>
          </cell>
          <cell r="AA69">
            <v>50274.624371360173</v>
          </cell>
          <cell r="AB69">
            <v>15514.915208059225</v>
          </cell>
          <cell r="AC69">
            <v>46544.745624177674</v>
          </cell>
          <cell r="AD69">
            <v>15522.517879510378</v>
          </cell>
        </row>
        <row r="70">
          <cell r="C70" t="str">
            <v>Advertisement Expenses</v>
          </cell>
          <cell r="E70">
            <v>2405.8167555729137</v>
          </cell>
          <cell r="F70">
            <v>7217.4502667187407</v>
          </cell>
          <cell r="G70">
            <v>3080.827321757934</v>
          </cell>
          <cell r="H70">
            <v>9242.4819652738024</v>
          </cell>
          <cell r="I70">
            <v>23766.822379487348</v>
          </cell>
          <cell r="J70">
            <v>71300.467138462045</v>
          </cell>
          <cell r="K70">
            <v>23113.454316588311</v>
          </cell>
          <cell r="L70">
            <v>69340.362949764938</v>
          </cell>
          <cell r="M70">
            <v>25512.297842660966</v>
          </cell>
          <cell r="N70">
            <v>76536.893527982902</v>
          </cell>
          <cell r="O70">
            <v>2551.3138847595887</v>
          </cell>
          <cell r="P70">
            <v>7653.9416542787658</v>
          </cell>
          <cell r="Q70">
            <v>2503.8786398437537</v>
          </cell>
          <cell r="R70">
            <v>7511.6359195312616</v>
          </cell>
          <cell r="S70">
            <v>15993.121382039297</v>
          </cell>
          <cell r="T70">
            <v>47979.364146117892</v>
          </cell>
          <cell r="U70">
            <v>47979.364146117892</v>
          </cell>
          <cell r="V70">
            <v>18583.08922809346</v>
          </cell>
          <cell r="W70">
            <v>55749.267684280378</v>
          </cell>
          <cell r="X70">
            <v>2625.697960996888</v>
          </cell>
          <cell r="Y70">
            <v>7877.0938829906645</v>
          </cell>
          <cell r="Z70">
            <v>28862.71016865053</v>
          </cell>
          <cell r="AA70">
            <v>86588.130505951587</v>
          </cell>
          <cell r="AB70">
            <v>3501.4226255840545</v>
          </cell>
          <cell r="AC70">
            <v>10504.267876752163</v>
          </cell>
          <cell r="AD70">
            <v>12708.371042169589</v>
          </cell>
        </row>
        <row r="71">
          <cell r="C71" t="str">
            <v>Administrative Expenses</v>
          </cell>
          <cell r="E71">
            <v>31746.041360815143</v>
          </cell>
          <cell r="F71">
            <v>95238.124082445429</v>
          </cell>
          <cell r="G71">
            <v>28660.042176505169</v>
          </cell>
          <cell r="H71">
            <v>85980.126529515503</v>
          </cell>
          <cell r="I71">
            <v>28399.32747558237</v>
          </cell>
          <cell r="J71">
            <v>85197.982426747112</v>
          </cell>
          <cell r="K71">
            <v>26468.140253189009</v>
          </cell>
          <cell r="L71">
            <v>79404.42075956703</v>
          </cell>
          <cell r="M71">
            <v>36531.133106142057</v>
          </cell>
          <cell r="N71">
            <v>109593.39931842618</v>
          </cell>
          <cell r="O71">
            <v>33665.95395197178</v>
          </cell>
          <cell r="P71">
            <v>100997.86185591534</v>
          </cell>
          <cell r="Q71">
            <v>26513.596677373815</v>
          </cell>
          <cell r="R71">
            <v>79540.79003212144</v>
          </cell>
          <cell r="S71">
            <v>34552.789609744817</v>
          </cell>
          <cell r="T71">
            <v>103658.36882923445</v>
          </cell>
          <cell r="U71">
            <v>103658.36882923445</v>
          </cell>
          <cell r="V71">
            <v>32594.884181281192</v>
          </cell>
          <cell r="W71">
            <v>97784.652543843578</v>
          </cell>
          <cell r="X71">
            <v>34647.491700158673</v>
          </cell>
          <cell r="Y71">
            <v>103942.47510047602</v>
          </cell>
          <cell r="Z71">
            <v>34145.972866622818</v>
          </cell>
          <cell r="AA71">
            <v>102437.91859986846</v>
          </cell>
          <cell r="AB71">
            <v>31612.680174939585</v>
          </cell>
          <cell r="AC71">
            <v>94838.04052481876</v>
          </cell>
          <cell r="AD71">
            <v>31628.171127860536</v>
          </cell>
        </row>
        <row r="72">
          <cell r="C72" t="str">
            <v>Depreciation (Admin. &amp; Selling )</v>
          </cell>
          <cell r="E72">
            <v>8927.9242923219663</v>
          </cell>
          <cell r="F72">
            <v>26783.772876965901</v>
          </cell>
          <cell r="G72">
            <v>8060.0501920351098</v>
          </cell>
          <cell r="H72">
            <v>24180.15057610533</v>
          </cell>
          <cell r="I72">
            <v>7986.7295192217998</v>
          </cell>
          <cell r="J72">
            <v>23960.188557665399</v>
          </cell>
          <cell r="K72">
            <v>7443.6226442616662</v>
          </cell>
          <cell r="L72">
            <v>22330.867932784997</v>
          </cell>
          <cell r="M72">
            <v>10273.633395026813</v>
          </cell>
          <cell r="N72">
            <v>30820.900185080438</v>
          </cell>
          <cell r="O72">
            <v>9467.8604080380956</v>
          </cell>
          <cell r="P72">
            <v>28403.581224114285</v>
          </cell>
          <cell r="Q72">
            <v>7456.4063330721565</v>
          </cell>
          <cell r="R72">
            <v>22369.218999216471</v>
          </cell>
          <cell r="S72">
            <v>9717.2647832904422</v>
          </cell>
          <cell r="T72">
            <v>29151.794349871328</v>
          </cell>
          <cell r="U72">
            <v>29151.794349871328</v>
          </cell>
          <cell r="V72">
            <v>9166.6439597938333</v>
          </cell>
          <cell r="W72">
            <v>27499.9318793815</v>
          </cell>
          <cell r="X72">
            <v>9743.8978076707062</v>
          </cell>
          <cell r="Y72">
            <v>29231.693423012119</v>
          </cell>
          <cell r="Z72">
            <v>9602.8559018125379</v>
          </cell>
          <cell r="AA72">
            <v>28808.567705437614</v>
          </cell>
          <cell r="AB72">
            <v>8890.4191886934896</v>
          </cell>
          <cell r="AC72">
            <v>26671.257566080469</v>
          </cell>
          <cell r="AD72">
            <v>8894.7757021032194</v>
          </cell>
        </row>
        <row r="73">
          <cell r="C73" t="str">
            <v>Financial Charges -Capital Exp.</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C74" t="str">
            <v>Financial  Charges -Working Capital</v>
          </cell>
          <cell r="E74">
            <v>1593.5489361898781</v>
          </cell>
          <cell r="F74">
            <v>4780.6468085696342</v>
          </cell>
          <cell r="G74">
            <v>1457.6240215047092</v>
          </cell>
          <cell r="H74">
            <v>4372.8720645141275</v>
          </cell>
          <cell r="I74">
            <v>1446.6945190186796</v>
          </cell>
          <cell r="J74">
            <v>4340.0835570560384</v>
          </cell>
          <cell r="K74">
            <v>1359.6931738041301</v>
          </cell>
          <cell r="L74">
            <v>4079.07952141239</v>
          </cell>
          <cell r="M74">
            <v>1819.174805065381</v>
          </cell>
          <cell r="N74">
            <v>5457.5244151961433</v>
          </cell>
          <cell r="O74">
            <v>1683.4853438562145</v>
          </cell>
          <cell r="P74">
            <v>5050.4560315686431</v>
          </cell>
          <cell r="Q74">
            <v>1343.3633567120232</v>
          </cell>
          <cell r="R74">
            <v>4030.0900701360697</v>
          </cell>
          <cell r="S74">
            <v>1703.3864664491034</v>
          </cell>
          <cell r="T74">
            <v>5110.1593993473107</v>
          </cell>
          <cell r="U74">
            <v>5110.1593993473107</v>
          </cell>
          <cell r="V74">
            <v>1621.6858468907856</v>
          </cell>
          <cell r="W74">
            <v>4865.0575406723565</v>
          </cell>
          <cell r="X74">
            <v>1714.8673233328852</v>
          </cell>
          <cell r="Y74">
            <v>5144.6019699986555</v>
          </cell>
          <cell r="Z74">
            <v>1688.4217100899446</v>
          </cell>
          <cell r="AA74">
            <v>5065.2651302698341</v>
          </cell>
          <cell r="AB74">
            <v>1570.4294045608508</v>
          </cell>
          <cell r="AC74">
            <v>4711.2882136825519</v>
          </cell>
          <cell r="AD74">
            <v>1583.5312422895488</v>
          </cell>
        </row>
        <row r="75">
          <cell r="C75" t="str">
            <v>Other Expenses (Charity &amp; Donation)</v>
          </cell>
          <cell r="E75">
            <v>1106.6312056874151</v>
          </cell>
          <cell r="F75">
            <v>3319.8936170622455</v>
          </cell>
          <cell r="G75">
            <v>1012.2389038227149</v>
          </cell>
          <cell r="H75">
            <v>3036.7167114681447</v>
          </cell>
          <cell r="I75">
            <v>1004.6489715407499</v>
          </cell>
          <cell r="J75">
            <v>3013.94691462225</v>
          </cell>
          <cell r="K75">
            <v>944.23137069731274</v>
          </cell>
          <cell r="L75">
            <v>2832.6941120919382</v>
          </cell>
          <cell r="M75">
            <v>1263.3158368509594</v>
          </cell>
          <cell r="N75">
            <v>3789.9475105528782</v>
          </cell>
          <cell r="O75">
            <v>1169.0870443445933</v>
          </cell>
          <cell r="P75">
            <v>3507.26113303378</v>
          </cell>
          <cell r="Q75">
            <v>932.89121993890501</v>
          </cell>
          <cell r="R75">
            <v>2798.6736598167149</v>
          </cell>
          <cell r="S75">
            <v>1182.9072683674331</v>
          </cell>
          <cell r="T75">
            <v>3548.7218051022992</v>
          </cell>
          <cell r="U75">
            <v>3548.7218051022992</v>
          </cell>
          <cell r="V75">
            <v>1126.1707270074899</v>
          </cell>
          <cell r="W75">
            <v>3378.5121810224696</v>
          </cell>
          <cell r="X75">
            <v>1190.8800856478372</v>
          </cell>
          <cell r="Y75">
            <v>3572.6402569435113</v>
          </cell>
          <cell r="Z75">
            <v>1172.5150764513503</v>
          </cell>
          <cell r="AA75">
            <v>3517.5452293540511</v>
          </cell>
          <cell r="AB75">
            <v>1090.5759753894795</v>
          </cell>
          <cell r="AC75">
            <v>3271.7279261684384</v>
          </cell>
          <cell r="AD75">
            <v>1099.6744738121868</v>
          </cell>
        </row>
        <row r="76">
          <cell r="C76" t="str">
            <v>Other Expenses ( W.P.P.F.)</v>
          </cell>
          <cell r="E76">
            <v>9648.5900544295782</v>
          </cell>
          <cell r="F76">
            <v>28945.770163288733</v>
          </cell>
          <cell r="G76">
            <v>11903.296926179239</v>
          </cell>
          <cell r="H76">
            <v>35709.890778537716</v>
          </cell>
          <cell r="I76">
            <v>11129.264448460395</v>
          </cell>
          <cell r="J76">
            <v>33387.793345381186</v>
          </cell>
          <cell r="K76">
            <v>12765.472506264148</v>
          </cell>
          <cell r="L76">
            <v>38296.417518792441</v>
          </cell>
          <cell r="M76">
            <v>8697.6853037127148</v>
          </cell>
          <cell r="N76">
            <v>26093.055911138144</v>
          </cell>
          <cell r="O76">
            <v>8477.4712963599068</v>
          </cell>
          <cell r="P76">
            <v>25432.413889079719</v>
          </cell>
          <cell r="Q76">
            <v>11947.065838432633</v>
          </cell>
          <cell r="R76">
            <v>35841.197515297899</v>
          </cell>
          <cell r="S76">
            <v>8315.7504207462025</v>
          </cell>
          <cell r="T76">
            <v>24947.251262238606</v>
          </cell>
          <cell r="U76">
            <v>24947.251262238606</v>
          </cell>
          <cell r="V76">
            <v>10259.06027175571</v>
          </cell>
          <cell r="W76">
            <v>30777.180815267129</v>
          </cell>
          <cell r="X76">
            <v>11041.057493260387</v>
          </cell>
          <cell r="Y76">
            <v>33123.172479781162</v>
          </cell>
          <cell r="Z76">
            <v>9071.1554130804143</v>
          </cell>
          <cell r="AA76">
            <v>27213.466239241243</v>
          </cell>
          <cell r="AB76">
            <v>9315.9406486366006</v>
          </cell>
          <cell r="AC76">
            <v>27947.821945909804</v>
          </cell>
          <cell r="AD76">
            <v>10214.317551776494</v>
          </cell>
        </row>
        <row r="77">
          <cell r="C77" t="str">
            <v>Workers Welfare Fund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row>
        <row r="78">
          <cell r="E78">
            <v>71008.919001632588</v>
          </cell>
          <cell r="F78">
            <v>213026.75700489775</v>
          </cell>
          <cell r="G78">
            <v>68239.894960403064</v>
          </cell>
          <cell r="H78">
            <v>204719.68488120919</v>
          </cell>
          <cell r="I78">
            <v>87671.348807853516</v>
          </cell>
          <cell r="J78">
            <v>263014.04642356053</v>
          </cell>
          <cell r="K78">
            <v>85084.685004481464</v>
          </cell>
          <cell r="L78">
            <v>255254.05501344439</v>
          </cell>
          <cell r="M78">
            <v>102026.0406777734</v>
          </cell>
          <cell r="N78">
            <v>306078.12203332019</v>
          </cell>
          <cell r="O78">
            <v>73537.795701588882</v>
          </cell>
          <cell r="P78">
            <v>220613.38710476665</v>
          </cell>
          <cell r="Q78">
            <v>63709.581972225693</v>
          </cell>
          <cell r="R78">
            <v>191128.74591667709</v>
          </cell>
          <cell r="S78">
            <v>88423.086142249173</v>
          </cell>
          <cell r="T78">
            <v>265269.25842674752</v>
          </cell>
          <cell r="U78">
            <v>265269.25842674752</v>
          </cell>
          <cell r="V78">
            <v>89348.496873179378</v>
          </cell>
          <cell r="W78">
            <v>268045.49061953812</v>
          </cell>
          <cell r="X78">
            <v>77968.236606518607</v>
          </cell>
          <cell r="Y78">
            <v>233904.70981955581</v>
          </cell>
          <cell r="Z78">
            <v>101301.83926049432</v>
          </cell>
          <cell r="AA78">
            <v>303905.51778148295</v>
          </cell>
          <cell r="AB78">
            <v>71496.383225863276</v>
          </cell>
          <cell r="AC78">
            <v>214489.14967758983</v>
          </cell>
          <cell r="AD78">
            <v>81651.359019521959</v>
          </cell>
        </row>
        <row r="79">
          <cell r="C79" t="str">
            <v>Operating Profit</v>
          </cell>
          <cell r="E79">
            <v>187402.38534619357</v>
          </cell>
          <cell r="F79">
            <v>562207.1560385807</v>
          </cell>
          <cell r="G79">
            <v>190171.4093874231</v>
          </cell>
          <cell r="H79">
            <v>570514.22816226934</v>
          </cell>
          <cell r="I79">
            <v>170739.95553997264</v>
          </cell>
          <cell r="J79">
            <v>512219.86661991791</v>
          </cell>
          <cell r="K79">
            <v>173326.6193433447</v>
          </cell>
          <cell r="L79">
            <v>519979.85803003411</v>
          </cell>
          <cell r="M79">
            <v>156385.26367005275</v>
          </cell>
          <cell r="N79">
            <v>469155.79101015825</v>
          </cell>
          <cell r="O79">
            <v>184873.50864623729</v>
          </cell>
          <cell r="P79">
            <v>554620.52593871183</v>
          </cell>
          <cell r="Q79">
            <v>194701.72237560048</v>
          </cell>
          <cell r="R79">
            <v>584105.16712680145</v>
          </cell>
          <cell r="S79">
            <v>169988.218205577</v>
          </cell>
          <cell r="T79">
            <v>509964.65461673099</v>
          </cell>
          <cell r="U79">
            <v>509964.65461673099</v>
          </cell>
          <cell r="V79">
            <v>169062.80747464678</v>
          </cell>
          <cell r="W79">
            <v>507188.42242394033</v>
          </cell>
          <cell r="X79">
            <v>180443.06774130755</v>
          </cell>
          <cell r="Y79">
            <v>541329.20322392264</v>
          </cell>
          <cell r="Z79">
            <v>157109.46508733183</v>
          </cell>
          <cell r="AA79">
            <v>471328.39526199549</v>
          </cell>
          <cell r="AB79">
            <v>186914.92112196289</v>
          </cell>
          <cell r="AC79">
            <v>560744.76336588874</v>
          </cell>
          <cell r="AD79">
            <v>176759.94532830419</v>
          </cell>
        </row>
        <row r="80">
          <cell r="U80">
            <v>0</v>
          </cell>
        </row>
        <row r="81">
          <cell r="C81" t="str">
            <v>Other Income</v>
          </cell>
          <cell r="U81">
            <v>0</v>
          </cell>
        </row>
        <row r="82">
          <cell r="C82" t="str">
            <v>H.D</v>
          </cell>
          <cell r="E82">
            <v>15352.228571428572</v>
          </cell>
          <cell r="F82">
            <v>46056.685714285719</v>
          </cell>
          <cell r="G82">
            <v>13804.129032258064</v>
          </cell>
          <cell r="H82">
            <v>41412.387096774197</v>
          </cell>
          <cell r="I82">
            <v>16932</v>
          </cell>
          <cell r="J82">
            <v>50796</v>
          </cell>
          <cell r="K82">
            <v>317514.93333333335</v>
          </cell>
          <cell r="L82">
            <v>952544.8</v>
          </cell>
          <cell r="M82">
            <v>309289.29032258067</v>
          </cell>
          <cell r="N82">
            <v>927867.87096774206</v>
          </cell>
          <cell r="O82">
            <v>264203.22222222225</v>
          </cell>
          <cell r="P82">
            <v>792609.66666666674</v>
          </cell>
          <cell r="Q82">
            <v>72764.571428571435</v>
          </cell>
          <cell r="R82">
            <v>218293.71428571432</v>
          </cell>
          <cell r="S82">
            <v>14837.75</v>
          </cell>
          <cell r="T82">
            <v>44513.25</v>
          </cell>
          <cell r="U82">
            <v>44513.25</v>
          </cell>
          <cell r="V82">
            <v>19002.533333333333</v>
          </cell>
          <cell r="W82">
            <v>57007.6</v>
          </cell>
          <cell r="X82">
            <v>14756.137931034482</v>
          </cell>
          <cell r="Y82">
            <v>44268.413793103449</v>
          </cell>
          <cell r="Z82">
            <v>15316.387096774193</v>
          </cell>
          <cell r="AA82">
            <v>45949.161290322576</v>
          </cell>
          <cell r="AB82">
            <v>13728.648648648648</v>
          </cell>
          <cell r="AC82">
            <v>41185.945945945947</v>
          </cell>
          <cell r="AD82">
            <v>90625.152660015417</v>
          </cell>
        </row>
        <row r="83">
          <cell r="C83" t="str">
            <v>Others</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row>
        <row r="84">
          <cell r="E84">
            <v>15352.228571428572</v>
          </cell>
          <cell r="F84">
            <v>46056.685714285719</v>
          </cell>
          <cell r="G84">
            <v>13804.129032258064</v>
          </cell>
          <cell r="H84">
            <v>41412.387096774197</v>
          </cell>
          <cell r="I84">
            <v>16932</v>
          </cell>
          <cell r="J84">
            <v>50796</v>
          </cell>
          <cell r="K84">
            <v>317514.93333333335</v>
          </cell>
          <cell r="L84">
            <v>952544.8</v>
          </cell>
          <cell r="M84">
            <v>309289.29032258067</v>
          </cell>
          <cell r="N84">
            <v>927867.87096774206</v>
          </cell>
          <cell r="O84">
            <v>264203.22222222225</v>
          </cell>
          <cell r="P84">
            <v>792609.66666666674</v>
          </cell>
          <cell r="Q84">
            <v>72764.571428571435</v>
          </cell>
          <cell r="R84">
            <v>218293.71428571432</v>
          </cell>
          <cell r="S84">
            <v>14837.75</v>
          </cell>
          <cell r="T84">
            <v>44513.25</v>
          </cell>
          <cell r="U84">
            <v>44513.25</v>
          </cell>
          <cell r="V84">
            <v>19002.533333333333</v>
          </cell>
          <cell r="W84">
            <v>57007.6</v>
          </cell>
          <cell r="X84">
            <v>14756.137931034482</v>
          </cell>
          <cell r="Y84">
            <v>44268.413793103449</v>
          </cell>
          <cell r="Z84">
            <v>15316.387096774193</v>
          </cell>
          <cell r="AA84">
            <v>45949.161290322576</v>
          </cell>
          <cell r="AB84">
            <v>13728.648648648648</v>
          </cell>
          <cell r="AC84">
            <v>41185.945945945947</v>
          </cell>
          <cell r="AD84">
            <v>90625.152660015417</v>
          </cell>
        </row>
        <row r="85">
          <cell r="U85">
            <v>0</v>
          </cell>
        </row>
        <row r="86">
          <cell r="C86" t="str">
            <v>Profit before tax</v>
          </cell>
          <cell r="E86">
            <v>202754.61391762213</v>
          </cell>
          <cell r="F86">
            <v>608263.8417528664</v>
          </cell>
          <cell r="G86">
            <v>203975.53841968116</v>
          </cell>
          <cell r="H86">
            <v>611926.61525904352</v>
          </cell>
          <cell r="I86">
            <v>187671.95553997264</v>
          </cell>
          <cell r="J86">
            <v>563015.86661991791</v>
          </cell>
          <cell r="K86">
            <v>490841.55267667805</v>
          </cell>
          <cell r="L86">
            <v>1472524.658030034</v>
          </cell>
          <cell r="M86">
            <v>465674.55399263342</v>
          </cell>
          <cell r="N86">
            <v>1397023.6619779002</v>
          </cell>
          <cell r="O86">
            <v>449076.73086845956</v>
          </cell>
          <cell r="P86">
            <v>1347230.1926053786</v>
          </cell>
          <cell r="Q86">
            <v>267466.2938041719</v>
          </cell>
          <cell r="R86">
            <v>802398.88141251565</v>
          </cell>
          <cell r="S86">
            <v>184825.968205577</v>
          </cell>
          <cell r="T86">
            <v>554477.90461673099</v>
          </cell>
          <cell r="U86">
            <v>554477.90461673099</v>
          </cell>
          <cell r="V86">
            <v>188065.3408079801</v>
          </cell>
          <cell r="W86">
            <v>564196.02242394025</v>
          </cell>
          <cell r="X86">
            <v>195199.20567234204</v>
          </cell>
          <cell r="Y86">
            <v>585597.61701702606</v>
          </cell>
          <cell r="Z86">
            <v>172425.85218410601</v>
          </cell>
          <cell r="AA86">
            <v>517277.55655231804</v>
          </cell>
          <cell r="AB86">
            <v>200643.56977061153</v>
          </cell>
          <cell r="AC86">
            <v>601930.70931183454</v>
          </cell>
          <cell r="AD86">
            <v>267385.09798831958</v>
          </cell>
        </row>
        <row r="87">
          <cell r="U87">
            <v>0</v>
          </cell>
        </row>
        <row r="88">
          <cell r="C88" t="str">
            <v>Taxation</v>
          </cell>
          <cell r="U88">
            <v>0</v>
          </cell>
        </row>
        <row r="89">
          <cell r="C89" t="str">
            <v>Presumptive</v>
          </cell>
          <cell r="E89">
            <v>83715</v>
          </cell>
          <cell r="F89">
            <v>251145</v>
          </cell>
          <cell r="G89">
            <v>83715</v>
          </cell>
          <cell r="H89">
            <v>251145</v>
          </cell>
          <cell r="I89">
            <v>83715</v>
          </cell>
          <cell r="J89">
            <v>251145</v>
          </cell>
          <cell r="K89">
            <v>83715</v>
          </cell>
          <cell r="L89">
            <v>334860</v>
          </cell>
          <cell r="M89">
            <v>83715</v>
          </cell>
          <cell r="N89">
            <v>251145</v>
          </cell>
          <cell r="O89">
            <v>83715</v>
          </cell>
          <cell r="P89">
            <v>251145</v>
          </cell>
          <cell r="Q89">
            <v>83715</v>
          </cell>
          <cell r="R89">
            <v>251145</v>
          </cell>
          <cell r="S89">
            <v>83715</v>
          </cell>
          <cell r="T89">
            <v>251145</v>
          </cell>
          <cell r="U89">
            <v>251145</v>
          </cell>
          <cell r="V89">
            <v>83715</v>
          </cell>
          <cell r="W89">
            <v>251145</v>
          </cell>
          <cell r="X89">
            <v>83715</v>
          </cell>
          <cell r="Y89">
            <v>251145</v>
          </cell>
          <cell r="Z89">
            <v>83715</v>
          </cell>
          <cell r="AA89">
            <v>251145</v>
          </cell>
          <cell r="AB89">
            <v>83715</v>
          </cell>
          <cell r="AC89">
            <v>251145</v>
          </cell>
          <cell r="AD89">
            <v>86040.416666666672</v>
          </cell>
          <cell r="AG89">
            <v>3097455</v>
          </cell>
        </row>
        <row r="90">
          <cell r="C90" t="str">
            <v>Others</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E91">
            <v>83715</v>
          </cell>
          <cell r="F91">
            <v>251145</v>
          </cell>
          <cell r="G91">
            <v>83715</v>
          </cell>
          <cell r="H91">
            <v>251145</v>
          </cell>
          <cell r="I91">
            <v>83715</v>
          </cell>
          <cell r="J91">
            <v>251145</v>
          </cell>
          <cell r="K91">
            <v>83715</v>
          </cell>
          <cell r="L91">
            <v>251145</v>
          </cell>
          <cell r="M91">
            <v>83715</v>
          </cell>
          <cell r="N91">
            <v>251145</v>
          </cell>
          <cell r="O91">
            <v>83715</v>
          </cell>
          <cell r="P91">
            <v>251145</v>
          </cell>
          <cell r="Q91">
            <v>83715</v>
          </cell>
          <cell r="R91">
            <v>251145</v>
          </cell>
          <cell r="S91">
            <v>83715</v>
          </cell>
          <cell r="T91">
            <v>251145</v>
          </cell>
          <cell r="U91">
            <v>251145</v>
          </cell>
          <cell r="V91">
            <v>83715</v>
          </cell>
          <cell r="W91">
            <v>251145</v>
          </cell>
          <cell r="X91">
            <v>83715</v>
          </cell>
          <cell r="Y91">
            <v>251145</v>
          </cell>
          <cell r="Z91">
            <v>83715</v>
          </cell>
          <cell r="AA91">
            <v>251145</v>
          </cell>
          <cell r="AB91">
            <v>83715</v>
          </cell>
          <cell r="AC91">
            <v>251145</v>
          </cell>
          <cell r="AD91">
            <v>86040.416666666672</v>
          </cell>
        </row>
        <row r="92">
          <cell r="C92" t="str">
            <v>Net Profit after taxation</v>
          </cell>
          <cell r="E92">
            <v>119039.61391762213</v>
          </cell>
          <cell r="F92">
            <v>357118.8417528664</v>
          </cell>
          <cell r="G92">
            <v>120260.53841968116</v>
          </cell>
          <cell r="H92">
            <v>360781.61525904352</v>
          </cell>
          <cell r="I92">
            <v>103956.95553997264</v>
          </cell>
          <cell r="J92">
            <v>311870.86661991791</v>
          </cell>
          <cell r="K92">
            <v>407126.55267667805</v>
          </cell>
          <cell r="L92">
            <v>1221379.658030034</v>
          </cell>
          <cell r="M92">
            <v>381959.55399263342</v>
          </cell>
          <cell r="N92">
            <v>1145878.6619779002</v>
          </cell>
          <cell r="O92">
            <v>365361.73086845956</v>
          </cell>
          <cell r="P92">
            <v>1096085.1926053786</v>
          </cell>
          <cell r="Q92">
            <v>183751.2938041719</v>
          </cell>
          <cell r="R92">
            <v>551253.88141251565</v>
          </cell>
          <cell r="S92">
            <v>101110.968205577</v>
          </cell>
          <cell r="T92">
            <v>303332.90461673099</v>
          </cell>
          <cell r="U92">
            <v>303332.90461673099</v>
          </cell>
          <cell r="V92">
            <v>104350.3408079801</v>
          </cell>
          <cell r="W92">
            <v>313051.0224239403</v>
          </cell>
          <cell r="X92">
            <v>111484.20567234204</v>
          </cell>
          <cell r="Y92">
            <v>334452.61701702612</v>
          </cell>
          <cell r="Z92">
            <v>88710.852184106014</v>
          </cell>
          <cell r="AA92">
            <v>266132.55655231804</v>
          </cell>
          <cell r="AB92">
            <v>116928.56977061153</v>
          </cell>
          <cell r="AC92">
            <v>350785.70931183459</v>
          </cell>
          <cell r="AD92">
            <v>181344.6813216529</v>
          </cell>
        </row>
        <row r="93">
          <cell r="Y93" t="str">
            <v>TOTAL</v>
          </cell>
        </row>
        <row r="94">
          <cell r="E94">
            <v>913</v>
          </cell>
          <cell r="G94">
            <v>944</v>
          </cell>
          <cell r="I94">
            <v>975</v>
          </cell>
          <cell r="K94">
            <v>1006</v>
          </cell>
          <cell r="M94">
            <v>1037</v>
          </cell>
          <cell r="O94">
            <v>1068</v>
          </cell>
          <cell r="Q94">
            <v>1099</v>
          </cell>
          <cell r="S94">
            <v>1130</v>
          </cell>
          <cell r="V94">
            <v>1161</v>
          </cell>
          <cell r="X94">
            <v>1192</v>
          </cell>
          <cell r="Z94">
            <v>1223</v>
          </cell>
          <cell r="AB94">
            <v>1254</v>
          </cell>
          <cell r="AD94" t="str">
            <v>Yearly</v>
          </cell>
        </row>
        <row r="95">
          <cell r="C95" t="str">
            <v>TOTAL</v>
          </cell>
          <cell r="E95" t="str">
            <v>Per Unit</v>
          </cell>
          <cell r="F95" t="str">
            <v>Total</v>
          </cell>
          <cell r="G95" t="str">
            <v>Per Unit</v>
          </cell>
          <cell r="H95" t="str">
            <v>Total</v>
          </cell>
          <cell r="I95" t="str">
            <v>Per Unit</v>
          </cell>
          <cell r="J95" t="str">
            <v>Total</v>
          </cell>
          <cell r="K95" t="str">
            <v>Per Unit</v>
          </cell>
          <cell r="L95" t="str">
            <v>Total</v>
          </cell>
          <cell r="M95" t="str">
            <v>Per Unit</v>
          </cell>
          <cell r="N95" t="str">
            <v>Total</v>
          </cell>
          <cell r="O95" t="str">
            <v>Per Unit</v>
          </cell>
          <cell r="P95" t="str">
            <v>Total</v>
          </cell>
          <cell r="Q95" t="str">
            <v>Per Unit</v>
          </cell>
          <cell r="R95" t="str">
            <v>Total</v>
          </cell>
          <cell r="S95" t="str">
            <v>Per Unit</v>
          </cell>
          <cell r="U95" t="str">
            <v>Total</v>
          </cell>
          <cell r="V95" t="str">
            <v>Per Unit</v>
          </cell>
          <cell r="W95" t="str">
            <v>Total</v>
          </cell>
          <cell r="X95" t="str">
            <v>Per Unit</v>
          </cell>
          <cell r="Y95" t="str">
            <v>Total</v>
          </cell>
          <cell r="Z95" t="str">
            <v>Per Unit</v>
          </cell>
          <cell r="AA95" t="str">
            <v>Total</v>
          </cell>
          <cell r="AB95" t="str">
            <v>Per Unit</v>
          </cell>
          <cell r="AC95" t="str">
            <v>Total</v>
          </cell>
          <cell r="AD95" t="str">
            <v>Average</v>
          </cell>
        </row>
        <row r="97">
          <cell r="C97" t="str">
            <v>Sales Units</v>
          </cell>
          <cell r="E97">
            <v>22</v>
          </cell>
          <cell r="F97">
            <v>22</v>
          </cell>
          <cell r="G97">
            <v>18</v>
          </cell>
          <cell r="H97">
            <v>18</v>
          </cell>
          <cell r="I97">
            <v>17</v>
          </cell>
          <cell r="J97">
            <v>17</v>
          </cell>
          <cell r="K97">
            <v>17</v>
          </cell>
          <cell r="L97">
            <v>17</v>
          </cell>
          <cell r="M97">
            <v>18</v>
          </cell>
          <cell r="N97">
            <v>18</v>
          </cell>
          <cell r="O97">
            <v>23</v>
          </cell>
          <cell r="P97">
            <v>23</v>
          </cell>
          <cell r="Q97">
            <v>21</v>
          </cell>
          <cell r="R97">
            <v>21</v>
          </cell>
          <cell r="S97">
            <v>19</v>
          </cell>
          <cell r="T97">
            <v>19</v>
          </cell>
          <cell r="U97">
            <v>19</v>
          </cell>
          <cell r="V97">
            <v>17</v>
          </cell>
          <cell r="W97">
            <v>17</v>
          </cell>
          <cell r="X97">
            <v>16</v>
          </cell>
          <cell r="Y97">
            <v>16</v>
          </cell>
          <cell r="Z97">
            <v>18</v>
          </cell>
          <cell r="AA97">
            <v>18</v>
          </cell>
          <cell r="AB97">
            <v>23</v>
          </cell>
          <cell r="AC97">
            <v>23</v>
          </cell>
          <cell r="AD97">
            <v>229</v>
          </cell>
        </row>
        <row r="98">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C99" t="str">
            <v>Selling Price</v>
          </cell>
          <cell r="E99">
            <v>8350000</v>
          </cell>
          <cell r="F99">
            <v>44530000</v>
          </cell>
          <cell r="G99">
            <v>8350000</v>
          </cell>
          <cell r="H99">
            <v>35630000</v>
          </cell>
          <cell r="I99">
            <v>8350000</v>
          </cell>
          <cell r="J99">
            <v>33340000</v>
          </cell>
          <cell r="K99">
            <v>8350000</v>
          </cell>
          <cell r="L99">
            <v>33340000</v>
          </cell>
          <cell r="M99">
            <v>8350000</v>
          </cell>
          <cell r="N99">
            <v>35630000</v>
          </cell>
          <cell r="O99">
            <v>8350000</v>
          </cell>
          <cell r="P99">
            <v>46820000</v>
          </cell>
          <cell r="Q99">
            <v>8350000</v>
          </cell>
          <cell r="R99">
            <v>42370000</v>
          </cell>
          <cell r="S99">
            <v>8350000</v>
          </cell>
          <cell r="T99">
            <v>37790000</v>
          </cell>
          <cell r="U99">
            <v>37790000</v>
          </cell>
          <cell r="V99">
            <v>8350000</v>
          </cell>
          <cell r="W99">
            <v>33340000</v>
          </cell>
          <cell r="X99">
            <v>8350000</v>
          </cell>
          <cell r="Y99">
            <v>31180000</v>
          </cell>
          <cell r="Z99">
            <v>8350000</v>
          </cell>
          <cell r="AA99">
            <v>35630000</v>
          </cell>
          <cell r="AB99">
            <v>8350000</v>
          </cell>
          <cell r="AC99">
            <v>46820000</v>
          </cell>
          <cell r="AD99">
            <v>8350000</v>
          </cell>
        </row>
        <row r="100">
          <cell r="C100" t="str">
            <v>Less: Dealer commission</v>
          </cell>
          <cell r="E100">
            <v>-120000</v>
          </cell>
          <cell r="F100">
            <v>-660000</v>
          </cell>
          <cell r="G100">
            <v>-120000</v>
          </cell>
          <cell r="H100">
            <v>-540000</v>
          </cell>
          <cell r="I100">
            <v>-120000</v>
          </cell>
          <cell r="J100">
            <v>-510000</v>
          </cell>
          <cell r="K100">
            <v>-120000</v>
          </cell>
          <cell r="L100">
            <v>-510000</v>
          </cell>
          <cell r="M100">
            <v>-120000</v>
          </cell>
          <cell r="N100">
            <v>-540000</v>
          </cell>
          <cell r="O100">
            <v>-120000</v>
          </cell>
          <cell r="P100">
            <v>-690000</v>
          </cell>
          <cell r="Q100">
            <v>-120000</v>
          </cell>
          <cell r="R100">
            <v>-630000</v>
          </cell>
          <cell r="S100">
            <v>-120000</v>
          </cell>
          <cell r="T100">
            <v>-570000</v>
          </cell>
          <cell r="U100">
            <v>-570000</v>
          </cell>
          <cell r="V100">
            <v>-120000</v>
          </cell>
          <cell r="W100">
            <v>-510000</v>
          </cell>
          <cell r="X100">
            <v>-120000</v>
          </cell>
          <cell r="Y100">
            <v>-480000</v>
          </cell>
          <cell r="Z100">
            <v>-120000</v>
          </cell>
          <cell r="AA100">
            <v>-540000</v>
          </cell>
          <cell r="AB100">
            <v>-120000</v>
          </cell>
          <cell r="AC100">
            <v>-690000</v>
          </cell>
          <cell r="AD100">
            <v>-120000</v>
          </cell>
        </row>
        <row r="101">
          <cell r="C101" t="str">
            <v xml:space="preserve">  Sales tax</v>
          </cell>
          <cell r="E101">
            <v>-1089130.4347826084</v>
          </cell>
          <cell r="F101">
            <v>-5808260.8695652178</v>
          </cell>
          <cell r="G101">
            <v>-1089130.4347826084</v>
          </cell>
          <cell r="H101">
            <v>-4647391.3043478262</v>
          </cell>
          <cell r="I101">
            <v>-1089130.4347826084</v>
          </cell>
          <cell r="J101">
            <v>-4348695.6521739131</v>
          </cell>
          <cell r="K101">
            <v>-1089130.4347826084</v>
          </cell>
          <cell r="L101">
            <v>-4348695.6521739131</v>
          </cell>
          <cell r="M101">
            <v>-1089130.4347826084</v>
          </cell>
          <cell r="N101">
            <v>-4647391.3043478262</v>
          </cell>
          <cell r="O101">
            <v>-1089130.4347826084</v>
          </cell>
          <cell r="P101">
            <v>-6106956.5217391308</v>
          </cell>
          <cell r="Q101">
            <v>-1089130.4347826084</v>
          </cell>
          <cell r="R101">
            <v>-5526521.7391304355</v>
          </cell>
          <cell r="S101">
            <v>-1089130.4347826084</v>
          </cell>
          <cell r="T101">
            <v>-4929130.4347826093</v>
          </cell>
          <cell r="U101">
            <v>-4929130.4347826093</v>
          </cell>
          <cell r="V101">
            <v>-1089130.4347826084</v>
          </cell>
          <cell r="W101">
            <v>-4348695.6521739131</v>
          </cell>
          <cell r="X101">
            <v>-1089130.4347826084</v>
          </cell>
          <cell r="Y101">
            <v>-4066956.5217391308</v>
          </cell>
          <cell r="Z101">
            <v>-1089130.4347826084</v>
          </cell>
          <cell r="AA101">
            <v>-4647391.3043478262</v>
          </cell>
          <cell r="AB101">
            <v>-1089130.4347826084</v>
          </cell>
          <cell r="AC101">
            <v>-6106956.5217391308</v>
          </cell>
          <cell r="AD101">
            <v>-1089130.4347826084</v>
          </cell>
        </row>
        <row r="102">
          <cell r="C102" t="str">
            <v>Net Sales</v>
          </cell>
          <cell r="E102">
            <v>7140869.5652173907</v>
          </cell>
          <cell r="F102">
            <v>38061739.130434781</v>
          </cell>
          <cell r="G102">
            <v>7140869.5652173907</v>
          </cell>
          <cell r="H102">
            <v>30442608.695652172</v>
          </cell>
          <cell r="I102">
            <v>7140869.5652173907</v>
          </cell>
          <cell r="J102">
            <v>28481304.347826086</v>
          </cell>
          <cell r="K102">
            <v>7140869.5652173907</v>
          </cell>
          <cell r="L102">
            <v>28481304.347826086</v>
          </cell>
          <cell r="M102">
            <v>7140869.5652173907</v>
          </cell>
          <cell r="N102">
            <v>30442608.695652172</v>
          </cell>
          <cell r="O102">
            <v>7140869.5652173907</v>
          </cell>
          <cell r="P102">
            <v>40023043.478260867</v>
          </cell>
          <cell r="Q102">
            <v>7140869.5652173907</v>
          </cell>
          <cell r="R102">
            <v>36213478.260869563</v>
          </cell>
          <cell r="S102">
            <v>7140869.5652173907</v>
          </cell>
          <cell r="T102">
            <v>32290869.565217391</v>
          </cell>
          <cell r="U102">
            <v>32290869.565217391</v>
          </cell>
          <cell r="V102">
            <v>7140869.5652173907</v>
          </cell>
          <cell r="W102">
            <v>28481304.347826086</v>
          </cell>
          <cell r="X102">
            <v>7140869.5652173907</v>
          </cell>
          <cell r="Y102">
            <v>26633043.478260867</v>
          </cell>
          <cell r="Z102">
            <v>7140869.5652173907</v>
          </cell>
          <cell r="AA102">
            <v>30442608.695652172</v>
          </cell>
          <cell r="AB102">
            <v>7140869.5652173907</v>
          </cell>
          <cell r="AC102">
            <v>40023043.478260867</v>
          </cell>
          <cell r="AD102">
            <v>7140869.5652173907</v>
          </cell>
        </row>
        <row r="103">
          <cell r="C103" t="str">
            <v>Landes Cost</v>
          </cell>
          <cell r="E103">
            <v>5754469</v>
          </cell>
          <cell r="F103">
            <v>30227398</v>
          </cell>
          <cell r="G103">
            <v>5754469</v>
          </cell>
          <cell r="H103">
            <v>24047438</v>
          </cell>
          <cell r="I103">
            <v>5754469</v>
          </cell>
          <cell r="J103">
            <v>22461822</v>
          </cell>
          <cell r="K103">
            <v>5754469</v>
          </cell>
          <cell r="L103">
            <v>22461822</v>
          </cell>
          <cell r="M103">
            <v>5754469</v>
          </cell>
          <cell r="N103">
            <v>24047438</v>
          </cell>
          <cell r="O103">
            <v>5754469</v>
          </cell>
          <cell r="P103">
            <v>31813014</v>
          </cell>
          <cell r="Q103">
            <v>5754469</v>
          </cell>
          <cell r="R103">
            <v>28723034</v>
          </cell>
          <cell r="S103">
            <v>5754469</v>
          </cell>
          <cell r="T103">
            <v>25551802</v>
          </cell>
          <cell r="U103">
            <v>25551802</v>
          </cell>
          <cell r="V103">
            <v>5754469</v>
          </cell>
          <cell r="W103">
            <v>22461822</v>
          </cell>
          <cell r="X103">
            <v>5754469</v>
          </cell>
          <cell r="Y103">
            <v>20957458</v>
          </cell>
          <cell r="Z103">
            <v>5754469</v>
          </cell>
          <cell r="AA103">
            <v>24047438</v>
          </cell>
          <cell r="AB103">
            <v>5754469</v>
          </cell>
          <cell r="AC103">
            <v>31813014</v>
          </cell>
          <cell r="AD103">
            <v>5754469</v>
          </cell>
        </row>
        <row r="104">
          <cell r="C104" t="str">
            <v>Gross Profit</v>
          </cell>
          <cell r="E104">
            <v>1290055.6956521738</v>
          </cell>
          <cell r="F104">
            <v>7352616.7826086944</v>
          </cell>
          <cell r="G104">
            <v>1290055.6956521738</v>
          </cell>
          <cell r="H104">
            <v>6857512.7826086944</v>
          </cell>
          <cell r="I104">
            <v>1290055.6956521738</v>
          </cell>
          <cell r="J104">
            <v>6857512.7826086944</v>
          </cell>
          <cell r="K104">
            <v>1222027.6956521738</v>
          </cell>
          <cell r="L104">
            <v>6653428.7826086944</v>
          </cell>
          <cell r="M104">
            <v>1222027.6956521738</v>
          </cell>
          <cell r="N104">
            <v>6653428.7826086944</v>
          </cell>
          <cell r="O104">
            <v>1222027.6956521738</v>
          </cell>
          <cell r="P104">
            <v>7012476.7826086944</v>
          </cell>
          <cell r="Q104">
            <v>1222027.6956521738</v>
          </cell>
          <cell r="R104">
            <v>6832952.7826086944</v>
          </cell>
          <cell r="S104">
            <v>1222027.6956521738</v>
          </cell>
          <cell r="T104">
            <v>6832952.7826086944</v>
          </cell>
          <cell r="U104">
            <v>6832952.7826086944</v>
          </cell>
          <cell r="V104">
            <v>1222027.6956521738</v>
          </cell>
          <cell r="W104">
            <v>6653428.7826086944</v>
          </cell>
          <cell r="X104">
            <v>1222027.6956521738</v>
          </cell>
          <cell r="Y104">
            <v>6473904.7826086944</v>
          </cell>
          <cell r="Z104">
            <v>1222027.6956521738</v>
          </cell>
          <cell r="AA104">
            <v>6653428.7826086944</v>
          </cell>
          <cell r="AB104">
            <v>1222027.6956521738</v>
          </cell>
          <cell r="AC104">
            <v>7012476.7826086944</v>
          </cell>
          <cell r="AD104">
            <v>1386400.5652173914</v>
          </cell>
          <cell r="AG104">
            <v>81846121.391304314</v>
          </cell>
        </row>
        <row r="105">
          <cell r="E105">
            <v>0.13393780286991297</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row>
        <row r="106">
          <cell r="E106">
            <v>0.11460740740740741</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row>
        <row r="107">
          <cell r="C107" t="str">
            <v>Other Expenses</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row>
        <row r="108">
          <cell r="C108" t="str">
            <v>Selling Expenses</v>
          </cell>
          <cell r="E108">
            <v>62321.465586462793</v>
          </cell>
          <cell r="F108">
            <v>342768.06072554534</v>
          </cell>
          <cell r="G108">
            <v>56263.261674392794</v>
          </cell>
          <cell r="H108">
            <v>253184.67753476754</v>
          </cell>
          <cell r="I108">
            <v>55751.445978168682</v>
          </cell>
          <cell r="J108">
            <v>236943.64540721689</v>
          </cell>
          <cell r="K108">
            <v>51960.28295870759</v>
          </cell>
          <cell r="L108">
            <v>220831.20257450725</v>
          </cell>
          <cell r="M108">
            <v>71715.201553258041</v>
          </cell>
          <cell r="N108">
            <v>322718.40698966116</v>
          </cell>
          <cell r="O108">
            <v>66090.495089034841</v>
          </cell>
          <cell r="P108">
            <v>380020.34676195029</v>
          </cell>
          <cell r="Q108">
            <v>52049.519627409652</v>
          </cell>
          <cell r="R108">
            <v>273259.97804390063</v>
          </cell>
          <cell r="S108">
            <v>67831.464846447503</v>
          </cell>
          <cell r="T108">
            <v>322199.45802062564</v>
          </cell>
          <cell r="U108">
            <v>322199.45802062564</v>
          </cell>
          <cell r="V108">
            <v>63987.850633427668</v>
          </cell>
          <cell r="W108">
            <v>271948.36519206758</v>
          </cell>
          <cell r="X108">
            <v>68017.376941804934</v>
          </cell>
          <cell r="Y108">
            <v>272069.50776721974</v>
          </cell>
          <cell r="Z108">
            <v>67032.832495146897</v>
          </cell>
          <cell r="AA108">
            <v>301647.74622816104</v>
          </cell>
          <cell r="AB108">
            <v>62059.660832236899</v>
          </cell>
          <cell r="AC108">
            <v>356843.04978536215</v>
          </cell>
          <cell r="AD108">
            <v>62085.03469041879</v>
          </cell>
        </row>
        <row r="109">
          <cell r="C109" t="str">
            <v>Advertisement Expenses</v>
          </cell>
          <cell r="E109">
            <v>9623.2670222916549</v>
          </cell>
          <cell r="F109">
            <v>52927.968622604109</v>
          </cell>
          <cell r="G109">
            <v>12323.309287031736</v>
          </cell>
          <cell r="H109">
            <v>55454.891791642811</v>
          </cell>
          <cell r="I109">
            <v>95067.289517949393</v>
          </cell>
          <cell r="J109">
            <v>404035.98045128497</v>
          </cell>
          <cell r="K109">
            <v>92453.817266353246</v>
          </cell>
          <cell r="L109">
            <v>392928.72338200134</v>
          </cell>
          <cell r="M109">
            <v>102049.19137064386</v>
          </cell>
          <cell r="N109">
            <v>459221.36116789735</v>
          </cell>
          <cell r="O109">
            <v>10205.255539038355</v>
          </cell>
          <cell r="P109">
            <v>58680.219349470543</v>
          </cell>
          <cell r="Q109">
            <v>10015.514559375015</v>
          </cell>
          <cell r="R109">
            <v>52581.451436718824</v>
          </cell>
          <cell r="S109">
            <v>63972.485528157187</v>
          </cell>
          <cell r="T109">
            <v>303869.30625874666</v>
          </cell>
          <cell r="U109">
            <v>303869.30625874666</v>
          </cell>
          <cell r="V109">
            <v>74332.356912373842</v>
          </cell>
          <cell r="W109">
            <v>315912.51687758882</v>
          </cell>
          <cell r="X109">
            <v>10502.791843987552</v>
          </cell>
          <cell r="Y109">
            <v>42011.167375950208</v>
          </cell>
          <cell r="Z109">
            <v>115450.84067460212</v>
          </cell>
          <cell r="AA109">
            <v>519528.78303570952</v>
          </cell>
          <cell r="AB109">
            <v>14005.690502336218</v>
          </cell>
          <cell r="AC109">
            <v>80532.720388433241</v>
          </cell>
          <cell r="AD109">
            <v>46756.684286283344</v>
          </cell>
        </row>
        <row r="110">
          <cell r="C110" t="str">
            <v>Administrative Expenses</v>
          </cell>
          <cell r="E110">
            <v>126984.16544326057</v>
          </cell>
          <cell r="F110">
            <v>698412.90993793309</v>
          </cell>
          <cell r="G110">
            <v>114640.16870602068</v>
          </cell>
          <cell r="H110">
            <v>515880.75917709299</v>
          </cell>
          <cell r="I110">
            <v>113597.30990232948</v>
          </cell>
          <cell r="J110">
            <v>482788.56708490028</v>
          </cell>
          <cell r="K110">
            <v>105872.56101275604</v>
          </cell>
          <cell r="L110">
            <v>449958.38430421322</v>
          </cell>
          <cell r="M110">
            <v>146124.53242456823</v>
          </cell>
          <cell r="N110">
            <v>657560.39591055701</v>
          </cell>
          <cell r="O110">
            <v>134663.81580788712</v>
          </cell>
          <cell r="P110">
            <v>774316.94089535088</v>
          </cell>
          <cell r="Q110">
            <v>106054.38670949526</v>
          </cell>
          <cell r="R110">
            <v>556785.53022485005</v>
          </cell>
          <cell r="S110">
            <v>138211.15843897927</v>
          </cell>
          <cell r="T110">
            <v>656503.00258515158</v>
          </cell>
          <cell r="U110">
            <v>656503.00258515158</v>
          </cell>
          <cell r="V110">
            <v>130379.53672512477</v>
          </cell>
          <cell r="W110">
            <v>554113.03108178033</v>
          </cell>
          <cell r="X110">
            <v>138589.96680063469</v>
          </cell>
          <cell r="Y110">
            <v>554359.86720253888</v>
          </cell>
          <cell r="Z110">
            <v>136583.89146649127</v>
          </cell>
          <cell r="AA110">
            <v>614627.51159921079</v>
          </cell>
          <cell r="AB110">
            <v>126450.72069975834</v>
          </cell>
          <cell r="AC110">
            <v>727091.64402361051</v>
          </cell>
          <cell r="AD110">
            <v>126502.42163738847</v>
          </cell>
        </row>
        <row r="111">
          <cell r="C111" t="str">
            <v>Depreciation (Admin. &amp; Selling )</v>
          </cell>
          <cell r="E111">
            <v>35711.697169287865</v>
          </cell>
          <cell r="F111">
            <v>196414.33443108323</v>
          </cell>
          <cell r="G111">
            <v>32240.200768140439</v>
          </cell>
          <cell r="H111">
            <v>145080.90345663199</v>
          </cell>
          <cell r="I111">
            <v>31946.918076887199</v>
          </cell>
          <cell r="J111">
            <v>135774.4018267706</v>
          </cell>
          <cell r="K111">
            <v>29774.490577046665</v>
          </cell>
          <cell r="L111">
            <v>126541.58495244833</v>
          </cell>
          <cell r="M111">
            <v>41094.533580107251</v>
          </cell>
          <cell r="N111">
            <v>184925.40111048266</v>
          </cell>
          <cell r="O111">
            <v>37871.441632152382</v>
          </cell>
          <cell r="P111">
            <v>217760.7893848762</v>
          </cell>
          <cell r="Q111">
            <v>29825.625332288626</v>
          </cell>
          <cell r="R111">
            <v>156584.53299451526</v>
          </cell>
          <cell r="S111">
            <v>38869.059133161769</v>
          </cell>
          <cell r="T111">
            <v>184628.03088251839</v>
          </cell>
          <cell r="U111">
            <v>184628.03088251839</v>
          </cell>
          <cell r="V111">
            <v>36666.575839175333</v>
          </cell>
          <cell r="W111">
            <v>155832.94731649515</v>
          </cell>
          <cell r="X111">
            <v>38975.591230682825</v>
          </cell>
          <cell r="Y111">
            <v>155902.3649227313</v>
          </cell>
          <cell r="Z111">
            <v>38411.423607250152</v>
          </cell>
          <cell r="AA111">
            <v>172851.40623262565</v>
          </cell>
          <cell r="AB111">
            <v>35561.676754773958</v>
          </cell>
          <cell r="AC111">
            <v>204479.64133995026</v>
          </cell>
          <cell r="AD111">
            <v>35576.216585165967</v>
          </cell>
        </row>
        <row r="112">
          <cell r="C112" t="str">
            <v>Financial Charges -Capital Exp.</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row>
        <row r="113">
          <cell r="C113" t="str">
            <v>Financial  Charges -Working Capital</v>
          </cell>
          <cell r="E113">
            <v>6374.1957447595123</v>
          </cell>
          <cell r="F113">
            <v>35058.076596177314</v>
          </cell>
          <cell r="G113">
            <v>5830.4960860188366</v>
          </cell>
          <cell r="H113">
            <v>26237.232387084761</v>
          </cell>
          <cell r="I113">
            <v>5786.7780760747182</v>
          </cell>
          <cell r="J113">
            <v>24593.806823317551</v>
          </cell>
          <cell r="K113">
            <v>5438.7726952165203</v>
          </cell>
          <cell r="L113">
            <v>23114.783954670213</v>
          </cell>
          <cell r="M113">
            <v>7276.6992202615238</v>
          </cell>
          <cell r="N113">
            <v>32745.146491176856</v>
          </cell>
          <cell r="O113">
            <v>6733.9413754248581</v>
          </cell>
          <cell r="P113">
            <v>38720.162908692932</v>
          </cell>
          <cell r="Q113">
            <v>5373.4534268480929</v>
          </cell>
          <cell r="R113">
            <v>28210.630490952488</v>
          </cell>
          <cell r="S113">
            <v>6813.5458657964136</v>
          </cell>
          <cell r="T113">
            <v>32364.342862532962</v>
          </cell>
          <cell r="U113">
            <v>32364.342862532962</v>
          </cell>
          <cell r="V113">
            <v>6486.7433875631423</v>
          </cell>
          <cell r="W113">
            <v>27568.659397143354</v>
          </cell>
          <cell r="X113">
            <v>6859.4692933315409</v>
          </cell>
          <cell r="Y113">
            <v>27437.87717332616</v>
          </cell>
          <cell r="Z113">
            <v>6753.6868403597782</v>
          </cell>
          <cell r="AA113">
            <v>30391.590781619001</v>
          </cell>
          <cell r="AB113">
            <v>6281.7176182434032</v>
          </cell>
          <cell r="AC113">
            <v>36119.876304899568</v>
          </cell>
          <cell r="AD113">
            <v>6332.5744549723177</v>
          </cell>
        </row>
        <row r="114">
          <cell r="C114" t="str">
            <v>Other Expenses (Charity &amp; Donation)</v>
          </cell>
          <cell r="E114">
            <v>4426.5248227496604</v>
          </cell>
          <cell r="F114">
            <v>24345.886525123133</v>
          </cell>
          <cell r="G114">
            <v>4048.9556152908594</v>
          </cell>
          <cell r="H114">
            <v>18220.300268808867</v>
          </cell>
          <cell r="I114">
            <v>4018.5958861629997</v>
          </cell>
          <cell r="J114">
            <v>17079.032516192747</v>
          </cell>
          <cell r="K114">
            <v>3776.925482789251</v>
          </cell>
          <cell r="L114">
            <v>16051.933301854317</v>
          </cell>
          <cell r="M114">
            <v>5053.2633474038375</v>
          </cell>
          <cell r="N114">
            <v>22739.685063317273</v>
          </cell>
          <cell r="O114">
            <v>4676.3481773783733</v>
          </cell>
          <cell r="P114">
            <v>26889.002019925647</v>
          </cell>
          <cell r="Q114">
            <v>3731.56487975562</v>
          </cell>
          <cell r="R114">
            <v>19590.715618717004</v>
          </cell>
          <cell r="S114">
            <v>4731.6290734697322</v>
          </cell>
          <cell r="T114">
            <v>22475.23809898123</v>
          </cell>
          <cell r="U114">
            <v>22475.23809898123</v>
          </cell>
          <cell r="V114">
            <v>4504.6829080299594</v>
          </cell>
          <cell r="W114">
            <v>19144.902359127325</v>
          </cell>
          <cell r="X114">
            <v>4763.5203425913487</v>
          </cell>
          <cell r="Y114">
            <v>19054.081370365395</v>
          </cell>
          <cell r="Z114">
            <v>4690.0603058054012</v>
          </cell>
          <cell r="AA114">
            <v>21105.271376124307</v>
          </cell>
          <cell r="AB114">
            <v>4362.3039015579179</v>
          </cell>
          <cell r="AC114">
            <v>25083.247433958029</v>
          </cell>
          <cell r="AD114">
            <v>4397.6211492863313</v>
          </cell>
        </row>
        <row r="115">
          <cell r="C115" t="str">
            <v>Other Expenses ( W.P.P.F.)</v>
          </cell>
          <cell r="E115">
            <v>38594.360217718313</v>
          </cell>
          <cell r="F115">
            <v>212268.98119745072</v>
          </cell>
          <cell r="G115">
            <v>47613.187704716955</v>
          </cell>
          <cell r="H115">
            <v>214259.34467122628</v>
          </cell>
          <cell r="I115">
            <v>44517.057793841581</v>
          </cell>
          <cell r="J115">
            <v>189197.49562382672</v>
          </cell>
          <cell r="K115">
            <v>51061.890025056593</v>
          </cell>
          <cell r="L115">
            <v>217013.03260649054</v>
          </cell>
          <cell r="M115">
            <v>34790.741214850859</v>
          </cell>
          <cell r="N115">
            <v>156558.33546682887</v>
          </cell>
          <cell r="O115">
            <v>33909.885185439627</v>
          </cell>
          <cell r="P115">
            <v>194981.83981627785</v>
          </cell>
          <cell r="Q115">
            <v>47788.26335373053</v>
          </cell>
          <cell r="R115">
            <v>250888.38260708528</v>
          </cell>
          <cell r="S115">
            <v>33263.00168298481</v>
          </cell>
          <cell r="T115">
            <v>157999.25799417787</v>
          </cell>
          <cell r="U115">
            <v>157999.25799417787</v>
          </cell>
          <cell r="V115">
            <v>41036.241087022841</v>
          </cell>
          <cell r="W115">
            <v>174404.02461984707</v>
          </cell>
          <cell r="X115">
            <v>44164.229973041547</v>
          </cell>
          <cell r="Y115">
            <v>176656.91989216622</v>
          </cell>
          <cell r="Z115">
            <v>36284.621652321657</v>
          </cell>
          <cell r="AA115">
            <v>163280.79743544746</v>
          </cell>
          <cell r="AB115">
            <v>37263.762594546402</v>
          </cell>
          <cell r="AC115">
            <v>214266.63491864182</v>
          </cell>
          <cell r="AD115">
            <v>40449.372389986151</v>
          </cell>
        </row>
        <row r="116">
          <cell r="C116" t="str">
            <v>Workers Welfare Fund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row>
        <row r="117">
          <cell r="E117">
            <v>284035.67600653035</v>
          </cell>
          <cell r="F117">
            <v>994124.86602285621</v>
          </cell>
          <cell r="G117">
            <v>272959.57984161226</v>
          </cell>
          <cell r="H117">
            <v>818878.73952483677</v>
          </cell>
          <cell r="I117">
            <v>350685.39523141406</v>
          </cell>
          <cell r="J117">
            <v>1052056.1856942421</v>
          </cell>
          <cell r="K117">
            <v>340338.74001792585</v>
          </cell>
          <cell r="L117">
            <v>1021016.2200537776</v>
          </cell>
          <cell r="M117">
            <v>408104.16271109361</v>
          </cell>
          <cell r="N117">
            <v>1224312.4881332808</v>
          </cell>
          <cell r="O117">
            <v>294151.18280635553</v>
          </cell>
          <cell r="P117">
            <v>1029529.1398222443</v>
          </cell>
          <cell r="Q117">
            <v>254838.32788890277</v>
          </cell>
          <cell r="R117">
            <v>828224.56563893403</v>
          </cell>
          <cell r="S117">
            <v>353692.34456899669</v>
          </cell>
          <cell r="T117">
            <v>1149500.1198492392</v>
          </cell>
          <cell r="U117">
            <v>1149500.1198492392</v>
          </cell>
          <cell r="V117">
            <v>357393.98749271751</v>
          </cell>
          <cell r="W117">
            <v>1072181.9624781525</v>
          </cell>
          <cell r="X117">
            <v>311872.94642607443</v>
          </cell>
          <cell r="Y117">
            <v>857650.60267170472</v>
          </cell>
          <cell r="Z117">
            <v>405207.35704197729</v>
          </cell>
          <cell r="AA117">
            <v>1215622.0711259318</v>
          </cell>
          <cell r="AB117">
            <v>285985.5329034531</v>
          </cell>
          <cell r="AC117">
            <v>1644416.8141948555</v>
          </cell>
          <cell r="AD117">
            <v>322099.92519350135</v>
          </cell>
        </row>
        <row r="118">
          <cell r="C118" t="str">
            <v>Operating Profit</v>
          </cell>
          <cell r="E118">
            <v>1006020.0196456434</v>
          </cell>
          <cell r="F118">
            <v>3371146.2209336655</v>
          </cell>
          <cell r="G118">
            <v>1017096.1158105615</v>
          </cell>
          <cell r="H118">
            <v>3051288.3474316848</v>
          </cell>
          <cell r="I118">
            <v>939370.30042075971</v>
          </cell>
          <cell r="J118">
            <v>2818110.9012622791</v>
          </cell>
          <cell r="K118">
            <v>881688.95563424798</v>
          </cell>
          <cell r="L118">
            <v>2645066.8669027439</v>
          </cell>
          <cell r="M118">
            <v>813923.53294108016</v>
          </cell>
          <cell r="N118">
            <v>2441770.5988232405</v>
          </cell>
          <cell r="O118">
            <v>927876.51284581842</v>
          </cell>
          <cell r="P118">
            <v>2995601.9471342773</v>
          </cell>
          <cell r="Q118">
            <v>967189.36776327109</v>
          </cell>
          <cell r="R118">
            <v>3017382.5213175877</v>
          </cell>
          <cell r="S118">
            <v>868335.35108317714</v>
          </cell>
          <cell r="T118">
            <v>2696106.967107282</v>
          </cell>
          <cell r="U118">
            <v>2696106.967107282</v>
          </cell>
          <cell r="V118">
            <v>864633.70815945638</v>
          </cell>
          <cell r="W118">
            <v>2593901.124478369</v>
          </cell>
          <cell r="X118">
            <v>910154.74922609935</v>
          </cell>
          <cell r="Y118">
            <v>2628908.4842848168</v>
          </cell>
          <cell r="Z118">
            <v>816820.33861019649</v>
          </cell>
          <cell r="AA118">
            <v>2450461.0158305895</v>
          </cell>
          <cell r="AB118">
            <v>936042.16274872073</v>
          </cell>
          <cell r="AC118">
            <v>5743748.316239926</v>
          </cell>
          <cell r="AD118">
            <v>1064300.64002389</v>
          </cell>
        </row>
        <row r="119">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row>
        <row r="120">
          <cell r="C120" t="str">
            <v>Other Income</v>
          </cell>
          <cell r="E120">
            <v>71008.919001632588</v>
          </cell>
          <cell r="F120">
            <v>355044.59500816296</v>
          </cell>
          <cell r="G120">
            <v>68239.894960403064</v>
          </cell>
          <cell r="H120">
            <v>204719.68488120919</v>
          </cell>
          <cell r="I120">
            <v>87671.348807853516</v>
          </cell>
          <cell r="J120">
            <v>263014.04642356053</v>
          </cell>
          <cell r="K120">
            <v>85084.685004481464</v>
          </cell>
          <cell r="L120">
            <v>255254.05501344439</v>
          </cell>
          <cell r="M120">
            <v>102026.0406777734</v>
          </cell>
          <cell r="N120">
            <v>306078.12203332019</v>
          </cell>
          <cell r="O120">
            <v>73537.795701588882</v>
          </cell>
          <cell r="P120">
            <v>367688.97850794438</v>
          </cell>
          <cell r="Q120">
            <v>63709.581972225693</v>
          </cell>
          <cell r="R120">
            <v>254838.32788890277</v>
          </cell>
          <cell r="S120">
            <v>88423.086142249173</v>
          </cell>
          <cell r="T120">
            <v>353692.34456899669</v>
          </cell>
          <cell r="U120">
            <v>353692.34456899669</v>
          </cell>
          <cell r="V120">
            <v>89348.496873179378</v>
          </cell>
          <cell r="W120">
            <v>268045.49061953812</v>
          </cell>
          <cell r="X120">
            <v>77968.236606518607</v>
          </cell>
          <cell r="Y120">
            <v>155936.47321303721</v>
          </cell>
          <cell r="Z120">
            <v>101301.83926049432</v>
          </cell>
          <cell r="AA120">
            <v>303905.51778148295</v>
          </cell>
          <cell r="AB120">
            <v>71496.383225863276</v>
          </cell>
          <cell r="AC120">
            <v>357481.91612931638</v>
          </cell>
          <cell r="AD120">
            <v>0</v>
          </cell>
        </row>
        <row r="121">
          <cell r="C121" t="str">
            <v>H.D</v>
          </cell>
          <cell r="E121">
            <v>61408.914285714287</v>
          </cell>
          <cell r="F121">
            <v>337749.02857142856</v>
          </cell>
          <cell r="G121">
            <v>55216.516129032258</v>
          </cell>
          <cell r="H121">
            <v>248474.32258064515</v>
          </cell>
          <cell r="I121">
            <v>67728</v>
          </cell>
          <cell r="J121">
            <v>287844</v>
          </cell>
          <cell r="K121">
            <v>1270059.7333333334</v>
          </cell>
          <cell r="L121">
            <v>5397753.8666666662</v>
          </cell>
          <cell r="M121">
            <v>1237157.1612903227</v>
          </cell>
          <cell r="N121">
            <v>5567207.2258064523</v>
          </cell>
          <cell r="O121">
            <v>1056812.888888889</v>
          </cell>
          <cell r="P121">
            <v>6076674.111111111</v>
          </cell>
          <cell r="Q121">
            <v>291058.28571428574</v>
          </cell>
          <cell r="R121">
            <v>1528056</v>
          </cell>
          <cell r="S121">
            <v>59351</v>
          </cell>
          <cell r="T121">
            <v>281917.25</v>
          </cell>
          <cell r="U121">
            <v>281917.25</v>
          </cell>
          <cell r="V121">
            <v>76010.133333333331</v>
          </cell>
          <cell r="W121">
            <v>323043.06666666659</v>
          </cell>
          <cell r="X121">
            <v>59024.551724137928</v>
          </cell>
          <cell r="Y121">
            <v>236098.20689655168</v>
          </cell>
          <cell r="Z121">
            <v>61265.548387096773</v>
          </cell>
          <cell r="AA121">
            <v>275694.96774193551</v>
          </cell>
          <cell r="AB121">
            <v>54914.594594594593</v>
          </cell>
          <cell r="AC121">
            <v>315758.91891891893</v>
          </cell>
          <cell r="AD121">
            <v>365417.96110316378</v>
          </cell>
        </row>
        <row r="122">
          <cell r="C122" t="str">
            <v>Others</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row>
        <row r="123">
          <cell r="E123">
            <v>61408.914285714287</v>
          </cell>
          <cell r="F123">
            <v>337749.02857142856</v>
          </cell>
          <cell r="G123">
            <v>55216.516129032258</v>
          </cell>
          <cell r="H123">
            <v>248474.32258064515</v>
          </cell>
          <cell r="I123">
            <v>67728</v>
          </cell>
          <cell r="J123">
            <v>287844</v>
          </cell>
          <cell r="K123">
            <v>1270059.7333333334</v>
          </cell>
          <cell r="L123">
            <v>5397753.8666666662</v>
          </cell>
          <cell r="M123">
            <v>1237157.1612903227</v>
          </cell>
          <cell r="N123">
            <v>5567207.2258064523</v>
          </cell>
          <cell r="O123">
            <v>1056812.888888889</v>
          </cell>
          <cell r="P123">
            <v>6076674.111111111</v>
          </cell>
          <cell r="Q123">
            <v>291058.28571428574</v>
          </cell>
          <cell r="R123">
            <v>1528056</v>
          </cell>
          <cell r="S123">
            <v>59351</v>
          </cell>
          <cell r="T123">
            <v>281917.25</v>
          </cell>
          <cell r="U123">
            <v>281917.25</v>
          </cell>
          <cell r="V123">
            <v>76010.133333333331</v>
          </cell>
          <cell r="W123">
            <v>323043.06666666659</v>
          </cell>
          <cell r="X123">
            <v>59024.551724137928</v>
          </cell>
          <cell r="Y123">
            <v>236098.20689655168</v>
          </cell>
          <cell r="Z123">
            <v>61265.548387096773</v>
          </cell>
          <cell r="AA123">
            <v>275694.96774193551</v>
          </cell>
          <cell r="AB123">
            <v>54914.594594594593</v>
          </cell>
          <cell r="AC123">
            <v>315758.91891891893</v>
          </cell>
          <cell r="AD123">
            <v>365417.96110316378</v>
          </cell>
        </row>
        <row r="124">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row>
        <row r="125">
          <cell r="C125" t="str">
            <v>Profit before tax</v>
          </cell>
          <cell r="E125">
            <v>1067428.9339313577</v>
          </cell>
          <cell r="F125">
            <v>3586077.4209336652</v>
          </cell>
          <cell r="G125">
            <v>1072312.6319395937</v>
          </cell>
          <cell r="H125">
            <v>3216937.8958187811</v>
          </cell>
          <cell r="I125">
            <v>1007098.3004207597</v>
          </cell>
          <cell r="J125">
            <v>3021294.9012622791</v>
          </cell>
          <cell r="K125">
            <v>2151748.6889675814</v>
          </cell>
          <cell r="L125">
            <v>6455246.0669027437</v>
          </cell>
          <cell r="M125">
            <v>2051080.6942314031</v>
          </cell>
          <cell r="N125">
            <v>6153242.0826942082</v>
          </cell>
          <cell r="O125">
            <v>1984689.4017347074</v>
          </cell>
          <cell r="P125">
            <v>6694447.0582453888</v>
          </cell>
          <cell r="Q125">
            <v>1258247.6534775568</v>
          </cell>
          <cell r="R125">
            <v>3963321.9498890163</v>
          </cell>
          <cell r="S125">
            <v>927686.35108317714</v>
          </cell>
          <cell r="T125">
            <v>2888997.717107282</v>
          </cell>
          <cell r="U125">
            <v>2888997.717107282</v>
          </cell>
          <cell r="V125">
            <v>940643.84149278956</v>
          </cell>
          <cell r="W125">
            <v>2821931.5244783685</v>
          </cell>
          <cell r="X125">
            <v>969179.30095023732</v>
          </cell>
          <cell r="Y125">
            <v>2791226.001526196</v>
          </cell>
          <cell r="Z125">
            <v>878085.88699729322</v>
          </cell>
          <cell r="AA125">
            <v>2634257.6609918801</v>
          </cell>
          <cell r="AB125">
            <v>990956.75734331529</v>
          </cell>
          <cell r="AC125">
            <v>6059507.2351588439</v>
          </cell>
          <cell r="AD125">
            <v>1429718.6011270538</v>
          </cell>
        </row>
        <row r="126">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row>
        <row r="127">
          <cell r="C127" t="str">
            <v>Taxation</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row>
        <row r="128">
          <cell r="C128" t="str">
            <v>Presumptive</v>
          </cell>
          <cell r="E128">
            <v>360967</v>
          </cell>
          <cell r="F128">
            <v>1893449</v>
          </cell>
          <cell r="G128">
            <v>360967</v>
          </cell>
          <cell r="H128">
            <v>1505751</v>
          </cell>
          <cell r="I128">
            <v>360967</v>
          </cell>
          <cell r="J128">
            <v>1406286</v>
          </cell>
          <cell r="K128">
            <v>360967</v>
          </cell>
          <cell r="L128">
            <v>1406286</v>
          </cell>
          <cell r="M128">
            <v>360967</v>
          </cell>
          <cell r="N128">
            <v>1505751</v>
          </cell>
          <cell r="O128">
            <v>360967</v>
          </cell>
          <cell r="P128">
            <v>1992914</v>
          </cell>
          <cell r="Q128">
            <v>360967</v>
          </cell>
          <cell r="R128">
            <v>1799065</v>
          </cell>
          <cell r="S128">
            <v>360967</v>
          </cell>
          <cell r="T128">
            <v>1600135</v>
          </cell>
          <cell r="U128">
            <v>1600135</v>
          </cell>
          <cell r="V128">
            <v>360967</v>
          </cell>
          <cell r="W128">
            <v>1406286</v>
          </cell>
          <cell r="X128">
            <v>360967</v>
          </cell>
          <cell r="Y128">
            <v>1311902</v>
          </cell>
          <cell r="Z128">
            <v>360967</v>
          </cell>
          <cell r="AA128">
            <v>1505751</v>
          </cell>
          <cell r="AB128">
            <v>360967</v>
          </cell>
          <cell r="AC128">
            <v>1992914</v>
          </cell>
          <cell r="AD128">
            <v>360967</v>
          </cell>
          <cell r="AG128">
            <v>19326490</v>
          </cell>
        </row>
        <row r="129">
          <cell r="C129" t="str">
            <v>Others</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row>
        <row r="130">
          <cell r="E130">
            <v>360967</v>
          </cell>
          <cell r="F130">
            <v>1271669</v>
          </cell>
          <cell r="G130">
            <v>360967</v>
          </cell>
          <cell r="H130">
            <v>1082901</v>
          </cell>
          <cell r="I130">
            <v>360967</v>
          </cell>
          <cell r="J130">
            <v>1082901</v>
          </cell>
          <cell r="K130">
            <v>360967</v>
          </cell>
          <cell r="L130">
            <v>1082901</v>
          </cell>
          <cell r="M130">
            <v>360967</v>
          </cell>
          <cell r="N130">
            <v>1082901</v>
          </cell>
          <cell r="O130">
            <v>360967</v>
          </cell>
          <cell r="P130">
            <v>1271669</v>
          </cell>
          <cell r="Q130">
            <v>360967</v>
          </cell>
          <cell r="R130">
            <v>1177285</v>
          </cell>
          <cell r="S130">
            <v>360967</v>
          </cell>
          <cell r="T130">
            <v>1177285</v>
          </cell>
          <cell r="U130">
            <v>1177285</v>
          </cell>
          <cell r="V130">
            <v>360967</v>
          </cell>
          <cell r="W130">
            <v>1082901</v>
          </cell>
          <cell r="X130">
            <v>360967</v>
          </cell>
          <cell r="Y130">
            <v>988517</v>
          </cell>
          <cell r="Z130">
            <v>360967</v>
          </cell>
          <cell r="AA130">
            <v>1082901</v>
          </cell>
          <cell r="AB130">
            <v>360967</v>
          </cell>
          <cell r="AC130">
            <v>1992914</v>
          </cell>
          <cell r="AD130">
            <v>360967</v>
          </cell>
        </row>
        <row r="131">
          <cell r="C131" t="str">
            <v>Net Profit after taxation</v>
          </cell>
          <cell r="E131">
            <v>706461.93393135769</v>
          </cell>
          <cell r="F131">
            <v>2314408.4209336652</v>
          </cell>
          <cell r="G131">
            <v>711345.6319395937</v>
          </cell>
          <cell r="H131">
            <v>2134036.8958187811</v>
          </cell>
          <cell r="I131">
            <v>646131.30042075971</v>
          </cell>
          <cell r="J131">
            <v>1938393.9012622791</v>
          </cell>
          <cell r="K131">
            <v>1790781.6889675814</v>
          </cell>
          <cell r="L131">
            <v>5372345.0669027437</v>
          </cell>
          <cell r="M131">
            <v>1690113.6942314031</v>
          </cell>
          <cell r="N131">
            <v>5070341.0826942082</v>
          </cell>
          <cell r="O131">
            <v>1623722.4017347074</v>
          </cell>
          <cell r="P131">
            <v>5422778.0582453888</v>
          </cell>
          <cell r="Q131">
            <v>897280.65347755677</v>
          </cell>
          <cell r="R131">
            <v>2786036.9498890163</v>
          </cell>
          <cell r="S131">
            <v>566719.35108317714</v>
          </cell>
          <cell r="T131">
            <v>1711712.7171072823</v>
          </cell>
          <cell r="U131">
            <v>1711712.7171072823</v>
          </cell>
          <cell r="V131">
            <v>579676.84149278956</v>
          </cell>
          <cell r="W131">
            <v>1739030.5244783685</v>
          </cell>
          <cell r="X131">
            <v>608212.30095023732</v>
          </cell>
          <cell r="Y131">
            <v>1802709.001526196</v>
          </cell>
          <cell r="Z131">
            <v>517118.88699729322</v>
          </cell>
          <cell r="AA131">
            <v>1551356.6609918799</v>
          </cell>
          <cell r="AB131">
            <v>629989.75734331529</v>
          </cell>
          <cell r="AC131">
            <v>4066593.2351588449</v>
          </cell>
          <cell r="AD131">
            <v>1068751.6011270538</v>
          </cell>
        </row>
        <row r="132">
          <cell r="Y132" t="str">
            <v>Hiace Commuter</v>
          </cell>
        </row>
        <row r="133">
          <cell r="E133">
            <v>913</v>
          </cell>
          <cell r="G133">
            <v>944</v>
          </cell>
          <cell r="I133">
            <v>975</v>
          </cell>
          <cell r="K133">
            <v>1006</v>
          </cell>
          <cell r="M133">
            <v>1037</v>
          </cell>
          <cell r="O133">
            <v>1068</v>
          </cell>
          <cell r="Q133">
            <v>1099</v>
          </cell>
          <cell r="S133">
            <v>1130</v>
          </cell>
          <cell r="V133">
            <v>1161</v>
          </cell>
          <cell r="X133">
            <v>1192</v>
          </cell>
          <cell r="Z133">
            <v>1223</v>
          </cell>
          <cell r="AB133">
            <v>1254</v>
          </cell>
          <cell r="AD133" t="str">
            <v>Yearly</v>
          </cell>
        </row>
        <row r="134">
          <cell r="C134" t="str">
            <v>Hiace Commuter</v>
          </cell>
          <cell r="E134" t="str">
            <v>Per Unit</v>
          </cell>
          <cell r="F134" t="str">
            <v>Total</v>
          </cell>
          <cell r="G134" t="str">
            <v>Per Unit</v>
          </cell>
          <cell r="H134" t="str">
            <v>Total</v>
          </cell>
          <cell r="I134" t="str">
            <v>Per Unit</v>
          </cell>
          <cell r="J134" t="str">
            <v>Total</v>
          </cell>
          <cell r="K134" t="str">
            <v>Per Unit</v>
          </cell>
          <cell r="L134" t="str">
            <v>Total</v>
          </cell>
          <cell r="M134" t="str">
            <v>Per Unit</v>
          </cell>
          <cell r="N134" t="str">
            <v>Total</v>
          </cell>
          <cell r="O134" t="str">
            <v>Per Unit</v>
          </cell>
          <cell r="P134" t="str">
            <v>Total</v>
          </cell>
          <cell r="Q134" t="str">
            <v>Per Unit</v>
          </cell>
          <cell r="R134" t="str">
            <v>Total</v>
          </cell>
          <cell r="S134" t="str">
            <v>Per Unit</v>
          </cell>
          <cell r="U134" t="str">
            <v>Total</v>
          </cell>
          <cell r="V134" t="str">
            <v>Per Unit</v>
          </cell>
          <cell r="W134" t="str">
            <v>Total</v>
          </cell>
          <cell r="X134" t="str">
            <v>Per Unit</v>
          </cell>
          <cell r="Y134" t="str">
            <v>Total</v>
          </cell>
          <cell r="Z134" t="str">
            <v>Per Unit</v>
          </cell>
          <cell r="AA134" t="str">
            <v>Total</v>
          </cell>
          <cell r="AB134" t="str">
            <v>Per Unit</v>
          </cell>
          <cell r="AC134" t="str">
            <v>Total</v>
          </cell>
          <cell r="AD134" t="str">
            <v>Average</v>
          </cell>
        </row>
        <row r="136">
          <cell r="C136" t="str">
            <v>Sales Units</v>
          </cell>
          <cell r="E136">
            <v>10</v>
          </cell>
          <cell r="F136">
            <v>10</v>
          </cell>
          <cell r="G136">
            <v>10</v>
          </cell>
          <cell r="H136">
            <v>10</v>
          </cell>
          <cell r="I136">
            <v>10</v>
          </cell>
          <cell r="J136">
            <v>10</v>
          </cell>
          <cell r="K136">
            <v>10</v>
          </cell>
          <cell r="L136">
            <v>10</v>
          </cell>
          <cell r="M136">
            <v>10</v>
          </cell>
          <cell r="N136">
            <v>10</v>
          </cell>
          <cell r="O136">
            <v>10</v>
          </cell>
          <cell r="P136">
            <v>10</v>
          </cell>
          <cell r="Q136">
            <v>10</v>
          </cell>
          <cell r="R136">
            <v>10</v>
          </cell>
          <cell r="S136">
            <v>10</v>
          </cell>
          <cell r="T136">
            <v>10</v>
          </cell>
          <cell r="U136">
            <v>10</v>
          </cell>
          <cell r="V136">
            <v>10</v>
          </cell>
          <cell r="W136">
            <v>10</v>
          </cell>
          <cell r="X136">
            <v>10</v>
          </cell>
          <cell r="Y136">
            <v>10</v>
          </cell>
          <cell r="Z136">
            <v>10</v>
          </cell>
          <cell r="AA136">
            <v>10</v>
          </cell>
          <cell r="AB136">
            <v>10</v>
          </cell>
          <cell r="AC136">
            <v>10</v>
          </cell>
          <cell r="AD136">
            <v>120</v>
          </cell>
        </row>
        <row r="137">
          <cell r="U137">
            <v>0</v>
          </cell>
        </row>
        <row r="138">
          <cell r="C138" t="str">
            <v>Selling Price</v>
          </cell>
          <cell r="E138">
            <v>1580000</v>
          </cell>
          <cell r="F138">
            <v>15800000</v>
          </cell>
          <cell r="G138">
            <v>1580000</v>
          </cell>
          <cell r="H138">
            <v>15800000</v>
          </cell>
          <cell r="I138">
            <v>1580000</v>
          </cell>
          <cell r="J138">
            <v>15800000</v>
          </cell>
          <cell r="K138">
            <v>1580000</v>
          </cell>
          <cell r="L138">
            <v>15800000</v>
          </cell>
          <cell r="M138">
            <v>1580000</v>
          </cell>
          <cell r="N138">
            <v>15800000</v>
          </cell>
          <cell r="O138">
            <v>1580000</v>
          </cell>
          <cell r="P138">
            <v>15800000</v>
          </cell>
          <cell r="Q138">
            <v>1580000</v>
          </cell>
          <cell r="R138">
            <v>15800000</v>
          </cell>
          <cell r="S138">
            <v>1580000</v>
          </cell>
          <cell r="T138">
            <v>15800000</v>
          </cell>
          <cell r="U138">
            <v>15800000</v>
          </cell>
          <cell r="V138">
            <v>1580000</v>
          </cell>
          <cell r="W138">
            <v>15800000</v>
          </cell>
          <cell r="X138">
            <v>1580000</v>
          </cell>
          <cell r="Y138">
            <v>15800000</v>
          </cell>
          <cell r="Z138">
            <v>1580000</v>
          </cell>
          <cell r="AA138">
            <v>15800000</v>
          </cell>
          <cell r="AB138">
            <v>1580000</v>
          </cell>
          <cell r="AC138">
            <v>15800000</v>
          </cell>
          <cell r="AD138">
            <v>1580000</v>
          </cell>
        </row>
        <row r="139">
          <cell r="C139" t="str">
            <v>Less: Dealer commission</v>
          </cell>
          <cell r="E139">
            <v>-30000</v>
          </cell>
          <cell r="F139">
            <v>-300000</v>
          </cell>
          <cell r="G139">
            <v>-30000</v>
          </cell>
          <cell r="H139">
            <v>-300000</v>
          </cell>
          <cell r="I139">
            <v>-30000</v>
          </cell>
          <cell r="J139">
            <v>-300000</v>
          </cell>
          <cell r="K139">
            <v>-30000</v>
          </cell>
          <cell r="L139">
            <v>-300000</v>
          </cell>
          <cell r="M139">
            <v>-30000</v>
          </cell>
          <cell r="N139">
            <v>-300000</v>
          </cell>
          <cell r="O139">
            <v>-30000</v>
          </cell>
          <cell r="P139">
            <v>-300000</v>
          </cell>
          <cell r="Q139">
            <v>-30000</v>
          </cell>
          <cell r="R139">
            <v>-300000</v>
          </cell>
          <cell r="S139">
            <v>-30000</v>
          </cell>
          <cell r="T139">
            <v>-300000</v>
          </cell>
          <cell r="U139">
            <v>-300000</v>
          </cell>
          <cell r="V139">
            <v>-30000</v>
          </cell>
          <cell r="W139">
            <v>-300000</v>
          </cell>
          <cell r="X139">
            <v>-30000</v>
          </cell>
          <cell r="Y139">
            <v>-300000</v>
          </cell>
          <cell r="Z139">
            <v>-30000</v>
          </cell>
          <cell r="AA139">
            <v>-300000</v>
          </cell>
          <cell r="AB139">
            <v>-30000</v>
          </cell>
          <cell r="AC139">
            <v>-300000</v>
          </cell>
          <cell r="AD139">
            <v>-30000</v>
          </cell>
        </row>
        <row r="140">
          <cell r="C140" t="str">
            <v>Sales tax</v>
          </cell>
          <cell r="E140">
            <v>-206086.95652173914</v>
          </cell>
          <cell r="F140">
            <v>-2060869.5652173914</v>
          </cell>
          <cell r="G140">
            <v>-206086.95652173914</v>
          </cell>
          <cell r="H140">
            <v>-2060869.5652173914</v>
          </cell>
          <cell r="I140">
            <v>-206086.95652173914</v>
          </cell>
          <cell r="J140">
            <v>-2060869.5652173914</v>
          </cell>
          <cell r="K140">
            <v>-206086.95652173914</v>
          </cell>
          <cell r="L140">
            <v>-2060869.5652173914</v>
          </cell>
          <cell r="M140">
            <v>-206086.95652173914</v>
          </cell>
          <cell r="N140">
            <v>-2060869.5652173914</v>
          </cell>
          <cell r="O140">
            <v>-206086.95652173914</v>
          </cell>
          <cell r="P140">
            <v>-2060869.5652173914</v>
          </cell>
          <cell r="Q140">
            <v>-206086.95652173914</v>
          </cell>
          <cell r="R140">
            <v>-2060869.5652173914</v>
          </cell>
          <cell r="S140">
            <v>-206086.95652173914</v>
          </cell>
          <cell r="T140">
            <v>-2060869.5652173914</v>
          </cell>
          <cell r="U140">
            <v>-2060869.5652173914</v>
          </cell>
          <cell r="V140">
            <v>-206086.95652173914</v>
          </cell>
          <cell r="W140">
            <v>-2060869.5652173914</v>
          </cell>
          <cell r="X140">
            <v>-206086.95652173914</v>
          </cell>
          <cell r="Y140">
            <v>-2060869.5652173914</v>
          </cell>
          <cell r="Z140">
            <v>-206086.95652173914</v>
          </cell>
          <cell r="AA140">
            <v>-2060869.5652173914</v>
          </cell>
          <cell r="AB140">
            <v>-206086.95652173914</v>
          </cell>
          <cell r="AC140">
            <v>-2060869.5652173914</v>
          </cell>
          <cell r="AD140">
            <v>-206086.95652173911</v>
          </cell>
        </row>
        <row r="141">
          <cell r="C141" t="str">
            <v>Net Sales</v>
          </cell>
          <cell r="E141">
            <v>1343913.0434782607</v>
          </cell>
          <cell r="F141">
            <v>13439130.434782607</v>
          </cell>
          <cell r="G141">
            <v>1343913.0434782607</v>
          </cell>
          <cell r="H141">
            <v>13439130.434782607</v>
          </cell>
          <cell r="I141">
            <v>1343913.0434782607</v>
          </cell>
          <cell r="J141">
            <v>13439130.434782607</v>
          </cell>
          <cell r="K141">
            <v>1343913.0434782607</v>
          </cell>
          <cell r="L141">
            <v>13439130.434782607</v>
          </cell>
          <cell r="M141">
            <v>1343913.0434782607</v>
          </cell>
          <cell r="N141">
            <v>13439130.434782607</v>
          </cell>
          <cell r="O141">
            <v>1343913.0434782607</v>
          </cell>
          <cell r="P141">
            <v>13439130.434782607</v>
          </cell>
          <cell r="Q141">
            <v>1343913.0434782607</v>
          </cell>
          <cell r="R141">
            <v>13439130.434782607</v>
          </cell>
          <cell r="S141">
            <v>1343913.0434782607</v>
          </cell>
          <cell r="T141">
            <v>13439130.434782607</v>
          </cell>
          <cell r="U141">
            <v>13439130.434782607</v>
          </cell>
          <cell r="V141">
            <v>1343913.0434782607</v>
          </cell>
          <cell r="W141">
            <v>13439130.434782607</v>
          </cell>
          <cell r="X141">
            <v>1343913.0434782607</v>
          </cell>
          <cell r="Y141">
            <v>13439130.434782607</v>
          </cell>
          <cell r="Z141">
            <v>1343913.0434782607</v>
          </cell>
          <cell r="AA141">
            <v>13439130.434782607</v>
          </cell>
          <cell r="AB141">
            <v>1343913.0434782607</v>
          </cell>
          <cell r="AC141">
            <v>13439130.434782607</v>
          </cell>
          <cell r="AD141">
            <v>1343913.043478261</v>
          </cell>
        </row>
        <row r="142">
          <cell r="C142" t="str">
            <v>Landed cost</v>
          </cell>
          <cell r="E142">
            <v>1032844</v>
          </cell>
          <cell r="F142">
            <v>10328440</v>
          </cell>
          <cell r="G142">
            <v>1032844</v>
          </cell>
          <cell r="H142">
            <v>10328440</v>
          </cell>
          <cell r="I142">
            <v>1032844</v>
          </cell>
          <cell r="J142">
            <v>10328440</v>
          </cell>
          <cell r="K142">
            <v>1032844</v>
          </cell>
          <cell r="L142">
            <v>10328440</v>
          </cell>
          <cell r="M142">
            <v>1032844</v>
          </cell>
          <cell r="N142">
            <v>10328440</v>
          </cell>
          <cell r="O142">
            <v>1032844</v>
          </cell>
          <cell r="P142">
            <v>10328440</v>
          </cell>
          <cell r="Q142">
            <v>1032844</v>
          </cell>
          <cell r="R142">
            <v>10328440</v>
          </cell>
          <cell r="S142">
            <v>1032844</v>
          </cell>
          <cell r="T142">
            <v>10328440</v>
          </cell>
          <cell r="U142">
            <v>10328440</v>
          </cell>
          <cell r="V142">
            <v>1032844</v>
          </cell>
          <cell r="W142">
            <v>10328440</v>
          </cell>
          <cell r="X142">
            <v>1032844</v>
          </cell>
          <cell r="Y142">
            <v>10328440</v>
          </cell>
          <cell r="Z142">
            <v>1032844</v>
          </cell>
          <cell r="AA142">
            <v>10328440</v>
          </cell>
          <cell r="AB142">
            <v>1032844</v>
          </cell>
          <cell r="AC142">
            <v>10328440</v>
          </cell>
          <cell r="AD142">
            <v>1032844</v>
          </cell>
          <cell r="AF142">
            <v>123941280</v>
          </cell>
        </row>
        <row r="143">
          <cell r="C143" t="str">
            <v>Gross Profit</v>
          </cell>
          <cell r="E143">
            <v>311069.04347826075</v>
          </cell>
          <cell r="F143">
            <v>3110690.4347826075</v>
          </cell>
          <cell r="G143">
            <v>311069.04347826075</v>
          </cell>
          <cell r="H143">
            <v>3110690.4347826075</v>
          </cell>
          <cell r="I143">
            <v>311069.04347826075</v>
          </cell>
          <cell r="J143">
            <v>3110690.4347826075</v>
          </cell>
          <cell r="K143">
            <v>311069.04347826075</v>
          </cell>
          <cell r="L143">
            <v>3110690.4347826075</v>
          </cell>
          <cell r="M143">
            <v>311069.04347826075</v>
          </cell>
          <cell r="N143">
            <v>3110690.4347826075</v>
          </cell>
          <cell r="O143">
            <v>311069.04347826075</v>
          </cell>
          <cell r="P143">
            <v>3110690.4347826075</v>
          </cell>
          <cell r="Q143">
            <v>311069.04347826075</v>
          </cell>
          <cell r="R143">
            <v>3110690.4347826075</v>
          </cell>
          <cell r="S143">
            <v>311069.04347826075</v>
          </cell>
          <cell r="T143">
            <v>3110690.4347826075</v>
          </cell>
          <cell r="U143">
            <v>3110690.4347826075</v>
          </cell>
          <cell r="V143">
            <v>311069.04347826075</v>
          </cell>
          <cell r="W143">
            <v>3110690.4347826075</v>
          </cell>
          <cell r="X143">
            <v>311069.04347826075</v>
          </cell>
          <cell r="Y143">
            <v>3110690.4347826075</v>
          </cell>
          <cell r="Z143">
            <v>311069.04347826075</v>
          </cell>
          <cell r="AA143">
            <v>3110690.4347826075</v>
          </cell>
          <cell r="AB143">
            <v>311069.04347826075</v>
          </cell>
          <cell r="AC143">
            <v>3110690.4347826075</v>
          </cell>
          <cell r="AD143">
            <v>311069.04347826098</v>
          </cell>
          <cell r="AG143">
            <v>37328285.217391297</v>
          </cell>
        </row>
        <row r="144">
          <cell r="E144">
            <v>0.23146515690714972</v>
          </cell>
          <cell r="U144">
            <v>0</v>
          </cell>
        </row>
        <row r="145">
          <cell r="U145">
            <v>0</v>
          </cell>
        </row>
        <row r="146">
          <cell r="C146" t="str">
            <v>Other Expenses</v>
          </cell>
          <cell r="U146">
            <v>0</v>
          </cell>
        </row>
        <row r="147">
          <cell r="C147" t="str">
            <v>Selling Expenses</v>
          </cell>
          <cell r="E147">
            <v>15580.366396615698</v>
          </cell>
          <cell r="F147">
            <v>155803.66396615698</v>
          </cell>
          <cell r="G147">
            <v>14065.815418598198</v>
          </cell>
          <cell r="H147">
            <v>140658.15418598198</v>
          </cell>
          <cell r="I147">
            <v>13937.86149454217</v>
          </cell>
          <cell r="J147">
            <v>139378.61494542169</v>
          </cell>
          <cell r="K147">
            <v>12990.070739676898</v>
          </cell>
          <cell r="L147">
            <v>129900.70739676898</v>
          </cell>
          <cell r="M147">
            <v>17928.80038831451</v>
          </cell>
          <cell r="N147">
            <v>179288.00388314511</v>
          </cell>
          <cell r="O147">
            <v>16522.62377225871</v>
          </cell>
          <cell r="P147">
            <v>165226.2377225871</v>
          </cell>
          <cell r="Q147">
            <v>13012.379906852413</v>
          </cell>
          <cell r="R147">
            <v>130123.79906852412</v>
          </cell>
          <cell r="S147">
            <v>16957.866211611876</v>
          </cell>
          <cell r="T147">
            <v>169578.66211611876</v>
          </cell>
          <cell r="U147">
            <v>169578.66211611876</v>
          </cell>
          <cell r="V147">
            <v>15996.962658356917</v>
          </cell>
          <cell r="W147">
            <v>159969.62658356916</v>
          </cell>
          <cell r="X147">
            <v>17004.344235451234</v>
          </cell>
          <cell r="Y147">
            <v>170043.44235451234</v>
          </cell>
          <cell r="Z147">
            <v>16758.208123786724</v>
          </cell>
          <cell r="AA147">
            <v>167582.08123786724</v>
          </cell>
          <cell r="AB147">
            <v>15514.915208059225</v>
          </cell>
          <cell r="AC147">
            <v>155149.15208059223</v>
          </cell>
          <cell r="AD147">
            <v>15522.517879510382</v>
          </cell>
        </row>
        <row r="148">
          <cell r="C148" t="str">
            <v>Advertisement Expenses</v>
          </cell>
          <cell r="E148">
            <v>2405.8167555729137</v>
          </cell>
          <cell r="F148">
            <v>24058.167555729138</v>
          </cell>
          <cell r="G148">
            <v>3080.827321757934</v>
          </cell>
          <cell r="H148">
            <v>30808.273217579339</v>
          </cell>
          <cell r="I148">
            <v>23766.822379487348</v>
          </cell>
          <cell r="J148">
            <v>237668.22379487348</v>
          </cell>
          <cell r="K148">
            <v>23113.454316588311</v>
          </cell>
          <cell r="L148">
            <v>231134.54316588311</v>
          </cell>
          <cell r="M148">
            <v>25512.297842660966</v>
          </cell>
          <cell r="N148">
            <v>255122.97842660965</v>
          </cell>
          <cell r="O148">
            <v>2551.3138847595887</v>
          </cell>
          <cell r="P148">
            <v>25513.138847595888</v>
          </cell>
          <cell r="Q148">
            <v>2503.8786398437537</v>
          </cell>
          <cell r="R148">
            <v>25038.786398437536</v>
          </cell>
          <cell r="S148">
            <v>15993.121382039297</v>
          </cell>
          <cell r="T148">
            <v>159931.21382039296</v>
          </cell>
          <cell r="U148">
            <v>159931.21382039296</v>
          </cell>
          <cell r="V148">
            <v>18583.08922809346</v>
          </cell>
          <cell r="W148">
            <v>185830.89228093461</v>
          </cell>
          <cell r="X148">
            <v>2625.697960996888</v>
          </cell>
          <cell r="Y148">
            <v>26256.979609968879</v>
          </cell>
          <cell r="Z148">
            <v>28862.71016865053</v>
          </cell>
          <cell r="AA148">
            <v>288627.10168650531</v>
          </cell>
          <cell r="AB148">
            <v>3501.4226255840545</v>
          </cell>
          <cell r="AC148">
            <v>35014.226255840542</v>
          </cell>
          <cell r="AD148">
            <v>12708.371042169589</v>
          </cell>
        </row>
        <row r="149">
          <cell r="C149" t="str">
            <v>Administrative Expenses</v>
          </cell>
          <cell r="E149">
            <v>31746.041360815143</v>
          </cell>
          <cell r="F149">
            <v>317460.41360815143</v>
          </cell>
          <cell r="G149">
            <v>28660.042176505169</v>
          </cell>
          <cell r="H149">
            <v>286600.42176505167</v>
          </cell>
          <cell r="I149">
            <v>28399.32747558237</v>
          </cell>
          <cell r="J149">
            <v>283993.27475582372</v>
          </cell>
          <cell r="K149">
            <v>26468.140253189009</v>
          </cell>
          <cell r="L149">
            <v>264681.40253189008</v>
          </cell>
          <cell r="M149">
            <v>36531.133106142057</v>
          </cell>
          <cell r="N149">
            <v>365311.33106142055</v>
          </cell>
          <cell r="O149">
            <v>33665.95395197178</v>
          </cell>
          <cell r="P149">
            <v>336659.5395197178</v>
          </cell>
          <cell r="Q149">
            <v>26513.596677373815</v>
          </cell>
          <cell r="R149">
            <v>265135.96677373815</v>
          </cell>
          <cell r="S149">
            <v>34552.789609744817</v>
          </cell>
          <cell r="T149">
            <v>345527.89609744819</v>
          </cell>
          <cell r="U149">
            <v>345527.89609744819</v>
          </cell>
          <cell r="V149">
            <v>32594.884181281192</v>
          </cell>
          <cell r="W149">
            <v>325948.84181281191</v>
          </cell>
          <cell r="X149">
            <v>34647.491700158673</v>
          </cell>
          <cell r="Y149">
            <v>346474.91700158676</v>
          </cell>
          <cell r="Z149">
            <v>34145.972866622818</v>
          </cell>
          <cell r="AA149">
            <v>341459.72866622818</v>
          </cell>
          <cell r="AB149">
            <v>31612.680174939585</v>
          </cell>
          <cell r="AC149">
            <v>316126.80174939585</v>
          </cell>
          <cell r="AD149">
            <v>31628.171127860536</v>
          </cell>
        </row>
        <row r="150">
          <cell r="C150" t="str">
            <v>Depreciation (Admin. &amp; Selling )</v>
          </cell>
          <cell r="E150">
            <v>8927.9242923219663</v>
          </cell>
          <cell r="F150">
            <v>89279.242923219659</v>
          </cell>
          <cell r="G150">
            <v>8060.0501920351098</v>
          </cell>
          <cell r="H150">
            <v>80600.501920351104</v>
          </cell>
          <cell r="I150">
            <v>7986.7295192217998</v>
          </cell>
          <cell r="J150">
            <v>79867.295192217993</v>
          </cell>
          <cell r="K150">
            <v>7443.6226442616662</v>
          </cell>
          <cell r="L150">
            <v>74436.226442616666</v>
          </cell>
          <cell r="M150">
            <v>10273.633395026813</v>
          </cell>
          <cell r="N150">
            <v>102736.33395026813</v>
          </cell>
          <cell r="O150">
            <v>9467.8604080380956</v>
          </cell>
          <cell r="P150">
            <v>94678.604080380959</v>
          </cell>
          <cell r="Q150">
            <v>7456.4063330721565</v>
          </cell>
          <cell r="R150">
            <v>74564.063330721561</v>
          </cell>
          <cell r="S150">
            <v>9717.2647832904422</v>
          </cell>
          <cell r="T150">
            <v>97172.647832904418</v>
          </cell>
          <cell r="U150">
            <v>97172.647832904418</v>
          </cell>
          <cell r="V150">
            <v>9166.6439597938333</v>
          </cell>
          <cell r="W150">
            <v>91666.439597938326</v>
          </cell>
          <cell r="X150">
            <v>9743.8978076707062</v>
          </cell>
          <cell r="Y150">
            <v>97438.978076707062</v>
          </cell>
          <cell r="Z150">
            <v>9602.8559018125379</v>
          </cell>
          <cell r="AA150">
            <v>96028.559018125379</v>
          </cell>
          <cell r="AB150">
            <v>8890.4191886934896</v>
          </cell>
          <cell r="AC150">
            <v>88904.191886934888</v>
          </cell>
          <cell r="AD150">
            <v>8894.7757021032194</v>
          </cell>
        </row>
        <row r="151">
          <cell r="C151" t="str">
            <v>Financial Charges -Capital Exp.</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row>
        <row r="152">
          <cell r="C152" t="str">
            <v>Financial  Charges -Working Capital</v>
          </cell>
          <cell r="E152">
            <v>1593.5489361898781</v>
          </cell>
          <cell r="F152">
            <v>15935.489361898781</v>
          </cell>
          <cell r="G152">
            <v>1457.6240215047092</v>
          </cell>
          <cell r="H152">
            <v>14576.240215047092</v>
          </cell>
          <cell r="I152">
            <v>1446.6945190186796</v>
          </cell>
          <cell r="J152">
            <v>14466.945190186796</v>
          </cell>
          <cell r="K152">
            <v>1359.6931738041301</v>
          </cell>
          <cell r="L152">
            <v>13596.931738041301</v>
          </cell>
          <cell r="M152">
            <v>1819.174805065381</v>
          </cell>
          <cell r="N152">
            <v>18191.748050653809</v>
          </cell>
          <cell r="O152">
            <v>1683.4853438562145</v>
          </cell>
          <cell r="P152">
            <v>16834.853438562146</v>
          </cell>
          <cell r="Q152">
            <v>1343.3633567120232</v>
          </cell>
          <cell r="R152">
            <v>13433.633567120232</v>
          </cell>
          <cell r="S152">
            <v>1703.3864664491034</v>
          </cell>
          <cell r="T152">
            <v>17033.864664491033</v>
          </cell>
          <cell r="U152">
            <v>17033.864664491033</v>
          </cell>
          <cell r="V152">
            <v>1621.6858468907856</v>
          </cell>
          <cell r="W152">
            <v>16216.858468907856</v>
          </cell>
          <cell r="X152">
            <v>1714.8673233328852</v>
          </cell>
          <cell r="Y152">
            <v>17148.673233328853</v>
          </cell>
          <cell r="Z152">
            <v>1688.4217100899446</v>
          </cell>
          <cell r="AA152">
            <v>16884.217100899445</v>
          </cell>
          <cell r="AB152">
            <v>1570.4294045608508</v>
          </cell>
          <cell r="AC152">
            <v>15704.294045608509</v>
          </cell>
          <cell r="AD152">
            <v>1583.5312422895488</v>
          </cell>
        </row>
        <row r="153">
          <cell r="C153" t="str">
            <v>Other Expenses (Charity &amp; Donation)</v>
          </cell>
          <cell r="E153">
            <v>1106.6312056874151</v>
          </cell>
          <cell r="F153">
            <v>11066.312056874151</v>
          </cell>
          <cell r="G153">
            <v>1012.2389038227149</v>
          </cell>
          <cell r="H153">
            <v>10122.389038227149</v>
          </cell>
          <cell r="I153">
            <v>1004.6489715407499</v>
          </cell>
          <cell r="J153">
            <v>10046.489715407499</v>
          </cell>
          <cell r="K153">
            <v>944.23137069731274</v>
          </cell>
          <cell r="L153">
            <v>9442.3137069731274</v>
          </cell>
          <cell r="M153">
            <v>1263.3158368509594</v>
          </cell>
          <cell r="N153">
            <v>12633.158368509594</v>
          </cell>
          <cell r="O153">
            <v>1169.0870443445933</v>
          </cell>
          <cell r="P153">
            <v>11690.870443445932</v>
          </cell>
          <cell r="Q153">
            <v>932.89121993890501</v>
          </cell>
          <cell r="R153">
            <v>9328.9121993890494</v>
          </cell>
          <cell r="S153">
            <v>1182.9072683674331</v>
          </cell>
          <cell r="T153">
            <v>11829.072683674331</v>
          </cell>
          <cell r="U153">
            <v>11829.072683674331</v>
          </cell>
          <cell r="V153">
            <v>1126.1707270074899</v>
          </cell>
          <cell r="W153">
            <v>11261.707270074898</v>
          </cell>
          <cell r="X153">
            <v>1190.8800856478372</v>
          </cell>
          <cell r="Y153">
            <v>11908.800856478372</v>
          </cell>
          <cell r="Z153">
            <v>1172.5150764513503</v>
          </cell>
          <cell r="AA153">
            <v>11725.150764513503</v>
          </cell>
          <cell r="AB153">
            <v>1090.5759753894795</v>
          </cell>
          <cell r="AC153">
            <v>10905.759753894796</v>
          </cell>
          <cell r="AD153">
            <v>1099.6744738121865</v>
          </cell>
        </row>
        <row r="154">
          <cell r="C154" t="str">
            <v>Other Expenses ( W.P.P.F.)</v>
          </cell>
          <cell r="E154">
            <v>9648.5900544295782</v>
          </cell>
          <cell r="F154">
            <v>96485.900544295786</v>
          </cell>
          <cell r="G154">
            <v>11903.296926179239</v>
          </cell>
          <cell r="H154">
            <v>119032.96926179239</v>
          </cell>
          <cell r="I154">
            <v>11129.264448460395</v>
          </cell>
          <cell r="J154">
            <v>111292.64448460395</v>
          </cell>
          <cell r="K154">
            <v>12765.472506264148</v>
          </cell>
          <cell r="L154">
            <v>127654.72506264149</v>
          </cell>
          <cell r="M154">
            <v>8697.6853037127148</v>
          </cell>
          <cell r="N154">
            <v>86976.853037127148</v>
          </cell>
          <cell r="O154">
            <v>8477.4712963599068</v>
          </cell>
          <cell r="P154">
            <v>84774.712963599071</v>
          </cell>
          <cell r="Q154">
            <v>11947.065838432633</v>
          </cell>
          <cell r="R154">
            <v>119470.65838432632</v>
          </cell>
          <cell r="S154">
            <v>8315.7504207462025</v>
          </cell>
          <cell r="T154">
            <v>83157.504207462029</v>
          </cell>
          <cell r="U154">
            <v>83157.504207462029</v>
          </cell>
          <cell r="V154">
            <v>10259.06027175571</v>
          </cell>
          <cell r="W154">
            <v>102590.60271755711</v>
          </cell>
          <cell r="X154">
            <v>11041.057493260387</v>
          </cell>
          <cell r="Y154">
            <v>110410.57493260386</v>
          </cell>
          <cell r="Z154">
            <v>9071.1554130804143</v>
          </cell>
          <cell r="AA154">
            <v>90711.554130804143</v>
          </cell>
          <cell r="AB154">
            <v>9315.9406486366006</v>
          </cell>
          <cell r="AC154">
            <v>93159.406486366002</v>
          </cell>
          <cell r="AD154">
            <v>10214.317551776496</v>
          </cell>
        </row>
        <row r="155">
          <cell r="C155" t="str">
            <v>Workers Welfare Fund</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row>
        <row r="156">
          <cell r="E156">
            <v>71008.919001632588</v>
          </cell>
          <cell r="F156">
            <v>710089.19001632591</v>
          </cell>
          <cell r="G156">
            <v>68239.894960403064</v>
          </cell>
          <cell r="H156">
            <v>682398.9496040307</v>
          </cell>
          <cell r="I156">
            <v>87671.348807853516</v>
          </cell>
          <cell r="J156">
            <v>876713.48807853519</v>
          </cell>
          <cell r="K156">
            <v>85084.685004481464</v>
          </cell>
          <cell r="L156">
            <v>850846.85004481464</v>
          </cell>
          <cell r="M156">
            <v>102026.0406777734</v>
          </cell>
          <cell r="N156">
            <v>1020260.4067777341</v>
          </cell>
          <cell r="O156">
            <v>73537.795701588882</v>
          </cell>
          <cell r="P156">
            <v>735377.95701588877</v>
          </cell>
          <cell r="Q156">
            <v>63709.581972225693</v>
          </cell>
          <cell r="R156">
            <v>637095.81972225697</v>
          </cell>
          <cell r="S156">
            <v>88423.086142249173</v>
          </cell>
          <cell r="T156">
            <v>884230.86142249173</v>
          </cell>
          <cell r="U156">
            <v>884230.86142249173</v>
          </cell>
          <cell r="V156">
            <v>89348.496873179378</v>
          </cell>
          <cell r="W156">
            <v>893484.96873179381</v>
          </cell>
          <cell r="X156">
            <v>77968.236606518607</v>
          </cell>
          <cell r="Y156">
            <v>779682.3660651861</v>
          </cell>
          <cell r="Z156">
            <v>101301.83926049432</v>
          </cell>
          <cell r="AA156">
            <v>1013018.3926049432</v>
          </cell>
          <cell r="AB156">
            <v>71496.383225863276</v>
          </cell>
          <cell r="AC156">
            <v>714963.83225863276</v>
          </cell>
          <cell r="AD156">
            <v>81651.359019521959</v>
          </cell>
        </row>
        <row r="157">
          <cell r="C157" t="str">
            <v>Operating Profit</v>
          </cell>
          <cell r="E157">
            <v>240060.12447662815</v>
          </cell>
          <cell r="F157">
            <v>2400601.2447662815</v>
          </cell>
          <cell r="G157">
            <v>242829.14851785768</v>
          </cell>
          <cell r="H157">
            <v>2428291.4851785768</v>
          </cell>
          <cell r="I157">
            <v>223397.69467040722</v>
          </cell>
          <cell r="J157">
            <v>2233976.9467040719</v>
          </cell>
          <cell r="K157">
            <v>225984.35847377928</v>
          </cell>
          <cell r="L157">
            <v>2259843.5847377926</v>
          </cell>
          <cell r="M157">
            <v>209043.00280048733</v>
          </cell>
          <cell r="N157">
            <v>2090430.0280048733</v>
          </cell>
          <cell r="O157">
            <v>237531.24777667187</v>
          </cell>
          <cell r="P157">
            <v>2375312.4777667187</v>
          </cell>
          <cell r="Q157">
            <v>247359.46150603506</v>
          </cell>
          <cell r="R157">
            <v>2473594.6150603509</v>
          </cell>
          <cell r="S157">
            <v>222645.95733601158</v>
          </cell>
          <cell r="T157">
            <v>2226459.5733601158</v>
          </cell>
          <cell r="U157">
            <v>2226459.5733601158</v>
          </cell>
          <cell r="V157">
            <v>221720.54660508136</v>
          </cell>
          <cell r="W157">
            <v>2217205.4660508134</v>
          </cell>
          <cell r="X157">
            <v>233100.80687174213</v>
          </cell>
          <cell r="Y157">
            <v>2331008.068717421</v>
          </cell>
          <cell r="Z157">
            <v>209767.20421776641</v>
          </cell>
          <cell r="AA157">
            <v>2097672.0421776641</v>
          </cell>
          <cell r="AB157">
            <v>239572.66025239747</v>
          </cell>
          <cell r="AC157">
            <v>2395726.6025239746</v>
          </cell>
          <cell r="AD157">
            <v>229417.68445873901</v>
          </cell>
        </row>
        <row r="158">
          <cell r="U158">
            <v>0</v>
          </cell>
        </row>
        <row r="159">
          <cell r="C159" t="str">
            <v>Other Income</v>
          </cell>
          <cell r="U159">
            <v>0</v>
          </cell>
        </row>
        <row r="160">
          <cell r="C160" t="str">
            <v>H.D</v>
          </cell>
          <cell r="E160">
            <v>15352.228571428572</v>
          </cell>
          <cell r="F160">
            <v>153522.28571428571</v>
          </cell>
          <cell r="G160">
            <v>13804.129032258064</v>
          </cell>
          <cell r="H160">
            <v>138041.29032258064</v>
          </cell>
          <cell r="I160">
            <v>16932</v>
          </cell>
          <cell r="J160">
            <v>169320</v>
          </cell>
          <cell r="K160">
            <v>317514.93333333335</v>
          </cell>
          <cell r="L160">
            <v>3175149.3333333335</v>
          </cell>
          <cell r="M160">
            <v>309289.29032258067</v>
          </cell>
          <cell r="N160">
            <v>3092892.9032258065</v>
          </cell>
          <cell r="O160">
            <v>264203.22222222225</v>
          </cell>
          <cell r="P160">
            <v>2642032.2222222225</v>
          </cell>
          <cell r="Q160">
            <v>72764.571428571435</v>
          </cell>
          <cell r="R160">
            <v>727645.71428571432</v>
          </cell>
          <cell r="S160">
            <v>14837.75</v>
          </cell>
          <cell r="T160">
            <v>148377.5</v>
          </cell>
          <cell r="U160">
            <v>148377.5</v>
          </cell>
          <cell r="V160">
            <v>19002.533333333333</v>
          </cell>
          <cell r="W160">
            <v>190025.33333333331</v>
          </cell>
          <cell r="X160">
            <v>14756.137931034482</v>
          </cell>
          <cell r="Y160">
            <v>147561.37931034481</v>
          </cell>
          <cell r="Z160">
            <v>15316.387096774193</v>
          </cell>
          <cell r="AA160">
            <v>153163.87096774194</v>
          </cell>
          <cell r="AB160">
            <v>13728.648648648648</v>
          </cell>
          <cell r="AC160">
            <v>137286.48648648648</v>
          </cell>
          <cell r="AD160">
            <v>90625.152660015432</v>
          </cell>
        </row>
        <row r="161">
          <cell r="C161" t="str">
            <v>Others</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row>
        <row r="162">
          <cell r="E162">
            <v>15352.228571428572</v>
          </cell>
          <cell r="F162">
            <v>153522.28571428571</v>
          </cell>
          <cell r="G162">
            <v>13804.129032258064</v>
          </cell>
          <cell r="H162">
            <v>138041.29032258064</v>
          </cell>
          <cell r="I162">
            <v>16932</v>
          </cell>
          <cell r="J162">
            <v>169320</v>
          </cell>
          <cell r="K162">
            <v>317514.93333333335</v>
          </cell>
          <cell r="L162">
            <v>3175149.3333333335</v>
          </cell>
          <cell r="M162">
            <v>309289.29032258067</v>
          </cell>
          <cell r="N162">
            <v>3092892.9032258065</v>
          </cell>
          <cell r="O162">
            <v>264203.22222222225</v>
          </cell>
          <cell r="P162">
            <v>2642032.2222222225</v>
          </cell>
          <cell r="Q162">
            <v>72764.571428571435</v>
          </cell>
          <cell r="R162">
            <v>727645.71428571432</v>
          </cell>
          <cell r="S162">
            <v>14837.75</v>
          </cell>
          <cell r="T162">
            <v>148377.5</v>
          </cell>
          <cell r="U162">
            <v>148377.5</v>
          </cell>
          <cell r="V162">
            <v>19002.533333333333</v>
          </cell>
          <cell r="W162">
            <v>190025.33333333331</v>
          </cell>
          <cell r="X162">
            <v>14756.137931034482</v>
          </cell>
          <cell r="Y162">
            <v>147561.37931034481</v>
          </cell>
          <cell r="Z162">
            <v>15316.387096774193</v>
          </cell>
          <cell r="AA162">
            <v>153163.87096774194</v>
          </cell>
          <cell r="AB162">
            <v>13728.648648648648</v>
          </cell>
          <cell r="AC162">
            <v>137286.48648648648</v>
          </cell>
          <cell r="AD162">
            <v>90625.152660015432</v>
          </cell>
        </row>
        <row r="163">
          <cell r="U163">
            <v>0</v>
          </cell>
        </row>
        <row r="164">
          <cell r="C164" t="str">
            <v>Profit before tax</v>
          </cell>
          <cell r="E164">
            <v>255412.35304805671</v>
          </cell>
          <cell r="F164">
            <v>2554123.5304805674</v>
          </cell>
          <cell r="G164">
            <v>256633.27755011574</v>
          </cell>
          <cell r="H164">
            <v>2566332.7755011576</v>
          </cell>
          <cell r="I164">
            <v>240329.69467040722</v>
          </cell>
          <cell r="J164">
            <v>2403296.9467040719</v>
          </cell>
          <cell r="K164">
            <v>543499.29180711263</v>
          </cell>
          <cell r="L164">
            <v>5434992.9180711266</v>
          </cell>
          <cell r="M164">
            <v>518332.293123068</v>
          </cell>
          <cell r="N164">
            <v>5183322.9312306801</v>
          </cell>
          <cell r="O164">
            <v>501734.46999889414</v>
          </cell>
          <cell r="P164">
            <v>5017344.6999889417</v>
          </cell>
          <cell r="Q164">
            <v>320124.03293460648</v>
          </cell>
          <cell r="R164">
            <v>3201240.3293460649</v>
          </cell>
          <cell r="S164">
            <v>237483.70733601158</v>
          </cell>
          <cell r="T164">
            <v>2374837.0733601158</v>
          </cell>
          <cell r="U164">
            <v>2374837.0733601158</v>
          </cell>
          <cell r="V164">
            <v>240723.07993841468</v>
          </cell>
          <cell r="W164">
            <v>2407230.7993841469</v>
          </cell>
          <cell r="X164">
            <v>247856.94480277662</v>
          </cell>
          <cell r="Y164">
            <v>2478569.4480277663</v>
          </cell>
          <cell r="Z164">
            <v>225083.59131454059</v>
          </cell>
          <cell r="AA164">
            <v>2250835.9131454062</v>
          </cell>
          <cell r="AB164">
            <v>253301.30890104611</v>
          </cell>
          <cell r="AC164">
            <v>2533013.0890104612</v>
          </cell>
          <cell r="AD164">
            <v>320042.83711875445</v>
          </cell>
        </row>
        <row r="165">
          <cell r="U165">
            <v>0</v>
          </cell>
        </row>
        <row r="166">
          <cell r="C166" t="str">
            <v>Taxation</v>
          </cell>
          <cell r="U166">
            <v>0</v>
          </cell>
        </row>
        <row r="167">
          <cell r="C167" t="str">
            <v>Presumptive</v>
          </cell>
          <cell r="E167">
            <v>64511</v>
          </cell>
          <cell r="F167">
            <v>645110</v>
          </cell>
          <cell r="G167">
            <v>64511</v>
          </cell>
          <cell r="H167">
            <v>193533</v>
          </cell>
          <cell r="I167">
            <v>64511</v>
          </cell>
          <cell r="J167">
            <v>645110</v>
          </cell>
          <cell r="K167">
            <v>64511</v>
          </cell>
          <cell r="L167">
            <v>645110</v>
          </cell>
          <cell r="M167">
            <v>64511</v>
          </cell>
          <cell r="N167">
            <v>645110</v>
          </cell>
          <cell r="O167">
            <v>64511</v>
          </cell>
          <cell r="P167">
            <v>645110</v>
          </cell>
          <cell r="Q167">
            <v>64511</v>
          </cell>
          <cell r="R167">
            <v>645110</v>
          </cell>
          <cell r="S167">
            <v>64511</v>
          </cell>
          <cell r="T167">
            <v>645110</v>
          </cell>
          <cell r="U167">
            <v>645110</v>
          </cell>
          <cell r="V167">
            <v>64511</v>
          </cell>
          <cell r="W167">
            <v>645110</v>
          </cell>
          <cell r="X167">
            <v>64511</v>
          </cell>
          <cell r="Y167">
            <v>645110</v>
          </cell>
          <cell r="Z167">
            <v>64511</v>
          </cell>
          <cell r="AA167">
            <v>645110</v>
          </cell>
          <cell r="AB167">
            <v>64511</v>
          </cell>
          <cell r="AC167">
            <v>645110</v>
          </cell>
          <cell r="AD167">
            <v>60747.85833333333</v>
          </cell>
          <cell r="AG167">
            <v>7289743</v>
          </cell>
        </row>
        <row r="168">
          <cell r="C168" t="str">
            <v>Others</v>
          </cell>
          <cell r="U168">
            <v>0</v>
          </cell>
          <cell r="AD168">
            <v>0</v>
          </cell>
        </row>
        <row r="169">
          <cell r="E169">
            <v>64511</v>
          </cell>
          <cell r="F169">
            <v>645110</v>
          </cell>
          <cell r="G169">
            <v>64511</v>
          </cell>
          <cell r="H169">
            <v>193533</v>
          </cell>
          <cell r="I169">
            <v>64511</v>
          </cell>
          <cell r="J169">
            <v>645110</v>
          </cell>
          <cell r="K169">
            <v>64511</v>
          </cell>
          <cell r="L169">
            <v>645110</v>
          </cell>
          <cell r="M169">
            <v>64511</v>
          </cell>
          <cell r="N169">
            <v>645110</v>
          </cell>
          <cell r="O169">
            <v>64511</v>
          </cell>
          <cell r="P169">
            <v>645110</v>
          </cell>
          <cell r="Q169">
            <v>64511</v>
          </cell>
          <cell r="R169">
            <v>645110</v>
          </cell>
          <cell r="S169">
            <v>64511</v>
          </cell>
          <cell r="T169">
            <v>645110</v>
          </cell>
          <cell r="U169">
            <v>645110</v>
          </cell>
          <cell r="V169">
            <v>64511</v>
          </cell>
          <cell r="W169">
            <v>645110</v>
          </cell>
          <cell r="X169">
            <v>64511</v>
          </cell>
          <cell r="Y169">
            <v>645110</v>
          </cell>
          <cell r="Z169">
            <v>64511</v>
          </cell>
          <cell r="AA169">
            <v>645110</v>
          </cell>
          <cell r="AB169">
            <v>64511</v>
          </cell>
          <cell r="AC169">
            <v>645110</v>
          </cell>
          <cell r="AD169">
            <v>60747.85833333333</v>
          </cell>
        </row>
        <row r="170">
          <cell r="U170">
            <v>0</v>
          </cell>
        </row>
        <row r="171">
          <cell r="C171" t="str">
            <v>Net Profit after taxation</v>
          </cell>
          <cell r="E171">
            <v>190901.35304805671</v>
          </cell>
          <cell r="F171">
            <v>1909013.5304805674</v>
          </cell>
          <cell r="G171">
            <v>192122.27755011574</v>
          </cell>
          <cell r="H171">
            <v>2372799.7755011576</v>
          </cell>
          <cell r="I171">
            <v>175818.69467040722</v>
          </cell>
          <cell r="J171">
            <v>1758186.9467040719</v>
          </cell>
          <cell r="K171">
            <v>478988.29180711263</v>
          </cell>
          <cell r="L171">
            <v>4789882.9180711266</v>
          </cell>
          <cell r="M171">
            <v>453821.293123068</v>
          </cell>
          <cell r="N171">
            <v>4538212.9312306801</v>
          </cell>
          <cell r="O171">
            <v>437223.46999889414</v>
          </cell>
          <cell r="P171">
            <v>4372234.6999889417</v>
          </cell>
          <cell r="Q171">
            <v>255613.03293460648</v>
          </cell>
          <cell r="R171">
            <v>2556130.3293460649</v>
          </cell>
          <cell r="S171">
            <v>172972.70733601158</v>
          </cell>
          <cell r="T171">
            <v>1729727.0733601158</v>
          </cell>
          <cell r="U171">
            <v>1729727.0733601158</v>
          </cell>
          <cell r="V171">
            <v>176212.07993841468</v>
          </cell>
          <cell r="W171">
            <v>1762120.7993841469</v>
          </cell>
          <cell r="X171">
            <v>183345.94480277662</v>
          </cell>
          <cell r="Y171">
            <v>1833459.4480277663</v>
          </cell>
          <cell r="Z171">
            <v>160572.59131454059</v>
          </cell>
          <cell r="AA171">
            <v>1605725.9131454062</v>
          </cell>
          <cell r="AB171">
            <v>188790.30890104611</v>
          </cell>
          <cell r="AC171">
            <v>1887903.0890104612</v>
          </cell>
          <cell r="AD171">
            <v>259294.97878542112</v>
          </cell>
        </row>
        <row r="172">
          <cell r="Y172" t="str">
            <v>Hiace Panel Van</v>
          </cell>
        </row>
        <row r="173">
          <cell r="C173" t="str">
            <v>Hiace Panel Van</v>
          </cell>
          <cell r="E173">
            <v>36342</v>
          </cell>
          <cell r="F173" t="str">
            <v>Total</v>
          </cell>
          <cell r="G173">
            <v>36373</v>
          </cell>
          <cell r="H173" t="str">
            <v>Total</v>
          </cell>
          <cell r="I173">
            <v>36404</v>
          </cell>
          <cell r="J173" t="str">
            <v>Total</v>
          </cell>
          <cell r="K173">
            <v>36435</v>
          </cell>
          <cell r="L173" t="str">
            <v>Total</v>
          </cell>
          <cell r="M173">
            <v>36466</v>
          </cell>
          <cell r="N173" t="str">
            <v>Total</v>
          </cell>
          <cell r="O173">
            <v>36497</v>
          </cell>
          <cell r="P173" t="str">
            <v>Total</v>
          </cell>
          <cell r="Q173">
            <v>36528</v>
          </cell>
          <cell r="R173" t="str">
            <v>Total</v>
          </cell>
          <cell r="S173">
            <v>36559</v>
          </cell>
          <cell r="U173" t="str">
            <v>Total</v>
          </cell>
          <cell r="V173">
            <v>36590</v>
          </cell>
          <cell r="W173" t="str">
            <v>Total</v>
          </cell>
          <cell r="X173">
            <v>36621</v>
          </cell>
          <cell r="Y173" t="str">
            <v>Total</v>
          </cell>
          <cell r="Z173">
            <v>36652</v>
          </cell>
          <cell r="AA173" t="str">
            <v>Total</v>
          </cell>
          <cell r="AB173">
            <v>36683</v>
          </cell>
          <cell r="AC173" t="str">
            <v>Total</v>
          </cell>
          <cell r="AD173" t="str">
            <v>Yearly Avg</v>
          </cell>
        </row>
        <row r="175">
          <cell r="C175" t="str">
            <v>Sales Units</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V175">
            <v>0</v>
          </cell>
          <cell r="W175">
            <v>0</v>
          </cell>
          <cell r="X175">
            <v>0</v>
          </cell>
          <cell r="Y175">
            <v>0</v>
          </cell>
          <cell r="Z175">
            <v>0</v>
          </cell>
          <cell r="AA175">
            <v>0</v>
          </cell>
          <cell r="AB175">
            <v>0</v>
          </cell>
          <cell r="AC175">
            <v>0</v>
          </cell>
          <cell r="AD175">
            <v>0</v>
          </cell>
        </row>
        <row r="176">
          <cell r="U176">
            <v>0</v>
          </cell>
        </row>
        <row r="177">
          <cell r="C177" t="str">
            <v>Selling Price</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U177">
            <v>0</v>
          </cell>
          <cell r="V177">
            <v>0</v>
          </cell>
          <cell r="W177">
            <v>0</v>
          </cell>
          <cell r="X177">
            <v>0</v>
          </cell>
          <cell r="Y177">
            <v>0</v>
          </cell>
          <cell r="Z177">
            <v>0</v>
          </cell>
          <cell r="AA177">
            <v>0</v>
          </cell>
          <cell r="AB177">
            <v>0</v>
          </cell>
          <cell r="AC177">
            <v>0</v>
          </cell>
          <cell r="AD177" t="e">
            <v>#DIV/0!</v>
          </cell>
        </row>
        <row r="178">
          <cell r="C178" t="str">
            <v>Less: Dealer commission</v>
          </cell>
          <cell r="E178">
            <v>-30000</v>
          </cell>
          <cell r="F178">
            <v>0</v>
          </cell>
          <cell r="G178">
            <v>-30000</v>
          </cell>
          <cell r="H178">
            <v>0</v>
          </cell>
          <cell r="I178">
            <v>-30000</v>
          </cell>
          <cell r="J178">
            <v>0</v>
          </cell>
          <cell r="K178">
            <v>-30000</v>
          </cell>
          <cell r="L178">
            <v>0</v>
          </cell>
          <cell r="M178">
            <v>-30000</v>
          </cell>
          <cell r="N178">
            <v>0</v>
          </cell>
          <cell r="O178">
            <v>-30000</v>
          </cell>
          <cell r="P178">
            <v>0</v>
          </cell>
          <cell r="Q178">
            <v>-30000</v>
          </cell>
          <cell r="R178">
            <v>0</v>
          </cell>
          <cell r="S178">
            <v>-30000</v>
          </cell>
          <cell r="U178">
            <v>0</v>
          </cell>
          <cell r="V178">
            <v>-30000</v>
          </cell>
          <cell r="W178">
            <v>0</v>
          </cell>
          <cell r="X178">
            <v>-30000</v>
          </cell>
          <cell r="Y178">
            <v>0</v>
          </cell>
          <cell r="Z178">
            <v>-30000</v>
          </cell>
          <cell r="AA178">
            <v>0</v>
          </cell>
          <cell r="AB178">
            <v>-30000</v>
          </cell>
          <cell r="AC178">
            <v>0</v>
          </cell>
          <cell r="AD178" t="e">
            <v>#DIV/0!</v>
          </cell>
        </row>
        <row r="179">
          <cell r="C179" t="str">
            <v xml:space="preserve">  Sales tax</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U179">
            <v>0</v>
          </cell>
          <cell r="V179">
            <v>0</v>
          </cell>
          <cell r="W179">
            <v>0</v>
          </cell>
          <cell r="X179">
            <v>0</v>
          </cell>
          <cell r="Y179">
            <v>0</v>
          </cell>
          <cell r="Z179">
            <v>0</v>
          </cell>
          <cell r="AA179">
            <v>0</v>
          </cell>
          <cell r="AB179">
            <v>0</v>
          </cell>
          <cell r="AC179">
            <v>0</v>
          </cell>
          <cell r="AD179" t="e">
            <v>#DIV/0!</v>
          </cell>
        </row>
        <row r="180">
          <cell r="C180" t="str">
            <v>Net Sales</v>
          </cell>
          <cell r="E180">
            <v>-30000</v>
          </cell>
          <cell r="F180">
            <v>0</v>
          </cell>
          <cell r="G180">
            <v>-30000</v>
          </cell>
          <cell r="H180">
            <v>0</v>
          </cell>
          <cell r="I180">
            <v>-30000</v>
          </cell>
          <cell r="J180">
            <v>0</v>
          </cell>
          <cell r="K180">
            <v>-30000</v>
          </cell>
          <cell r="L180">
            <v>0</v>
          </cell>
          <cell r="M180">
            <v>-30000</v>
          </cell>
          <cell r="N180">
            <v>0</v>
          </cell>
          <cell r="O180">
            <v>-30000</v>
          </cell>
          <cell r="P180">
            <v>0</v>
          </cell>
          <cell r="Q180">
            <v>-30000</v>
          </cell>
          <cell r="R180">
            <v>0</v>
          </cell>
          <cell r="S180">
            <v>-30000</v>
          </cell>
          <cell r="U180">
            <v>0</v>
          </cell>
          <cell r="V180">
            <v>-30000</v>
          </cell>
          <cell r="W180">
            <v>0</v>
          </cell>
          <cell r="X180">
            <v>-30000</v>
          </cell>
          <cell r="Y180">
            <v>0</v>
          </cell>
          <cell r="Z180">
            <v>-30000</v>
          </cell>
          <cell r="AA180">
            <v>0</v>
          </cell>
          <cell r="AB180">
            <v>-30000</v>
          </cell>
          <cell r="AC180">
            <v>0</v>
          </cell>
          <cell r="AD180" t="e">
            <v>#DIV/0!</v>
          </cell>
        </row>
        <row r="181">
          <cell r="C181" t="str">
            <v>Landed cost</v>
          </cell>
          <cell r="E181">
            <v>-85714</v>
          </cell>
          <cell r="F181">
            <v>0</v>
          </cell>
          <cell r="G181">
            <v>-85714</v>
          </cell>
          <cell r="H181">
            <v>0</v>
          </cell>
          <cell r="I181">
            <v>-85714</v>
          </cell>
          <cell r="J181">
            <v>0</v>
          </cell>
          <cell r="K181">
            <v>-85714</v>
          </cell>
          <cell r="L181">
            <v>0</v>
          </cell>
          <cell r="M181">
            <v>-85714</v>
          </cell>
          <cell r="N181">
            <v>0</v>
          </cell>
          <cell r="O181">
            <v>-85714</v>
          </cell>
          <cell r="P181">
            <v>0</v>
          </cell>
          <cell r="Q181">
            <v>-85714</v>
          </cell>
          <cell r="R181">
            <v>0</v>
          </cell>
          <cell r="S181">
            <v>-85714</v>
          </cell>
          <cell r="U181">
            <v>0</v>
          </cell>
          <cell r="V181">
            <v>-85714</v>
          </cell>
          <cell r="W181">
            <v>0</v>
          </cell>
          <cell r="X181">
            <v>-85714</v>
          </cell>
          <cell r="Y181">
            <v>0</v>
          </cell>
          <cell r="Z181">
            <v>-85714</v>
          </cell>
          <cell r="AA181">
            <v>0</v>
          </cell>
          <cell r="AB181">
            <v>-85714</v>
          </cell>
          <cell r="AC181">
            <v>0</v>
          </cell>
          <cell r="AD181" t="e">
            <v>#DIV/0!</v>
          </cell>
        </row>
        <row r="182">
          <cell r="E182">
            <v>55714</v>
          </cell>
          <cell r="F182">
            <v>0</v>
          </cell>
          <cell r="G182">
            <v>55714</v>
          </cell>
          <cell r="H182">
            <v>0</v>
          </cell>
          <cell r="I182">
            <v>55714</v>
          </cell>
          <cell r="J182">
            <v>0</v>
          </cell>
          <cell r="K182">
            <v>55714</v>
          </cell>
          <cell r="L182">
            <v>0</v>
          </cell>
          <cell r="M182">
            <v>55714</v>
          </cell>
          <cell r="N182">
            <v>0</v>
          </cell>
          <cell r="O182">
            <v>55714</v>
          </cell>
          <cell r="P182">
            <v>0</v>
          </cell>
          <cell r="Q182">
            <v>55714</v>
          </cell>
          <cell r="R182">
            <v>0</v>
          </cell>
          <cell r="S182">
            <v>55714</v>
          </cell>
          <cell r="U182">
            <v>0</v>
          </cell>
          <cell r="V182">
            <v>55714</v>
          </cell>
          <cell r="W182">
            <v>0</v>
          </cell>
          <cell r="X182">
            <v>55714</v>
          </cell>
          <cell r="Y182">
            <v>0</v>
          </cell>
          <cell r="Z182">
            <v>55714</v>
          </cell>
          <cell r="AA182">
            <v>0</v>
          </cell>
          <cell r="AB182">
            <v>55714</v>
          </cell>
          <cell r="AC182">
            <v>0</v>
          </cell>
          <cell r="AD182" t="e">
            <v>#DIV/0!</v>
          </cell>
        </row>
        <row r="183">
          <cell r="U183">
            <v>0</v>
          </cell>
        </row>
        <row r="184">
          <cell r="C184" t="str">
            <v>Other Expenses</v>
          </cell>
          <cell r="U184">
            <v>0</v>
          </cell>
        </row>
        <row r="185">
          <cell r="U185">
            <v>0</v>
          </cell>
        </row>
        <row r="186">
          <cell r="C186" t="str">
            <v>Selling Expenses</v>
          </cell>
          <cell r="E186">
            <v>15580.366396615698</v>
          </cell>
          <cell r="F186">
            <v>0</v>
          </cell>
          <cell r="G186">
            <v>14065.815418598198</v>
          </cell>
          <cell r="H186">
            <v>0</v>
          </cell>
          <cell r="I186">
            <v>13937.86149454217</v>
          </cell>
          <cell r="J186">
            <v>0</v>
          </cell>
          <cell r="K186">
            <v>12990.070739676898</v>
          </cell>
          <cell r="L186">
            <v>0</v>
          </cell>
          <cell r="M186">
            <v>17928.80038831451</v>
          </cell>
          <cell r="N186">
            <v>0</v>
          </cell>
          <cell r="O186">
            <v>16522.62377225871</v>
          </cell>
          <cell r="P186">
            <v>0</v>
          </cell>
          <cell r="Q186">
            <v>13012.379906852413</v>
          </cell>
          <cell r="R186">
            <v>0</v>
          </cell>
          <cell r="S186">
            <v>16957.866211611876</v>
          </cell>
          <cell r="U186">
            <v>0</v>
          </cell>
          <cell r="V186">
            <v>15996.962658356917</v>
          </cell>
          <cell r="W186">
            <v>0</v>
          </cell>
          <cell r="X186">
            <v>17004.344235451234</v>
          </cell>
          <cell r="Y186">
            <v>0</v>
          </cell>
          <cell r="Z186">
            <v>16758.208123786724</v>
          </cell>
          <cell r="AA186">
            <v>0</v>
          </cell>
          <cell r="AB186">
            <v>15514.915208059225</v>
          </cell>
          <cell r="AC186">
            <v>0</v>
          </cell>
          <cell r="AD186" t="e">
            <v>#DIV/0!</v>
          </cell>
        </row>
        <row r="187">
          <cell r="C187" t="str">
            <v>Advertisement Expenses</v>
          </cell>
          <cell r="E187">
            <v>2405.8167555729137</v>
          </cell>
          <cell r="F187">
            <v>0</v>
          </cell>
          <cell r="G187">
            <v>3080.827321757934</v>
          </cell>
          <cell r="H187">
            <v>0</v>
          </cell>
          <cell r="I187">
            <v>23766.822379487348</v>
          </cell>
          <cell r="J187">
            <v>0</v>
          </cell>
          <cell r="K187">
            <v>23113.454316588311</v>
          </cell>
          <cell r="L187">
            <v>0</v>
          </cell>
          <cell r="M187">
            <v>25512.297842660966</v>
          </cell>
          <cell r="N187">
            <v>0</v>
          </cell>
          <cell r="O187">
            <v>2551.3138847595887</v>
          </cell>
          <cell r="P187">
            <v>0</v>
          </cell>
          <cell r="Q187">
            <v>2503.8786398437537</v>
          </cell>
          <cell r="R187">
            <v>0</v>
          </cell>
          <cell r="S187">
            <v>15993.121382039297</v>
          </cell>
          <cell r="U187">
            <v>0</v>
          </cell>
          <cell r="V187">
            <v>18583.08922809346</v>
          </cell>
          <cell r="W187">
            <v>0</v>
          </cell>
          <cell r="X187">
            <v>2625.697960996888</v>
          </cell>
          <cell r="Y187">
            <v>0</v>
          </cell>
          <cell r="Z187">
            <v>28862.71016865053</v>
          </cell>
          <cell r="AA187">
            <v>0</v>
          </cell>
          <cell r="AB187">
            <v>3501.4226255840545</v>
          </cell>
          <cell r="AC187">
            <v>0</v>
          </cell>
          <cell r="AD187" t="e">
            <v>#DIV/0!</v>
          </cell>
        </row>
        <row r="188">
          <cell r="C188" t="str">
            <v>Administrative Expenses</v>
          </cell>
          <cell r="E188">
            <v>31746.041360815143</v>
          </cell>
          <cell r="F188">
            <v>0</v>
          </cell>
          <cell r="G188">
            <v>28660.042176505169</v>
          </cell>
          <cell r="H188">
            <v>0</v>
          </cell>
          <cell r="I188">
            <v>28399.32747558237</v>
          </cell>
          <cell r="J188">
            <v>0</v>
          </cell>
          <cell r="K188">
            <v>26468.140253189009</v>
          </cell>
          <cell r="L188">
            <v>0</v>
          </cell>
          <cell r="M188">
            <v>36531.133106142057</v>
          </cell>
          <cell r="N188">
            <v>0</v>
          </cell>
          <cell r="O188">
            <v>33665.95395197178</v>
          </cell>
          <cell r="P188">
            <v>0</v>
          </cell>
          <cell r="Q188">
            <v>26513.596677373815</v>
          </cell>
          <cell r="R188">
            <v>0</v>
          </cell>
          <cell r="S188">
            <v>34552.789609744817</v>
          </cell>
          <cell r="U188">
            <v>0</v>
          </cell>
          <cell r="V188">
            <v>32594.884181281192</v>
          </cell>
          <cell r="W188">
            <v>0</v>
          </cell>
          <cell r="X188">
            <v>34647.491700158673</v>
          </cell>
          <cell r="Y188">
            <v>0</v>
          </cell>
          <cell r="Z188">
            <v>34145.972866622818</v>
          </cell>
          <cell r="AA188">
            <v>0</v>
          </cell>
          <cell r="AB188">
            <v>31612.680174939585</v>
          </cell>
          <cell r="AC188">
            <v>0</v>
          </cell>
          <cell r="AD188" t="e">
            <v>#DIV/0!</v>
          </cell>
        </row>
        <row r="189">
          <cell r="C189" t="str">
            <v>Depreciation (Admin. &amp; Selling )</v>
          </cell>
          <cell r="E189">
            <v>31746.041360815143</v>
          </cell>
          <cell r="F189">
            <v>0</v>
          </cell>
          <cell r="G189">
            <v>28660.042176505169</v>
          </cell>
          <cell r="H189">
            <v>0</v>
          </cell>
          <cell r="I189">
            <v>28399.32747558237</v>
          </cell>
          <cell r="J189">
            <v>0</v>
          </cell>
          <cell r="K189">
            <v>26468.140253189009</v>
          </cell>
          <cell r="L189">
            <v>0</v>
          </cell>
          <cell r="M189">
            <v>36531.133106142057</v>
          </cell>
          <cell r="N189">
            <v>0</v>
          </cell>
          <cell r="O189">
            <v>33665.95395197178</v>
          </cell>
          <cell r="P189">
            <v>0</v>
          </cell>
          <cell r="Q189">
            <v>26513.596677373815</v>
          </cell>
          <cell r="R189">
            <v>0</v>
          </cell>
          <cell r="S189">
            <v>34552.789609744817</v>
          </cell>
          <cell r="U189">
            <v>0</v>
          </cell>
          <cell r="V189">
            <v>32594.884181281192</v>
          </cell>
          <cell r="W189">
            <v>0</v>
          </cell>
          <cell r="X189">
            <v>34647.491700158673</v>
          </cell>
          <cell r="Y189">
            <v>0</v>
          </cell>
          <cell r="Z189">
            <v>34145.972866622818</v>
          </cell>
          <cell r="AA189">
            <v>0</v>
          </cell>
          <cell r="AB189">
            <v>31612.680174939585</v>
          </cell>
          <cell r="AC189">
            <v>0</v>
          </cell>
          <cell r="AD189" t="e">
            <v>#DIV/0!</v>
          </cell>
        </row>
        <row r="190">
          <cell r="C190" t="str">
            <v>Financial Charges -Capital Exp.</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U190">
            <v>0</v>
          </cell>
          <cell r="V190">
            <v>0</v>
          </cell>
          <cell r="W190">
            <v>0</v>
          </cell>
          <cell r="X190">
            <v>0</v>
          </cell>
          <cell r="Y190">
            <v>0</v>
          </cell>
          <cell r="Z190">
            <v>0</v>
          </cell>
          <cell r="AA190">
            <v>0</v>
          </cell>
          <cell r="AB190">
            <v>0</v>
          </cell>
          <cell r="AC190">
            <v>0</v>
          </cell>
          <cell r="AD190" t="e">
            <v>#DIV/0!</v>
          </cell>
        </row>
        <row r="191">
          <cell r="C191" t="str">
            <v>Financial  Charges -Working Capital</v>
          </cell>
          <cell r="E191">
            <v>1593.5489361898781</v>
          </cell>
          <cell r="F191">
            <v>0</v>
          </cell>
          <cell r="G191">
            <v>1457.6240215047092</v>
          </cell>
          <cell r="H191">
            <v>0</v>
          </cell>
          <cell r="I191">
            <v>1446.6945190186796</v>
          </cell>
          <cell r="J191">
            <v>0</v>
          </cell>
          <cell r="K191">
            <v>1359.6931738041301</v>
          </cell>
          <cell r="L191">
            <v>0</v>
          </cell>
          <cell r="M191">
            <v>1819.174805065381</v>
          </cell>
          <cell r="N191">
            <v>0</v>
          </cell>
          <cell r="O191">
            <v>1683.4853438562145</v>
          </cell>
          <cell r="P191">
            <v>0</v>
          </cell>
          <cell r="Q191">
            <v>1343.3633567120232</v>
          </cell>
          <cell r="R191">
            <v>0</v>
          </cell>
          <cell r="S191">
            <v>1703.3864664491034</v>
          </cell>
          <cell r="U191">
            <v>0</v>
          </cell>
          <cell r="V191">
            <v>1621.6858468907856</v>
          </cell>
          <cell r="W191">
            <v>0</v>
          </cell>
          <cell r="X191">
            <v>1714.8673233328852</v>
          </cell>
          <cell r="Y191">
            <v>0</v>
          </cell>
          <cell r="Z191">
            <v>1688.4217100899446</v>
          </cell>
          <cell r="AA191">
            <v>0</v>
          </cell>
          <cell r="AB191">
            <v>1570.4294045608508</v>
          </cell>
          <cell r="AC191">
            <v>0</v>
          </cell>
          <cell r="AD191" t="e">
            <v>#DIV/0!</v>
          </cell>
        </row>
        <row r="192">
          <cell r="C192" t="str">
            <v>Other Expenses (Charity &amp; Donation)</v>
          </cell>
          <cell r="E192">
            <v>1106.6312056874151</v>
          </cell>
          <cell r="F192">
            <v>0</v>
          </cell>
          <cell r="G192">
            <v>1012.2389038227149</v>
          </cell>
          <cell r="H192">
            <v>0</v>
          </cell>
          <cell r="I192">
            <v>1004.6489715407499</v>
          </cell>
          <cell r="J192">
            <v>0</v>
          </cell>
          <cell r="K192">
            <v>944.23137069731274</v>
          </cell>
          <cell r="L192">
            <v>0</v>
          </cell>
          <cell r="M192">
            <v>1263.3158368509594</v>
          </cell>
          <cell r="N192">
            <v>0</v>
          </cell>
          <cell r="O192">
            <v>1169.0870443445933</v>
          </cell>
          <cell r="P192">
            <v>0</v>
          </cell>
          <cell r="Q192">
            <v>932.89121993890501</v>
          </cell>
          <cell r="R192">
            <v>0</v>
          </cell>
          <cell r="S192">
            <v>1182.9072683674331</v>
          </cell>
          <cell r="U192">
            <v>0</v>
          </cell>
          <cell r="V192">
            <v>1126.1707270074899</v>
          </cell>
          <cell r="W192">
            <v>0</v>
          </cell>
          <cell r="X192">
            <v>1190.8800856478372</v>
          </cell>
          <cell r="Y192">
            <v>0</v>
          </cell>
          <cell r="Z192">
            <v>1172.5150764513503</v>
          </cell>
          <cell r="AA192">
            <v>0</v>
          </cell>
          <cell r="AB192">
            <v>1090.5759753894795</v>
          </cell>
          <cell r="AC192">
            <v>0</v>
          </cell>
          <cell r="AD192" t="e">
            <v>#DIV/0!</v>
          </cell>
        </row>
        <row r="193">
          <cell r="C193" t="str">
            <v>Other Expenses ( W.P.P.F.)</v>
          </cell>
          <cell r="E193">
            <v>9648.5900544295782</v>
          </cell>
          <cell r="F193">
            <v>0</v>
          </cell>
          <cell r="G193">
            <v>11903.296926179239</v>
          </cell>
          <cell r="H193">
            <v>0</v>
          </cell>
          <cell r="I193">
            <v>11129.264448460395</v>
          </cell>
          <cell r="J193">
            <v>0</v>
          </cell>
          <cell r="K193">
            <v>12765.472506264148</v>
          </cell>
          <cell r="L193">
            <v>0</v>
          </cell>
          <cell r="M193">
            <v>8697.6853037127148</v>
          </cell>
          <cell r="N193">
            <v>0</v>
          </cell>
          <cell r="O193">
            <v>8477.4712963599068</v>
          </cell>
          <cell r="P193">
            <v>0</v>
          </cell>
          <cell r="Q193">
            <v>11947.065838432633</v>
          </cell>
          <cell r="R193">
            <v>0</v>
          </cell>
          <cell r="S193">
            <v>8315.7504207462025</v>
          </cell>
          <cell r="U193">
            <v>0</v>
          </cell>
          <cell r="V193">
            <v>10259.06027175571</v>
          </cell>
          <cell r="W193">
            <v>0</v>
          </cell>
          <cell r="X193">
            <v>11041.057493260387</v>
          </cell>
          <cell r="Y193">
            <v>0</v>
          </cell>
          <cell r="Z193">
            <v>9071.1554130804143</v>
          </cell>
          <cell r="AA193">
            <v>0</v>
          </cell>
          <cell r="AB193">
            <v>9315.9406486366006</v>
          </cell>
          <cell r="AC193">
            <v>0</v>
          </cell>
          <cell r="AD193" t="e">
            <v>#DIV/0!</v>
          </cell>
        </row>
        <row r="194">
          <cell r="C194" t="str">
            <v>Workers Welfare Fund</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U194">
            <v>0</v>
          </cell>
          <cell r="V194">
            <v>0</v>
          </cell>
          <cell r="W194">
            <v>0</v>
          </cell>
          <cell r="X194">
            <v>0</v>
          </cell>
          <cell r="Y194">
            <v>0</v>
          </cell>
          <cell r="Z194">
            <v>0</v>
          </cell>
          <cell r="AA194">
            <v>0</v>
          </cell>
          <cell r="AB194">
            <v>0</v>
          </cell>
          <cell r="AC194">
            <v>0</v>
          </cell>
          <cell r="AD194" t="e">
            <v>#DIV/0!</v>
          </cell>
        </row>
        <row r="195">
          <cell r="E195">
            <v>93827.03607012576</v>
          </cell>
          <cell r="F195">
            <v>0</v>
          </cell>
          <cell r="G195">
            <v>88839.886944873142</v>
          </cell>
          <cell r="H195">
            <v>0</v>
          </cell>
          <cell r="I195">
            <v>108083.94676421408</v>
          </cell>
          <cell r="J195">
            <v>0</v>
          </cell>
          <cell r="K195">
            <v>104109.20261340881</v>
          </cell>
          <cell r="L195">
            <v>0</v>
          </cell>
          <cell r="M195">
            <v>128283.54038888864</v>
          </cell>
          <cell r="N195">
            <v>0</v>
          </cell>
          <cell r="O195">
            <v>97735.889245522558</v>
          </cell>
          <cell r="P195">
            <v>0</v>
          </cell>
          <cell r="Q195">
            <v>82766.772316527364</v>
          </cell>
          <cell r="R195">
            <v>0</v>
          </cell>
          <cell r="S195">
            <v>113258.61096870355</v>
          </cell>
          <cell r="U195">
            <v>0</v>
          </cell>
          <cell r="V195">
            <v>112776.73709466674</v>
          </cell>
          <cell r="W195">
            <v>0</v>
          </cell>
          <cell r="X195">
            <v>102871.83049900658</v>
          </cell>
          <cell r="Y195">
            <v>0</v>
          </cell>
          <cell r="Z195">
            <v>125844.9562253046</v>
          </cell>
          <cell r="AA195">
            <v>0</v>
          </cell>
          <cell r="AB195">
            <v>94218.644212109386</v>
          </cell>
          <cell r="AC195">
            <v>0</v>
          </cell>
          <cell r="AD195" t="e">
            <v>#DIV/0!</v>
          </cell>
        </row>
        <row r="196">
          <cell r="C196" t="str">
            <v>Operating Profit</v>
          </cell>
          <cell r="E196">
            <v>-38113.03607012576</v>
          </cell>
          <cell r="F196">
            <v>0</v>
          </cell>
          <cell r="G196">
            <v>-33125.886944873142</v>
          </cell>
          <cell r="H196">
            <v>0</v>
          </cell>
          <cell r="I196">
            <v>-52369.946764214081</v>
          </cell>
          <cell r="J196">
            <v>0</v>
          </cell>
          <cell r="K196">
            <v>-48395.202613408808</v>
          </cell>
          <cell r="L196">
            <v>0</v>
          </cell>
          <cell r="M196">
            <v>-72569.540388888636</v>
          </cell>
          <cell r="N196">
            <v>0</v>
          </cell>
          <cell r="O196">
            <v>-42021.889245522558</v>
          </cell>
          <cell r="P196">
            <v>0</v>
          </cell>
          <cell r="Q196">
            <v>-27052.772316527364</v>
          </cell>
          <cell r="R196">
            <v>0</v>
          </cell>
          <cell r="S196">
            <v>-57544.61096870355</v>
          </cell>
          <cell r="U196">
            <v>0</v>
          </cell>
          <cell r="V196">
            <v>-57062.737094666736</v>
          </cell>
          <cell r="W196">
            <v>0</v>
          </cell>
          <cell r="X196">
            <v>-47157.830499006581</v>
          </cell>
          <cell r="Y196">
            <v>0</v>
          </cell>
          <cell r="Z196">
            <v>-70130.956225304602</v>
          </cell>
          <cell r="AA196">
            <v>0</v>
          </cell>
          <cell r="AB196">
            <v>-38504.644212109386</v>
          </cell>
          <cell r="AC196">
            <v>0</v>
          </cell>
          <cell r="AD196" t="e">
            <v>#DIV/0!</v>
          </cell>
        </row>
        <row r="197">
          <cell r="U197">
            <v>0</v>
          </cell>
        </row>
        <row r="198">
          <cell r="C198" t="str">
            <v>Other Income</v>
          </cell>
          <cell r="U198">
            <v>0</v>
          </cell>
        </row>
        <row r="199">
          <cell r="C199" t="str">
            <v>H.D</v>
          </cell>
          <cell r="E199">
            <v>15352.228571428572</v>
          </cell>
          <cell r="F199">
            <v>0</v>
          </cell>
          <cell r="G199">
            <v>13804.129032258064</v>
          </cell>
          <cell r="H199">
            <v>0</v>
          </cell>
          <cell r="I199">
            <v>16932</v>
          </cell>
          <cell r="J199">
            <v>0</v>
          </cell>
          <cell r="K199">
            <v>317514.93333333335</v>
          </cell>
          <cell r="L199">
            <v>0</v>
          </cell>
          <cell r="M199">
            <v>309289.29032258067</v>
          </cell>
          <cell r="N199">
            <v>0</v>
          </cell>
          <cell r="O199">
            <v>264203.22222222225</v>
          </cell>
          <cell r="P199">
            <v>0</v>
          </cell>
          <cell r="Q199">
            <v>72764.571428571435</v>
          </cell>
          <cell r="R199">
            <v>0</v>
          </cell>
          <cell r="S199">
            <v>14837.75</v>
          </cell>
          <cell r="U199">
            <v>0</v>
          </cell>
          <cell r="V199">
            <v>19002.533333333333</v>
          </cell>
          <cell r="W199">
            <v>0</v>
          </cell>
          <cell r="X199">
            <v>14756.137931034482</v>
          </cell>
          <cell r="Y199">
            <v>0</v>
          </cell>
          <cell r="Z199">
            <v>15316.387096774193</v>
          </cell>
          <cell r="AA199">
            <v>0</v>
          </cell>
          <cell r="AB199">
            <v>13728.648648648648</v>
          </cell>
          <cell r="AC199">
            <v>0</v>
          </cell>
          <cell r="AD199" t="e">
            <v>#DIV/0!</v>
          </cell>
        </row>
        <row r="200">
          <cell r="C200" t="str">
            <v>Others</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U200">
            <v>0</v>
          </cell>
          <cell r="V200">
            <v>0</v>
          </cell>
          <cell r="W200">
            <v>0</v>
          </cell>
          <cell r="X200">
            <v>0</v>
          </cell>
          <cell r="Y200">
            <v>0</v>
          </cell>
          <cell r="Z200">
            <v>0</v>
          </cell>
          <cell r="AA200">
            <v>0</v>
          </cell>
          <cell r="AB200">
            <v>0</v>
          </cell>
          <cell r="AC200">
            <v>0</v>
          </cell>
          <cell r="AD200" t="e">
            <v>#DIV/0!</v>
          </cell>
        </row>
        <row r="201">
          <cell r="E201">
            <v>15352.228571428572</v>
          </cell>
          <cell r="F201">
            <v>0</v>
          </cell>
          <cell r="G201">
            <v>13804.129032258064</v>
          </cell>
          <cell r="H201">
            <v>0</v>
          </cell>
          <cell r="I201">
            <v>16932</v>
          </cell>
          <cell r="J201">
            <v>0</v>
          </cell>
          <cell r="K201">
            <v>317514.93333333335</v>
          </cell>
          <cell r="L201">
            <v>0</v>
          </cell>
          <cell r="M201">
            <v>309289.29032258067</v>
          </cell>
          <cell r="N201">
            <v>0</v>
          </cell>
          <cell r="O201">
            <v>264203.22222222225</v>
          </cell>
          <cell r="P201">
            <v>0</v>
          </cell>
          <cell r="Q201">
            <v>72764.571428571435</v>
          </cell>
          <cell r="R201">
            <v>0</v>
          </cell>
          <cell r="S201">
            <v>14837.75</v>
          </cell>
          <cell r="U201">
            <v>0</v>
          </cell>
          <cell r="V201">
            <v>19002.533333333333</v>
          </cell>
          <cell r="W201">
            <v>0</v>
          </cell>
          <cell r="X201">
            <v>14756.137931034482</v>
          </cell>
          <cell r="Y201">
            <v>0</v>
          </cell>
          <cell r="Z201">
            <v>15316.387096774193</v>
          </cell>
          <cell r="AA201">
            <v>0</v>
          </cell>
          <cell r="AB201">
            <v>13728.648648648648</v>
          </cell>
          <cell r="AC201">
            <v>0</v>
          </cell>
          <cell r="AD201" t="e">
            <v>#DIV/0!</v>
          </cell>
        </row>
        <row r="202">
          <cell r="U202">
            <v>0</v>
          </cell>
        </row>
        <row r="203">
          <cell r="C203" t="str">
            <v>Profit before tax</v>
          </cell>
          <cell r="E203">
            <v>-22760.807498697188</v>
          </cell>
          <cell r="F203">
            <v>0</v>
          </cell>
          <cell r="G203">
            <v>-19321.757912615078</v>
          </cell>
          <cell r="H203">
            <v>0</v>
          </cell>
          <cell r="I203">
            <v>-35437.946764214081</v>
          </cell>
          <cell r="J203">
            <v>0</v>
          </cell>
          <cell r="K203">
            <v>269119.73071992456</v>
          </cell>
          <cell r="L203">
            <v>0</v>
          </cell>
          <cell r="M203">
            <v>236719.74993369204</v>
          </cell>
          <cell r="N203">
            <v>0</v>
          </cell>
          <cell r="O203">
            <v>222181.33297669969</v>
          </cell>
          <cell r="P203">
            <v>0</v>
          </cell>
          <cell r="Q203">
            <v>45711.799112044071</v>
          </cell>
          <cell r="R203">
            <v>0</v>
          </cell>
          <cell r="S203">
            <v>-42706.86096870355</v>
          </cell>
          <cell r="U203">
            <v>0</v>
          </cell>
          <cell r="V203">
            <v>-38060.203761333403</v>
          </cell>
          <cell r="W203">
            <v>0</v>
          </cell>
          <cell r="X203">
            <v>-32401.692567972099</v>
          </cell>
          <cell r="Y203">
            <v>0</v>
          </cell>
          <cell r="Z203">
            <v>-54814.569128530406</v>
          </cell>
          <cell r="AA203">
            <v>0</v>
          </cell>
          <cell r="AB203">
            <v>-24775.99556346074</v>
          </cell>
          <cell r="AC203">
            <v>0</v>
          </cell>
          <cell r="AD203" t="e">
            <v>#DIV/0!</v>
          </cell>
        </row>
        <row r="204">
          <cell r="U204">
            <v>0</v>
          </cell>
        </row>
        <row r="205">
          <cell r="C205" t="str">
            <v>Taxation</v>
          </cell>
          <cell r="U205">
            <v>0</v>
          </cell>
        </row>
        <row r="206">
          <cell r="C206" t="str">
            <v>Presumptive</v>
          </cell>
          <cell r="E206">
            <v>-5142.84</v>
          </cell>
          <cell r="F206">
            <v>0</v>
          </cell>
          <cell r="G206">
            <v>-4285.7</v>
          </cell>
          <cell r="H206">
            <v>0</v>
          </cell>
          <cell r="I206">
            <v>-4285.7</v>
          </cell>
          <cell r="J206">
            <v>0</v>
          </cell>
          <cell r="K206">
            <v>-4285.7</v>
          </cell>
          <cell r="L206">
            <v>0</v>
          </cell>
          <cell r="M206">
            <v>-4285.7</v>
          </cell>
          <cell r="N206">
            <v>0</v>
          </cell>
          <cell r="O206">
            <v>-4285.7</v>
          </cell>
          <cell r="P206">
            <v>0</v>
          </cell>
          <cell r="Q206">
            <v>-4285.7</v>
          </cell>
          <cell r="R206">
            <v>0</v>
          </cell>
          <cell r="S206">
            <v>-4285.7</v>
          </cell>
          <cell r="U206">
            <v>0</v>
          </cell>
          <cell r="V206">
            <v>-4285.7</v>
          </cell>
          <cell r="W206">
            <v>0</v>
          </cell>
          <cell r="X206">
            <v>-4285.7</v>
          </cell>
          <cell r="Y206">
            <v>0</v>
          </cell>
          <cell r="Z206">
            <v>-4285.7</v>
          </cell>
          <cell r="AA206">
            <v>0</v>
          </cell>
          <cell r="AB206">
            <v>-4285.7</v>
          </cell>
          <cell r="AC206">
            <v>0</v>
          </cell>
          <cell r="AD206" t="e">
            <v>#DIV/0!</v>
          </cell>
        </row>
        <row r="207">
          <cell r="C207" t="str">
            <v>Others</v>
          </cell>
          <cell r="E207">
            <v>0</v>
          </cell>
          <cell r="U207">
            <v>0</v>
          </cell>
          <cell r="AD207" t="e">
            <v>#DIV/0!</v>
          </cell>
        </row>
        <row r="208">
          <cell r="E208">
            <v>-5142.84</v>
          </cell>
          <cell r="F208">
            <v>0</v>
          </cell>
          <cell r="G208">
            <v>-4285.7</v>
          </cell>
          <cell r="H208">
            <v>0</v>
          </cell>
          <cell r="I208">
            <v>-4285.7</v>
          </cell>
          <cell r="J208">
            <v>0</v>
          </cell>
          <cell r="K208">
            <v>-4285.7</v>
          </cell>
          <cell r="L208">
            <v>0</v>
          </cell>
          <cell r="M208">
            <v>-4285.7</v>
          </cell>
          <cell r="N208">
            <v>0</v>
          </cell>
          <cell r="O208">
            <v>-4285.7</v>
          </cell>
          <cell r="P208">
            <v>0</v>
          </cell>
          <cell r="Q208">
            <v>-4285.7</v>
          </cell>
          <cell r="R208">
            <v>0</v>
          </cell>
          <cell r="S208">
            <v>-4285.7</v>
          </cell>
          <cell r="U208">
            <v>0</v>
          </cell>
          <cell r="V208">
            <v>-4285.7</v>
          </cell>
          <cell r="W208">
            <v>0</v>
          </cell>
          <cell r="X208">
            <v>-4285.7</v>
          </cell>
          <cell r="Y208">
            <v>0</v>
          </cell>
          <cell r="Z208">
            <v>-4285.7</v>
          </cell>
          <cell r="AA208">
            <v>0</v>
          </cell>
          <cell r="AB208">
            <v>-4285.7</v>
          </cell>
          <cell r="AC208">
            <v>0</v>
          </cell>
          <cell r="AD208" t="e">
            <v>#DIV/0!</v>
          </cell>
        </row>
        <row r="209">
          <cell r="U209">
            <v>0</v>
          </cell>
        </row>
        <row r="210">
          <cell r="C210" t="str">
            <v>Net Profit after taxation</v>
          </cell>
          <cell r="E210">
            <v>-17617.967498697188</v>
          </cell>
          <cell r="F210">
            <v>0</v>
          </cell>
          <cell r="G210">
            <v>-15036.057912615077</v>
          </cell>
          <cell r="H210">
            <v>0</v>
          </cell>
          <cell r="I210">
            <v>-31152.24676421408</v>
          </cell>
          <cell r="J210">
            <v>0</v>
          </cell>
          <cell r="K210">
            <v>273405.43071992457</v>
          </cell>
          <cell r="L210">
            <v>0</v>
          </cell>
          <cell r="M210">
            <v>241005.44993369206</v>
          </cell>
          <cell r="N210">
            <v>0</v>
          </cell>
          <cell r="O210">
            <v>226467.0329766997</v>
          </cell>
          <cell r="P210">
            <v>0</v>
          </cell>
          <cell r="Q210">
            <v>49997.499112044068</v>
          </cell>
          <cell r="R210">
            <v>0</v>
          </cell>
          <cell r="S210">
            <v>-38421.160968703552</v>
          </cell>
          <cell r="U210">
            <v>0</v>
          </cell>
          <cell r="V210">
            <v>-33774.503761333406</v>
          </cell>
          <cell r="W210">
            <v>0</v>
          </cell>
          <cell r="X210">
            <v>-28115.992567972098</v>
          </cell>
          <cell r="Y210">
            <v>0</v>
          </cell>
          <cell r="Z210">
            <v>-50528.869128530408</v>
          </cell>
          <cell r="AA210">
            <v>0</v>
          </cell>
          <cell r="AB210">
            <v>-20490.295563460739</v>
          </cell>
          <cell r="AC210">
            <v>0</v>
          </cell>
          <cell r="AD210" t="e">
            <v>#DIV/0!</v>
          </cell>
        </row>
        <row r="211">
          <cell r="Y211" t="str">
            <v>Coaster</v>
          </cell>
        </row>
        <row r="212">
          <cell r="C212" t="str">
            <v>Coaster</v>
          </cell>
          <cell r="E212">
            <v>913</v>
          </cell>
          <cell r="F212" t="str">
            <v>Total</v>
          </cell>
          <cell r="G212">
            <v>944</v>
          </cell>
          <cell r="H212" t="str">
            <v>Total</v>
          </cell>
          <cell r="I212">
            <v>975</v>
          </cell>
          <cell r="J212" t="str">
            <v>Total</v>
          </cell>
          <cell r="K212">
            <v>1006</v>
          </cell>
          <cell r="L212" t="str">
            <v>Total</v>
          </cell>
          <cell r="M212">
            <v>1037</v>
          </cell>
          <cell r="N212" t="str">
            <v>Total</v>
          </cell>
          <cell r="O212">
            <v>1068</v>
          </cell>
          <cell r="P212" t="str">
            <v>Total</v>
          </cell>
          <cell r="Q212">
            <v>1099</v>
          </cell>
          <cell r="R212" t="str">
            <v>Total</v>
          </cell>
          <cell r="S212">
            <v>1130</v>
          </cell>
          <cell r="U212" t="str">
            <v>Total</v>
          </cell>
          <cell r="V212">
            <v>1161</v>
          </cell>
          <cell r="W212" t="str">
            <v>Total</v>
          </cell>
          <cell r="X212">
            <v>1192</v>
          </cell>
          <cell r="Y212" t="str">
            <v>Total</v>
          </cell>
          <cell r="Z212">
            <v>1223</v>
          </cell>
          <cell r="AA212" t="str">
            <v>Total</v>
          </cell>
          <cell r="AB212">
            <v>1254</v>
          </cell>
          <cell r="AC212" t="str">
            <v>Total</v>
          </cell>
          <cell r="AD212" t="str">
            <v>Yearly Avg</v>
          </cell>
        </row>
        <row r="214">
          <cell r="C214" t="str">
            <v>Sales Units</v>
          </cell>
          <cell r="E214">
            <v>0</v>
          </cell>
          <cell r="F214">
            <v>0</v>
          </cell>
          <cell r="G214">
            <v>0</v>
          </cell>
          <cell r="H214">
            <v>0</v>
          </cell>
          <cell r="I214">
            <v>0</v>
          </cell>
          <cell r="J214">
            <v>0</v>
          </cell>
          <cell r="K214">
            <v>0</v>
          </cell>
          <cell r="L214">
            <v>0</v>
          </cell>
          <cell r="M214">
            <v>0</v>
          </cell>
          <cell r="N214">
            <v>0</v>
          </cell>
          <cell r="O214">
            <v>0</v>
          </cell>
          <cell r="P214">
            <v>0</v>
          </cell>
          <cell r="Q214">
            <v>1</v>
          </cell>
          <cell r="R214">
            <v>1</v>
          </cell>
          <cell r="S214">
            <v>0</v>
          </cell>
          <cell r="V214">
            <v>0</v>
          </cell>
          <cell r="W214">
            <v>0</v>
          </cell>
          <cell r="X214">
            <v>0</v>
          </cell>
          <cell r="Y214">
            <v>0</v>
          </cell>
          <cell r="Z214">
            <v>0</v>
          </cell>
          <cell r="AA214">
            <v>0</v>
          </cell>
          <cell r="AB214">
            <v>1</v>
          </cell>
          <cell r="AC214">
            <v>1</v>
          </cell>
          <cell r="AD214">
            <v>2</v>
          </cell>
        </row>
        <row r="215">
          <cell r="U215">
            <v>0</v>
          </cell>
        </row>
        <row r="216">
          <cell r="C216" t="str">
            <v>Selling Price</v>
          </cell>
          <cell r="E216">
            <v>4420000</v>
          </cell>
          <cell r="F216">
            <v>0</v>
          </cell>
          <cell r="G216">
            <v>4420000</v>
          </cell>
          <cell r="H216">
            <v>0</v>
          </cell>
          <cell r="I216">
            <v>4420000</v>
          </cell>
          <cell r="J216">
            <v>0</v>
          </cell>
          <cell r="K216">
            <v>4420000</v>
          </cell>
          <cell r="L216">
            <v>0</v>
          </cell>
          <cell r="M216">
            <v>4420000</v>
          </cell>
          <cell r="N216">
            <v>0</v>
          </cell>
          <cell r="O216">
            <v>4420000</v>
          </cell>
          <cell r="P216">
            <v>0</v>
          </cell>
          <cell r="Q216">
            <v>4420000</v>
          </cell>
          <cell r="R216">
            <v>4420000</v>
          </cell>
          <cell r="S216">
            <v>4420000</v>
          </cell>
          <cell r="U216">
            <v>0</v>
          </cell>
          <cell r="V216">
            <v>4420000</v>
          </cell>
          <cell r="W216">
            <v>0</v>
          </cell>
          <cell r="X216">
            <v>4420000</v>
          </cell>
          <cell r="Y216">
            <v>0</v>
          </cell>
          <cell r="Z216">
            <v>4420000</v>
          </cell>
          <cell r="AA216">
            <v>0</v>
          </cell>
          <cell r="AB216">
            <v>4420000</v>
          </cell>
          <cell r="AC216">
            <v>4420000</v>
          </cell>
          <cell r="AD216">
            <v>4420000</v>
          </cell>
        </row>
        <row r="217">
          <cell r="C217" t="str">
            <v>Less: Dealer commission</v>
          </cell>
          <cell r="E217">
            <v>-30000</v>
          </cell>
          <cell r="F217">
            <v>0</v>
          </cell>
          <cell r="G217">
            <v>-30000</v>
          </cell>
          <cell r="H217">
            <v>0</v>
          </cell>
          <cell r="I217">
            <v>-30000</v>
          </cell>
          <cell r="J217">
            <v>0</v>
          </cell>
          <cell r="K217">
            <v>-30000</v>
          </cell>
          <cell r="L217">
            <v>0</v>
          </cell>
          <cell r="M217">
            <v>-30000</v>
          </cell>
          <cell r="N217">
            <v>0</v>
          </cell>
          <cell r="O217">
            <v>-30000</v>
          </cell>
          <cell r="P217">
            <v>0</v>
          </cell>
          <cell r="Q217">
            <v>-30000</v>
          </cell>
          <cell r="R217">
            <v>-30000</v>
          </cell>
          <cell r="S217">
            <v>-30000</v>
          </cell>
          <cell r="U217">
            <v>0</v>
          </cell>
          <cell r="V217">
            <v>-30000</v>
          </cell>
          <cell r="W217">
            <v>0</v>
          </cell>
          <cell r="X217">
            <v>-30000</v>
          </cell>
          <cell r="Y217">
            <v>0</v>
          </cell>
          <cell r="Z217">
            <v>-30000</v>
          </cell>
          <cell r="AA217">
            <v>0</v>
          </cell>
          <cell r="AB217">
            <v>-30000</v>
          </cell>
          <cell r="AC217">
            <v>-30000</v>
          </cell>
          <cell r="AD217">
            <v>-30000</v>
          </cell>
        </row>
        <row r="218">
          <cell r="C218" t="str">
            <v xml:space="preserve">  Sales tax</v>
          </cell>
          <cell r="E218">
            <v>-576521.73913043481</v>
          </cell>
          <cell r="F218">
            <v>0</v>
          </cell>
          <cell r="G218">
            <v>-576521.73913043481</v>
          </cell>
          <cell r="H218">
            <v>0</v>
          </cell>
          <cell r="I218">
            <v>-576521.73913043481</v>
          </cell>
          <cell r="J218">
            <v>0</v>
          </cell>
          <cell r="K218">
            <v>-576521.73913043481</v>
          </cell>
          <cell r="L218">
            <v>0</v>
          </cell>
          <cell r="M218">
            <v>-576521.73913043481</v>
          </cell>
          <cell r="N218">
            <v>0</v>
          </cell>
          <cell r="O218">
            <v>-576521.73913043481</v>
          </cell>
          <cell r="P218">
            <v>0</v>
          </cell>
          <cell r="Q218">
            <v>-576521.73913043481</v>
          </cell>
          <cell r="R218">
            <v>-576521.73913043481</v>
          </cell>
          <cell r="S218">
            <v>-576521.73913043481</v>
          </cell>
          <cell r="U218">
            <v>0</v>
          </cell>
          <cell r="V218">
            <v>-576521.73913043481</v>
          </cell>
          <cell r="W218">
            <v>0</v>
          </cell>
          <cell r="X218">
            <v>-576521.73913043481</v>
          </cell>
          <cell r="Y218">
            <v>0</v>
          </cell>
          <cell r="Z218">
            <v>-576521.73913043481</v>
          </cell>
          <cell r="AA218">
            <v>0</v>
          </cell>
          <cell r="AB218">
            <v>-576521.73913043481</v>
          </cell>
          <cell r="AC218">
            <v>-576521.73913043481</v>
          </cell>
          <cell r="AD218">
            <v>-576521.73913043481</v>
          </cell>
        </row>
        <row r="219">
          <cell r="C219" t="str">
            <v>Net Sales</v>
          </cell>
          <cell r="E219">
            <v>3813478.2608695654</v>
          </cell>
          <cell r="F219">
            <v>0</v>
          </cell>
          <cell r="G219">
            <v>3813478.2608695654</v>
          </cell>
          <cell r="H219">
            <v>0</v>
          </cell>
          <cell r="I219">
            <v>3813478.2608695654</v>
          </cell>
          <cell r="J219">
            <v>0</v>
          </cell>
          <cell r="K219">
            <v>3813478.2608695654</v>
          </cell>
          <cell r="L219">
            <v>0</v>
          </cell>
          <cell r="M219">
            <v>3813478.2608695654</v>
          </cell>
          <cell r="N219">
            <v>0</v>
          </cell>
          <cell r="O219">
            <v>3813478.2608695654</v>
          </cell>
          <cell r="P219">
            <v>0</v>
          </cell>
          <cell r="Q219">
            <v>3813478.2608695654</v>
          </cell>
          <cell r="R219">
            <v>3813478.2608695654</v>
          </cell>
          <cell r="S219">
            <v>3813478.2608695654</v>
          </cell>
          <cell r="U219">
            <v>0</v>
          </cell>
          <cell r="V219">
            <v>3813478.2608695654</v>
          </cell>
          <cell r="W219">
            <v>0</v>
          </cell>
          <cell r="X219">
            <v>3813478.2608695654</v>
          </cell>
          <cell r="Y219">
            <v>0</v>
          </cell>
          <cell r="Z219">
            <v>3813478.2608695654</v>
          </cell>
          <cell r="AA219">
            <v>0</v>
          </cell>
          <cell r="AB219">
            <v>3813478.2608695654</v>
          </cell>
          <cell r="AC219">
            <v>3813478.2608695654</v>
          </cell>
          <cell r="AD219">
            <v>3813478.2608695654</v>
          </cell>
        </row>
        <row r="220">
          <cell r="C220" t="str">
            <v>Landed Cost</v>
          </cell>
          <cell r="E220">
            <v>2244261</v>
          </cell>
          <cell r="F220">
            <v>0</v>
          </cell>
          <cell r="G220">
            <v>2244261</v>
          </cell>
          <cell r="H220">
            <v>0</v>
          </cell>
          <cell r="I220">
            <v>2244261</v>
          </cell>
          <cell r="J220">
            <v>0</v>
          </cell>
          <cell r="K220">
            <v>2244261</v>
          </cell>
          <cell r="L220">
            <v>0</v>
          </cell>
          <cell r="M220">
            <v>2244261</v>
          </cell>
          <cell r="N220">
            <v>0</v>
          </cell>
          <cell r="O220">
            <v>2244261</v>
          </cell>
          <cell r="P220">
            <v>0</v>
          </cell>
          <cell r="Q220">
            <v>2244261</v>
          </cell>
          <cell r="R220">
            <v>2244261</v>
          </cell>
          <cell r="S220">
            <v>2244261</v>
          </cell>
          <cell r="U220">
            <v>0</v>
          </cell>
          <cell r="V220">
            <v>2244261</v>
          </cell>
          <cell r="W220">
            <v>0</v>
          </cell>
          <cell r="X220">
            <v>2244261</v>
          </cell>
          <cell r="Y220">
            <v>0</v>
          </cell>
          <cell r="Z220">
            <v>2244261</v>
          </cell>
          <cell r="AA220">
            <v>0</v>
          </cell>
          <cell r="AB220">
            <v>2244261</v>
          </cell>
          <cell r="AC220">
            <v>2244261</v>
          </cell>
          <cell r="AD220">
            <v>2244261</v>
          </cell>
          <cell r="AF220">
            <v>4488522</v>
          </cell>
        </row>
        <row r="221">
          <cell r="C221" t="str">
            <v>Gross Profit</v>
          </cell>
          <cell r="E221">
            <v>1569217.2608695654</v>
          </cell>
          <cell r="F221">
            <v>0</v>
          </cell>
          <cell r="G221">
            <v>1569217.2608695654</v>
          </cell>
          <cell r="H221">
            <v>0</v>
          </cell>
          <cell r="I221">
            <v>1569217.2608695654</v>
          </cell>
          <cell r="J221">
            <v>0</v>
          </cell>
          <cell r="K221">
            <v>1569217.2608695654</v>
          </cell>
          <cell r="L221">
            <v>0</v>
          </cell>
          <cell r="M221">
            <v>1569217.2608695654</v>
          </cell>
          <cell r="N221">
            <v>0</v>
          </cell>
          <cell r="O221">
            <v>1569217.2608695654</v>
          </cell>
          <cell r="P221">
            <v>0</v>
          </cell>
          <cell r="Q221">
            <v>1569217.2608695654</v>
          </cell>
          <cell r="R221">
            <v>1569217.2608695654</v>
          </cell>
          <cell r="S221">
            <v>1569217.2608695654</v>
          </cell>
          <cell r="U221">
            <v>0</v>
          </cell>
          <cell r="V221">
            <v>1569217.2608695654</v>
          </cell>
          <cell r="W221">
            <v>0</v>
          </cell>
          <cell r="X221">
            <v>1569217.2608695654</v>
          </cell>
          <cell r="Y221">
            <v>0</v>
          </cell>
          <cell r="Z221">
            <v>1569217.2608695654</v>
          </cell>
          <cell r="AA221">
            <v>0</v>
          </cell>
          <cell r="AB221">
            <v>1569217.2608695654</v>
          </cell>
          <cell r="AC221">
            <v>1569217.2608695654</v>
          </cell>
          <cell r="AD221">
            <v>1569217.2608695654</v>
          </cell>
          <cell r="AG221">
            <v>3138434.5217391308</v>
          </cell>
        </row>
        <row r="222">
          <cell r="U222">
            <v>0</v>
          </cell>
        </row>
        <row r="223">
          <cell r="U223">
            <v>0</v>
          </cell>
        </row>
        <row r="224">
          <cell r="C224" t="str">
            <v>Other Expenses</v>
          </cell>
          <cell r="U224">
            <v>0</v>
          </cell>
        </row>
        <row r="225">
          <cell r="C225" t="str">
            <v>Selling Expenses</v>
          </cell>
          <cell r="E225">
            <v>15580.366396615698</v>
          </cell>
          <cell r="F225">
            <v>0</v>
          </cell>
          <cell r="G225">
            <v>14065.815418598198</v>
          </cell>
          <cell r="H225">
            <v>0</v>
          </cell>
          <cell r="I225">
            <v>13937.86149454217</v>
          </cell>
          <cell r="J225">
            <v>0</v>
          </cell>
          <cell r="K225">
            <v>12990.070739676898</v>
          </cell>
          <cell r="L225">
            <v>0</v>
          </cell>
          <cell r="M225">
            <v>17928.80038831451</v>
          </cell>
          <cell r="N225">
            <v>0</v>
          </cell>
          <cell r="O225">
            <v>16522.62377225871</v>
          </cell>
          <cell r="P225">
            <v>0</v>
          </cell>
          <cell r="Q225">
            <v>13012.379906852413</v>
          </cell>
          <cell r="R225">
            <v>13012.379906852413</v>
          </cell>
          <cell r="S225">
            <v>16957.866211611876</v>
          </cell>
          <cell r="U225">
            <v>0</v>
          </cell>
          <cell r="V225">
            <v>15996.962658356917</v>
          </cell>
          <cell r="W225">
            <v>0</v>
          </cell>
          <cell r="X225">
            <v>17004.344235451234</v>
          </cell>
          <cell r="Y225">
            <v>0</v>
          </cell>
          <cell r="Z225">
            <v>16758.208123786724</v>
          </cell>
          <cell r="AA225">
            <v>0</v>
          </cell>
          <cell r="AB225">
            <v>15514.915208059225</v>
          </cell>
          <cell r="AC225">
            <v>15514.915208059225</v>
          </cell>
          <cell r="AD225">
            <v>14263.647557455819</v>
          </cell>
        </row>
        <row r="226">
          <cell r="C226" t="str">
            <v>Advertisement Expenses</v>
          </cell>
          <cell r="E226">
            <v>2405.8167555729137</v>
          </cell>
          <cell r="F226">
            <v>0</v>
          </cell>
          <cell r="G226">
            <v>3080.827321757934</v>
          </cell>
          <cell r="H226">
            <v>0</v>
          </cell>
          <cell r="I226">
            <v>23766.822379487348</v>
          </cell>
          <cell r="J226">
            <v>0</v>
          </cell>
          <cell r="K226">
            <v>23113.454316588311</v>
          </cell>
          <cell r="L226">
            <v>0</v>
          </cell>
          <cell r="M226">
            <v>25512.297842660966</v>
          </cell>
          <cell r="N226">
            <v>0</v>
          </cell>
          <cell r="O226">
            <v>2551.3138847595887</v>
          </cell>
          <cell r="P226">
            <v>0</v>
          </cell>
          <cell r="Q226">
            <v>2503.8786398437537</v>
          </cell>
          <cell r="R226">
            <v>2503.8786398437537</v>
          </cell>
          <cell r="S226">
            <v>15993.121382039297</v>
          </cell>
          <cell r="U226">
            <v>0</v>
          </cell>
          <cell r="V226">
            <v>18583.08922809346</v>
          </cell>
          <cell r="W226">
            <v>0</v>
          </cell>
          <cell r="X226">
            <v>2625.697960996888</v>
          </cell>
          <cell r="Y226">
            <v>0</v>
          </cell>
          <cell r="Z226">
            <v>28862.71016865053</v>
          </cell>
          <cell r="AA226">
            <v>0</v>
          </cell>
          <cell r="AB226">
            <v>3501.4226255840545</v>
          </cell>
          <cell r="AC226">
            <v>3501.4226255840545</v>
          </cell>
          <cell r="AD226">
            <v>3002.6506327139041</v>
          </cell>
        </row>
        <row r="227">
          <cell r="C227" t="str">
            <v>Administrative Expenses</v>
          </cell>
          <cell r="E227">
            <v>31746.041360815143</v>
          </cell>
          <cell r="F227">
            <v>0</v>
          </cell>
          <cell r="G227">
            <v>28660.042176505169</v>
          </cell>
          <cell r="H227">
            <v>0</v>
          </cell>
          <cell r="I227">
            <v>28399.32747558237</v>
          </cell>
          <cell r="J227">
            <v>0</v>
          </cell>
          <cell r="K227">
            <v>26468.140253189009</v>
          </cell>
          <cell r="L227">
            <v>0</v>
          </cell>
          <cell r="M227">
            <v>36531.133106142057</v>
          </cell>
          <cell r="N227">
            <v>0</v>
          </cell>
          <cell r="O227">
            <v>33665.95395197178</v>
          </cell>
          <cell r="P227">
            <v>0</v>
          </cell>
          <cell r="Q227">
            <v>26513.596677373815</v>
          </cell>
          <cell r="R227">
            <v>26513.596677373815</v>
          </cell>
          <cell r="S227">
            <v>34552.789609744817</v>
          </cell>
          <cell r="U227">
            <v>0</v>
          </cell>
          <cell r="V227">
            <v>32594.884181281192</v>
          </cell>
          <cell r="W227">
            <v>0</v>
          </cell>
          <cell r="X227">
            <v>34647.491700158673</v>
          </cell>
          <cell r="Y227">
            <v>0</v>
          </cell>
          <cell r="Z227">
            <v>34145.972866622818</v>
          </cell>
          <cell r="AA227">
            <v>0</v>
          </cell>
          <cell r="AB227">
            <v>31612.680174939585</v>
          </cell>
          <cell r="AC227">
            <v>31612.680174939585</v>
          </cell>
          <cell r="AD227">
            <v>29063.1384261567</v>
          </cell>
        </row>
        <row r="228">
          <cell r="C228" t="str">
            <v>Depreciation (Admin. &amp; Selling )</v>
          </cell>
          <cell r="E228">
            <v>8927.9242923219663</v>
          </cell>
          <cell r="F228">
            <v>0</v>
          </cell>
          <cell r="G228">
            <v>8060.0501920351098</v>
          </cell>
          <cell r="H228">
            <v>0</v>
          </cell>
          <cell r="I228">
            <v>7986.7295192217998</v>
          </cell>
          <cell r="J228">
            <v>0</v>
          </cell>
          <cell r="K228">
            <v>7443.6226442616662</v>
          </cell>
          <cell r="L228">
            <v>0</v>
          </cell>
          <cell r="M228">
            <v>10273.633395026813</v>
          </cell>
          <cell r="N228">
            <v>0</v>
          </cell>
          <cell r="O228">
            <v>9467.8604080380956</v>
          </cell>
          <cell r="P228">
            <v>0</v>
          </cell>
          <cell r="Q228">
            <v>7456.4063330721565</v>
          </cell>
          <cell r="R228">
            <v>7456.4063330721565</v>
          </cell>
          <cell r="S228">
            <v>9717.2647832904422</v>
          </cell>
          <cell r="U228">
            <v>0</v>
          </cell>
          <cell r="V228">
            <v>9166.6439597938333</v>
          </cell>
          <cell r="W228">
            <v>0</v>
          </cell>
          <cell r="X228">
            <v>9743.8978076707062</v>
          </cell>
          <cell r="Y228">
            <v>0</v>
          </cell>
          <cell r="Z228">
            <v>9602.8559018125379</v>
          </cell>
          <cell r="AA228">
            <v>0</v>
          </cell>
          <cell r="AB228">
            <v>8890.4191886934896</v>
          </cell>
          <cell r="AC228">
            <v>8890.4191886934896</v>
          </cell>
          <cell r="AD228">
            <v>8173.412760882823</v>
          </cell>
        </row>
        <row r="229">
          <cell r="C229" t="str">
            <v>Financial Charges -Capital Exp.</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Z229">
            <v>0</v>
          </cell>
          <cell r="AA229">
            <v>0</v>
          </cell>
          <cell r="AB229">
            <v>0</v>
          </cell>
          <cell r="AC229">
            <v>0</v>
          </cell>
          <cell r="AD229">
            <v>0</v>
          </cell>
        </row>
        <row r="230">
          <cell r="C230" t="str">
            <v>Financial  Charges -Working Capital</v>
          </cell>
          <cell r="E230">
            <v>1593.5489361898781</v>
          </cell>
          <cell r="F230">
            <v>0</v>
          </cell>
          <cell r="G230">
            <v>1457.6240215047092</v>
          </cell>
          <cell r="H230">
            <v>0</v>
          </cell>
          <cell r="I230">
            <v>1446.6945190186796</v>
          </cell>
          <cell r="J230">
            <v>0</v>
          </cell>
          <cell r="K230">
            <v>1359.6931738041301</v>
          </cell>
          <cell r="L230">
            <v>0</v>
          </cell>
          <cell r="M230">
            <v>1819.174805065381</v>
          </cell>
          <cell r="N230">
            <v>0</v>
          </cell>
          <cell r="O230">
            <v>1683.4853438562145</v>
          </cell>
          <cell r="P230">
            <v>0</v>
          </cell>
          <cell r="Q230">
            <v>1343.3633567120232</v>
          </cell>
          <cell r="R230">
            <v>1343.3633567120232</v>
          </cell>
          <cell r="S230">
            <v>1703.3864664491034</v>
          </cell>
          <cell r="U230">
            <v>0</v>
          </cell>
          <cell r="V230">
            <v>1621.6858468907856</v>
          </cell>
          <cell r="W230">
            <v>0</v>
          </cell>
          <cell r="X230">
            <v>1714.8673233328852</v>
          </cell>
          <cell r="Y230">
            <v>0</v>
          </cell>
          <cell r="Z230">
            <v>1688.4217100899446</v>
          </cell>
          <cell r="AA230">
            <v>0</v>
          </cell>
          <cell r="AB230">
            <v>1570.4294045608508</v>
          </cell>
          <cell r="AC230">
            <v>1570.4294045608508</v>
          </cell>
          <cell r="AD230">
            <v>1456.896380636437</v>
          </cell>
        </row>
        <row r="231">
          <cell r="C231" t="str">
            <v>Other Expenses (Charity &amp; Donation)</v>
          </cell>
          <cell r="E231">
            <v>1106.6312056874151</v>
          </cell>
          <cell r="F231">
            <v>0</v>
          </cell>
          <cell r="G231">
            <v>1012.2389038227149</v>
          </cell>
          <cell r="H231">
            <v>0</v>
          </cell>
          <cell r="I231">
            <v>1004.6489715407499</v>
          </cell>
          <cell r="J231">
            <v>0</v>
          </cell>
          <cell r="K231">
            <v>944.23137069731274</v>
          </cell>
          <cell r="L231">
            <v>0</v>
          </cell>
          <cell r="M231">
            <v>1263.3158368509594</v>
          </cell>
          <cell r="N231">
            <v>0</v>
          </cell>
          <cell r="O231">
            <v>1169.0870443445933</v>
          </cell>
          <cell r="P231">
            <v>0</v>
          </cell>
          <cell r="Q231">
            <v>932.89121993890501</v>
          </cell>
          <cell r="R231">
            <v>932.89121993890501</v>
          </cell>
          <cell r="S231">
            <v>1182.9072683674331</v>
          </cell>
          <cell r="U231">
            <v>0</v>
          </cell>
          <cell r="V231">
            <v>1126.1707270074899</v>
          </cell>
          <cell r="W231">
            <v>0</v>
          </cell>
          <cell r="X231">
            <v>1190.8800856478372</v>
          </cell>
          <cell r="Y231">
            <v>0</v>
          </cell>
          <cell r="Z231">
            <v>1172.5150764513503</v>
          </cell>
          <cell r="AA231">
            <v>0</v>
          </cell>
          <cell r="AB231">
            <v>1090.5759753894795</v>
          </cell>
          <cell r="AC231">
            <v>1090.5759753894795</v>
          </cell>
          <cell r="AD231">
            <v>1011.7335976641923</v>
          </cell>
        </row>
        <row r="232">
          <cell r="C232" t="str">
            <v>Other Expenses ( W.P.P.F.)</v>
          </cell>
          <cell r="E232">
            <v>9648.5900544295782</v>
          </cell>
          <cell r="F232">
            <v>0</v>
          </cell>
          <cell r="G232">
            <v>11903.296926179239</v>
          </cell>
          <cell r="H232">
            <v>0</v>
          </cell>
          <cell r="I232">
            <v>11129.264448460395</v>
          </cell>
          <cell r="J232">
            <v>0</v>
          </cell>
          <cell r="K232">
            <v>12765.472506264148</v>
          </cell>
          <cell r="L232">
            <v>0</v>
          </cell>
          <cell r="M232">
            <v>8697.6853037127148</v>
          </cell>
          <cell r="N232">
            <v>0</v>
          </cell>
          <cell r="O232">
            <v>8477.4712963599068</v>
          </cell>
          <cell r="P232">
            <v>0</v>
          </cell>
          <cell r="Q232">
            <v>11947.065838432633</v>
          </cell>
          <cell r="R232">
            <v>11947.065838432633</v>
          </cell>
          <cell r="S232">
            <v>8315.7504207462025</v>
          </cell>
          <cell r="U232">
            <v>0</v>
          </cell>
          <cell r="V232">
            <v>10259.06027175571</v>
          </cell>
          <cell r="W232">
            <v>0</v>
          </cell>
          <cell r="X232">
            <v>11041.057493260387</v>
          </cell>
          <cell r="Y232">
            <v>0</v>
          </cell>
          <cell r="Z232">
            <v>9071.1554130804143</v>
          </cell>
          <cell r="AA232">
            <v>0</v>
          </cell>
          <cell r="AB232">
            <v>9315.9406486366006</v>
          </cell>
          <cell r="AC232">
            <v>9315.9406486366006</v>
          </cell>
          <cell r="AD232">
            <v>10631.503243534617</v>
          </cell>
        </row>
        <row r="233">
          <cell r="C233" t="str">
            <v>Workers Welfare Fund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U233">
            <v>0</v>
          </cell>
          <cell r="V233">
            <v>0</v>
          </cell>
          <cell r="W233">
            <v>0</v>
          </cell>
          <cell r="X233">
            <v>0</v>
          </cell>
          <cell r="Y233">
            <v>0</v>
          </cell>
          <cell r="Z233">
            <v>0</v>
          </cell>
          <cell r="AA233">
            <v>0</v>
          </cell>
          <cell r="AB233">
            <v>0</v>
          </cell>
          <cell r="AC233">
            <v>0</v>
          </cell>
          <cell r="AD233">
            <v>0</v>
          </cell>
        </row>
        <row r="234">
          <cell r="E234">
            <v>71008.919001632588</v>
          </cell>
          <cell r="F234">
            <v>0</v>
          </cell>
          <cell r="G234">
            <v>68239.894960403064</v>
          </cell>
          <cell r="H234">
            <v>0</v>
          </cell>
          <cell r="I234">
            <v>87671.348807853516</v>
          </cell>
          <cell r="J234">
            <v>0</v>
          </cell>
          <cell r="K234">
            <v>85084.685004481464</v>
          </cell>
          <cell r="L234">
            <v>0</v>
          </cell>
          <cell r="M234">
            <v>102026.0406777734</v>
          </cell>
          <cell r="N234">
            <v>0</v>
          </cell>
          <cell r="O234">
            <v>73537.795701588882</v>
          </cell>
          <cell r="P234">
            <v>0</v>
          </cell>
          <cell r="Q234">
            <v>63709.581972225693</v>
          </cell>
          <cell r="R234">
            <v>63709.581972225693</v>
          </cell>
          <cell r="S234">
            <v>88423.086142249173</v>
          </cell>
          <cell r="U234">
            <v>0</v>
          </cell>
          <cell r="V234">
            <v>89348.496873179378</v>
          </cell>
          <cell r="W234">
            <v>0</v>
          </cell>
          <cell r="X234">
            <v>77968.236606518607</v>
          </cell>
          <cell r="Y234">
            <v>0</v>
          </cell>
          <cell r="Z234">
            <v>101301.83926049432</v>
          </cell>
          <cell r="AA234">
            <v>0</v>
          </cell>
          <cell r="AB234">
            <v>71496.383225863276</v>
          </cell>
          <cell r="AC234">
            <v>71496.383225863276</v>
          </cell>
          <cell r="AD234">
            <v>67602.982599044481</v>
          </cell>
        </row>
        <row r="235">
          <cell r="C235" t="str">
            <v>Operating Profit</v>
          </cell>
          <cell r="E235">
            <v>1498208.3418679328</v>
          </cell>
          <cell r="F235">
            <v>0</v>
          </cell>
          <cell r="G235">
            <v>1500977.3659091624</v>
          </cell>
          <cell r="H235">
            <v>0</v>
          </cell>
          <cell r="I235">
            <v>1481545.912061712</v>
          </cell>
          <cell r="J235">
            <v>0</v>
          </cell>
          <cell r="K235">
            <v>1484132.5758650838</v>
          </cell>
          <cell r="L235">
            <v>0</v>
          </cell>
          <cell r="M235">
            <v>1467191.2201917921</v>
          </cell>
          <cell r="N235">
            <v>0</v>
          </cell>
          <cell r="O235">
            <v>1495679.4651679765</v>
          </cell>
          <cell r="P235">
            <v>0</v>
          </cell>
          <cell r="Q235">
            <v>1505507.6788973396</v>
          </cell>
          <cell r="R235">
            <v>1505507.6788973396</v>
          </cell>
          <cell r="S235">
            <v>1480794.1747273162</v>
          </cell>
          <cell r="U235">
            <v>0</v>
          </cell>
          <cell r="V235">
            <v>1479868.763996386</v>
          </cell>
          <cell r="W235">
            <v>0</v>
          </cell>
          <cell r="X235">
            <v>1491249.0242630469</v>
          </cell>
          <cell r="Y235">
            <v>0</v>
          </cell>
          <cell r="Z235">
            <v>1467915.4216090711</v>
          </cell>
          <cell r="AA235">
            <v>0</v>
          </cell>
          <cell r="AB235">
            <v>1497720.8776437021</v>
          </cell>
          <cell r="AC235">
            <v>1497720.8776437021</v>
          </cell>
          <cell r="AD235">
            <v>1501614.278270521</v>
          </cell>
        </row>
        <row r="236">
          <cell r="U236">
            <v>0</v>
          </cell>
        </row>
        <row r="237">
          <cell r="C237" t="str">
            <v>Other Income</v>
          </cell>
          <cell r="U237">
            <v>0</v>
          </cell>
        </row>
        <row r="238">
          <cell r="C238" t="str">
            <v>H.D</v>
          </cell>
          <cell r="E238">
            <v>15352.228571428572</v>
          </cell>
          <cell r="F238">
            <v>0</v>
          </cell>
          <cell r="G238">
            <v>13804.129032258064</v>
          </cell>
          <cell r="H238">
            <v>0</v>
          </cell>
          <cell r="I238">
            <v>16932</v>
          </cell>
          <cell r="J238">
            <v>0</v>
          </cell>
          <cell r="K238">
            <v>317514.93333333335</v>
          </cell>
          <cell r="L238">
            <v>0</v>
          </cell>
          <cell r="M238">
            <v>309289.29032258067</v>
          </cell>
          <cell r="N238">
            <v>0</v>
          </cell>
          <cell r="O238">
            <v>264203.22222222225</v>
          </cell>
          <cell r="P238">
            <v>0</v>
          </cell>
          <cell r="Q238">
            <v>72764.571428571435</v>
          </cell>
          <cell r="R238">
            <v>72764.571428571435</v>
          </cell>
          <cell r="S238">
            <v>14837.75</v>
          </cell>
          <cell r="U238">
            <v>0</v>
          </cell>
          <cell r="V238">
            <v>19002.533333333333</v>
          </cell>
          <cell r="W238">
            <v>0</v>
          </cell>
          <cell r="X238">
            <v>14756.137931034482</v>
          </cell>
          <cell r="Y238">
            <v>0</v>
          </cell>
          <cell r="Z238">
            <v>15316.387096774193</v>
          </cell>
          <cell r="AA238">
            <v>0</v>
          </cell>
          <cell r="AB238">
            <v>13728.648648648648</v>
          </cell>
          <cell r="AC238">
            <v>13728.648648648648</v>
          </cell>
          <cell r="AD238">
            <v>43246.610038610044</v>
          </cell>
        </row>
        <row r="239">
          <cell r="C239" t="str">
            <v>Others</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U239">
            <v>0</v>
          </cell>
          <cell r="V239">
            <v>0</v>
          </cell>
          <cell r="W239">
            <v>0</v>
          </cell>
          <cell r="X239">
            <v>0</v>
          </cell>
          <cell r="Y239">
            <v>0</v>
          </cell>
          <cell r="Z239">
            <v>0</v>
          </cell>
          <cell r="AA239">
            <v>0</v>
          </cell>
          <cell r="AB239">
            <v>0</v>
          </cell>
          <cell r="AC239">
            <v>0</v>
          </cell>
          <cell r="AD239">
            <v>0</v>
          </cell>
        </row>
        <row r="240">
          <cell r="E240">
            <v>15352.228571428572</v>
          </cell>
          <cell r="F240">
            <v>0</v>
          </cell>
          <cell r="G240">
            <v>13804.129032258064</v>
          </cell>
          <cell r="H240">
            <v>0</v>
          </cell>
          <cell r="I240">
            <v>16932</v>
          </cell>
          <cell r="J240">
            <v>0</v>
          </cell>
          <cell r="K240">
            <v>317514.93333333335</v>
          </cell>
          <cell r="L240">
            <v>0</v>
          </cell>
          <cell r="M240">
            <v>309289.29032258067</v>
          </cell>
          <cell r="N240">
            <v>0</v>
          </cell>
          <cell r="O240">
            <v>264203.22222222225</v>
          </cell>
          <cell r="P240">
            <v>0</v>
          </cell>
          <cell r="Q240">
            <v>72764.571428571435</v>
          </cell>
          <cell r="R240">
            <v>72764.571428571435</v>
          </cell>
          <cell r="S240">
            <v>14837.75</v>
          </cell>
          <cell r="U240">
            <v>0</v>
          </cell>
          <cell r="V240">
            <v>19002.533333333333</v>
          </cell>
          <cell r="W240">
            <v>0</v>
          </cell>
          <cell r="X240">
            <v>14756.137931034482</v>
          </cell>
          <cell r="Y240">
            <v>0</v>
          </cell>
          <cell r="Z240">
            <v>15316.387096774193</v>
          </cell>
          <cell r="AA240">
            <v>0</v>
          </cell>
          <cell r="AB240">
            <v>13728.648648648648</v>
          </cell>
          <cell r="AC240">
            <v>13728.648648648648</v>
          </cell>
          <cell r="AD240">
            <v>43246.610038610044</v>
          </cell>
        </row>
        <row r="241">
          <cell r="U241">
            <v>0</v>
          </cell>
        </row>
        <row r="242">
          <cell r="C242" t="str">
            <v>Profit before tax</v>
          </cell>
          <cell r="E242">
            <v>1513560.5704393615</v>
          </cell>
          <cell r="F242">
            <v>0</v>
          </cell>
          <cell r="G242">
            <v>1514781.4949414206</v>
          </cell>
          <cell r="H242">
            <v>0</v>
          </cell>
          <cell r="I242">
            <v>1498477.912061712</v>
          </cell>
          <cell r="J242">
            <v>0</v>
          </cell>
          <cell r="K242">
            <v>1801647.5091984172</v>
          </cell>
          <cell r="L242">
            <v>0</v>
          </cell>
          <cell r="M242">
            <v>1776480.5105143727</v>
          </cell>
          <cell r="N242">
            <v>0</v>
          </cell>
          <cell r="O242">
            <v>1759882.6873901987</v>
          </cell>
          <cell r="P242">
            <v>0</v>
          </cell>
          <cell r="Q242">
            <v>1578272.250325911</v>
          </cell>
          <cell r="R242">
            <v>1578272.250325911</v>
          </cell>
          <cell r="S242">
            <v>1495631.9247273162</v>
          </cell>
          <cell r="U242">
            <v>0</v>
          </cell>
          <cell r="V242">
            <v>1498871.2973297194</v>
          </cell>
          <cell r="W242">
            <v>0</v>
          </cell>
          <cell r="X242">
            <v>1506005.1621940813</v>
          </cell>
          <cell r="Y242">
            <v>0</v>
          </cell>
          <cell r="Z242">
            <v>1483231.8087058454</v>
          </cell>
          <cell r="AA242">
            <v>0</v>
          </cell>
          <cell r="AB242">
            <v>1511449.5262923508</v>
          </cell>
          <cell r="AC242">
            <v>1511449.5262923508</v>
          </cell>
          <cell r="AD242">
            <v>1544860.8883091309</v>
          </cell>
        </row>
        <row r="243">
          <cell r="U243">
            <v>0</v>
          </cell>
        </row>
        <row r="244">
          <cell r="C244" t="str">
            <v>Taxation</v>
          </cell>
          <cell r="U244">
            <v>0</v>
          </cell>
        </row>
        <row r="245">
          <cell r="C245" t="str">
            <v>Presumptive</v>
          </cell>
          <cell r="E245">
            <v>153677</v>
          </cell>
          <cell r="F245">
            <v>0</v>
          </cell>
          <cell r="G245">
            <v>153677</v>
          </cell>
          <cell r="H245">
            <v>0</v>
          </cell>
          <cell r="I245">
            <v>153677</v>
          </cell>
          <cell r="J245">
            <v>0</v>
          </cell>
          <cell r="K245">
            <v>153677</v>
          </cell>
          <cell r="L245">
            <v>0</v>
          </cell>
          <cell r="M245">
            <v>153677</v>
          </cell>
          <cell r="N245">
            <v>0</v>
          </cell>
          <cell r="O245">
            <v>153677</v>
          </cell>
          <cell r="P245">
            <v>0</v>
          </cell>
          <cell r="Q245">
            <v>153677</v>
          </cell>
          <cell r="R245">
            <v>153677</v>
          </cell>
          <cell r="S245">
            <v>153677</v>
          </cell>
          <cell r="U245">
            <v>0</v>
          </cell>
          <cell r="V245">
            <v>153677</v>
          </cell>
          <cell r="W245">
            <v>0</v>
          </cell>
          <cell r="X245">
            <v>153677</v>
          </cell>
          <cell r="Y245">
            <v>0</v>
          </cell>
          <cell r="Z245">
            <v>153677</v>
          </cell>
          <cell r="AA245">
            <v>0</v>
          </cell>
          <cell r="AB245">
            <v>153677</v>
          </cell>
          <cell r="AC245">
            <v>153677</v>
          </cell>
          <cell r="AD245">
            <v>153677</v>
          </cell>
          <cell r="AG245">
            <v>307354</v>
          </cell>
        </row>
        <row r="246">
          <cell r="C246" t="str">
            <v>Others</v>
          </cell>
          <cell r="E246">
            <v>0</v>
          </cell>
          <cell r="U246">
            <v>0</v>
          </cell>
          <cell r="AD246">
            <v>0</v>
          </cell>
        </row>
        <row r="247">
          <cell r="E247">
            <v>153677</v>
          </cell>
          <cell r="F247">
            <v>0</v>
          </cell>
          <cell r="G247">
            <v>153677</v>
          </cell>
          <cell r="H247">
            <v>0</v>
          </cell>
          <cell r="I247">
            <v>153677</v>
          </cell>
          <cell r="J247">
            <v>0</v>
          </cell>
          <cell r="K247">
            <v>153677</v>
          </cell>
          <cell r="L247">
            <v>0</v>
          </cell>
          <cell r="M247">
            <v>153677</v>
          </cell>
          <cell r="N247">
            <v>0</v>
          </cell>
          <cell r="O247">
            <v>153677</v>
          </cell>
          <cell r="P247">
            <v>0</v>
          </cell>
          <cell r="Q247">
            <v>153677</v>
          </cell>
          <cell r="R247">
            <v>153677</v>
          </cell>
          <cell r="S247">
            <v>153677</v>
          </cell>
          <cell r="U247">
            <v>0</v>
          </cell>
          <cell r="V247">
            <v>153677</v>
          </cell>
          <cell r="W247">
            <v>0</v>
          </cell>
          <cell r="X247">
            <v>153677</v>
          </cell>
          <cell r="Y247">
            <v>0</v>
          </cell>
          <cell r="Z247">
            <v>153677</v>
          </cell>
          <cell r="AA247">
            <v>0</v>
          </cell>
          <cell r="AB247">
            <v>153677</v>
          </cell>
          <cell r="AC247">
            <v>153677</v>
          </cell>
          <cell r="AD247">
            <v>153677</v>
          </cell>
        </row>
        <row r="248">
          <cell r="F248">
            <v>0</v>
          </cell>
          <cell r="H248">
            <v>0</v>
          </cell>
          <cell r="J248">
            <v>0</v>
          </cell>
          <cell r="L248">
            <v>0</v>
          </cell>
          <cell r="N248">
            <v>0</v>
          </cell>
          <cell r="P248">
            <v>0</v>
          </cell>
          <cell r="R248">
            <v>0</v>
          </cell>
          <cell r="U248">
            <v>0</v>
          </cell>
          <cell r="W248">
            <v>0</v>
          </cell>
          <cell r="Y248">
            <v>0</v>
          </cell>
          <cell r="AA248">
            <v>0</v>
          </cell>
          <cell r="AC248">
            <v>0</v>
          </cell>
        </row>
        <row r="249">
          <cell r="C249" t="str">
            <v>Net Profit after taxation</v>
          </cell>
          <cell r="E249">
            <v>1359883.5704393615</v>
          </cell>
          <cell r="F249">
            <v>0</v>
          </cell>
          <cell r="G249">
            <v>1361104.4949414206</v>
          </cell>
          <cell r="H249">
            <v>0</v>
          </cell>
          <cell r="I249">
            <v>1344800.912061712</v>
          </cell>
          <cell r="J249">
            <v>0</v>
          </cell>
          <cell r="K249">
            <v>1647970.5091984172</v>
          </cell>
          <cell r="L249">
            <v>0</v>
          </cell>
          <cell r="M249">
            <v>1622803.5105143727</v>
          </cell>
          <cell r="N249">
            <v>0</v>
          </cell>
          <cell r="O249">
            <v>1606205.6873901987</v>
          </cell>
          <cell r="P249">
            <v>0</v>
          </cell>
          <cell r="Q249">
            <v>1424595.250325911</v>
          </cell>
          <cell r="R249">
            <v>1424595.250325911</v>
          </cell>
          <cell r="S249">
            <v>1341954.9247273162</v>
          </cell>
          <cell r="U249">
            <v>0</v>
          </cell>
          <cell r="V249">
            <v>1345194.2973297194</v>
          </cell>
          <cell r="W249">
            <v>0</v>
          </cell>
          <cell r="X249">
            <v>1352328.1621940813</v>
          </cell>
          <cell r="Y249">
            <v>0</v>
          </cell>
          <cell r="Z249">
            <v>1329554.8087058454</v>
          </cell>
          <cell r="AA249">
            <v>0</v>
          </cell>
          <cell r="AB249">
            <v>1357772.5262923508</v>
          </cell>
          <cell r="AC249">
            <v>1357772.5262923508</v>
          </cell>
          <cell r="AD249">
            <v>1391183.8883091309</v>
          </cell>
        </row>
        <row r="252">
          <cell r="E252">
            <v>913</v>
          </cell>
          <cell r="G252">
            <v>944</v>
          </cell>
          <cell r="I252">
            <v>975</v>
          </cell>
          <cell r="K252">
            <v>1006</v>
          </cell>
          <cell r="M252">
            <v>1037</v>
          </cell>
          <cell r="O252">
            <v>1068</v>
          </cell>
          <cell r="Q252">
            <v>1099</v>
          </cell>
          <cell r="S252">
            <v>1130</v>
          </cell>
          <cell r="V252">
            <v>1161</v>
          </cell>
          <cell r="X252">
            <v>1192</v>
          </cell>
          <cell r="Z252">
            <v>1223</v>
          </cell>
          <cell r="AB252">
            <v>1254</v>
          </cell>
          <cell r="AD252" t="str">
            <v>Yearly</v>
          </cell>
        </row>
        <row r="253">
          <cell r="C253" t="str">
            <v>Hilux  4 x 2 - D/C A/C</v>
          </cell>
          <cell r="E253" t="str">
            <v>Per Unit</v>
          </cell>
          <cell r="F253" t="str">
            <v>Total</v>
          </cell>
          <cell r="G253" t="str">
            <v>Per Unit</v>
          </cell>
          <cell r="H253" t="str">
            <v>Total</v>
          </cell>
          <cell r="I253" t="str">
            <v>Per Unit</v>
          </cell>
          <cell r="J253" t="str">
            <v>Total</v>
          </cell>
          <cell r="K253" t="str">
            <v>Per Unit</v>
          </cell>
          <cell r="L253" t="str">
            <v>Total</v>
          </cell>
          <cell r="M253" t="str">
            <v>Per Unit</v>
          </cell>
          <cell r="N253" t="str">
            <v>Total</v>
          </cell>
          <cell r="O253" t="str">
            <v>Per Unit</v>
          </cell>
          <cell r="P253" t="str">
            <v>Total</v>
          </cell>
          <cell r="Q253" t="str">
            <v>Per Unit</v>
          </cell>
          <cell r="R253" t="str">
            <v>Total</v>
          </cell>
          <cell r="S253" t="str">
            <v>Per Unit</v>
          </cell>
          <cell r="U253" t="str">
            <v>Total</v>
          </cell>
          <cell r="V253" t="str">
            <v>Per Unit</v>
          </cell>
          <cell r="W253" t="str">
            <v>Total</v>
          </cell>
          <cell r="X253" t="str">
            <v>Per Unit</v>
          </cell>
          <cell r="Y253" t="str">
            <v>Total</v>
          </cell>
          <cell r="Z253" t="str">
            <v>Per Unit</v>
          </cell>
          <cell r="AA253" t="str">
            <v>Total</v>
          </cell>
          <cell r="AB253" t="str">
            <v>Per Unit</v>
          </cell>
          <cell r="AC253" t="str">
            <v>Total</v>
          </cell>
          <cell r="AD253" t="str">
            <v>Average</v>
          </cell>
        </row>
        <row r="254">
          <cell r="C254" t="str">
            <v>Hilux  4 x 2 - D/C Deluxe</v>
          </cell>
        </row>
        <row r="255">
          <cell r="C255" t="str">
            <v>Sales Units</v>
          </cell>
          <cell r="E255">
            <v>2</v>
          </cell>
          <cell r="F255">
            <v>2</v>
          </cell>
          <cell r="G255">
            <v>2</v>
          </cell>
          <cell r="H255">
            <v>2</v>
          </cell>
          <cell r="I255">
            <v>2</v>
          </cell>
          <cell r="J255">
            <v>2</v>
          </cell>
          <cell r="K255">
            <v>2</v>
          </cell>
          <cell r="L255">
            <v>2</v>
          </cell>
          <cell r="M255">
            <v>2</v>
          </cell>
          <cell r="N255">
            <v>2</v>
          </cell>
          <cell r="O255">
            <v>2</v>
          </cell>
          <cell r="P255">
            <v>2</v>
          </cell>
          <cell r="Q255">
            <v>2</v>
          </cell>
          <cell r="R255">
            <v>2</v>
          </cell>
          <cell r="S255">
            <v>2</v>
          </cell>
          <cell r="T255">
            <v>2</v>
          </cell>
          <cell r="U255">
            <v>2</v>
          </cell>
          <cell r="V255">
            <v>2</v>
          </cell>
          <cell r="W255">
            <v>2</v>
          </cell>
          <cell r="X255">
            <v>2</v>
          </cell>
          <cell r="Y255">
            <v>2</v>
          </cell>
          <cell r="Z255">
            <v>2</v>
          </cell>
          <cell r="AA255">
            <v>2</v>
          </cell>
          <cell r="AB255">
            <v>2</v>
          </cell>
          <cell r="AC255">
            <v>2</v>
          </cell>
          <cell r="AD255">
            <v>24</v>
          </cell>
        </row>
        <row r="256">
          <cell r="U256">
            <v>0</v>
          </cell>
        </row>
        <row r="257">
          <cell r="C257" t="str">
            <v>Selling Price</v>
          </cell>
          <cell r="E257">
            <v>2090000</v>
          </cell>
          <cell r="F257">
            <v>4180000</v>
          </cell>
          <cell r="G257">
            <v>2090000</v>
          </cell>
          <cell r="H257">
            <v>4180000</v>
          </cell>
          <cell r="I257">
            <v>2090000</v>
          </cell>
          <cell r="J257">
            <v>4180000</v>
          </cell>
          <cell r="K257">
            <v>2090000</v>
          </cell>
          <cell r="L257">
            <v>4180000</v>
          </cell>
          <cell r="M257">
            <v>2090000</v>
          </cell>
          <cell r="N257">
            <v>4180000</v>
          </cell>
          <cell r="O257">
            <v>2090000</v>
          </cell>
          <cell r="P257">
            <v>4180000</v>
          </cell>
          <cell r="Q257">
            <v>2090000</v>
          </cell>
          <cell r="R257">
            <v>4180000</v>
          </cell>
          <cell r="S257">
            <v>2090000</v>
          </cell>
          <cell r="T257">
            <v>4180000</v>
          </cell>
          <cell r="U257">
            <v>4180000</v>
          </cell>
          <cell r="V257">
            <v>2090000</v>
          </cell>
          <cell r="W257">
            <v>4180000</v>
          </cell>
          <cell r="X257">
            <v>2090000</v>
          </cell>
          <cell r="Y257">
            <v>4180000</v>
          </cell>
          <cell r="Z257">
            <v>2090000</v>
          </cell>
          <cell r="AA257">
            <v>4180000</v>
          </cell>
          <cell r="AB257">
            <v>2090000</v>
          </cell>
          <cell r="AC257">
            <v>4180000</v>
          </cell>
          <cell r="AD257">
            <v>2090000</v>
          </cell>
        </row>
        <row r="258">
          <cell r="C258" t="str">
            <v>Less: Dealer commission</v>
          </cell>
          <cell r="E258">
            <v>-30000</v>
          </cell>
          <cell r="F258">
            <v>-60000</v>
          </cell>
          <cell r="G258">
            <v>-30000</v>
          </cell>
          <cell r="H258">
            <v>-60000</v>
          </cell>
          <cell r="I258">
            <v>-30000</v>
          </cell>
          <cell r="J258">
            <v>-60000</v>
          </cell>
          <cell r="K258">
            <v>-30000</v>
          </cell>
          <cell r="L258">
            <v>-60000</v>
          </cell>
          <cell r="M258">
            <v>-30000</v>
          </cell>
          <cell r="N258">
            <v>-60000</v>
          </cell>
          <cell r="O258">
            <v>-30000</v>
          </cell>
          <cell r="P258">
            <v>-60000</v>
          </cell>
          <cell r="Q258">
            <v>-30000</v>
          </cell>
          <cell r="R258">
            <v>-60000</v>
          </cell>
          <cell r="S258">
            <v>-30000</v>
          </cell>
          <cell r="T258">
            <v>-60000</v>
          </cell>
          <cell r="U258">
            <v>-60000</v>
          </cell>
          <cell r="V258">
            <v>-30000</v>
          </cell>
          <cell r="W258">
            <v>-60000</v>
          </cell>
          <cell r="X258">
            <v>-30000</v>
          </cell>
          <cell r="Y258">
            <v>-60000</v>
          </cell>
          <cell r="Z258">
            <v>-30000</v>
          </cell>
          <cell r="AA258">
            <v>-60000</v>
          </cell>
          <cell r="AB258">
            <v>-30000</v>
          </cell>
          <cell r="AC258">
            <v>-60000</v>
          </cell>
          <cell r="AD258">
            <v>-30000</v>
          </cell>
        </row>
        <row r="259">
          <cell r="C259" t="str">
            <v xml:space="preserve">  Sales tax</v>
          </cell>
          <cell r="E259">
            <v>-272608.69565217389</v>
          </cell>
          <cell r="F259">
            <v>-545217.39130434778</v>
          </cell>
          <cell r="G259">
            <v>-272608.69565217389</v>
          </cell>
          <cell r="H259">
            <v>-545217.39130434778</v>
          </cell>
          <cell r="I259">
            <v>-272608.69565217389</v>
          </cell>
          <cell r="J259">
            <v>-545217.39130434778</v>
          </cell>
          <cell r="K259">
            <v>-272608.69565217389</v>
          </cell>
          <cell r="L259">
            <v>-545217.39130434778</v>
          </cell>
          <cell r="M259">
            <v>-272608.69565217389</v>
          </cell>
          <cell r="N259">
            <v>-545217.39130434778</v>
          </cell>
          <cell r="O259">
            <v>-272608.69565217389</v>
          </cell>
          <cell r="P259">
            <v>-545217.39130434778</v>
          </cell>
          <cell r="Q259">
            <v>-272608.69565217389</v>
          </cell>
          <cell r="R259">
            <v>-545217.39130434778</v>
          </cell>
          <cell r="S259">
            <v>-272608.69565217389</v>
          </cell>
          <cell r="T259">
            <v>-545217.39130434778</v>
          </cell>
          <cell r="U259">
            <v>-545217.39130434778</v>
          </cell>
          <cell r="V259">
            <v>-272608.69565217389</v>
          </cell>
          <cell r="W259">
            <v>-545217.39130434778</v>
          </cell>
          <cell r="X259">
            <v>-272608.69565217389</v>
          </cell>
          <cell r="Y259">
            <v>-545217.39130434778</v>
          </cell>
          <cell r="Z259">
            <v>-272608.69565217389</v>
          </cell>
          <cell r="AA259">
            <v>-545217.39130434778</v>
          </cell>
          <cell r="AB259">
            <v>-272608.69565217389</v>
          </cell>
          <cell r="AC259">
            <v>-545217.39130434778</v>
          </cell>
          <cell r="AD259">
            <v>-272608.69565217389</v>
          </cell>
        </row>
        <row r="260">
          <cell r="C260" t="str">
            <v>Net Sales</v>
          </cell>
          <cell r="E260">
            <v>1787391.3043478262</v>
          </cell>
          <cell r="F260">
            <v>3574782.6086956523</v>
          </cell>
          <cell r="G260">
            <v>1787391.3043478262</v>
          </cell>
          <cell r="H260">
            <v>3574782.6086956523</v>
          </cell>
          <cell r="I260">
            <v>1787391.3043478262</v>
          </cell>
          <cell r="J260">
            <v>3574782.6086956523</v>
          </cell>
          <cell r="K260">
            <v>1787391.3043478262</v>
          </cell>
          <cell r="L260">
            <v>3574782.6086956523</v>
          </cell>
          <cell r="M260">
            <v>1787391.3043478262</v>
          </cell>
          <cell r="N260">
            <v>3574782.6086956523</v>
          </cell>
          <cell r="O260">
            <v>1787391.3043478262</v>
          </cell>
          <cell r="P260">
            <v>3574782.6086956523</v>
          </cell>
          <cell r="Q260">
            <v>1787391.3043478262</v>
          </cell>
          <cell r="R260">
            <v>3574782.6086956523</v>
          </cell>
          <cell r="S260">
            <v>1787391.3043478262</v>
          </cell>
          <cell r="T260">
            <v>3574782.6086956523</v>
          </cell>
          <cell r="U260">
            <v>3574782.6086956523</v>
          </cell>
          <cell r="V260">
            <v>1787391.3043478262</v>
          </cell>
          <cell r="W260">
            <v>3574782.6086956523</v>
          </cell>
          <cell r="X260">
            <v>1787391.3043478262</v>
          </cell>
          <cell r="Y260">
            <v>3574782.6086956523</v>
          </cell>
          <cell r="Z260">
            <v>1787391.3043478262</v>
          </cell>
          <cell r="AA260">
            <v>3574782.6086956523</v>
          </cell>
          <cell r="AB260">
            <v>1787391.3043478262</v>
          </cell>
          <cell r="AC260">
            <v>3574782.6086956523</v>
          </cell>
          <cell r="AD260">
            <v>1787391.3043478262</v>
          </cell>
        </row>
        <row r="261">
          <cell r="C261" t="str">
            <v>Landed cost</v>
          </cell>
          <cell r="E261">
            <v>1483424</v>
          </cell>
          <cell r="F261">
            <v>2966848</v>
          </cell>
          <cell r="G261">
            <v>1483424</v>
          </cell>
          <cell r="H261">
            <v>2966848</v>
          </cell>
          <cell r="I261">
            <v>1483424</v>
          </cell>
          <cell r="J261">
            <v>2966848</v>
          </cell>
          <cell r="K261">
            <v>1483424</v>
          </cell>
          <cell r="L261">
            <v>2966848</v>
          </cell>
          <cell r="M261">
            <v>1483424</v>
          </cell>
          <cell r="N261">
            <v>2966848</v>
          </cell>
          <cell r="O261">
            <v>1483424</v>
          </cell>
          <cell r="P261">
            <v>2966848</v>
          </cell>
          <cell r="Q261">
            <v>1483424</v>
          </cell>
          <cell r="R261">
            <v>2966848</v>
          </cell>
          <cell r="S261">
            <v>1483424</v>
          </cell>
          <cell r="T261">
            <v>2966848</v>
          </cell>
          <cell r="U261">
            <v>2966848</v>
          </cell>
          <cell r="V261">
            <v>1483424</v>
          </cell>
          <cell r="W261">
            <v>2966848</v>
          </cell>
          <cell r="X261">
            <v>1483424</v>
          </cell>
          <cell r="Y261">
            <v>2966848</v>
          </cell>
          <cell r="Z261">
            <v>1483424</v>
          </cell>
          <cell r="AA261">
            <v>2966848</v>
          </cell>
          <cell r="AB261">
            <v>1483424</v>
          </cell>
          <cell r="AC261">
            <v>2966848</v>
          </cell>
          <cell r="AD261">
            <v>1483424</v>
          </cell>
          <cell r="AF261">
            <v>35602176</v>
          </cell>
        </row>
        <row r="262">
          <cell r="C262" t="str">
            <v>Gross Profit</v>
          </cell>
          <cell r="E262">
            <v>303967.30434782617</v>
          </cell>
          <cell r="F262">
            <v>607934.60869565234</v>
          </cell>
          <cell r="G262">
            <v>303967.30434782617</v>
          </cell>
          <cell r="H262">
            <v>607934.60869565234</v>
          </cell>
          <cell r="I262">
            <v>303967.30434782617</v>
          </cell>
          <cell r="J262">
            <v>607934.60869565234</v>
          </cell>
          <cell r="K262">
            <v>303967.30434782617</v>
          </cell>
          <cell r="L262">
            <v>607934.60869565234</v>
          </cell>
          <cell r="M262">
            <v>303967.30434782617</v>
          </cell>
          <cell r="N262">
            <v>607934.60869565234</v>
          </cell>
          <cell r="O262">
            <v>303967.30434782617</v>
          </cell>
          <cell r="P262">
            <v>607934.60869565234</v>
          </cell>
          <cell r="Q262">
            <v>303967.30434782617</v>
          </cell>
          <cell r="R262">
            <v>607934.60869565234</v>
          </cell>
          <cell r="S262">
            <v>303967.30434782617</v>
          </cell>
          <cell r="T262">
            <v>607934.60869565234</v>
          </cell>
          <cell r="U262">
            <v>607934.60869565234</v>
          </cell>
          <cell r="V262">
            <v>303967.30434782617</v>
          </cell>
          <cell r="W262">
            <v>607934.60869565234</v>
          </cell>
          <cell r="X262">
            <v>303967.30434782617</v>
          </cell>
          <cell r="Y262">
            <v>607934.60869565234</v>
          </cell>
          <cell r="Z262">
            <v>303967.30434782617</v>
          </cell>
          <cell r="AA262">
            <v>607934.60869565234</v>
          </cell>
          <cell r="AB262">
            <v>303967.30434782617</v>
          </cell>
          <cell r="AC262">
            <v>607934.60869565234</v>
          </cell>
          <cell r="AD262">
            <v>303967.30434782617</v>
          </cell>
        </row>
        <row r="263">
          <cell r="U263">
            <v>0</v>
          </cell>
        </row>
        <row r="264">
          <cell r="U264">
            <v>0</v>
          </cell>
        </row>
        <row r="265">
          <cell r="C265" t="str">
            <v>Other Expenses</v>
          </cell>
          <cell r="U265">
            <v>0</v>
          </cell>
        </row>
        <row r="266">
          <cell r="C266" t="str">
            <v>Selling Expenses</v>
          </cell>
          <cell r="E266">
            <v>15580.366396615698</v>
          </cell>
          <cell r="F266">
            <v>31160.732793231396</v>
          </cell>
          <cell r="G266">
            <v>14065.815418598198</v>
          </cell>
          <cell r="H266">
            <v>28131.630837196397</v>
          </cell>
          <cell r="I266">
            <v>13937.86149454217</v>
          </cell>
          <cell r="J266">
            <v>27875.722989084341</v>
          </cell>
          <cell r="K266">
            <v>12990.070739676898</v>
          </cell>
          <cell r="L266">
            <v>25980.141479353795</v>
          </cell>
          <cell r="M266">
            <v>17928.80038831451</v>
          </cell>
          <cell r="N266">
            <v>35857.60077662902</v>
          </cell>
          <cell r="O266">
            <v>16522.62377225871</v>
          </cell>
          <cell r="P266">
            <v>33045.24754451742</v>
          </cell>
          <cell r="Q266">
            <v>13012.379906852413</v>
          </cell>
          <cell r="R266">
            <v>26024.759813704826</v>
          </cell>
          <cell r="S266">
            <v>16957.866211611876</v>
          </cell>
          <cell r="T266">
            <v>33915.732423223752</v>
          </cell>
          <cell r="U266">
            <v>33915.732423223752</v>
          </cell>
          <cell r="V266">
            <v>15996.962658356917</v>
          </cell>
          <cell r="W266">
            <v>31993.925316713834</v>
          </cell>
          <cell r="X266">
            <v>17004.344235451234</v>
          </cell>
          <cell r="Y266">
            <v>34008.688470902467</v>
          </cell>
          <cell r="Z266">
            <v>16758.208123786724</v>
          </cell>
          <cell r="AA266">
            <v>33516.416247573448</v>
          </cell>
          <cell r="AB266">
            <v>15514.915208059225</v>
          </cell>
          <cell r="AC266">
            <v>31029.83041611845</v>
          </cell>
          <cell r="AD266">
            <v>15522.517879510378</v>
          </cell>
        </row>
        <row r="267">
          <cell r="C267" t="str">
            <v>Advertisement Expenses</v>
          </cell>
          <cell r="E267">
            <v>2405.8167555729137</v>
          </cell>
          <cell r="F267">
            <v>4811.6335111458275</v>
          </cell>
          <cell r="G267">
            <v>3080.827321757934</v>
          </cell>
          <cell r="H267">
            <v>6161.654643515868</v>
          </cell>
          <cell r="I267">
            <v>23766.822379487348</v>
          </cell>
          <cell r="J267">
            <v>47533.644758974697</v>
          </cell>
          <cell r="K267">
            <v>23113.454316588311</v>
          </cell>
          <cell r="L267">
            <v>46226.908633176623</v>
          </cell>
          <cell r="M267">
            <v>25512.297842660966</v>
          </cell>
          <cell r="N267">
            <v>51024.595685321932</v>
          </cell>
          <cell r="O267">
            <v>2551.3138847595887</v>
          </cell>
          <cell r="P267">
            <v>5102.6277695191775</v>
          </cell>
          <cell r="Q267">
            <v>2503.8786398437537</v>
          </cell>
          <cell r="R267">
            <v>5007.7572796875074</v>
          </cell>
          <cell r="S267">
            <v>15993.121382039297</v>
          </cell>
          <cell r="T267">
            <v>31986.242764078594</v>
          </cell>
          <cell r="U267">
            <v>31986.242764078594</v>
          </cell>
          <cell r="V267">
            <v>18583.08922809346</v>
          </cell>
          <cell r="W267">
            <v>37166.178456186921</v>
          </cell>
          <cell r="X267">
            <v>2625.697960996888</v>
          </cell>
          <cell r="Y267">
            <v>5251.395921993776</v>
          </cell>
          <cell r="Z267">
            <v>28862.71016865053</v>
          </cell>
          <cell r="AA267">
            <v>57725.42033730106</v>
          </cell>
          <cell r="AB267">
            <v>3501.4226255840545</v>
          </cell>
          <cell r="AC267">
            <v>7002.8452511681089</v>
          </cell>
          <cell r="AD267">
            <v>12708.371042169587</v>
          </cell>
        </row>
        <row r="268">
          <cell r="C268" t="str">
            <v>Administrative Expenses</v>
          </cell>
          <cell r="E268">
            <v>31746.041360815143</v>
          </cell>
          <cell r="F268">
            <v>63492.082721630286</v>
          </cell>
          <cell r="G268">
            <v>28660.042176505169</v>
          </cell>
          <cell r="H268">
            <v>57320.084353010338</v>
          </cell>
          <cell r="I268">
            <v>28399.32747558237</v>
          </cell>
          <cell r="J268">
            <v>56798.654951164739</v>
          </cell>
          <cell r="K268">
            <v>26468.140253189009</v>
          </cell>
          <cell r="L268">
            <v>52936.280506378018</v>
          </cell>
          <cell r="M268">
            <v>36531.133106142057</v>
          </cell>
          <cell r="N268">
            <v>73062.266212284114</v>
          </cell>
          <cell r="O268">
            <v>33665.95395197178</v>
          </cell>
          <cell r="P268">
            <v>67331.90790394356</v>
          </cell>
          <cell r="Q268">
            <v>26513.596677373815</v>
          </cell>
          <cell r="R268">
            <v>53027.193354747629</v>
          </cell>
          <cell r="S268">
            <v>34552.789609744817</v>
          </cell>
          <cell r="T268">
            <v>69105.579219489635</v>
          </cell>
          <cell r="U268">
            <v>69105.579219489635</v>
          </cell>
          <cell r="V268">
            <v>32594.884181281192</v>
          </cell>
          <cell r="W268">
            <v>65189.768362562383</v>
          </cell>
          <cell r="X268">
            <v>34647.491700158673</v>
          </cell>
          <cell r="Y268">
            <v>69294.983400317346</v>
          </cell>
          <cell r="Z268">
            <v>34145.972866622818</v>
          </cell>
          <cell r="AA268">
            <v>68291.945733245637</v>
          </cell>
          <cell r="AB268">
            <v>31612.680174939585</v>
          </cell>
          <cell r="AC268">
            <v>63225.360349879171</v>
          </cell>
          <cell r="AD268">
            <v>31628.171127860533</v>
          </cell>
        </row>
        <row r="269">
          <cell r="C269" t="str">
            <v>Depreciation (Admin. &amp; Selling )</v>
          </cell>
          <cell r="E269">
            <v>8927.9242923219663</v>
          </cell>
          <cell r="F269">
            <v>17855.848584643933</v>
          </cell>
          <cell r="G269">
            <v>8060.0501920351098</v>
          </cell>
          <cell r="H269">
            <v>16120.10038407022</v>
          </cell>
          <cell r="I269">
            <v>7986.7295192217998</v>
          </cell>
          <cell r="J269">
            <v>15973.4590384436</v>
          </cell>
          <cell r="K269">
            <v>7443.6226442616662</v>
          </cell>
          <cell r="L269">
            <v>14887.245288523332</v>
          </cell>
          <cell r="M269">
            <v>10273.633395026813</v>
          </cell>
          <cell r="N269">
            <v>20547.266790053625</v>
          </cell>
          <cell r="O269">
            <v>9467.8604080380956</v>
          </cell>
          <cell r="P269">
            <v>18935.720816076191</v>
          </cell>
          <cell r="Q269">
            <v>7456.4063330721565</v>
          </cell>
          <cell r="R269">
            <v>14912.812666144313</v>
          </cell>
          <cell r="S269">
            <v>9717.2647832904422</v>
          </cell>
          <cell r="T269">
            <v>19434.529566580884</v>
          </cell>
          <cell r="U269">
            <v>19434.529566580884</v>
          </cell>
          <cell r="V269">
            <v>9166.6439597938333</v>
          </cell>
          <cell r="W269">
            <v>18333.287919587667</v>
          </cell>
          <cell r="X269">
            <v>9743.8978076707062</v>
          </cell>
          <cell r="Y269">
            <v>19487.795615341412</v>
          </cell>
          <cell r="Z269">
            <v>9602.8559018125379</v>
          </cell>
          <cell r="AA269">
            <v>19205.711803625076</v>
          </cell>
          <cell r="AB269">
            <v>8890.4191886934896</v>
          </cell>
          <cell r="AC269">
            <v>17780.838377386979</v>
          </cell>
          <cell r="AD269">
            <v>8894.7757021032176</v>
          </cell>
        </row>
        <row r="270">
          <cell r="C270" t="str">
            <v>Financial Charges -Capital Exp.</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row>
        <row r="271">
          <cell r="C271" t="str">
            <v>Financial  Charges -Working Capital</v>
          </cell>
          <cell r="E271">
            <v>1593.5489361898781</v>
          </cell>
          <cell r="F271">
            <v>3187.0978723797562</v>
          </cell>
          <cell r="G271">
            <v>1457.6240215047092</v>
          </cell>
          <cell r="H271">
            <v>2915.2480430094183</v>
          </cell>
          <cell r="I271">
            <v>1446.6945190186796</v>
          </cell>
          <cell r="J271">
            <v>2893.3890380373591</v>
          </cell>
          <cell r="K271">
            <v>1359.6931738041301</v>
          </cell>
          <cell r="L271">
            <v>2719.3863476082602</v>
          </cell>
          <cell r="M271">
            <v>1819.174805065381</v>
          </cell>
          <cell r="N271">
            <v>3638.3496101307619</v>
          </cell>
          <cell r="O271">
            <v>1683.4853438562145</v>
          </cell>
          <cell r="P271">
            <v>3366.970687712429</v>
          </cell>
          <cell r="Q271">
            <v>1343.3633567120232</v>
          </cell>
          <cell r="R271">
            <v>2686.7267134240465</v>
          </cell>
          <cell r="S271">
            <v>1703.3864664491034</v>
          </cell>
          <cell r="T271">
            <v>3406.7729328982068</v>
          </cell>
          <cell r="U271">
            <v>3406.7729328982068</v>
          </cell>
          <cell r="V271">
            <v>1621.6858468907856</v>
          </cell>
          <cell r="W271">
            <v>3243.3716937815711</v>
          </cell>
          <cell r="X271">
            <v>1714.8673233328852</v>
          </cell>
          <cell r="Y271">
            <v>3429.7346466657705</v>
          </cell>
          <cell r="Z271">
            <v>1688.4217100899446</v>
          </cell>
          <cell r="AA271">
            <v>3376.8434201798891</v>
          </cell>
          <cell r="AB271">
            <v>1570.4294045608508</v>
          </cell>
          <cell r="AC271">
            <v>3140.8588091217016</v>
          </cell>
          <cell r="AD271">
            <v>1583.5312422895488</v>
          </cell>
        </row>
        <row r="272">
          <cell r="C272" t="str">
            <v>Other Expenses (Charity &amp; Donation)</v>
          </cell>
          <cell r="E272">
            <v>1106.6312056874151</v>
          </cell>
          <cell r="F272">
            <v>2213.2624113748302</v>
          </cell>
          <cell r="G272">
            <v>1012.2389038227149</v>
          </cell>
          <cell r="H272">
            <v>2024.4778076454297</v>
          </cell>
          <cell r="I272">
            <v>1004.6489715407499</v>
          </cell>
          <cell r="J272">
            <v>2009.2979430814999</v>
          </cell>
          <cell r="K272">
            <v>944.23137069731274</v>
          </cell>
          <cell r="L272">
            <v>1888.4627413946255</v>
          </cell>
          <cell r="M272">
            <v>1263.3158368509594</v>
          </cell>
          <cell r="N272">
            <v>2526.6316737019188</v>
          </cell>
          <cell r="O272">
            <v>1169.0870443445933</v>
          </cell>
          <cell r="P272">
            <v>2338.1740886891866</v>
          </cell>
          <cell r="Q272">
            <v>932.89121993890501</v>
          </cell>
          <cell r="R272">
            <v>1865.78243987781</v>
          </cell>
          <cell r="S272">
            <v>1182.9072683674331</v>
          </cell>
          <cell r="T272">
            <v>2365.8145367348661</v>
          </cell>
          <cell r="U272">
            <v>2365.8145367348661</v>
          </cell>
          <cell r="V272">
            <v>1126.1707270074899</v>
          </cell>
          <cell r="W272">
            <v>2252.3414540149797</v>
          </cell>
          <cell r="X272">
            <v>1190.8800856478372</v>
          </cell>
          <cell r="Y272">
            <v>2381.7601712956744</v>
          </cell>
          <cell r="Z272">
            <v>1172.5150764513503</v>
          </cell>
          <cell r="AA272">
            <v>2345.0301529027006</v>
          </cell>
          <cell r="AB272">
            <v>1090.5759753894795</v>
          </cell>
          <cell r="AC272">
            <v>2181.151950778959</v>
          </cell>
          <cell r="AD272">
            <v>1099.6744738121868</v>
          </cell>
        </row>
        <row r="273">
          <cell r="C273" t="str">
            <v>Other Expenses ( W.P.P.F.)</v>
          </cell>
          <cell r="E273">
            <v>9648.5900544295782</v>
          </cell>
          <cell r="F273">
            <v>19297.180108859156</v>
          </cell>
          <cell r="G273">
            <v>11903.296926179239</v>
          </cell>
          <cell r="H273">
            <v>23806.593852358477</v>
          </cell>
          <cell r="I273">
            <v>11129.264448460395</v>
          </cell>
          <cell r="J273">
            <v>22258.52889692079</v>
          </cell>
          <cell r="K273">
            <v>12765.472506264148</v>
          </cell>
          <cell r="L273">
            <v>25530.945012528297</v>
          </cell>
          <cell r="M273">
            <v>8697.6853037127148</v>
          </cell>
          <cell r="N273">
            <v>17395.37060742543</v>
          </cell>
          <cell r="O273">
            <v>8477.4712963599068</v>
          </cell>
          <cell r="P273">
            <v>16954.942592719814</v>
          </cell>
          <cell r="Q273">
            <v>11947.065838432633</v>
          </cell>
          <cell r="R273">
            <v>23894.131676865265</v>
          </cell>
          <cell r="S273">
            <v>8315.7504207462025</v>
          </cell>
          <cell r="T273">
            <v>16631.500841492405</v>
          </cell>
          <cell r="U273">
            <v>16631.500841492405</v>
          </cell>
          <cell r="V273">
            <v>10259.06027175571</v>
          </cell>
          <cell r="W273">
            <v>20518.120543511421</v>
          </cell>
          <cell r="X273">
            <v>11041.057493260387</v>
          </cell>
          <cell r="Y273">
            <v>22082.114986520774</v>
          </cell>
          <cell r="Z273">
            <v>9071.1554130804143</v>
          </cell>
          <cell r="AA273">
            <v>18142.310826160829</v>
          </cell>
          <cell r="AB273">
            <v>9315.9406486366006</v>
          </cell>
          <cell r="AC273">
            <v>18631.881297273201</v>
          </cell>
          <cell r="AD273">
            <v>10214.317551776496</v>
          </cell>
        </row>
        <row r="274">
          <cell r="C274" t="str">
            <v>Workers Welfare Fund</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row>
        <row r="275">
          <cell r="E275">
            <v>71008.919001632588</v>
          </cell>
          <cell r="F275">
            <v>213026.75700489775</v>
          </cell>
          <cell r="G275">
            <v>68239.894960403064</v>
          </cell>
          <cell r="H275">
            <v>204719.68488120919</v>
          </cell>
          <cell r="I275">
            <v>87671.348807853516</v>
          </cell>
          <cell r="J275">
            <v>263014.04642356053</v>
          </cell>
          <cell r="K275">
            <v>85084.685004481464</v>
          </cell>
          <cell r="L275">
            <v>255254.05501344439</v>
          </cell>
          <cell r="M275">
            <v>102026.0406777734</v>
          </cell>
          <cell r="N275">
            <v>306078.12203332019</v>
          </cell>
          <cell r="O275">
            <v>73537.795701588882</v>
          </cell>
          <cell r="P275">
            <v>220613.38710476665</v>
          </cell>
          <cell r="Q275">
            <v>63709.581972225693</v>
          </cell>
          <cell r="R275">
            <v>191128.74591667709</v>
          </cell>
          <cell r="S275">
            <v>88423.086142249173</v>
          </cell>
          <cell r="T275">
            <v>265269.25842674752</v>
          </cell>
          <cell r="U275">
            <v>265269.25842674752</v>
          </cell>
          <cell r="V275">
            <v>89348.496873179378</v>
          </cell>
          <cell r="W275">
            <v>268045.49061953812</v>
          </cell>
          <cell r="X275">
            <v>77968.236606518607</v>
          </cell>
          <cell r="Y275">
            <v>233904.70981955581</v>
          </cell>
          <cell r="Z275">
            <v>101301.83926049432</v>
          </cell>
          <cell r="AA275">
            <v>303905.51778148295</v>
          </cell>
          <cell r="AB275">
            <v>71496.383225863276</v>
          </cell>
          <cell r="AC275">
            <v>142992.76645172655</v>
          </cell>
          <cell r="AD275">
            <v>81651.359019521944</v>
          </cell>
        </row>
        <row r="276">
          <cell r="C276" t="str">
            <v>Operating Profit</v>
          </cell>
          <cell r="E276">
            <v>232958.38534619357</v>
          </cell>
          <cell r="F276">
            <v>698875.1560385807</v>
          </cell>
          <cell r="G276">
            <v>235727.4093874231</v>
          </cell>
          <cell r="H276">
            <v>707182.22816226934</v>
          </cell>
          <cell r="I276">
            <v>216295.95553997264</v>
          </cell>
          <cell r="J276">
            <v>648887.86661991791</v>
          </cell>
          <cell r="K276">
            <v>218882.6193433447</v>
          </cell>
          <cell r="L276">
            <v>656647.85803003411</v>
          </cell>
          <cell r="M276">
            <v>201941.26367005275</v>
          </cell>
          <cell r="N276">
            <v>605823.79101015825</v>
          </cell>
          <cell r="O276">
            <v>230429.50864623729</v>
          </cell>
          <cell r="P276">
            <v>691288.52593871183</v>
          </cell>
          <cell r="Q276">
            <v>240257.72237560048</v>
          </cell>
          <cell r="R276">
            <v>720773.16712680145</v>
          </cell>
          <cell r="S276">
            <v>215544.218205577</v>
          </cell>
          <cell r="T276">
            <v>646632.65461673099</v>
          </cell>
          <cell r="U276">
            <v>646632.65461673099</v>
          </cell>
          <cell r="V276">
            <v>214618.80747464678</v>
          </cell>
          <cell r="W276">
            <v>643856.42242394038</v>
          </cell>
          <cell r="X276">
            <v>225999.06774130755</v>
          </cell>
          <cell r="Y276">
            <v>677997.20322392264</v>
          </cell>
          <cell r="Z276">
            <v>202665.46508733183</v>
          </cell>
          <cell r="AA276">
            <v>607996.39526199549</v>
          </cell>
          <cell r="AB276">
            <v>232470.92112196289</v>
          </cell>
          <cell r="AC276">
            <v>464941.84224392578</v>
          </cell>
          <cell r="AD276">
            <v>222315.94532830422</v>
          </cell>
        </row>
        <row r="277">
          <cell r="U277">
            <v>0</v>
          </cell>
        </row>
        <row r="278">
          <cell r="C278" t="str">
            <v>Other Income</v>
          </cell>
          <cell r="U278">
            <v>0</v>
          </cell>
        </row>
        <row r="279">
          <cell r="C279" t="str">
            <v>H.D</v>
          </cell>
          <cell r="E279">
            <v>15352.228571428572</v>
          </cell>
          <cell r="F279">
            <v>30704.457142857143</v>
          </cell>
          <cell r="G279">
            <v>13804.129032258064</v>
          </cell>
          <cell r="H279">
            <v>27608.258064516129</v>
          </cell>
          <cell r="I279">
            <v>16932</v>
          </cell>
          <cell r="J279">
            <v>33864</v>
          </cell>
          <cell r="K279">
            <v>317514.93333333335</v>
          </cell>
          <cell r="L279">
            <v>635029.8666666667</v>
          </cell>
          <cell r="M279">
            <v>309289.29032258067</v>
          </cell>
          <cell r="N279">
            <v>618578.58064516133</v>
          </cell>
          <cell r="O279">
            <v>264203.22222222225</v>
          </cell>
          <cell r="P279">
            <v>528406.4444444445</v>
          </cell>
          <cell r="Q279">
            <v>72764.571428571435</v>
          </cell>
          <cell r="R279">
            <v>145529.14285714287</v>
          </cell>
          <cell r="S279">
            <v>14837.75</v>
          </cell>
          <cell r="T279">
            <v>29675.5</v>
          </cell>
          <cell r="U279">
            <v>29675.5</v>
          </cell>
          <cell r="V279">
            <v>19002.533333333333</v>
          </cell>
          <cell r="W279">
            <v>38005.066666666666</v>
          </cell>
          <cell r="X279">
            <v>14756.137931034482</v>
          </cell>
          <cell r="Y279">
            <v>29512.275862068964</v>
          </cell>
          <cell r="Z279">
            <v>15316.387096774193</v>
          </cell>
          <cell r="AA279">
            <v>30632.774193548386</v>
          </cell>
          <cell r="AB279">
            <v>13728.648648648648</v>
          </cell>
          <cell r="AC279">
            <v>27457.297297297297</v>
          </cell>
          <cell r="AD279">
            <v>90625.152660015432</v>
          </cell>
        </row>
        <row r="280">
          <cell r="C280" t="str">
            <v>Others</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row>
        <row r="281">
          <cell r="E281">
            <v>15352.228571428572</v>
          </cell>
          <cell r="F281">
            <v>30704.457142857143</v>
          </cell>
          <cell r="G281">
            <v>13804.129032258064</v>
          </cell>
          <cell r="H281">
            <v>27608.258064516129</v>
          </cell>
          <cell r="I281">
            <v>16932</v>
          </cell>
          <cell r="J281">
            <v>33864</v>
          </cell>
          <cell r="K281">
            <v>317514.93333333335</v>
          </cell>
          <cell r="L281">
            <v>635029.8666666667</v>
          </cell>
          <cell r="M281">
            <v>309289.29032258067</v>
          </cell>
          <cell r="N281">
            <v>618578.58064516133</v>
          </cell>
          <cell r="O281">
            <v>264203.22222222225</v>
          </cell>
          <cell r="P281">
            <v>528406.4444444445</v>
          </cell>
          <cell r="Q281">
            <v>72764.571428571435</v>
          </cell>
          <cell r="R281">
            <v>145529.14285714287</v>
          </cell>
          <cell r="S281">
            <v>14837.75</v>
          </cell>
          <cell r="T281">
            <v>29675.5</v>
          </cell>
          <cell r="U281">
            <v>29675.5</v>
          </cell>
          <cell r="V281">
            <v>19002.533333333333</v>
          </cell>
          <cell r="W281">
            <v>38005.066666666666</v>
          </cell>
          <cell r="X281">
            <v>14756.137931034482</v>
          </cell>
          <cell r="Y281">
            <v>29512.275862068964</v>
          </cell>
          <cell r="Z281">
            <v>15316.387096774193</v>
          </cell>
          <cell r="AA281">
            <v>30632.774193548386</v>
          </cell>
          <cell r="AB281">
            <v>13728.648648648648</v>
          </cell>
          <cell r="AC281">
            <v>27457.297297297297</v>
          </cell>
          <cell r="AD281">
            <v>90625.152660015432</v>
          </cell>
        </row>
        <row r="282">
          <cell r="U282">
            <v>0</v>
          </cell>
        </row>
        <row r="283">
          <cell r="C283" t="str">
            <v>Profit before tax</v>
          </cell>
          <cell r="E283">
            <v>248310.61391762213</v>
          </cell>
          <cell r="F283">
            <v>744931.8417528664</v>
          </cell>
          <cell r="G283">
            <v>249531.53841968116</v>
          </cell>
          <cell r="H283">
            <v>748594.61525904352</v>
          </cell>
          <cell r="I283">
            <v>233227.95553997264</v>
          </cell>
          <cell r="J283">
            <v>699683.86661991791</v>
          </cell>
          <cell r="K283">
            <v>536397.55267667805</v>
          </cell>
          <cell r="L283">
            <v>1609192.658030034</v>
          </cell>
          <cell r="M283">
            <v>511230.55399263342</v>
          </cell>
          <cell r="N283">
            <v>1533691.6619779002</v>
          </cell>
          <cell r="O283">
            <v>494632.73086845956</v>
          </cell>
          <cell r="P283">
            <v>1483898.1926053786</v>
          </cell>
          <cell r="Q283">
            <v>313022.2938041719</v>
          </cell>
          <cell r="R283">
            <v>939066.88141251565</v>
          </cell>
          <cell r="S283">
            <v>230381.968205577</v>
          </cell>
          <cell r="T283">
            <v>691145.90461673099</v>
          </cell>
          <cell r="U283">
            <v>691145.90461673099</v>
          </cell>
          <cell r="V283">
            <v>233621.3408079801</v>
          </cell>
          <cell r="W283">
            <v>700864.02242394025</v>
          </cell>
          <cell r="X283">
            <v>240755.20567234204</v>
          </cell>
          <cell r="Y283">
            <v>722265.61701702606</v>
          </cell>
          <cell r="Z283">
            <v>217981.85218410601</v>
          </cell>
          <cell r="AA283">
            <v>653945.55655231804</v>
          </cell>
          <cell r="AB283">
            <v>246199.56977061153</v>
          </cell>
          <cell r="AC283">
            <v>492399.13954122306</v>
          </cell>
          <cell r="AD283">
            <v>312941.09798831964</v>
          </cell>
        </row>
        <row r="284">
          <cell r="U284">
            <v>0</v>
          </cell>
        </row>
        <row r="285">
          <cell r="C285" t="str">
            <v>Taxation</v>
          </cell>
          <cell r="U285">
            <v>0</v>
          </cell>
        </row>
        <row r="286">
          <cell r="C286" t="str">
            <v>Presumptive</v>
          </cell>
          <cell r="E286">
            <v>93372</v>
          </cell>
          <cell r="F286">
            <v>186744</v>
          </cell>
          <cell r="G286">
            <v>93372</v>
          </cell>
          <cell r="H286">
            <v>186744</v>
          </cell>
          <cell r="I286">
            <v>93372</v>
          </cell>
          <cell r="J286">
            <v>186744</v>
          </cell>
          <cell r="K286">
            <v>93372</v>
          </cell>
          <cell r="L286">
            <v>186744</v>
          </cell>
          <cell r="M286">
            <v>93372</v>
          </cell>
          <cell r="N286">
            <v>186744</v>
          </cell>
          <cell r="O286">
            <v>93372</v>
          </cell>
          <cell r="P286">
            <v>186744</v>
          </cell>
          <cell r="Q286">
            <v>93372</v>
          </cell>
          <cell r="R286">
            <v>186744</v>
          </cell>
          <cell r="S286">
            <v>93372</v>
          </cell>
          <cell r="T286">
            <v>186744</v>
          </cell>
          <cell r="U286">
            <v>186744</v>
          </cell>
          <cell r="V286">
            <v>93372</v>
          </cell>
          <cell r="W286">
            <v>186744</v>
          </cell>
          <cell r="X286">
            <v>93372</v>
          </cell>
          <cell r="Y286">
            <v>186744</v>
          </cell>
          <cell r="Z286">
            <v>93372</v>
          </cell>
          <cell r="AA286">
            <v>186744</v>
          </cell>
          <cell r="AB286">
            <v>93372</v>
          </cell>
          <cell r="AC286">
            <v>186744</v>
          </cell>
          <cell r="AD286">
            <v>93372</v>
          </cell>
        </row>
        <row r="287">
          <cell r="C287" t="str">
            <v>Others</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row>
        <row r="288">
          <cell r="E288">
            <v>93372</v>
          </cell>
          <cell r="F288">
            <v>280116</v>
          </cell>
          <cell r="G288">
            <v>93372</v>
          </cell>
          <cell r="H288">
            <v>280116</v>
          </cell>
          <cell r="I288">
            <v>93372</v>
          </cell>
          <cell r="J288">
            <v>280116</v>
          </cell>
          <cell r="K288">
            <v>93372</v>
          </cell>
          <cell r="L288">
            <v>280116</v>
          </cell>
          <cell r="M288">
            <v>93372</v>
          </cell>
          <cell r="N288">
            <v>280116</v>
          </cell>
          <cell r="O288">
            <v>93372</v>
          </cell>
          <cell r="P288">
            <v>280116</v>
          </cell>
          <cell r="Q288">
            <v>93372</v>
          </cell>
          <cell r="R288">
            <v>280116</v>
          </cell>
          <cell r="S288">
            <v>93372</v>
          </cell>
          <cell r="T288">
            <v>280116</v>
          </cell>
          <cell r="U288">
            <v>280116</v>
          </cell>
          <cell r="V288">
            <v>93372</v>
          </cell>
          <cell r="W288">
            <v>280116</v>
          </cell>
          <cell r="X288">
            <v>93372</v>
          </cell>
          <cell r="Y288">
            <v>280116</v>
          </cell>
          <cell r="Z288">
            <v>93372</v>
          </cell>
          <cell r="AA288">
            <v>280116</v>
          </cell>
          <cell r="AB288">
            <v>93372</v>
          </cell>
          <cell r="AC288">
            <v>186744</v>
          </cell>
          <cell r="AD288">
            <v>93372</v>
          </cell>
        </row>
        <row r="289">
          <cell r="C289" t="str">
            <v>Net Profit after taxation</v>
          </cell>
          <cell r="E289">
            <v>154938.61391762213</v>
          </cell>
          <cell r="F289">
            <v>464815.8417528664</v>
          </cell>
          <cell r="G289">
            <v>156159.53841968116</v>
          </cell>
          <cell r="H289">
            <v>468478.61525904352</v>
          </cell>
          <cell r="I289">
            <v>139855.95553997264</v>
          </cell>
          <cell r="J289">
            <v>419567.86661991791</v>
          </cell>
          <cell r="K289">
            <v>443025.55267667805</v>
          </cell>
          <cell r="L289">
            <v>1329076.658030034</v>
          </cell>
          <cell r="M289">
            <v>417858.55399263342</v>
          </cell>
          <cell r="N289">
            <v>1253575.6619779002</v>
          </cell>
          <cell r="O289">
            <v>401260.73086845956</v>
          </cell>
          <cell r="P289">
            <v>1203782.1926053786</v>
          </cell>
          <cell r="Q289">
            <v>219650.2938041719</v>
          </cell>
          <cell r="R289">
            <v>658950.88141251565</v>
          </cell>
          <cell r="S289">
            <v>137009.968205577</v>
          </cell>
          <cell r="T289">
            <v>411029.90461673099</v>
          </cell>
          <cell r="U289">
            <v>411029.90461673099</v>
          </cell>
          <cell r="V289">
            <v>140249.3408079801</v>
          </cell>
          <cell r="W289">
            <v>420748.0224239403</v>
          </cell>
          <cell r="X289">
            <v>147383.20567234204</v>
          </cell>
          <cell r="Y289">
            <v>442149.61701702612</v>
          </cell>
          <cell r="Z289">
            <v>124609.85218410601</v>
          </cell>
          <cell r="AA289">
            <v>373829.55655231804</v>
          </cell>
          <cell r="AB289">
            <v>152827.56977061153</v>
          </cell>
          <cell r="AC289">
            <v>305655.13954122306</v>
          </cell>
          <cell r="AD289">
            <v>219569.09798831964</v>
          </cell>
        </row>
        <row r="292">
          <cell r="E292">
            <v>913</v>
          </cell>
          <cell r="G292">
            <v>944</v>
          </cell>
          <cell r="I292">
            <v>975</v>
          </cell>
          <cell r="K292">
            <v>1006</v>
          </cell>
          <cell r="M292">
            <v>1037</v>
          </cell>
          <cell r="O292">
            <v>1068</v>
          </cell>
          <cell r="Q292">
            <v>1099</v>
          </cell>
          <cell r="S292">
            <v>1130</v>
          </cell>
          <cell r="V292">
            <v>1161</v>
          </cell>
          <cell r="X292">
            <v>1192</v>
          </cell>
          <cell r="Z292">
            <v>1223</v>
          </cell>
          <cell r="AB292">
            <v>1254</v>
          </cell>
          <cell r="AD292" t="str">
            <v>Yearly</v>
          </cell>
        </row>
        <row r="293">
          <cell r="C293" t="str">
            <v>Hilux  4 x 4 - D/C US</v>
          </cell>
          <cell r="E293" t="str">
            <v>Per Unit</v>
          </cell>
          <cell r="F293" t="str">
            <v>Total</v>
          </cell>
          <cell r="G293" t="str">
            <v>Per Unit</v>
          </cell>
          <cell r="H293" t="str">
            <v>Total</v>
          </cell>
          <cell r="I293" t="str">
            <v>Per Unit</v>
          </cell>
          <cell r="J293" t="str">
            <v>Total</v>
          </cell>
          <cell r="K293" t="str">
            <v>Per Unit</v>
          </cell>
          <cell r="L293" t="str">
            <v>Total</v>
          </cell>
          <cell r="M293" t="str">
            <v>Per Unit</v>
          </cell>
          <cell r="N293" t="str">
            <v>Total</v>
          </cell>
          <cell r="O293" t="str">
            <v>Per Unit</v>
          </cell>
          <cell r="P293" t="str">
            <v>Total</v>
          </cell>
          <cell r="Q293" t="str">
            <v>Per Unit</v>
          </cell>
          <cell r="R293" t="str">
            <v>Total</v>
          </cell>
          <cell r="S293" t="str">
            <v>Per Unit</v>
          </cell>
          <cell r="U293" t="str">
            <v>Total</v>
          </cell>
          <cell r="V293" t="str">
            <v>Per Unit</v>
          </cell>
          <cell r="W293" t="str">
            <v>Total</v>
          </cell>
          <cell r="X293" t="str">
            <v>Per Unit</v>
          </cell>
          <cell r="Y293" t="str">
            <v>Total</v>
          </cell>
          <cell r="Z293" t="str">
            <v>Per Unit</v>
          </cell>
          <cell r="AA293" t="str">
            <v>Total</v>
          </cell>
          <cell r="AB293" t="str">
            <v>Per Unit</v>
          </cell>
          <cell r="AC293" t="str">
            <v>Total</v>
          </cell>
          <cell r="AD293" t="str">
            <v>Average</v>
          </cell>
        </row>
        <row r="294">
          <cell r="C294" t="str">
            <v>Hilux  4 x 4 - D/C   W/ A/C FWH</v>
          </cell>
        </row>
        <row r="295">
          <cell r="C295" t="str">
            <v>Sales Units</v>
          </cell>
          <cell r="E295">
            <v>5</v>
          </cell>
          <cell r="F295">
            <v>5</v>
          </cell>
          <cell r="G295">
            <v>3</v>
          </cell>
          <cell r="H295">
            <v>3</v>
          </cell>
          <cell r="I295">
            <v>2</v>
          </cell>
          <cell r="J295">
            <v>2</v>
          </cell>
          <cell r="K295">
            <v>2</v>
          </cell>
          <cell r="L295">
            <v>2</v>
          </cell>
          <cell r="M295">
            <v>3</v>
          </cell>
          <cell r="N295">
            <v>3</v>
          </cell>
          <cell r="O295">
            <v>6</v>
          </cell>
          <cell r="P295">
            <v>6</v>
          </cell>
          <cell r="Q295">
            <v>5</v>
          </cell>
          <cell r="R295">
            <v>5</v>
          </cell>
          <cell r="S295">
            <v>3</v>
          </cell>
          <cell r="T295">
            <v>3</v>
          </cell>
          <cell r="U295">
            <v>3</v>
          </cell>
          <cell r="V295">
            <v>2</v>
          </cell>
          <cell r="W295">
            <v>2</v>
          </cell>
          <cell r="X295">
            <v>2</v>
          </cell>
          <cell r="Y295">
            <v>2</v>
          </cell>
          <cell r="Z295">
            <v>3</v>
          </cell>
          <cell r="AA295">
            <v>3</v>
          </cell>
          <cell r="AB295">
            <v>6</v>
          </cell>
          <cell r="AC295">
            <v>6</v>
          </cell>
          <cell r="AD295">
            <v>42</v>
          </cell>
        </row>
        <row r="296">
          <cell r="U296">
            <v>0</v>
          </cell>
        </row>
        <row r="297">
          <cell r="C297" t="str">
            <v>Selling Price</v>
          </cell>
          <cell r="E297">
            <v>2290000</v>
          </cell>
          <cell r="F297">
            <v>11450000</v>
          </cell>
          <cell r="G297">
            <v>2290000</v>
          </cell>
          <cell r="H297">
            <v>6870000</v>
          </cell>
          <cell r="I297">
            <v>2290000</v>
          </cell>
          <cell r="J297">
            <v>4580000</v>
          </cell>
          <cell r="K297">
            <v>2290000</v>
          </cell>
          <cell r="L297">
            <v>4580000</v>
          </cell>
          <cell r="M297">
            <v>2290000</v>
          </cell>
          <cell r="N297">
            <v>6870000</v>
          </cell>
          <cell r="O297">
            <v>2290000</v>
          </cell>
          <cell r="P297">
            <v>13740000</v>
          </cell>
          <cell r="Q297">
            <v>2290000</v>
          </cell>
          <cell r="R297">
            <v>11450000</v>
          </cell>
          <cell r="S297">
            <v>2290000</v>
          </cell>
          <cell r="T297">
            <v>6870000</v>
          </cell>
          <cell r="U297">
            <v>6870000</v>
          </cell>
          <cell r="V297">
            <v>2290000</v>
          </cell>
          <cell r="W297">
            <v>4580000</v>
          </cell>
          <cell r="X297">
            <v>2290000</v>
          </cell>
          <cell r="Y297">
            <v>4580000</v>
          </cell>
          <cell r="Z297">
            <v>2290000</v>
          </cell>
          <cell r="AA297">
            <v>6870000</v>
          </cell>
          <cell r="AB297">
            <v>2290000</v>
          </cell>
          <cell r="AC297">
            <v>13740000</v>
          </cell>
          <cell r="AD297">
            <v>2290000</v>
          </cell>
        </row>
        <row r="298">
          <cell r="C298" t="str">
            <v>Less: Dealer commission</v>
          </cell>
          <cell r="E298">
            <v>-30000</v>
          </cell>
          <cell r="F298">
            <v>-150000</v>
          </cell>
          <cell r="G298">
            <v>-30000</v>
          </cell>
          <cell r="H298">
            <v>-90000</v>
          </cell>
          <cell r="I298">
            <v>-30000</v>
          </cell>
          <cell r="J298">
            <v>-60000</v>
          </cell>
          <cell r="K298">
            <v>-30000</v>
          </cell>
          <cell r="L298">
            <v>-60000</v>
          </cell>
          <cell r="M298">
            <v>-30000</v>
          </cell>
          <cell r="N298">
            <v>-90000</v>
          </cell>
          <cell r="O298">
            <v>-30000</v>
          </cell>
          <cell r="P298">
            <v>-180000</v>
          </cell>
          <cell r="Q298">
            <v>-30000</v>
          </cell>
          <cell r="R298">
            <v>-150000</v>
          </cell>
          <cell r="S298">
            <v>-30000</v>
          </cell>
          <cell r="T298">
            <v>-90000</v>
          </cell>
          <cell r="U298">
            <v>-90000</v>
          </cell>
          <cell r="V298">
            <v>-30000</v>
          </cell>
          <cell r="W298">
            <v>-60000</v>
          </cell>
          <cell r="X298">
            <v>-30000</v>
          </cell>
          <cell r="Y298">
            <v>-60000</v>
          </cell>
          <cell r="Z298">
            <v>-30000</v>
          </cell>
          <cell r="AA298">
            <v>-90000</v>
          </cell>
          <cell r="AB298">
            <v>-30000</v>
          </cell>
          <cell r="AC298">
            <v>-180000</v>
          </cell>
          <cell r="AD298">
            <v>-30000</v>
          </cell>
        </row>
        <row r="299">
          <cell r="C299" t="str">
            <v xml:space="preserve">  Sales tax</v>
          </cell>
          <cell r="E299">
            <v>-298695.65217391303</v>
          </cell>
          <cell r="F299">
            <v>-1493478.2608695652</v>
          </cell>
          <cell r="G299">
            <v>-298695.65217391303</v>
          </cell>
          <cell r="H299">
            <v>-896086.95652173902</v>
          </cell>
          <cell r="I299">
            <v>-298695.65217391303</v>
          </cell>
          <cell r="J299">
            <v>-597391.30434782605</v>
          </cell>
          <cell r="K299">
            <v>-298695.65217391303</v>
          </cell>
          <cell r="L299">
            <v>-597391.30434782605</v>
          </cell>
          <cell r="M299">
            <v>-298695.65217391303</v>
          </cell>
          <cell r="N299">
            <v>-896086.95652173902</v>
          </cell>
          <cell r="O299">
            <v>-298695.65217391303</v>
          </cell>
          <cell r="P299">
            <v>-1792173.913043478</v>
          </cell>
          <cell r="Q299">
            <v>-298695.65217391303</v>
          </cell>
          <cell r="R299">
            <v>-1493478.2608695652</v>
          </cell>
          <cell r="S299">
            <v>-298695.65217391303</v>
          </cell>
          <cell r="T299">
            <v>-896086.95652173902</v>
          </cell>
          <cell r="U299">
            <v>-896086.95652173902</v>
          </cell>
          <cell r="V299">
            <v>-298695.65217391303</v>
          </cell>
          <cell r="W299">
            <v>-597391.30434782605</v>
          </cell>
          <cell r="X299">
            <v>-298695.65217391303</v>
          </cell>
          <cell r="Y299">
            <v>-597391.30434782605</v>
          </cell>
          <cell r="Z299">
            <v>-298695.65217391303</v>
          </cell>
          <cell r="AA299">
            <v>-896086.95652173902</v>
          </cell>
          <cell r="AB299">
            <v>-298695.65217391303</v>
          </cell>
          <cell r="AC299">
            <v>-1792173.913043478</v>
          </cell>
          <cell r="AD299">
            <v>-298695.65217391303</v>
          </cell>
        </row>
        <row r="300">
          <cell r="C300" t="str">
            <v>Net Sales</v>
          </cell>
          <cell r="E300">
            <v>1961304.3478260869</v>
          </cell>
          <cell r="F300">
            <v>9806521.7391304336</v>
          </cell>
          <cell r="G300">
            <v>1961304.3478260869</v>
          </cell>
          <cell r="H300">
            <v>5883913.0434782607</v>
          </cell>
          <cell r="I300">
            <v>1961304.3478260869</v>
          </cell>
          <cell r="J300">
            <v>3922608.6956521738</v>
          </cell>
          <cell r="K300">
            <v>1961304.3478260869</v>
          </cell>
          <cell r="L300">
            <v>3922608.6956521738</v>
          </cell>
          <cell r="M300">
            <v>1961304.3478260869</v>
          </cell>
          <cell r="N300">
            <v>5883913.0434782607</v>
          </cell>
          <cell r="O300">
            <v>1961304.3478260869</v>
          </cell>
          <cell r="P300">
            <v>11767826.086956521</v>
          </cell>
          <cell r="Q300">
            <v>1961304.3478260869</v>
          </cell>
          <cell r="R300">
            <v>9806521.7391304336</v>
          </cell>
          <cell r="S300">
            <v>1961304.3478260869</v>
          </cell>
          <cell r="T300">
            <v>5883913.0434782607</v>
          </cell>
          <cell r="U300">
            <v>5883913.0434782607</v>
          </cell>
          <cell r="V300">
            <v>1961304.3478260869</v>
          </cell>
          <cell r="W300">
            <v>3922608.6956521738</v>
          </cell>
          <cell r="X300">
            <v>1961304.3478260869</v>
          </cell>
          <cell r="Y300">
            <v>3922608.6956521738</v>
          </cell>
          <cell r="Z300">
            <v>1961304.3478260869</v>
          </cell>
          <cell r="AA300">
            <v>5883913.0434782607</v>
          </cell>
          <cell r="AB300">
            <v>1961304.3478260869</v>
          </cell>
          <cell r="AC300">
            <v>11767826.086956521</v>
          </cell>
          <cell r="AD300">
            <v>1961304.3478260869</v>
          </cell>
        </row>
        <row r="301">
          <cell r="C301" t="str">
            <v>Landed cost</v>
          </cell>
          <cell r="E301">
            <v>1585616</v>
          </cell>
          <cell r="F301">
            <v>7928080</v>
          </cell>
          <cell r="G301">
            <v>1585616</v>
          </cell>
          <cell r="H301">
            <v>4756848</v>
          </cell>
          <cell r="I301">
            <v>1585616</v>
          </cell>
          <cell r="J301">
            <v>3171232</v>
          </cell>
          <cell r="K301">
            <v>1585616</v>
          </cell>
          <cell r="L301">
            <v>3171232</v>
          </cell>
          <cell r="M301">
            <v>1585616</v>
          </cell>
          <cell r="N301">
            <v>4756848</v>
          </cell>
          <cell r="O301">
            <v>1585616</v>
          </cell>
          <cell r="P301">
            <v>9513696</v>
          </cell>
          <cell r="Q301">
            <v>1585616</v>
          </cell>
          <cell r="R301">
            <v>7928080</v>
          </cell>
          <cell r="S301">
            <v>1585616</v>
          </cell>
          <cell r="T301">
            <v>4756848</v>
          </cell>
          <cell r="U301">
            <v>4756848</v>
          </cell>
          <cell r="V301">
            <v>1585616</v>
          </cell>
          <cell r="W301">
            <v>3171232</v>
          </cell>
          <cell r="X301">
            <v>1585616</v>
          </cell>
          <cell r="Y301">
            <v>3171232</v>
          </cell>
          <cell r="Z301">
            <v>1585616</v>
          </cell>
          <cell r="AA301">
            <v>4756848</v>
          </cell>
          <cell r="AB301">
            <v>1585616</v>
          </cell>
          <cell r="AC301">
            <v>9513696</v>
          </cell>
          <cell r="AD301">
            <v>1585616</v>
          </cell>
          <cell r="AF301">
            <v>66595872</v>
          </cell>
        </row>
        <row r="302">
          <cell r="C302" t="str">
            <v>Gross Profit</v>
          </cell>
          <cell r="E302">
            <v>375688.34782608692</v>
          </cell>
          <cell r="F302">
            <v>1878441.7391304346</v>
          </cell>
          <cell r="G302">
            <v>375688.34782608692</v>
          </cell>
          <cell r="H302">
            <v>1878441.7391304346</v>
          </cell>
          <cell r="I302">
            <v>375688.34782608692</v>
          </cell>
          <cell r="J302">
            <v>1878441.7391304346</v>
          </cell>
          <cell r="K302">
            <v>375688.34782608692</v>
          </cell>
          <cell r="L302">
            <v>1878441.7391304346</v>
          </cell>
          <cell r="M302">
            <v>375688.34782608692</v>
          </cell>
          <cell r="N302">
            <v>1878441.7391304346</v>
          </cell>
          <cell r="O302">
            <v>375688.34782608692</v>
          </cell>
          <cell r="P302">
            <v>1878441.7391304346</v>
          </cell>
          <cell r="Q302">
            <v>375688.34782608692</v>
          </cell>
          <cell r="R302">
            <v>1878441.7391304346</v>
          </cell>
          <cell r="S302">
            <v>375688.34782608692</v>
          </cell>
          <cell r="T302">
            <v>1878441.7391304346</v>
          </cell>
          <cell r="U302">
            <v>1878441.7391304346</v>
          </cell>
          <cell r="V302">
            <v>375688.34782608692</v>
          </cell>
          <cell r="W302">
            <v>1878441.7391304346</v>
          </cell>
          <cell r="X302">
            <v>375688.34782608692</v>
          </cell>
          <cell r="Y302">
            <v>1878441.7391304346</v>
          </cell>
          <cell r="Z302">
            <v>375688.34782608692</v>
          </cell>
          <cell r="AA302">
            <v>1878441.7391304346</v>
          </cell>
          <cell r="AB302">
            <v>375688.34782608692</v>
          </cell>
          <cell r="AC302">
            <v>1878441.7391304346</v>
          </cell>
          <cell r="AD302">
            <v>375688.34782608692</v>
          </cell>
        </row>
        <row r="303">
          <cell r="U303">
            <v>0</v>
          </cell>
        </row>
        <row r="304">
          <cell r="U304">
            <v>0</v>
          </cell>
        </row>
        <row r="305">
          <cell r="C305" t="str">
            <v>Other Expenses</v>
          </cell>
          <cell r="U305">
            <v>0</v>
          </cell>
        </row>
        <row r="306">
          <cell r="C306" t="str">
            <v>Selling Expenses</v>
          </cell>
          <cell r="E306">
            <v>15580.366396615698</v>
          </cell>
          <cell r="F306">
            <v>77901.831983078489</v>
          </cell>
          <cell r="G306">
            <v>14065.815418598198</v>
          </cell>
          <cell r="H306">
            <v>42197.446255794595</v>
          </cell>
          <cell r="I306">
            <v>13937.86149454217</v>
          </cell>
          <cell r="J306">
            <v>27875.722989084341</v>
          </cell>
          <cell r="K306">
            <v>12990.070739676898</v>
          </cell>
          <cell r="L306">
            <v>25980.141479353795</v>
          </cell>
          <cell r="M306">
            <v>17928.80038831451</v>
          </cell>
          <cell r="N306">
            <v>53786.401164943527</v>
          </cell>
          <cell r="O306">
            <v>16522.62377225871</v>
          </cell>
          <cell r="P306">
            <v>99135.742633552261</v>
          </cell>
          <cell r="Q306">
            <v>13012.379906852413</v>
          </cell>
          <cell r="R306">
            <v>65061.899534262062</v>
          </cell>
          <cell r="S306">
            <v>16957.866211611876</v>
          </cell>
          <cell r="T306">
            <v>50873.598634835624</v>
          </cell>
          <cell r="U306">
            <v>50873.598634835624</v>
          </cell>
          <cell r="V306">
            <v>15996.962658356917</v>
          </cell>
          <cell r="W306">
            <v>31993.925316713834</v>
          </cell>
          <cell r="X306">
            <v>17004.344235451234</v>
          </cell>
          <cell r="Y306">
            <v>34008.688470902467</v>
          </cell>
          <cell r="Z306">
            <v>16758.208123786724</v>
          </cell>
          <cell r="AA306">
            <v>50274.624371360173</v>
          </cell>
          <cell r="AB306">
            <v>15514.915208059225</v>
          </cell>
          <cell r="AC306">
            <v>93089.491248355349</v>
          </cell>
          <cell r="AD306">
            <v>15528.08366862468</v>
          </cell>
        </row>
        <row r="307">
          <cell r="C307" t="str">
            <v>Advertisement Expenses</v>
          </cell>
          <cell r="E307">
            <v>2405.8167555729137</v>
          </cell>
          <cell r="F307">
            <v>12029.083777864569</v>
          </cell>
          <cell r="G307">
            <v>3080.827321757934</v>
          </cell>
          <cell r="H307">
            <v>9242.4819652738024</v>
          </cell>
          <cell r="I307">
            <v>23766.822379487348</v>
          </cell>
          <cell r="J307">
            <v>47533.644758974697</v>
          </cell>
          <cell r="K307">
            <v>23113.454316588311</v>
          </cell>
          <cell r="L307">
            <v>46226.908633176623</v>
          </cell>
          <cell r="M307">
            <v>25512.297842660966</v>
          </cell>
          <cell r="N307">
            <v>76536.893527982902</v>
          </cell>
          <cell r="O307">
            <v>2551.3138847595887</v>
          </cell>
          <cell r="P307">
            <v>15307.883308557532</v>
          </cell>
          <cell r="Q307">
            <v>2503.8786398437537</v>
          </cell>
          <cell r="R307">
            <v>12519.393199218768</v>
          </cell>
          <cell r="S307">
            <v>15993.121382039297</v>
          </cell>
          <cell r="T307">
            <v>47979.364146117892</v>
          </cell>
          <cell r="U307">
            <v>47979.364146117892</v>
          </cell>
          <cell r="V307">
            <v>18583.08922809346</v>
          </cell>
          <cell r="W307">
            <v>37166.178456186921</v>
          </cell>
          <cell r="X307">
            <v>2625.697960996888</v>
          </cell>
          <cell r="Y307">
            <v>5251.395921993776</v>
          </cell>
          <cell r="Z307">
            <v>28862.71016865053</v>
          </cell>
          <cell r="AA307">
            <v>86588.130505951587</v>
          </cell>
          <cell r="AB307">
            <v>3501.4226255840545</v>
          </cell>
          <cell r="AC307">
            <v>21008.535753504326</v>
          </cell>
          <cell r="AD307">
            <v>9937.8546179715086</v>
          </cell>
        </row>
        <row r="308">
          <cell r="C308" t="str">
            <v>Administrative Expenses</v>
          </cell>
          <cell r="E308">
            <v>31746.041360815143</v>
          </cell>
          <cell r="F308">
            <v>158730.20680407571</v>
          </cell>
          <cell r="G308">
            <v>28660.042176505169</v>
          </cell>
          <cell r="H308">
            <v>85980.126529515503</v>
          </cell>
          <cell r="I308">
            <v>28399.32747558237</v>
          </cell>
          <cell r="J308">
            <v>56798.654951164739</v>
          </cell>
          <cell r="K308">
            <v>26468.140253189009</v>
          </cell>
          <cell r="L308">
            <v>52936.280506378018</v>
          </cell>
          <cell r="M308">
            <v>36531.133106142057</v>
          </cell>
          <cell r="N308">
            <v>109593.39931842618</v>
          </cell>
          <cell r="O308">
            <v>33665.95395197178</v>
          </cell>
          <cell r="P308">
            <v>201995.72371183068</v>
          </cell>
          <cell r="Q308">
            <v>26513.596677373815</v>
          </cell>
          <cell r="R308">
            <v>132567.98338686908</v>
          </cell>
          <cell r="S308">
            <v>34552.789609744817</v>
          </cell>
          <cell r="T308">
            <v>103658.36882923445</v>
          </cell>
          <cell r="U308">
            <v>103658.36882923445</v>
          </cell>
          <cell r="V308">
            <v>32594.884181281192</v>
          </cell>
          <cell r="W308">
            <v>65189.768362562383</v>
          </cell>
          <cell r="X308">
            <v>34647.491700158673</v>
          </cell>
          <cell r="Y308">
            <v>69294.983400317346</v>
          </cell>
          <cell r="Z308">
            <v>34145.972866622818</v>
          </cell>
          <cell r="AA308">
            <v>102437.91859986846</v>
          </cell>
          <cell r="AB308">
            <v>31612.680174939585</v>
          </cell>
          <cell r="AC308">
            <v>189676.08104963752</v>
          </cell>
          <cell r="AD308">
            <v>31639.511796425719</v>
          </cell>
        </row>
        <row r="309">
          <cell r="C309" t="str">
            <v>Depreciation (Admin. &amp; Selling )</v>
          </cell>
          <cell r="E309">
            <v>8927.9242923219663</v>
          </cell>
          <cell r="F309">
            <v>44639.62146160983</v>
          </cell>
          <cell r="G309">
            <v>8060.0501920351098</v>
          </cell>
          <cell r="H309">
            <v>24180.15057610533</v>
          </cell>
          <cell r="I309">
            <v>7986.7295192217998</v>
          </cell>
          <cell r="J309">
            <v>15973.4590384436</v>
          </cell>
          <cell r="K309">
            <v>7443.6226442616662</v>
          </cell>
          <cell r="L309">
            <v>14887.245288523332</v>
          </cell>
          <cell r="M309">
            <v>10273.633395026813</v>
          </cell>
          <cell r="N309">
            <v>30820.900185080438</v>
          </cell>
          <cell r="O309">
            <v>9467.8604080380956</v>
          </cell>
          <cell r="P309">
            <v>56807.16244822857</v>
          </cell>
          <cell r="Q309">
            <v>7456.4063330721565</v>
          </cell>
          <cell r="R309">
            <v>37282.031665360781</v>
          </cell>
          <cell r="S309">
            <v>9717.2647832904422</v>
          </cell>
          <cell r="T309">
            <v>29151.794349871328</v>
          </cell>
          <cell r="U309">
            <v>29151.794349871328</v>
          </cell>
          <cell r="V309">
            <v>9166.6439597938333</v>
          </cell>
          <cell r="W309">
            <v>18333.287919587667</v>
          </cell>
          <cell r="X309">
            <v>9743.8978076707062</v>
          </cell>
          <cell r="Y309">
            <v>19487.795615341412</v>
          </cell>
          <cell r="Z309">
            <v>9602.8559018125379</v>
          </cell>
          <cell r="AA309">
            <v>28808.567705437614</v>
          </cell>
          <cell r="AB309">
            <v>8890.4191886934896</v>
          </cell>
          <cell r="AC309">
            <v>53342.515132160937</v>
          </cell>
          <cell r="AD309">
            <v>8897.9650329940669</v>
          </cell>
        </row>
        <row r="310">
          <cell r="C310" t="str">
            <v>Financial Charges -Capital Exp.</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row>
        <row r="311">
          <cell r="C311" t="str">
            <v>Financial  Charges -Working Capital</v>
          </cell>
          <cell r="E311">
            <v>1593.5489361898781</v>
          </cell>
          <cell r="F311">
            <v>7967.7446809493904</v>
          </cell>
          <cell r="G311">
            <v>1457.6240215047092</v>
          </cell>
          <cell r="H311">
            <v>4372.8720645141275</v>
          </cell>
          <cell r="I311">
            <v>1446.6945190186796</v>
          </cell>
          <cell r="J311">
            <v>2893.3890380373591</v>
          </cell>
          <cell r="K311">
            <v>1359.6931738041301</v>
          </cell>
          <cell r="L311">
            <v>2719.3863476082602</v>
          </cell>
          <cell r="M311">
            <v>1819.174805065381</v>
          </cell>
          <cell r="N311">
            <v>5457.5244151961433</v>
          </cell>
          <cell r="O311">
            <v>1683.4853438562145</v>
          </cell>
          <cell r="P311">
            <v>10100.912063137286</v>
          </cell>
          <cell r="Q311">
            <v>1343.3633567120232</v>
          </cell>
          <cell r="R311">
            <v>6716.8167835601162</v>
          </cell>
          <cell r="S311">
            <v>1703.3864664491034</v>
          </cell>
          <cell r="T311">
            <v>5110.1593993473107</v>
          </cell>
          <cell r="U311">
            <v>5110.1593993473107</v>
          </cell>
          <cell r="V311">
            <v>1621.6858468907856</v>
          </cell>
          <cell r="W311">
            <v>3243.3716937815711</v>
          </cell>
          <cell r="X311">
            <v>1714.8673233328852</v>
          </cell>
          <cell r="Y311">
            <v>3429.7346466657705</v>
          </cell>
          <cell r="Z311">
            <v>1688.4217100899446</v>
          </cell>
          <cell r="AA311">
            <v>5065.2651302698341</v>
          </cell>
          <cell r="AB311">
            <v>1570.4294045608508</v>
          </cell>
          <cell r="AC311">
            <v>9422.5764273651039</v>
          </cell>
          <cell r="AD311">
            <v>1583.327445010292</v>
          </cell>
        </row>
        <row r="312">
          <cell r="C312" t="str">
            <v>Other Expenses (Charity &amp; Donation)</v>
          </cell>
          <cell r="E312">
            <v>1106.6312056874151</v>
          </cell>
          <cell r="F312">
            <v>5533.1560284370753</v>
          </cell>
          <cell r="G312">
            <v>1012.2389038227149</v>
          </cell>
          <cell r="H312">
            <v>3036.7167114681447</v>
          </cell>
          <cell r="I312">
            <v>1004.6489715407499</v>
          </cell>
          <cell r="J312">
            <v>2009.2979430814999</v>
          </cell>
          <cell r="K312">
            <v>944.23137069731274</v>
          </cell>
          <cell r="L312">
            <v>1888.4627413946255</v>
          </cell>
          <cell r="M312">
            <v>1263.3158368509594</v>
          </cell>
          <cell r="N312">
            <v>3789.9475105528782</v>
          </cell>
          <cell r="O312">
            <v>1169.0870443445933</v>
          </cell>
          <cell r="P312">
            <v>7014.5222660675599</v>
          </cell>
          <cell r="Q312">
            <v>932.89121993890501</v>
          </cell>
          <cell r="R312">
            <v>4664.4560996945247</v>
          </cell>
          <cell r="S312">
            <v>1182.9072683674331</v>
          </cell>
          <cell r="T312">
            <v>3548.7218051022992</v>
          </cell>
          <cell r="U312">
            <v>3548.7218051022992</v>
          </cell>
          <cell r="V312">
            <v>1126.1707270074899</v>
          </cell>
          <cell r="W312">
            <v>2252.3414540149797</v>
          </cell>
          <cell r="X312">
            <v>1190.8800856478372</v>
          </cell>
          <cell r="Y312">
            <v>2381.7601712956744</v>
          </cell>
          <cell r="Z312">
            <v>1172.5150764513503</v>
          </cell>
          <cell r="AA312">
            <v>3517.5452293540511</v>
          </cell>
          <cell r="AB312">
            <v>1090.5759753894795</v>
          </cell>
          <cell r="AC312">
            <v>6543.4558523368769</v>
          </cell>
          <cell r="AD312">
            <v>1099.5329479238142</v>
          </cell>
        </row>
        <row r="313">
          <cell r="C313" t="str">
            <v>Other Expenses ( W.P.P.F.)</v>
          </cell>
          <cell r="E313">
            <v>9648.5900544295782</v>
          </cell>
          <cell r="F313">
            <v>48242.950272147893</v>
          </cell>
          <cell r="G313">
            <v>11903.296926179239</v>
          </cell>
          <cell r="H313">
            <v>35709.890778537716</v>
          </cell>
          <cell r="I313">
            <v>11129.264448460395</v>
          </cell>
          <cell r="J313">
            <v>22258.52889692079</v>
          </cell>
          <cell r="K313">
            <v>12765.472506264148</v>
          </cell>
          <cell r="L313">
            <v>25530.945012528297</v>
          </cell>
          <cell r="M313">
            <v>8697.6853037127148</v>
          </cell>
          <cell r="N313">
            <v>26093.055911138144</v>
          </cell>
          <cell r="O313">
            <v>8477.4712963599068</v>
          </cell>
          <cell r="P313">
            <v>50864.827778159437</v>
          </cell>
          <cell r="Q313">
            <v>11947.065838432633</v>
          </cell>
          <cell r="R313">
            <v>59735.329192163161</v>
          </cell>
          <cell r="S313">
            <v>8315.7504207462025</v>
          </cell>
          <cell r="T313">
            <v>24947.251262238606</v>
          </cell>
          <cell r="U313">
            <v>24947.251262238606</v>
          </cell>
          <cell r="V313">
            <v>10259.06027175571</v>
          </cell>
          <cell r="W313">
            <v>20518.120543511421</v>
          </cell>
          <cell r="X313">
            <v>11041.057493260387</v>
          </cell>
          <cell r="Y313">
            <v>22082.114986520774</v>
          </cell>
          <cell r="Z313">
            <v>9071.1554130804143</v>
          </cell>
          <cell r="AA313">
            <v>27213.466239241243</v>
          </cell>
          <cell r="AB313">
            <v>9315.9406486366006</v>
          </cell>
          <cell r="AC313">
            <v>55895.643891819607</v>
          </cell>
          <cell r="AD313">
            <v>9978.3839229744535</v>
          </cell>
        </row>
        <row r="314">
          <cell r="C314" t="str">
            <v>Workers Welfare Fund</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row>
        <row r="315">
          <cell r="E315">
            <v>71008.919001632588</v>
          </cell>
          <cell r="F315">
            <v>213026.75700489775</v>
          </cell>
          <cell r="G315">
            <v>68239.894960403064</v>
          </cell>
          <cell r="H315">
            <v>204719.68488120919</v>
          </cell>
          <cell r="I315">
            <v>87671.348807853516</v>
          </cell>
          <cell r="J315">
            <v>263014.04642356053</v>
          </cell>
          <cell r="K315">
            <v>85084.685004481464</v>
          </cell>
          <cell r="L315">
            <v>255254.05501344439</v>
          </cell>
          <cell r="M315">
            <v>102026.0406777734</v>
          </cell>
          <cell r="N315">
            <v>306078.12203332019</v>
          </cell>
          <cell r="O315">
            <v>73537.795701588882</v>
          </cell>
          <cell r="P315">
            <v>220613.38710476665</v>
          </cell>
          <cell r="Q315">
            <v>63709.581972225693</v>
          </cell>
          <cell r="R315">
            <v>191128.74591667709</v>
          </cell>
          <cell r="S315">
            <v>88423.086142249173</v>
          </cell>
          <cell r="T315">
            <v>265269.25842674752</v>
          </cell>
          <cell r="U315">
            <v>265269.25842674752</v>
          </cell>
          <cell r="V315">
            <v>89348.496873179378</v>
          </cell>
          <cell r="W315">
            <v>268045.49061953812</v>
          </cell>
          <cell r="X315">
            <v>77968.236606518607</v>
          </cell>
          <cell r="Y315">
            <v>233904.70981955581</v>
          </cell>
          <cell r="Z315">
            <v>101301.83926049432</v>
          </cell>
          <cell r="AA315">
            <v>303905.51778148295</v>
          </cell>
          <cell r="AB315">
            <v>71496.383225863276</v>
          </cell>
          <cell r="AC315">
            <v>428978.29935517965</v>
          </cell>
          <cell r="AD315">
            <v>78664.65943192452</v>
          </cell>
        </row>
        <row r="316">
          <cell r="C316" t="str">
            <v>Operating Profit</v>
          </cell>
          <cell r="E316">
            <v>304679.42882445431</v>
          </cell>
          <cell r="F316">
            <v>914038.28647336294</v>
          </cell>
          <cell r="G316">
            <v>307448.45286568382</v>
          </cell>
          <cell r="H316">
            <v>922345.35859705147</v>
          </cell>
          <cell r="I316">
            <v>288016.99901823339</v>
          </cell>
          <cell r="J316">
            <v>864050.99705470016</v>
          </cell>
          <cell r="K316">
            <v>290603.66282160545</v>
          </cell>
          <cell r="L316">
            <v>871810.98846481636</v>
          </cell>
          <cell r="M316">
            <v>273662.3071483135</v>
          </cell>
          <cell r="N316">
            <v>820986.9214449405</v>
          </cell>
          <cell r="O316">
            <v>302150.55212449806</v>
          </cell>
          <cell r="P316">
            <v>906451.65637349419</v>
          </cell>
          <cell r="Q316">
            <v>311978.76585386123</v>
          </cell>
          <cell r="R316">
            <v>935936.29756158369</v>
          </cell>
          <cell r="S316">
            <v>287265.26168383774</v>
          </cell>
          <cell r="T316">
            <v>861795.78505151323</v>
          </cell>
          <cell r="U316">
            <v>861795.78505151323</v>
          </cell>
          <cell r="V316">
            <v>286339.85095290752</v>
          </cell>
          <cell r="W316">
            <v>859019.55285872263</v>
          </cell>
          <cell r="X316">
            <v>297720.11121956829</v>
          </cell>
          <cell r="Y316">
            <v>893160.33365870488</v>
          </cell>
          <cell r="Z316">
            <v>274386.50856559258</v>
          </cell>
          <cell r="AA316">
            <v>823159.52569677774</v>
          </cell>
          <cell r="AB316">
            <v>304191.96460022364</v>
          </cell>
          <cell r="AC316">
            <v>1825151.787601342</v>
          </cell>
          <cell r="AD316">
            <v>297023.6883941624</v>
          </cell>
        </row>
        <row r="317">
          <cell r="U317">
            <v>0</v>
          </cell>
        </row>
        <row r="318">
          <cell r="C318" t="str">
            <v>Other Income</v>
          </cell>
          <cell r="U318">
            <v>0</v>
          </cell>
        </row>
        <row r="319">
          <cell r="C319" t="str">
            <v>H.D</v>
          </cell>
          <cell r="E319">
            <v>15352.228571428572</v>
          </cell>
          <cell r="F319">
            <v>76761.142857142855</v>
          </cell>
          <cell r="G319">
            <v>13804.129032258064</v>
          </cell>
          <cell r="H319">
            <v>41412.387096774197</v>
          </cell>
          <cell r="I319">
            <v>16932</v>
          </cell>
          <cell r="J319">
            <v>33864</v>
          </cell>
          <cell r="K319">
            <v>317514.93333333335</v>
          </cell>
          <cell r="L319">
            <v>635029.8666666667</v>
          </cell>
          <cell r="M319">
            <v>309289.29032258067</v>
          </cell>
          <cell r="N319">
            <v>927867.87096774206</v>
          </cell>
          <cell r="O319">
            <v>264203.22222222225</v>
          </cell>
          <cell r="P319">
            <v>1585219.3333333335</v>
          </cell>
          <cell r="Q319">
            <v>72764.571428571435</v>
          </cell>
          <cell r="R319">
            <v>363822.85714285716</v>
          </cell>
          <cell r="S319">
            <v>14837.75</v>
          </cell>
          <cell r="T319">
            <v>44513.25</v>
          </cell>
          <cell r="U319">
            <v>44513.25</v>
          </cell>
          <cell r="V319">
            <v>19002.533333333333</v>
          </cell>
          <cell r="W319">
            <v>38005.066666666666</v>
          </cell>
          <cell r="X319">
            <v>14756.137931034482</v>
          </cell>
          <cell r="Y319">
            <v>29512.275862068964</v>
          </cell>
          <cell r="Z319">
            <v>15316.387096774193</v>
          </cell>
          <cell r="AA319">
            <v>45949.161290322576</v>
          </cell>
          <cell r="AB319">
            <v>13728.648648648648</v>
          </cell>
          <cell r="AC319">
            <v>82371.891891891893</v>
          </cell>
          <cell r="AD319">
            <v>92960.21675655873</v>
          </cell>
        </row>
        <row r="320">
          <cell r="C320" t="str">
            <v>Others</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row>
        <row r="321">
          <cell r="E321">
            <v>15352.228571428572</v>
          </cell>
          <cell r="F321">
            <v>76761.142857142855</v>
          </cell>
          <cell r="G321">
            <v>13804.129032258064</v>
          </cell>
          <cell r="H321">
            <v>41412.387096774197</v>
          </cell>
          <cell r="I321">
            <v>16932</v>
          </cell>
          <cell r="J321">
            <v>33864</v>
          </cell>
          <cell r="K321">
            <v>317514.93333333335</v>
          </cell>
          <cell r="L321">
            <v>635029.8666666667</v>
          </cell>
          <cell r="M321">
            <v>309289.29032258067</v>
          </cell>
          <cell r="N321">
            <v>927867.87096774206</v>
          </cell>
          <cell r="O321">
            <v>264203.22222222225</v>
          </cell>
          <cell r="P321">
            <v>1585219.3333333335</v>
          </cell>
          <cell r="Q321">
            <v>72764.571428571435</v>
          </cell>
          <cell r="R321">
            <v>363822.85714285716</v>
          </cell>
          <cell r="S321">
            <v>14837.75</v>
          </cell>
          <cell r="T321">
            <v>44513.25</v>
          </cell>
          <cell r="U321">
            <v>44513.25</v>
          </cell>
          <cell r="V321">
            <v>19002.533333333333</v>
          </cell>
          <cell r="W321">
            <v>38005.066666666666</v>
          </cell>
          <cell r="X321">
            <v>14756.137931034482</v>
          </cell>
          <cell r="Y321">
            <v>29512.275862068964</v>
          </cell>
          <cell r="Z321">
            <v>15316.387096774193</v>
          </cell>
          <cell r="AA321">
            <v>45949.161290322576</v>
          </cell>
          <cell r="AB321">
            <v>13728.648648648648</v>
          </cell>
          <cell r="AC321">
            <v>82371.891891891893</v>
          </cell>
          <cell r="AD321">
            <v>92960.21675655873</v>
          </cell>
        </row>
        <row r="322">
          <cell r="U322">
            <v>0</v>
          </cell>
        </row>
        <row r="323">
          <cell r="C323" t="str">
            <v>Profit before tax</v>
          </cell>
          <cell r="E323">
            <v>320031.65739588288</v>
          </cell>
          <cell r="F323">
            <v>960094.97218764864</v>
          </cell>
          <cell r="G323">
            <v>321252.58189794188</v>
          </cell>
          <cell r="H323">
            <v>963757.74569382565</v>
          </cell>
          <cell r="I323">
            <v>304948.99901823339</v>
          </cell>
          <cell r="J323">
            <v>914846.99705470016</v>
          </cell>
          <cell r="K323">
            <v>608118.5961549388</v>
          </cell>
          <cell r="L323">
            <v>1824355.7884648163</v>
          </cell>
          <cell r="M323">
            <v>582951.59747089422</v>
          </cell>
          <cell r="N323">
            <v>1748854.7924126827</v>
          </cell>
          <cell r="O323">
            <v>566353.77434672031</v>
          </cell>
          <cell r="P323">
            <v>1699061.3230401608</v>
          </cell>
          <cell r="Q323">
            <v>384743.33728243265</v>
          </cell>
          <cell r="R323">
            <v>1154230.0118472979</v>
          </cell>
          <cell r="S323">
            <v>302103.01168383774</v>
          </cell>
          <cell r="T323">
            <v>906309.03505151323</v>
          </cell>
          <cell r="U323">
            <v>906309.03505151323</v>
          </cell>
          <cell r="V323">
            <v>305342.38428624085</v>
          </cell>
          <cell r="W323">
            <v>916027.15285872249</v>
          </cell>
          <cell r="X323">
            <v>312476.24915060279</v>
          </cell>
          <cell r="Y323">
            <v>937428.7474518083</v>
          </cell>
          <cell r="Z323">
            <v>289702.89566236676</v>
          </cell>
          <cell r="AA323">
            <v>869108.68698710029</v>
          </cell>
          <cell r="AB323">
            <v>317920.61324887228</v>
          </cell>
          <cell r="AC323">
            <v>1907523.6794932336</v>
          </cell>
          <cell r="AD323">
            <v>389983.90515072114</v>
          </cell>
        </row>
        <row r="324">
          <cell r="U324">
            <v>0</v>
          </cell>
        </row>
        <row r="325">
          <cell r="C325" t="str">
            <v>Taxation</v>
          </cell>
          <cell r="U325">
            <v>0</v>
          </cell>
        </row>
        <row r="326">
          <cell r="C326" t="str">
            <v>Presumptive</v>
          </cell>
          <cell r="E326">
            <v>99465</v>
          </cell>
          <cell r="F326">
            <v>497325</v>
          </cell>
          <cell r="G326">
            <v>99465</v>
          </cell>
          <cell r="H326">
            <v>298395</v>
          </cell>
          <cell r="I326">
            <v>99465</v>
          </cell>
          <cell r="J326">
            <v>198930</v>
          </cell>
          <cell r="K326">
            <v>99465</v>
          </cell>
          <cell r="L326">
            <v>198930</v>
          </cell>
          <cell r="M326">
            <v>99465</v>
          </cell>
          <cell r="N326">
            <v>298395</v>
          </cell>
          <cell r="O326">
            <v>99465</v>
          </cell>
          <cell r="P326">
            <v>596790</v>
          </cell>
          <cell r="Q326">
            <v>99465</v>
          </cell>
          <cell r="R326">
            <v>497325</v>
          </cell>
          <cell r="S326">
            <v>99465</v>
          </cell>
          <cell r="T326">
            <v>298395</v>
          </cell>
          <cell r="U326">
            <v>298395</v>
          </cell>
          <cell r="V326">
            <v>99465</v>
          </cell>
          <cell r="W326">
            <v>198930</v>
          </cell>
          <cell r="X326">
            <v>99465</v>
          </cell>
          <cell r="Y326">
            <v>198930</v>
          </cell>
          <cell r="Z326">
            <v>99465</v>
          </cell>
          <cell r="AA326">
            <v>298395</v>
          </cell>
          <cell r="AB326">
            <v>99465</v>
          </cell>
          <cell r="AC326">
            <v>596790</v>
          </cell>
          <cell r="AD326">
            <v>99465</v>
          </cell>
        </row>
        <row r="327">
          <cell r="C327" t="str">
            <v>Others</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row>
        <row r="328">
          <cell r="E328">
            <v>99465</v>
          </cell>
          <cell r="F328">
            <v>298395</v>
          </cell>
          <cell r="G328">
            <v>99465</v>
          </cell>
          <cell r="H328">
            <v>298395</v>
          </cell>
          <cell r="I328">
            <v>99465</v>
          </cell>
          <cell r="J328">
            <v>298395</v>
          </cell>
          <cell r="K328">
            <v>99465</v>
          </cell>
          <cell r="L328">
            <v>298395</v>
          </cell>
          <cell r="M328">
            <v>99465</v>
          </cell>
          <cell r="N328">
            <v>298395</v>
          </cell>
          <cell r="O328">
            <v>99465</v>
          </cell>
          <cell r="P328">
            <v>298395</v>
          </cell>
          <cell r="Q328">
            <v>99465</v>
          </cell>
          <cell r="R328">
            <v>298395</v>
          </cell>
          <cell r="S328">
            <v>99465</v>
          </cell>
          <cell r="T328">
            <v>298395</v>
          </cell>
          <cell r="U328">
            <v>298395</v>
          </cell>
          <cell r="V328">
            <v>99465</v>
          </cell>
          <cell r="W328">
            <v>298395</v>
          </cell>
          <cell r="X328">
            <v>99465</v>
          </cell>
          <cell r="Y328">
            <v>298395</v>
          </cell>
          <cell r="Z328">
            <v>99465</v>
          </cell>
          <cell r="AA328">
            <v>298395</v>
          </cell>
          <cell r="AB328">
            <v>99465</v>
          </cell>
          <cell r="AC328">
            <v>596790</v>
          </cell>
          <cell r="AD328">
            <v>99465</v>
          </cell>
        </row>
        <row r="329">
          <cell r="C329" t="str">
            <v>Net Profit after taxation</v>
          </cell>
          <cell r="E329">
            <v>220566.65739588288</v>
          </cell>
          <cell r="F329">
            <v>661699.97218764864</v>
          </cell>
          <cell r="G329">
            <v>221787.58189794188</v>
          </cell>
          <cell r="H329">
            <v>665362.74569382565</v>
          </cell>
          <cell r="I329">
            <v>205483.99901823339</v>
          </cell>
          <cell r="J329">
            <v>616451.99705470016</v>
          </cell>
          <cell r="K329">
            <v>508653.5961549388</v>
          </cell>
          <cell r="L329">
            <v>1525960.7884648163</v>
          </cell>
          <cell r="M329">
            <v>483486.59747089422</v>
          </cell>
          <cell r="N329">
            <v>1450459.7924126827</v>
          </cell>
          <cell r="O329">
            <v>466888.77434672031</v>
          </cell>
          <cell r="P329">
            <v>1400666.3230401608</v>
          </cell>
          <cell r="Q329">
            <v>285278.33728243265</v>
          </cell>
          <cell r="R329">
            <v>855835.01184729789</v>
          </cell>
          <cell r="S329">
            <v>202638.01168383774</v>
          </cell>
          <cell r="T329">
            <v>607914.03505151323</v>
          </cell>
          <cell r="U329">
            <v>607914.03505151323</v>
          </cell>
          <cell r="V329">
            <v>205877.38428624085</v>
          </cell>
          <cell r="W329">
            <v>617632.15285872249</v>
          </cell>
          <cell r="X329">
            <v>213011.24915060279</v>
          </cell>
          <cell r="Y329">
            <v>639033.7474518083</v>
          </cell>
          <cell r="Z329">
            <v>190237.89566236676</v>
          </cell>
          <cell r="AA329">
            <v>570713.68698710029</v>
          </cell>
          <cell r="AB329">
            <v>218455.61324887228</v>
          </cell>
          <cell r="AC329">
            <v>1310733.6794932336</v>
          </cell>
          <cell r="AD329">
            <v>290518.90515072114</v>
          </cell>
        </row>
        <row r="331">
          <cell r="E331">
            <v>913</v>
          </cell>
          <cell r="G331">
            <v>944</v>
          </cell>
          <cell r="I331">
            <v>975</v>
          </cell>
          <cell r="K331">
            <v>1006</v>
          </cell>
          <cell r="M331">
            <v>1037</v>
          </cell>
          <cell r="O331">
            <v>1068</v>
          </cell>
          <cell r="Q331">
            <v>1099</v>
          </cell>
          <cell r="S331">
            <v>1130</v>
          </cell>
          <cell r="V331">
            <v>1161</v>
          </cell>
          <cell r="X331">
            <v>1192</v>
          </cell>
          <cell r="Z331">
            <v>1223</v>
          </cell>
          <cell r="AB331">
            <v>1254</v>
          </cell>
          <cell r="AD331" t="str">
            <v>Yearly</v>
          </cell>
        </row>
        <row r="332">
          <cell r="C332" t="str">
            <v>HiACE DUAL AC</v>
          </cell>
          <cell r="E332" t="str">
            <v>Per Unit</v>
          </cell>
          <cell r="F332" t="str">
            <v>Total</v>
          </cell>
          <cell r="G332" t="str">
            <v>Per Unit</v>
          </cell>
          <cell r="H332" t="str">
            <v>Total</v>
          </cell>
          <cell r="I332" t="str">
            <v>Per Unit</v>
          </cell>
          <cell r="J332" t="str">
            <v>Total</v>
          </cell>
          <cell r="K332" t="str">
            <v>Per Unit</v>
          </cell>
          <cell r="L332" t="str">
            <v>Total</v>
          </cell>
          <cell r="M332" t="str">
            <v>Per Unit</v>
          </cell>
          <cell r="N332" t="str">
            <v>Total</v>
          </cell>
          <cell r="O332" t="str">
            <v>Per Unit</v>
          </cell>
          <cell r="P332" t="str">
            <v>Total</v>
          </cell>
          <cell r="Q332" t="str">
            <v>Per Unit</v>
          </cell>
          <cell r="R332" t="str">
            <v>Total</v>
          </cell>
          <cell r="S332" t="str">
            <v>Per Unit</v>
          </cell>
          <cell r="U332" t="str">
            <v>Total</v>
          </cell>
          <cell r="V332" t="str">
            <v>Per Unit</v>
          </cell>
          <cell r="W332" t="str">
            <v>Total</v>
          </cell>
          <cell r="X332" t="str">
            <v>Per Unit</v>
          </cell>
          <cell r="Y332" t="str">
            <v>Total</v>
          </cell>
          <cell r="Z332" t="str">
            <v>Per Unit</v>
          </cell>
          <cell r="AA332" t="str">
            <v>Total</v>
          </cell>
          <cell r="AB332" t="str">
            <v>Per Unit</v>
          </cell>
          <cell r="AC332" t="str">
            <v>Total</v>
          </cell>
          <cell r="AD332" t="str">
            <v>Average</v>
          </cell>
        </row>
        <row r="334">
          <cell r="C334" t="str">
            <v>Sales Units</v>
          </cell>
          <cell r="E334">
            <v>10</v>
          </cell>
          <cell r="F334">
            <v>10</v>
          </cell>
          <cell r="G334">
            <v>10</v>
          </cell>
          <cell r="H334">
            <v>10</v>
          </cell>
          <cell r="I334">
            <v>10</v>
          </cell>
          <cell r="J334">
            <v>10</v>
          </cell>
          <cell r="K334">
            <v>10</v>
          </cell>
          <cell r="L334">
            <v>10</v>
          </cell>
          <cell r="M334">
            <v>10</v>
          </cell>
          <cell r="N334">
            <v>10</v>
          </cell>
          <cell r="O334">
            <v>10</v>
          </cell>
          <cell r="P334">
            <v>10</v>
          </cell>
          <cell r="Q334">
            <v>10</v>
          </cell>
          <cell r="R334">
            <v>10</v>
          </cell>
          <cell r="S334">
            <v>10</v>
          </cell>
          <cell r="T334">
            <v>10</v>
          </cell>
          <cell r="U334">
            <v>10</v>
          </cell>
          <cell r="V334">
            <v>10</v>
          </cell>
          <cell r="W334">
            <v>10</v>
          </cell>
          <cell r="X334">
            <v>10</v>
          </cell>
          <cell r="Y334">
            <v>10</v>
          </cell>
          <cell r="Z334">
            <v>10</v>
          </cell>
          <cell r="AA334">
            <v>10</v>
          </cell>
          <cell r="AB334">
            <v>10</v>
          </cell>
          <cell r="AC334">
            <v>10</v>
          </cell>
          <cell r="AD334">
            <v>120</v>
          </cell>
        </row>
        <row r="335">
          <cell r="U335">
            <v>0</v>
          </cell>
        </row>
        <row r="336">
          <cell r="C336" t="str">
            <v>Selling Price</v>
          </cell>
          <cell r="E336">
            <v>1810000</v>
          </cell>
          <cell r="F336">
            <v>18100000</v>
          </cell>
          <cell r="G336">
            <v>1810000</v>
          </cell>
          <cell r="H336">
            <v>18100000</v>
          </cell>
          <cell r="I336">
            <v>1810000</v>
          </cell>
          <cell r="J336">
            <v>18100000</v>
          </cell>
          <cell r="K336">
            <v>1810000</v>
          </cell>
          <cell r="L336">
            <v>18100000</v>
          </cell>
          <cell r="M336">
            <v>1810000</v>
          </cell>
          <cell r="N336">
            <v>18100000</v>
          </cell>
          <cell r="O336">
            <v>1810000</v>
          </cell>
          <cell r="P336">
            <v>18100000</v>
          </cell>
          <cell r="Q336">
            <v>1810000</v>
          </cell>
          <cell r="R336">
            <v>18100000</v>
          </cell>
          <cell r="S336">
            <v>1810000</v>
          </cell>
          <cell r="T336">
            <v>18100000</v>
          </cell>
          <cell r="U336">
            <v>18100000</v>
          </cell>
          <cell r="V336">
            <v>1810000</v>
          </cell>
          <cell r="W336">
            <v>18100000</v>
          </cell>
          <cell r="X336">
            <v>1810000</v>
          </cell>
          <cell r="Y336">
            <v>18100000</v>
          </cell>
          <cell r="Z336">
            <v>1810000</v>
          </cell>
          <cell r="AA336">
            <v>18100000</v>
          </cell>
          <cell r="AB336">
            <v>1810000</v>
          </cell>
          <cell r="AC336">
            <v>18100000</v>
          </cell>
          <cell r="AD336">
            <v>1810000</v>
          </cell>
        </row>
        <row r="337">
          <cell r="C337" t="str">
            <v>Less: Dealer commission</v>
          </cell>
          <cell r="E337">
            <v>-30000</v>
          </cell>
          <cell r="F337">
            <v>-300000</v>
          </cell>
          <cell r="G337">
            <v>-30000</v>
          </cell>
          <cell r="H337">
            <v>-300000</v>
          </cell>
          <cell r="I337">
            <v>-30000</v>
          </cell>
          <cell r="J337">
            <v>-300000</v>
          </cell>
          <cell r="K337">
            <v>-30000</v>
          </cell>
          <cell r="L337">
            <v>-300000</v>
          </cell>
          <cell r="M337">
            <v>-30000</v>
          </cell>
          <cell r="N337">
            <v>-300000</v>
          </cell>
          <cell r="O337">
            <v>-30000</v>
          </cell>
          <cell r="P337">
            <v>-300000</v>
          </cell>
          <cell r="Q337">
            <v>-30000</v>
          </cell>
          <cell r="R337">
            <v>-300000</v>
          </cell>
          <cell r="S337">
            <v>-30000</v>
          </cell>
          <cell r="T337">
            <v>-300000</v>
          </cell>
          <cell r="U337">
            <v>-300000</v>
          </cell>
          <cell r="V337">
            <v>-30000</v>
          </cell>
          <cell r="W337">
            <v>-300000</v>
          </cell>
          <cell r="X337">
            <v>-30000</v>
          </cell>
          <cell r="Y337">
            <v>-300000</v>
          </cell>
          <cell r="Z337">
            <v>-30000</v>
          </cell>
          <cell r="AA337">
            <v>-300000</v>
          </cell>
          <cell r="AB337">
            <v>-30000</v>
          </cell>
          <cell r="AC337">
            <v>-300000</v>
          </cell>
          <cell r="AD337">
            <v>-30000</v>
          </cell>
        </row>
        <row r="338">
          <cell r="C338" t="str">
            <v xml:space="preserve">  Sales tax</v>
          </cell>
          <cell r="E338">
            <v>-236086.95652173914</v>
          </cell>
          <cell r="F338">
            <v>-2360869.5652173916</v>
          </cell>
          <cell r="G338">
            <v>-236086.95652173914</v>
          </cell>
          <cell r="H338">
            <v>-2360869.5652173916</v>
          </cell>
          <cell r="I338">
            <v>-236086.95652173914</v>
          </cell>
          <cell r="J338">
            <v>-2360869.5652173916</v>
          </cell>
          <cell r="K338">
            <v>-236086.95652173914</v>
          </cell>
          <cell r="L338">
            <v>-2360869.5652173916</v>
          </cell>
          <cell r="M338">
            <v>-236086.95652173914</v>
          </cell>
          <cell r="N338">
            <v>-2360869.5652173916</v>
          </cell>
          <cell r="O338">
            <v>-236086.95652173914</v>
          </cell>
          <cell r="P338">
            <v>-2360869.5652173916</v>
          </cell>
          <cell r="Q338">
            <v>-236086.95652173914</v>
          </cell>
          <cell r="R338">
            <v>-2360869.5652173916</v>
          </cell>
          <cell r="S338">
            <v>-236086.95652173914</v>
          </cell>
          <cell r="T338">
            <v>-2360869.5652173916</v>
          </cell>
          <cell r="U338">
            <v>-2360869.5652173916</v>
          </cell>
          <cell r="V338">
            <v>-236086.95652173914</v>
          </cell>
          <cell r="W338">
            <v>-2360869.5652173916</v>
          </cell>
          <cell r="X338">
            <v>-236086.95652173914</v>
          </cell>
          <cell r="Y338">
            <v>-2360869.5652173916</v>
          </cell>
          <cell r="Z338">
            <v>-236086.95652173914</v>
          </cell>
          <cell r="AA338">
            <v>-2360869.5652173916</v>
          </cell>
          <cell r="AB338">
            <v>-236086.95652173914</v>
          </cell>
          <cell r="AC338">
            <v>-2360869.5652173916</v>
          </cell>
          <cell r="AD338">
            <v>-236086.95652173911</v>
          </cell>
        </row>
        <row r="339">
          <cell r="C339" t="str">
            <v>Net Sales</v>
          </cell>
          <cell r="E339">
            <v>1543913.0434782607</v>
          </cell>
          <cell r="F339">
            <v>15439130.434782607</v>
          </cell>
          <cell r="G339">
            <v>1543913.0434782607</v>
          </cell>
          <cell r="H339">
            <v>15439130.434782607</v>
          </cell>
          <cell r="I339">
            <v>1543913.0434782607</v>
          </cell>
          <cell r="J339">
            <v>15439130.434782607</v>
          </cell>
          <cell r="K339">
            <v>1543913.0434782607</v>
          </cell>
          <cell r="L339">
            <v>15439130.434782607</v>
          </cell>
          <cell r="M339">
            <v>1543913.0434782607</v>
          </cell>
          <cell r="N339">
            <v>15439130.434782607</v>
          </cell>
          <cell r="O339">
            <v>1543913.0434782607</v>
          </cell>
          <cell r="P339">
            <v>15439130.434782607</v>
          </cell>
          <cell r="Q339">
            <v>1543913.0434782607</v>
          </cell>
          <cell r="R339">
            <v>15439130.434782607</v>
          </cell>
          <cell r="S339">
            <v>1543913.0434782607</v>
          </cell>
          <cell r="T339">
            <v>15439130.434782607</v>
          </cell>
          <cell r="U339">
            <v>15439130.434782607</v>
          </cell>
          <cell r="V339">
            <v>1543913.0434782607</v>
          </cell>
          <cell r="W339">
            <v>15439130.434782607</v>
          </cell>
          <cell r="X339">
            <v>1543913.0434782607</v>
          </cell>
          <cell r="Y339">
            <v>15439130.434782607</v>
          </cell>
          <cell r="Z339">
            <v>1543913.0434782607</v>
          </cell>
          <cell r="AA339">
            <v>15439130.434782607</v>
          </cell>
          <cell r="AB339">
            <v>1543913.0434782607</v>
          </cell>
          <cell r="AC339">
            <v>15439130.434782607</v>
          </cell>
          <cell r="AD339">
            <v>1543913.043478261</v>
          </cell>
        </row>
        <row r="340">
          <cell r="C340" t="str">
            <v>Landed cost</v>
          </cell>
          <cell r="E340">
            <v>1181065</v>
          </cell>
          <cell r="F340">
            <v>11810650</v>
          </cell>
          <cell r="G340">
            <v>1181065</v>
          </cell>
          <cell r="H340">
            <v>11810650</v>
          </cell>
          <cell r="I340">
            <v>1181065</v>
          </cell>
          <cell r="J340">
            <v>11810650</v>
          </cell>
          <cell r="K340">
            <v>1181065</v>
          </cell>
          <cell r="L340">
            <v>11810650</v>
          </cell>
          <cell r="M340">
            <v>1181065</v>
          </cell>
          <cell r="N340">
            <v>11810650</v>
          </cell>
          <cell r="O340">
            <v>1181065</v>
          </cell>
          <cell r="P340">
            <v>11810650</v>
          </cell>
          <cell r="Q340">
            <v>1181065</v>
          </cell>
          <cell r="R340">
            <v>11810650</v>
          </cell>
          <cell r="S340">
            <v>1181065</v>
          </cell>
          <cell r="T340">
            <v>11810650</v>
          </cell>
          <cell r="U340">
            <v>11810650</v>
          </cell>
          <cell r="V340">
            <v>1181065</v>
          </cell>
          <cell r="W340">
            <v>11810650</v>
          </cell>
          <cell r="X340">
            <v>1181065</v>
          </cell>
          <cell r="Y340">
            <v>11810650</v>
          </cell>
          <cell r="Z340">
            <v>1181065</v>
          </cell>
          <cell r="AA340">
            <v>11810650</v>
          </cell>
          <cell r="AB340">
            <v>1181065</v>
          </cell>
          <cell r="AC340">
            <v>11810650</v>
          </cell>
          <cell r="AD340">
            <v>1181065</v>
          </cell>
          <cell r="AF340">
            <v>141727800</v>
          </cell>
        </row>
        <row r="341">
          <cell r="C341" t="str">
            <v>Gross Profit</v>
          </cell>
          <cell r="E341">
            <v>362848.04347826075</v>
          </cell>
          <cell r="F341">
            <v>3628480.4347826075</v>
          </cell>
          <cell r="G341">
            <v>362848.04347826075</v>
          </cell>
          <cell r="H341">
            <v>3628480.4347826075</v>
          </cell>
          <cell r="I341">
            <v>362848.04347826075</v>
          </cell>
          <cell r="J341">
            <v>3628480.4347826075</v>
          </cell>
          <cell r="K341">
            <v>362848.04347826075</v>
          </cell>
          <cell r="L341">
            <v>3628480.4347826075</v>
          </cell>
          <cell r="M341">
            <v>362848.04347826075</v>
          </cell>
          <cell r="N341">
            <v>3628480.4347826075</v>
          </cell>
          <cell r="O341">
            <v>362848.04347826075</v>
          </cell>
          <cell r="P341">
            <v>3628480.4347826075</v>
          </cell>
          <cell r="Q341">
            <v>362848.04347826075</v>
          </cell>
          <cell r="R341">
            <v>3628480.4347826075</v>
          </cell>
          <cell r="S341">
            <v>362848.04347826075</v>
          </cell>
          <cell r="T341">
            <v>3628480.4347826075</v>
          </cell>
          <cell r="U341">
            <v>3628480.4347826075</v>
          </cell>
          <cell r="V341">
            <v>362848.04347826075</v>
          </cell>
          <cell r="W341">
            <v>3628480.4347826075</v>
          </cell>
          <cell r="X341">
            <v>362848.04347826075</v>
          </cell>
          <cell r="Y341">
            <v>3628480.4347826075</v>
          </cell>
          <cell r="Z341">
            <v>362848.04347826075</v>
          </cell>
          <cell r="AA341">
            <v>3628480.4347826075</v>
          </cell>
          <cell r="AB341">
            <v>362848.04347826075</v>
          </cell>
          <cell r="AC341">
            <v>3628480.4347826075</v>
          </cell>
          <cell r="AD341">
            <v>362848.04347826098</v>
          </cell>
        </row>
        <row r="342">
          <cell r="U342">
            <v>0</v>
          </cell>
        </row>
        <row r="343">
          <cell r="U343">
            <v>0</v>
          </cell>
        </row>
        <row r="344">
          <cell r="C344" t="str">
            <v>Other Expenses</v>
          </cell>
          <cell r="U344">
            <v>0</v>
          </cell>
        </row>
        <row r="345">
          <cell r="C345" t="str">
            <v>Selling Expenses</v>
          </cell>
          <cell r="E345">
            <v>15580.366396615698</v>
          </cell>
          <cell r="F345">
            <v>155803.66396615698</v>
          </cell>
          <cell r="G345">
            <v>14065.815418598198</v>
          </cell>
          <cell r="H345">
            <v>140658.15418598198</v>
          </cell>
          <cell r="I345">
            <v>13937.86149454217</v>
          </cell>
          <cell r="J345">
            <v>139378.61494542169</v>
          </cell>
          <cell r="K345">
            <v>12990.070739676898</v>
          </cell>
          <cell r="L345">
            <v>129900.70739676898</v>
          </cell>
          <cell r="M345">
            <v>17928.80038831451</v>
          </cell>
          <cell r="N345">
            <v>179288.00388314511</v>
          </cell>
          <cell r="O345">
            <v>16522.62377225871</v>
          </cell>
          <cell r="P345">
            <v>165226.2377225871</v>
          </cell>
          <cell r="Q345">
            <v>13012.379906852413</v>
          </cell>
          <cell r="R345">
            <v>130123.79906852412</v>
          </cell>
          <cell r="S345">
            <v>16957.866211611876</v>
          </cell>
          <cell r="T345">
            <v>169578.66211611876</v>
          </cell>
          <cell r="U345">
            <v>169578.66211611876</v>
          </cell>
          <cell r="V345">
            <v>15996.962658356917</v>
          </cell>
          <cell r="W345">
            <v>159969.62658356916</v>
          </cell>
          <cell r="X345">
            <v>17004.344235451234</v>
          </cell>
          <cell r="Y345">
            <v>170043.44235451234</v>
          </cell>
          <cell r="Z345">
            <v>16758.208123786724</v>
          </cell>
          <cell r="AA345">
            <v>167582.08123786724</v>
          </cell>
          <cell r="AB345">
            <v>15514.915208059225</v>
          </cell>
          <cell r="AC345">
            <v>155149.15208059223</v>
          </cell>
          <cell r="AD345">
            <v>15522.517879510382</v>
          </cell>
        </row>
        <row r="346">
          <cell r="C346" t="str">
            <v>Advertisement Expenses</v>
          </cell>
          <cell r="E346">
            <v>2405.8167555729137</v>
          </cell>
          <cell r="F346">
            <v>24058.167555729138</v>
          </cell>
          <cell r="G346">
            <v>3080.827321757934</v>
          </cell>
          <cell r="H346">
            <v>30808.273217579339</v>
          </cell>
          <cell r="I346">
            <v>23766.822379487348</v>
          </cell>
          <cell r="J346">
            <v>237668.22379487348</v>
          </cell>
          <cell r="K346">
            <v>23113.454316588311</v>
          </cell>
          <cell r="L346">
            <v>231134.54316588311</v>
          </cell>
          <cell r="M346">
            <v>25512.297842660966</v>
          </cell>
          <cell r="N346">
            <v>255122.97842660965</v>
          </cell>
          <cell r="O346">
            <v>2551.3138847595887</v>
          </cell>
          <cell r="P346">
            <v>25513.138847595888</v>
          </cell>
          <cell r="Q346">
            <v>2503.8786398437537</v>
          </cell>
          <cell r="R346">
            <v>25038.786398437536</v>
          </cell>
          <cell r="S346">
            <v>15993.121382039297</v>
          </cell>
          <cell r="T346">
            <v>159931.21382039296</v>
          </cell>
          <cell r="U346">
            <v>159931.21382039296</v>
          </cell>
          <cell r="V346">
            <v>18583.08922809346</v>
          </cell>
          <cell r="W346">
            <v>185830.89228093461</v>
          </cell>
          <cell r="X346">
            <v>2625.697960996888</v>
          </cell>
          <cell r="Y346">
            <v>26256.979609968879</v>
          </cell>
          <cell r="Z346">
            <v>28862.71016865053</v>
          </cell>
          <cell r="AA346">
            <v>288627.10168650531</v>
          </cell>
          <cell r="AB346">
            <v>3501.4226255840545</v>
          </cell>
          <cell r="AC346">
            <v>35014.226255840542</v>
          </cell>
          <cell r="AD346">
            <v>12708.371042169589</v>
          </cell>
        </row>
        <row r="347">
          <cell r="C347" t="str">
            <v>Administrative Expenses</v>
          </cell>
          <cell r="E347">
            <v>31746.041360815143</v>
          </cell>
          <cell r="F347">
            <v>317460.41360815143</v>
          </cell>
          <cell r="G347">
            <v>28660.042176505169</v>
          </cell>
          <cell r="H347">
            <v>286600.42176505167</v>
          </cell>
          <cell r="I347">
            <v>28399.32747558237</v>
          </cell>
          <cell r="J347">
            <v>283993.27475582372</v>
          </cell>
          <cell r="K347">
            <v>26468.140253189009</v>
          </cell>
          <cell r="L347">
            <v>264681.40253189008</v>
          </cell>
          <cell r="M347">
            <v>36531.133106142057</v>
          </cell>
          <cell r="N347">
            <v>365311.33106142055</v>
          </cell>
          <cell r="O347">
            <v>33665.95395197178</v>
          </cell>
          <cell r="P347">
            <v>336659.5395197178</v>
          </cell>
          <cell r="Q347">
            <v>26513.596677373815</v>
          </cell>
          <cell r="R347">
            <v>265135.96677373815</v>
          </cell>
          <cell r="S347">
            <v>34552.789609744817</v>
          </cell>
          <cell r="T347">
            <v>345527.89609744819</v>
          </cell>
          <cell r="U347">
            <v>345527.89609744819</v>
          </cell>
          <cell r="V347">
            <v>32594.884181281192</v>
          </cell>
          <cell r="W347">
            <v>325948.84181281191</v>
          </cell>
          <cell r="X347">
            <v>34647.491700158673</v>
          </cell>
          <cell r="Y347">
            <v>346474.91700158676</v>
          </cell>
          <cell r="Z347">
            <v>34145.972866622818</v>
          </cell>
          <cell r="AA347">
            <v>341459.72866622818</v>
          </cell>
          <cell r="AB347">
            <v>31612.680174939585</v>
          </cell>
          <cell r="AC347">
            <v>316126.80174939585</v>
          </cell>
          <cell r="AD347">
            <v>31628.171127860536</v>
          </cell>
        </row>
        <row r="348">
          <cell r="C348" t="str">
            <v>Depreciation (Admin. &amp; Selling )</v>
          </cell>
          <cell r="E348">
            <v>8927.9242923219663</v>
          </cell>
          <cell r="F348">
            <v>89279.242923219659</v>
          </cell>
          <cell r="G348">
            <v>8060.0501920351098</v>
          </cell>
          <cell r="H348">
            <v>80600.501920351104</v>
          </cell>
          <cell r="I348">
            <v>7986.7295192217998</v>
          </cell>
          <cell r="J348">
            <v>79867.295192217993</v>
          </cell>
          <cell r="K348">
            <v>7443.6226442616662</v>
          </cell>
          <cell r="L348">
            <v>74436.226442616666</v>
          </cell>
          <cell r="M348">
            <v>10273.633395026813</v>
          </cell>
          <cell r="N348">
            <v>102736.33395026813</v>
          </cell>
          <cell r="O348">
            <v>9467.8604080380956</v>
          </cell>
          <cell r="P348">
            <v>94678.604080380959</v>
          </cell>
          <cell r="Q348">
            <v>7456.4063330721565</v>
          </cell>
          <cell r="R348">
            <v>74564.063330721561</v>
          </cell>
          <cell r="S348">
            <v>9717.2647832904422</v>
          </cell>
          <cell r="T348">
            <v>97172.647832904418</v>
          </cell>
          <cell r="U348">
            <v>97172.647832904418</v>
          </cell>
          <cell r="V348">
            <v>9166.6439597938333</v>
          </cell>
          <cell r="W348">
            <v>91666.439597938326</v>
          </cell>
          <cell r="X348">
            <v>9743.8978076707062</v>
          </cell>
          <cell r="Y348">
            <v>97438.978076707062</v>
          </cell>
          <cell r="Z348">
            <v>9602.8559018125379</v>
          </cell>
          <cell r="AA348">
            <v>96028.559018125379</v>
          </cell>
          <cell r="AB348">
            <v>8890.4191886934896</v>
          </cell>
          <cell r="AC348">
            <v>88904.191886934888</v>
          </cell>
          <cell r="AD348">
            <v>8894.7757021032194</v>
          </cell>
        </row>
        <row r="349">
          <cell r="C349" t="str">
            <v>Financial Charges -Capital Exp.</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row>
        <row r="350">
          <cell r="C350" t="str">
            <v>Financial  Charges -Working Capital</v>
          </cell>
          <cell r="E350">
            <v>1593.5489361898781</v>
          </cell>
          <cell r="F350">
            <v>15935.489361898781</v>
          </cell>
          <cell r="G350">
            <v>1457.6240215047092</v>
          </cell>
          <cell r="H350">
            <v>14576.240215047092</v>
          </cell>
          <cell r="I350">
            <v>1446.6945190186796</v>
          </cell>
          <cell r="J350">
            <v>14466.945190186796</v>
          </cell>
          <cell r="K350">
            <v>1359.6931738041301</v>
          </cell>
          <cell r="L350">
            <v>13596.931738041301</v>
          </cell>
          <cell r="M350">
            <v>1819.174805065381</v>
          </cell>
          <cell r="N350">
            <v>18191.748050653809</v>
          </cell>
          <cell r="O350">
            <v>1683.4853438562145</v>
          </cell>
          <cell r="P350">
            <v>16834.853438562146</v>
          </cell>
          <cell r="Q350">
            <v>1343.3633567120232</v>
          </cell>
          <cell r="R350">
            <v>13433.633567120232</v>
          </cell>
          <cell r="S350">
            <v>1703.3864664491034</v>
          </cell>
          <cell r="T350">
            <v>17033.864664491033</v>
          </cell>
          <cell r="U350">
            <v>17033.864664491033</v>
          </cell>
          <cell r="V350">
            <v>1621.6858468907856</v>
          </cell>
          <cell r="W350">
            <v>16216.858468907856</v>
          </cell>
          <cell r="X350">
            <v>1714.8673233328852</v>
          </cell>
          <cell r="Y350">
            <v>17148.673233328853</v>
          </cell>
          <cell r="Z350">
            <v>1688.4217100899446</v>
          </cell>
          <cell r="AA350">
            <v>16884.217100899445</v>
          </cell>
          <cell r="AB350">
            <v>1570.4294045608508</v>
          </cell>
          <cell r="AC350">
            <v>15704.294045608509</v>
          </cell>
          <cell r="AD350">
            <v>1583.5312422895488</v>
          </cell>
        </row>
        <row r="351">
          <cell r="C351" t="str">
            <v>Other Expenses (Charity &amp; Donation)</v>
          </cell>
          <cell r="E351">
            <v>1106.6312056874151</v>
          </cell>
          <cell r="F351">
            <v>11066.312056874151</v>
          </cell>
          <cell r="G351">
            <v>1012.2389038227149</v>
          </cell>
          <cell r="H351">
            <v>10122.389038227149</v>
          </cell>
          <cell r="I351">
            <v>1004.6489715407499</v>
          </cell>
          <cell r="J351">
            <v>10046.489715407499</v>
          </cell>
          <cell r="K351">
            <v>944.23137069731274</v>
          </cell>
          <cell r="L351">
            <v>9442.3137069731274</v>
          </cell>
          <cell r="M351">
            <v>1263.3158368509594</v>
          </cell>
          <cell r="N351">
            <v>12633.158368509594</v>
          </cell>
          <cell r="O351">
            <v>1169.0870443445933</v>
          </cell>
          <cell r="P351">
            <v>11690.870443445932</v>
          </cell>
          <cell r="Q351">
            <v>932.89121993890501</v>
          </cell>
          <cell r="R351">
            <v>9328.9121993890494</v>
          </cell>
          <cell r="S351">
            <v>1182.9072683674331</v>
          </cell>
          <cell r="T351">
            <v>11829.072683674331</v>
          </cell>
          <cell r="U351">
            <v>11829.072683674331</v>
          </cell>
          <cell r="V351">
            <v>1126.1707270074899</v>
          </cell>
          <cell r="W351">
            <v>11261.707270074898</v>
          </cell>
          <cell r="X351">
            <v>1190.8800856478372</v>
          </cell>
          <cell r="Y351">
            <v>11908.800856478372</v>
          </cell>
          <cell r="Z351">
            <v>1172.5150764513503</v>
          </cell>
          <cell r="AA351">
            <v>11725.150764513503</v>
          </cell>
          <cell r="AB351">
            <v>1090.5759753894795</v>
          </cell>
          <cell r="AC351">
            <v>10905.759753894796</v>
          </cell>
          <cell r="AD351">
            <v>1099.6744738121865</v>
          </cell>
        </row>
        <row r="352">
          <cell r="C352" t="str">
            <v>Other Expenses ( W.P.P.F.)</v>
          </cell>
          <cell r="E352">
            <v>9648.5900544295782</v>
          </cell>
          <cell r="F352">
            <v>96485.900544295786</v>
          </cell>
          <cell r="G352">
            <v>11903.296926179239</v>
          </cell>
          <cell r="H352">
            <v>119032.96926179239</v>
          </cell>
          <cell r="I352">
            <v>11129.264448460395</v>
          </cell>
          <cell r="J352">
            <v>111292.64448460395</v>
          </cell>
          <cell r="K352">
            <v>12765.472506264148</v>
          </cell>
          <cell r="L352">
            <v>127654.72506264149</v>
          </cell>
          <cell r="M352">
            <v>8697.6853037127148</v>
          </cell>
          <cell r="N352">
            <v>86976.853037127148</v>
          </cell>
          <cell r="O352">
            <v>8477.4712963599068</v>
          </cell>
          <cell r="P352">
            <v>84774.712963599071</v>
          </cell>
          <cell r="Q352">
            <v>11947.065838432633</v>
          </cell>
          <cell r="R352">
            <v>119470.65838432632</v>
          </cell>
          <cell r="S352">
            <v>8315.7504207462025</v>
          </cell>
          <cell r="T352">
            <v>83157.504207462029</v>
          </cell>
          <cell r="U352">
            <v>83157.504207462029</v>
          </cell>
          <cell r="V352">
            <v>10259.06027175571</v>
          </cell>
          <cell r="W352">
            <v>102590.60271755711</v>
          </cell>
          <cell r="X352">
            <v>11041.057493260387</v>
          </cell>
          <cell r="Y352">
            <v>110410.57493260386</v>
          </cell>
          <cell r="Z352">
            <v>9071.1554130804143</v>
          </cell>
          <cell r="AA352">
            <v>90711.554130804143</v>
          </cell>
          <cell r="AB352">
            <v>9315.9406486366006</v>
          </cell>
          <cell r="AC352">
            <v>93159.406486366002</v>
          </cell>
          <cell r="AD352">
            <v>10214.317551776496</v>
          </cell>
        </row>
        <row r="353">
          <cell r="C353" t="str">
            <v>Workers Welfare Fund</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row>
        <row r="354">
          <cell r="E354">
            <v>71008.919001632588</v>
          </cell>
          <cell r="F354">
            <v>213026.75700489775</v>
          </cell>
          <cell r="G354">
            <v>68239.894960403064</v>
          </cell>
          <cell r="H354">
            <v>204719.68488120919</v>
          </cell>
          <cell r="I354">
            <v>87671.348807853516</v>
          </cell>
          <cell r="J354">
            <v>263014.04642356053</v>
          </cell>
          <cell r="K354">
            <v>85084.685004481464</v>
          </cell>
          <cell r="L354">
            <v>255254.05501344439</v>
          </cell>
          <cell r="M354">
            <v>102026.0406777734</v>
          </cell>
          <cell r="N354">
            <v>306078.12203332019</v>
          </cell>
          <cell r="O354">
            <v>73537.795701588882</v>
          </cell>
          <cell r="P354">
            <v>220613.38710476665</v>
          </cell>
          <cell r="Q354">
            <v>63709.581972225693</v>
          </cell>
          <cell r="R354">
            <v>191128.74591667709</v>
          </cell>
          <cell r="S354">
            <v>88423.086142249173</v>
          </cell>
          <cell r="T354">
            <v>265269.25842674752</v>
          </cell>
          <cell r="U354">
            <v>265269.25842674752</v>
          </cell>
          <cell r="V354">
            <v>89348.496873179378</v>
          </cell>
          <cell r="W354">
            <v>268045.49061953812</v>
          </cell>
          <cell r="X354">
            <v>77968.236606518607</v>
          </cell>
          <cell r="Y354">
            <v>233904.70981955581</v>
          </cell>
          <cell r="Z354">
            <v>101301.83926049432</v>
          </cell>
          <cell r="AA354">
            <v>303905.51778148295</v>
          </cell>
          <cell r="AB354">
            <v>71496.383225863276</v>
          </cell>
          <cell r="AC354">
            <v>714963.83225863276</v>
          </cell>
          <cell r="AD354">
            <v>81651.359019521959</v>
          </cell>
        </row>
        <row r="355">
          <cell r="C355" t="str">
            <v>Operating Profit</v>
          </cell>
          <cell r="E355">
            <v>291839.12447662815</v>
          </cell>
          <cell r="F355">
            <v>875517.37342988444</v>
          </cell>
          <cell r="G355">
            <v>294608.14851785765</v>
          </cell>
          <cell r="H355">
            <v>883824.44555357296</v>
          </cell>
          <cell r="I355">
            <v>275176.69467040722</v>
          </cell>
          <cell r="J355">
            <v>825530.08401122165</v>
          </cell>
          <cell r="K355">
            <v>277763.35847377928</v>
          </cell>
          <cell r="L355">
            <v>833290.07542133785</v>
          </cell>
          <cell r="M355">
            <v>260822.00280048733</v>
          </cell>
          <cell r="N355">
            <v>782466.00840146199</v>
          </cell>
          <cell r="O355">
            <v>289310.24777667189</v>
          </cell>
          <cell r="P355">
            <v>867930.74333001568</v>
          </cell>
          <cell r="Q355">
            <v>299138.46150603506</v>
          </cell>
          <cell r="R355">
            <v>897415.38451810519</v>
          </cell>
          <cell r="S355">
            <v>274424.95733601158</v>
          </cell>
          <cell r="T355">
            <v>823274.87200803473</v>
          </cell>
          <cell r="U355">
            <v>823274.87200803473</v>
          </cell>
          <cell r="V355">
            <v>273499.54660508136</v>
          </cell>
          <cell r="W355">
            <v>820498.63981524413</v>
          </cell>
          <cell r="X355">
            <v>284879.80687174213</v>
          </cell>
          <cell r="Y355">
            <v>854639.42061522638</v>
          </cell>
          <cell r="Z355">
            <v>261546.20421776641</v>
          </cell>
          <cell r="AA355">
            <v>784638.61265329923</v>
          </cell>
          <cell r="AB355">
            <v>291351.66025239747</v>
          </cell>
          <cell r="AC355">
            <v>2913516.6025239746</v>
          </cell>
          <cell r="AD355">
            <v>281196.68445873901</v>
          </cell>
        </row>
        <row r="356">
          <cell r="U356">
            <v>0</v>
          </cell>
        </row>
        <row r="357">
          <cell r="C357" t="str">
            <v>Other Income</v>
          </cell>
          <cell r="U357">
            <v>0</v>
          </cell>
        </row>
        <row r="358">
          <cell r="C358" t="str">
            <v>H.D</v>
          </cell>
          <cell r="E358">
            <v>15352.228571428572</v>
          </cell>
          <cell r="F358">
            <v>153522.28571428571</v>
          </cell>
          <cell r="G358">
            <v>13804.129032258064</v>
          </cell>
          <cell r="H358">
            <v>138041.29032258064</v>
          </cell>
          <cell r="I358">
            <v>16932</v>
          </cell>
          <cell r="J358">
            <v>169320</v>
          </cell>
          <cell r="K358">
            <v>317514.93333333335</v>
          </cell>
          <cell r="L358">
            <v>3175149.3333333335</v>
          </cell>
          <cell r="M358">
            <v>309289.29032258067</v>
          </cell>
          <cell r="N358">
            <v>3092892.9032258065</v>
          </cell>
          <cell r="O358">
            <v>264203.22222222225</v>
          </cell>
          <cell r="P358">
            <v>2642032.2222222225</v>
          </cell>
          <cell r="Q358">
            <v>72764.571428571435</v>
          </cell>
          <cell r="R358">
            <v>727645.71428571432</v>
          </cell>
          <cell r="S358">
            <v>14837.75</v>
          </cell>
          <cell r="T358">
            <v>148377.5</v>
          </cell>
          <cell r="U358">
            <v>148377.5</v>
          </cell>
          <cell r="V358">
            <v>19002.533333333333</v>
          </cell>
          <cell r="W358">
            <v>190025.33333333331</v>
          </cell>
          <cell r="X358">
            <v>14756.137931034482</v>
          </cell>
          <cell r="Y358">
            <v>147561.37931034481</v>
          </cell>
          <cell r="Z358">
            <v>15316.387096774193</v>
          </cell>
          <cell r="AA358">
            <v>153163.87096774194</v>
          </cell>
          <cell r="AB358">
            <v>13728.648648648648</v>
          </cell>
          <cell r="AC358">
            <v>137286.48648648648</v>
          </cell>
          <cell r="AD358">
            <v>90625.152660015432</v>
          </cell>
        </row>
        <row r="359">
          <cell r="C359" t="str">
            <v>Others</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row>
        <row r="360">
          <cell r="E360">
            <v>15352.228571428572</v>
          </cell>
          <cell r="F360">
            <v>153522.28571428571</v>
          </cell>
          <cell r="G360">
            <v>13804.129032258064</v>
          </cell>
          <cell r="H360">
            <v>138041.29032258064</v>
          </cell>
          <cell r="I360">
            <v>16932</v>
          </cell>
          <cell r="J360">
            <v>169320</v>
          </cell>
          <cell r="K360">
            <v>317514.93333333335</v>
          </cell>
          <cell r="L360">
            <v>3175149.3333333335</v>
          </cell>
          <cell r="M360">
            <v>309289.29032258067</v>
          </cell>
          <cell r="N360">
            <v>3092892.9032258065</v>
          </cell>
          <cell r="O360">
            <v>264203.22222222225</v>
          </cell>
          <cell r="P360">
            <v>2642032.2222222225</v>
          </cell>
          <cell r="Q360">
            <v>72764.571428571435</v>
          </cell>
          <cell r="R360">
            <v>727645.71428571432</v>
          </cell>
          <cell r="S360">
            <v>14837.75</v>
          </cell>
          <cell r="T360">
            <v>148377.5</v>
          </cell>
          <cell r="U360">
            <v>148377.5</v>
          </cell>
          <cell r="V360">
            <v>19002.533333333333</v>
          </cell>
          <cell r="W360">
            <v>190025.33333333331</v>
          </cell>
          <cell r="X360">
            <v>14756.137931034482</v>
          </cell>
          <cell r="Y360">
            <v>147561.37931034481</v>
          </cell>
          <cell r="Z360">
            <v>15316.387096774193</v>
          </cell>
          <cell r="AA360">
            <v>153163.87096774194</v>
          </cell>
          <cell r="AB360">
            <v>13728.648648648648</v>
          </cell>
          <cell r="AC360">
            <v>137286.48648648648</v>
          </cell>
          <cell r="AD360">
            <v>90625.152660015432</v>
          </cell>
        </row>
        <row r="361">
          <cell r="U361">
            <v>0</v>
          </cell>
        </row>
        <row r="362">
          <cell r="C362" t="str">
            <v>Profit before tax</v>
          </cell>
          <cell r="E362">
            <v>307191.35304805671</v>
          </cell>
          <cell r="F362">
            <v>921574.05914417014</v>
          </cell>
          <cell r="G362">
            <v>308412.27755011572</v>
          </cell>
          <cell r="H362">
            <v>925236.83265034715</v>
          </cell>
          <cell r="I362">
            <v>292108.69467040722</v>
          </cell>
          <cell r="J362">
            <v>876326.08401122165</v>
          </cell>
          <cell r="K362">
            <v>595278.29180711263</v>
          </cell>
          <cell r="L362">
            <v>1785834.8754213378</v>
          </cell>
          <cell r="M362">
            <v>570111.29312306806</v>
          </cell>
          <cell r="N362">
            <v>1710333.8793692042</v>
          </cell>
          <cell r="O362">
            <v>553513.46999889414</v>
          </cell>
          <cell r="P362">
            <v>1660540.4099966823</v>
          </cell>
          <cell r="Q362">
            <v>371903.03293460648</v>
          </cell>
          <cell r="R362">
            <v>1115709.0988038194</v>
          </cell>
          <cell r="S362">
            <v>289262.70733601158</v>
          </cell>
          <cell r="T362">
            <v>867788.12200803473</v>
          </cell>
          <cell r="U362">
            <v>867788.12200803473</v>
          </cell>
          <cell r="V362">
            <v>292502.07993841468</v>
          </cell>
          <cell r="W362">
            <v>877506.23981524399</v>
          </cell>
          <cell r="X362">
            <v>299635.94480277662</v>
          </cell>
          <cell r="Y362">
            <v>898907.8344083298</v>
          </cell>
          <cell r="Z362">
            <v>276862.59131454059</v>
          </cell>
          <cell r="AA362">
            <v>830587.77394362178</v>
          </cell>
          <cell r="AB362">
            <v>305080.30890104611</v>
          </cell>
          <cell r="AC362">
            <v>3050803.0890104612</v>
          </cell>
          <cell r="AD362">
            <v>371821.83711875445</v>
          </cell>
        </row>
        <row r="363">
          <cell r="U363">
            <v>0</v>
          </cell>
        </row>
        <row r="364">
          <cell r="C364" t="str">
            <v>Taxation</v>
          </cell>
          <cell r="U364">
            <v>0</v>
          </cell>
        </row>
        <row r="365">
          <cell r="C365" t="str">
            <v>Presumptive</v>
          </cell>
          <cell r="E365">
            <v>73746</v>
          </cell>
          <cell r="F365">
            <v>737460</v>
          </cell>
          <cell r="G365">
            <v>73746</v>
          </cell>
          <cell r="H365">
            <v>737460</v>
          </cell>
          <cell r="I365">
            <v>73746</v>
          </cell>
          <cell r="J365">
            <v>737460</v>
          </cell>
          <cell r="K365">
            <v>73746</v>
          </cell>
          <cell r="L365">
            <v>737460</v>
          </cell>
          <cell r="M365">
            <v>73746</v>
          </cell>
          <cell r="N365">
            <v>737460</v>
          </cell>
          <cell r="O365">
            <v>73746</v>
          </cell>
          <cell r="P365">
            <v>737460</v>
          </cell>
          <cell r="Q365">
            <v>73746</v>
          </cell>
          <cell r="R365">
            <v>737460</v>
          </cell>
          <cell r="S365">
            <v>73746</v>
          </cell>
          <cell r="T365">
            <v>737460</v>
          </cell>
          <cell r="U365">
            <v>737460</v>
          </cell>
          <cell r="V365">
            <v>73746</v>
          </cell>
          <cell r="W365">
            <v>737460</v>
          </cell>
          <cell r="X365">
            <v>73746</v>
          </cell>
          <cell r="Y365">
            <v>737460</v>
          </cell>
          <cell r="Z365">
            <v>73746</v>
          </cell>
          <cell r="AA365">
            <v>737460</v>
          </cell>
          <cell r="AB365">
            <v>73746</v>
          </cell>
          <cell r="AC365">
            <v>737460</v>
          </cell>
          <cell r="AD365">
            <v>73746</v>
          </cell>
        </row>
        <row r="366">
          <cell r="C366" t="str">
            <v>Others</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row>
        <row r="367">
          <cell r="E367">
            <v>73746</v>
          </cell>
          <cell r="F367">
            <v>221238</v>
          </cell>
          <cell r="G367">
            <v>73746</v>
          </cell>
          <cell r="H367">
            <v>221238</v>
          </cell>
          <cell r="I367">
            <v>73746</v>
          </cell>
          <cell r="J367">
            <v>221238</v>
          </cell>
          <cell r="K367">
            <v>73746</v>
          </cell>
          <cell r="L367">
            <v>221238</v>
          </cell>
          <cell r="M367">
            <v>73746</v>
          </cell>
          <cell r="N367">
            <v>221238</v>
          </cell>
          <cell r="O367">
            <v>73746</v>
          </cell>
          <cell r="P367">
            <v>221238</v>
          </cell>
          <cell r="Q367">
            <v>73746</v>
          </cell>
          <cell r="R367">
            <v>221238</v>
          </cell>
          <cell r="S367">
            <v>73746</v>
          </cell>
          <cell r="T367">
            <v>221238</v>
          </cell>
          <cell r="U367">
            <v>221238</v>
          </cell>
          <cell r="V367">
            <v>73746</v>
          </cell>
          <cell r="W367">
            <v>221238</v>
          </cell>
          <cell r="X367">
            <v>73746</v>
          </cell>
          <cell r="Y367">
            <v>221238</v>
          </cell>
          <cell r="Z367">
            <v>73746</v>
          </cell>
          <cell r="AA367">
            <v>221238</v>
          </cell>
          <cell r="AB367">
            <v>73746</v>
          </cell>
          <cell r="AC367">
            <v>737460</v>
          </cell>
          <cell r="AD367">
            <v>73746</v>
          </cell>
        </row>
        <row r="368">
          <cell r="C368" t="str">
            <v>Net Profit after taxation</v>
          </cell>
          <cell r="E368">
            <v>233445.35304805671</v>
          </cell>
          <cell r="F368">
            <v>700336.05914417014</v>
          </cell>
          <cell r="G368">
            <v>234666.27755011572</v>
          </cell>
          <cell r="H368">
            <v>703998.83265034715</v>
          </cell>
          <cell r="I368">
            <v>218362.69467040722</v>
          </cell>
          <cell r="J368">
            <v>655088.08401122165</v>
          </cell>
          <cell r="K368">
            <v>521532.29180711263</v>
          </cell>
          <cell r="L368">
            <v>1564596.8754213378</v>
          </cell>
          <cell r="M368">
            <v>496365.29312306806</v>
          </cell>
          <cell r="N368">
            <v>1489095.8793692042</v>
          </cell>
          <cell r="O368">
            <v>479767.46999889414</v>
          </cell>
          <cell r="P368">
            <v>1439302.4099966823</v>
          </cell>
          <cell r="Q368">
            <v>298157.03293460648</v>
          </cell>
          <cell r="R368">
            <v>894471.09880381939</v>
          </cell>
          <cell r="S368">
            <v>215516.70733601158</v>
          </cell>
          <cell r="T368">
            <v>646550.12200803473</v>
          </cell>
          <cell r="U368">
            <v>646550.12200803473</v>
          </cell>
          <cell r="V368">
            <v>218756.07993841468</v>
          </cell>
          <cell r="W368">
            <v>656268.23981524399</v>
          </cell>
          <cell r="X368">
            <v>225889.94480277662</v>
          </cell>
          <cell r="Y368">
            <v>677669.8344083298</v>
          </cell>
          <cell r="Z368">
            <v>203116.59131454059</v>
          </cell>
          <cell r="AA368">
            <v>609349.77394362178</v>
          </cell>
          <cell r="AB368">
            <v>231334.30890104611</v>
          </cell>
          <cell r="AC368">
            <v>2313343.0890104612</v>
          </cell>
          <cell r="AD368">
            <v>298075.83711875445</v>
          </cell>
        </row>
        <row r="370">
          <cell r="E370">
            <v>913</v>
          </cell>
          <cell r="G370">
            <v>944</v>
          </cell>
          <cell r="I370">
            <v>975</v>
          </cell>
          <cell r="K370">
            <v>1006</v>
          </cell>
          <cell r="M370">
            <v>1037</v>
          </cell>
          <cell r="O370">
            <v>1068</v>
          </cell>
          <cell r="Q370">
            <v>1099</v>
          </cell>
          <cell r="S370">
            <v>1130</v>
          </cell>
          <cell r="V370">
            <v>1161</v>
          </cell>
          <cell r="X370">
            <v>1192</v>
          </cell>
          <cell r="Z370">
            <v>1223</v>
          </cell>
          <cell r="AB370">
            <v>1254</v>
          </cell>
          <cell r="AD370" t="str">
            <v>Yearly</v>
          </cell>
        </row>
        <row r="371">
          <cell r="C371" t="str">
            <v>TOTAL</v>
          </cell>
          <cell r="E371" t="str">
            <v>Per Unit</v>
          </cell>
          <cell r="F371" t="str">
            <v>Total</v>
          </cell>
          <cell r="G371" t="str">
            <v>Per Unit</v>
          </cell>
          <cell r="H371" t="str">
            <v>Total</v>
          </cell>
          <cell r="I371" t="str">
            <v>Per Unit</v>
          </cell>
          <cell r="J371" t="str">
            <v>Total</v>
          </cell>
          <cell r="K371" t="str">
            <v>Per Unit</v>
          </cell>
          <cell r="L371" t="str">
            <v>Total</v>
          </cell>
          <cell r="M371" t="str">
            <v>Per Unit</v>
          </cell>
          <cell r="N371" t="str">
            <v>Total</v>
          </cell>
          <cell r="O371" t="str">
            <v>Per Unit</v>
          </cell>
          <cell r="P371" t="str">
            <v>Total</v>
          </cell>
          <cell r="Q371" t="str">
            <v>Per Unit</v>
          </cell>
          <cell r="R371" t="str">
            <v>Total</v>
          </cell>
          <cell r="S371" t="str">
            <v>Per Unit</v>
          </cell>
          <cell r="U371" t="str">
            <v>Total</v>
          </cell>
          <cell r="V371" t="str">
            <v>Per Unit</v>
          </cell>
          <cell r="W371" t="str">
            <v>Total</v>
          </cell>
          <cell r="X371" t="str">
            <v>Per Unit</v>
          </cell>
          <cell r="Y371" t="str">
            <v>Total</v>
          </cell>
          <cell r="Z371" t="str">
            <v>Per Unit</v>
          </cell>
          <cell r="AA371" t="str">
            <v>Total</v>
          </cell>
          <cell r="AB371" t="str">
            <v>Per Unit</v>
          </cell>
          <cell r="AC371" t="str">
            <v>Total</v>
          </cell>
          <cell r="AD371" t="str">
            <v>Average</v>
          </cell>
        </row>
        <row r="373">
          <cell r="C373" t="str">
            <v>Sales Units</v>
          </cell>
          <cell r="E373">
            <v>22</v>
          </cell>
          <cell r="F373">
            <v>22</v>
          </cell>
          <cell r="G373">
            <v>18</v>
          </cell>
          <cell r="H373">
            <v>18</v>
          </cell>
          <cell r="I373">
            <v>17</v>
          </cell>
          <cell r="J373">
            <v>17</v>
          </cell>
          <cell r="K373">
            <v>17</v>
          </cell>
          <cell r="L373">
            <v>17</v>
          </cell>
          <cell r="M373">
            <v>18</v>
          </cell>
          <cell r="N373">
            <v>18</v>
          </cell>
          <cell r="O373">
            <v>23</v>
          </cell>
          <cell r="P373">
            <v>23</v>
          </cell>
          <cell r="Q373">
            <v>21</v>
          </cell>
          <cell r="R373">
            <v>21</v>
          </cell>
          <cell r="S373">
            <v>19</v>
          </cell>
          <cell r="T373">
            <v>19</v>
          </cell>
          <cell r="U373">
            <v>19</v>
          </cell>
          <cell r="V373">
            <v>17</v>
          </cell>
          <cell r="W373">
            <v>17</v>
          </cell>
          <cell r="X373">
            <v>16</v>
          </cell>
          <cell r="Y373">
            <v>16</v>
          </cell>
          <cell r="Z373">
            <v>18</v>
          </cell>
          <cell r="AA373">
            <v>18</v>
          </cell>
          <cell r="AB373">
            <v>23</v>
          </cell>
          <cell r="AC373">
            <v>23</v>
          </cell>
          <cell r="AD373">
            <v>229</v>
          </cell>
          <cell r="AE373">
            <v>229</v>
          </cell>
        </row>
        <row r="374">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row>
        <row r="375">
          <cell r="C375" t="str">
            <v>Selling Price</v>
          </cell>
          <cell r="E375">
            <v>8350000</v>
          </cell>
          <cell r="F375">
            <v>44530000</v>
          </cell>
          <cell r="G375">
            <v>8350000</v>
          </cell>
          <cell r="H375">
            <v>35630000</v>
          </cell>
          <cell r="I375">
            <v>8350000</v>
          </cell>
          <cell r="J375">
            <v>33340000</v>
          </cell>
          <cell r="K375">
            <v>8350000</v>
          </cell>
          <cell r="L375">
            <v>33340000</v>
          </cell>
          <cell r="M375">
            <v>8350000</v>
          </cell>
          <cell r="N375">
            <v>35630000</v>
          </cell>
          <cell r="O375">
            <v>8350000</v>
          </cell>
          <cell r="P375">
            <v>46820000</v>
          </cell>
          <cell r="Q375">
            <v>8350000</v>
          </cell>
          <cell r="R375">
            <v>42370000</v>
          </cell>
          <cell r="S375">
            <v>8350000</v>
          </cell>
          <cell r="T375">
            <v>37790000</v>
          </cell>
          <cell r="U375">
            <v>37790000</v>
          </cell>
          <cell r="V375">
            <v>8350000</v>
          </cell>
          <cell r="W375">
            <v>33340000</v>
          </cell>
          <cell r="X375">
            <v>8350000</v>
          </cell>
          <cell r="Y375">
            <v>31180000</v>
          </cell>
          <cell r="Z375">
            <v>8350000</v>
          </cell>
          <cell r="AA375">
            <v>35630000</v>
          </cell>
          <cell r="AB375">
            <v>8350000</v>
          </cell>
          <cell r="AC375">
            <v>46820000</v>
          </cell>
          <cell r="AD375">
            <v>8350000</v>
          </cell>
        </row>
        <row r="376">
          <cell r="C376" t="str">
            <v>Less: Dealer commission</v>
          </cell>
          <cell r="E376">
            <v>-120000</v>
          </cell>
          <cell r="F376">
            <v>-660000</v>
          </cell>
          <cell r="G376">
            <v>-120000</v>
          </cell>
          <cell r="H376">
            <v>-540000</v>
          </cell>
          <cell r="I376">
            <v>-120000</v>
          </cell>
          <cell r="J376">
            <v>-510000</v>
          </cell>
          <cell r="K376">
            <v>-120000</v>
          </cell>
          <cell r="L376">
            <v>-510000</v>
          </cell>
          <cell r="M376">
            <v>-120000</v>
          </cell>
          <cell r="N376">
            <v>-540000</v>
          </cell>
          <cell r="O376">
            <v>-120000</v>
          </cell>
          <cell r="P376">
            <v>-690000</v>
          </cell>
          <cell r="Q376">
            <v>-120000</v>
          </cell>
          <cell r="R376">
            <v>-630000</v>
          </cell>
          <cell r="S376">
            <v>-120000</v>
          </cell>
          <cell r="T376">
            <v>-570000</v>
          </cell>
          <cell r="U376">
            <v>-570000</v>
          </cell>
          <cell r="V376">
            <v>-120000</v>
          </cell>
          <cell r="W376">
            <v>-510000</v>
          </cell>
          <cell r="X376">
            <v>-120000</v>
          </cell>
          <cell r="Y376">
            <v>-480000</v>
          </cell>
          <cell r="Z376">
            <v>-120000</v>
          </cell>
          <cell r="AA376">
            <v>-540000</v>
          </cell>
          <cell r="AB376">
            <v>-120000</v>
          </cell>
          <cell r="AC376">
            <v>-690000</v>
          </cell>
          <cell r="AD376">
            <v>-120000</v>
          </cell>
        </row>
        <row r="377">
          <cell r="C377" t="str">
            <v xml:space="preserve">  Sales tax</v>
          </cell>
          <cell r="E377">
            <v>-1089130.4347826084</v>
          </cell>
          <cell r="F377">
            <v>-5808260.8695652178</v>
          </cell>
          <cell r="G377">
            <v>-1089130.4347826084</v>
          </cell>
          <cell r="H377">
            <v>-4647391.3043478262</v>
          </cell>
          <cell r="I377">
            <v>-1089130.4347826084</v>
          </cell>
          <cell r="J377">
            <v>-4348695.6521739131</v>
          </cell>
          <cell r="K377">
            <v>-1089130.4347826084</v>
          </cell>
          <cell r="L377">
            <v>-4348695.6521739131</v>
          </cell>
          <cell r="M377">
            <v>-1089130.4347826084</v>
          </cell>
          <cell r="N377">
            <v>-4647391.3043478262</v>
          </cell>
          <cell r="O377">
            <v>-1089130.4347826084</v>
          </cell>
          <cell r="P377">
            <v>-6106956.5217391308</v>
          </cell>
          <cell r="Q377">
            <v>-1089130.4347826084</v>
          </cell>
          <cell r="R377">
            <v>-5526521.7391304355</v>
          </cell>
          <cell r="S377">
            <v>-1089130.4347826084</v>
          </cell>
          <cell r="T377">
            <v>-4929130.4347826093</v>
          </cell>
          <cell r="U377">
            <v>-4929130.4347826093</v>
          </cell>
          <cell r="V377">
            <v>-1089130.4347826084</v>
          </cell>
          <cell r="W377">
            <v>-4348695.6521739131</v>
          </cell>
          <cell r="X377">
            <v>-1089130.4347826084</v>
          </cell>
          <cell r="Y377">
            <v>-4066956.5217391308</v>
          </cell>
          <cell r="Z377">
            <v>-1089130.4347826084</v>
          </cell>
          <cell r="AA377">
            <v>-4647391.3043478262</v>
          </cell>
          <cell r="AB377">
            <v>-1089130.4347826084</v>
          </cell>
          <cell r="AC377">
            <v>-6106956.5217391308</v>
          </cell>
          <cell r="AD377">
            <v>-1089130.4347826084</v>
          </cell>
        </row>
        <row r="378">
          <cell r="C378" t="str">
            <v>Net Sales</v>
          </cell>
          <cell r="E378">
            <v>7140869.5652173907</v>
          </cell>
          <cell r="F378">
            <v>38061739.130434781</v>
          </cell>
          <cell r="G378">
            <v>7140869.5652173907</v>
          </cell>
          <cell r="H378">
            <v>30442608.695652172</v>
          </cell>
          <cell r="I378">
            <v>7140869.5652173907</v>
          </cell>
          <cell r="J378">
            <v>28481304.347826086</v>
          </cell>
          <cell r="K378">
            <v>7140869.5652173907</v>
          </cell>
          <cell r="L378">
            <v>28481304.347826086</v>
          </cell>
          <cell r="M378">
            <v>7140869.5652173907</v>
          </cell>
          <cell r="N378">
            <v>30442608.695652172</v>
          </cell>
          <cell r="O378">
            <v>7140869.5652173907</v>
          </cell>
          <cell r="P378">
            <v>40023043.478260867</v>
          </cell>
          <cell r="Q378">
            <v>7140869.5652173907</v>
          </cell>
          <cell r="R378">
            <v>36213478.260869563</v>
          </cell>
          <cell r="S378">
            <v>7140869.5652173907</v>
          </cell>
          <cell r="T378">
            <v>32290869.565217391</v>
          </cell>
          <cell r="U378">
            <v>32290869.565217391</v>
          </cell>
          <cell r="V378">
            <v>7140869.5652173907</v>
          </cell>
          <cell r="W378">
            <v>28481304.347826086</v>
          </cell>
          <cell r="X378">
            <v>7140869.5652173907</v>
          </cell>
          <cell r="Y378">
            <v>26633043.478260867</v>
          </cell>
          <cell r="Z378">
            <v>7140869.5652173907</v>
          </cell>
          <cell r="AA378">
            <v>30442608.695652172</v>
          </cell>
          <cell r="AB378">
            <v>7140869.5652173907</v>
          </cell>
          <cell r="AC378">
            <v>40023043.478260867</v>
          </cell>
          <cell r="AD378">
            <v>7140869.5652173907</v>
          </cell>
        </row>
        <row r="379">
          <cell r="C379" t="str">
            <v>Landed cost</v>
          </cell>
          <cell r="E379">
            <v>5754469</v>
          </cell>
          <cell r="F379">
            <v>30227398</v>
          </cell>
          <cell r="G379">
            <v>5754469</v>
          </cell>
          <cell r="H379">
            <v>24047438</v>
          </cell>
          <cell r="I379">
            <v>5754469</v>
          </cell>
          <cell r="J379">
            <v>22461822</v>
          </cell>
          <cell r="K379">
            <v>5754469</v>
          </cell>
          <cell r="L379">
            <v>22461822</v>
          </cell>
          <cell r="M379">
            <v>5754469</v>
          </cell>
          <cell r="N379">
            <v>24047438</v>
          </cell>
          <cell r="O379">
            <v>5754469</v>
          </cell>
          <cell r="P379">
            <v>31813014</v>
          </cell>
          <cell r="Q379">
            <v>5754469</v>
          </cell>
          <cell r="R379">
            <v>28723034</v>
          </cell>
          <cell r="S379">
            <v>5754469</v>
          </cell>
          <cell r="T379">
            <v>25551802</v>
          </cell>
          <cell r="U379">
            <v>25551802</v>
          </cell>
          <cell r="V379">
            <v>5754469</v>
          </cell>
          <cell r="W379">
            <v>22461822</v>
          </cell>
          <cell r="X379">
            <v>5754469</v>
          </cell>
          <cell r="Y379">
            <v>20957458</v>
          </cell>
          <cell r="Z379">
            <v>5754469</v>
          </cell>
          <cell r="AA379">
            <v>24047438</v>
          </cell>
          <cell r="AB379">
            <v>5754469</v>
          </cell>
          <cell r="AC379">
            <v>31813014</v>
          </cell>
          <cell r="AD379">
            <v>5754469</v>
          </cell>
        </row>
        <row r="380">
          <cell r="C380" t="str">
            <v>Gross Profit</v>
          </cell>
          <cell r="E380">
            <v>1290055.6956521738</v>
          </cell>
          <cell r="F380">
            <v>7352616.7826086944</v>
          </cell>
          <cell r="G380">
            <v>1290055.6956521738</v>
          </cell>
          <cell r="H380">
            <v>6857512.7826086944</v>
          </cell>
          <cell r="I380">
            <v>1290055.6956521738</v>
          </cell>
          <cell r="J380">
            <v>6857512.7826086944</v>
          </cell>
          <cell r="K380">
            <v>1222027.6956521738</v>
          </cell>
          <cell r="L380">
            <v>6653428.7826086944</v>
          </cell>
          <cell r="M380">
            <v>1222027.6956521738</v>
          </cell>
          <cell r="N380">
            <v>6653428.7826086944</v>
          </cell>
          <cell r="O380">
            <v>1222027.6956521738</v>
          </cell>
          <cell r="P380">
            <v>7012476.7826086944</v>
          </cell>
          <cell r="Q380">
            <v>1222027.6956521738</v>
          </cell>
          <cell r="R380">
            <v>6832952.7826086944</v>
          </cell>
          <cell r="S380">
            <v>1222027.6956521738</v>
          </cell>
          <cell r="T380">
            <v>6832952.7826086944</v>
          </cell>
          <cell r="U380">
            <v>6832952.7826086944</v>
          </cell>
          <cell r="V380">
            <v>1222027.6956521738</v>
          </cell>
          <cell r="W380">
            <v>6653428.7826086944</v>
          </cell>
          <cell r="X380">
            <v>1222027.6956521738</v>
          </cell>
          <cell r="Y380">
            <v>6473904.7826086944</v>
          </cell>
          <cell r="Z380">
            <v>1222027.6956521738</v>
          </cell>
          <cell r="AA380">
            <v>6653428.7826086944</v>
          </cell>
          <cell r="AB380">
            <v>1222027.6956521738</v>
          </cell>
          <cell r="AC380">
            <v>7012476.7826086944</v>
          </cell>
          <cell r="AD380">
            <v>1386400.5652173914</v>
          </cell>
        </row>
        <row r="381">
          <cell r="E381">
            <v>0.13393780286991297</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row>
        <row r="382">
          <cell r="E382">
            <v>0.11460740740740741</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row>
        <row r="383">
          <cell r="C383" t="str">
            <v>Other Expenses</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row>
        <row r="384">
          <cell r="C384" t="str">
            <v>Selling Expenses</v>
          </cell>
          <cell r="E384">
            <v>62321.465586462793</v>
          </cell>
          <cell r="F384">
            <v>342768.06072554534</v>
          </cell>
          <cell r="G384">
            <v>56263.261674392794</v>
          </cell>
          <cell r="H384">
            <v>253184.67753476754</v>
          </cell>
          <cell r="I384">
            <v>55751.445978168682</v>
          </cell>
          <cell r="J384">
            <v>236943.64540721689</v>
          </cell>
          <cell r="K384">
            <v>51960.28295870759</v>
          </cell>
          <cell r="L384">
            <v>220831.20257450725</v>
          </cell>
          <cell r="M384">
            <v>71715.201553258041</v>
          </cell>
          <cell r="N384">
            <v>322718.40698966116</v>
          </cell>
          <cell r="O384">
            <v>66090.495089034841</v>
          </cell>
          <cell r="P384">
            <v>380020.34676195029</v>
          </cell>
          <cell r="Q384">
            <v>52049.519627409652</v>
          </cell>
          <cell r="R384">
            <v>273259.97804390063</v>
          </cell>
          <cell r="S384">
            <v>67831.464846447503</v>
          </cell>
          <cell r="T384">
            <v>322199.45802062564</v>
          </cell>
          <cell r="U384">
            <v>322199.45802062564</v>
          </cell>
          <cell r="V384">
            <v>63987.850633427668</v>
          </cell>
          <cell r="W384">
            <v>271948.36519206758</v>
          </cell>
          <cell r="X384">
            <v>68017.376941804934</v>
          </cell>
          <cell r="Y384">
            <v>272069.50776721974</v>
          </cell>
          <cell r="Z384">
            <v>67032.832495146897</v>
          </cell>
          <cell r="AA384">
            <v>301647.74622816104</v>
          </cell>
          <cell r="AB384">
            <v>62059.660832236899</v>
          </cell>
          <cell r="AC384">
            <v>356843.04978536215</v>
          </cell>
          <cell r="AD384">
            <v>62085.03469041879</v>
          </cell>
        </row>
        <row r="385">
          <cell r="C385" t="str">
            <v>Advertisement Expenses</v>
          </cell>
          <cell r="E385">
            <v>9623.2670222916549</v>
          </cell>
          <cell r="F385">
            <v>52927.968622604109</v>
          </cell>
          <cell r="G385">
            <v>12323.309287031736</v>
          </cell>
          <cell r="H385">
            <v>55454.891791642811</v>
          </cell>
          <cell r="I385">
            <v>95067.289517949393</v>
          </cell>
          <cell r="J385">
            <v>404035.98045128497</v>
          </cell>
          <cell r="K385">
            <v>92453.817266353246</v>
          </cell>
          <cell r="L385">
            <v>392928.72338200134</v>
          </cell>
          <cell r="M385">
            <v>102049.19137064386</v>
          </cell>
          <cell r="N385">
            <v>459221.36116789735</v>
          </cell>
          <cell r="O385">
            <v>10205.255539038355</v>
          </cell>
          <cell r="P385">
            <v>58680.219349470543</v>
          </cell>
          <cell r="Q385">
            <v>10015.514559375015</v>
          </cell>
          <cell r="R385">
            <v>52581.451436718824</v>
          </cell>
          <cell r="S385">
            <v>63972.485528157187</v>
          </cell>
          <cell r="T385">
            <v>303869.30625874666</v>
          </cell>
          <cell r="U385">
            <v>303869.30625874666</v>
          </cell>
          <cell r="V385">
            <v>74332.356912373842</v>
          </cell>
          <cell r="W385">
            <v>315912.51687758882</v>
          </cell>
          <cell r="X385">
            <v>10502.791843987552</v>
          </cell>
          <cell r="Y385">
            <v>42011.167375950208</v>
          </cell>
          <cell r="Z385">
            <v>115450.84067460212</v>
          </cell>
          <cell r="AA385">
            <v>519528.78303570952</v>
          </cell>
          <cell r="AB385">
            <v>14005.690502336218</v>
          </cell>
          <cell r="AC385">
            <v>80532.720388433241</v>
          </cell>
          <cell r="AD385">
            <v>46756.684286283344</v>
          </cell>
        </row>
        <row r="386">
          <cell r="C386" t="str">
            <v>Administrative Expenses</v>
          </cell>
          <cell r="E386">
            <v>126984.16544326057</v>
          </cell>
          <cell r="F386">
            <v>698412.90993793309</v>
          </cell>
          <cell r="G386">
            <v>114640.16870602068</v>
          </cell>
          <cell r="H386">
            <v>515880.75917709299</v>
          </cell>
          <cell r="I386">
            <v>113597.30990232948</v>
          </cell>
          <cell r="J386">
            <v>482788.56708490028</v>
          </cell>
          <cell r="K386">
            <v>105872.56101275604</v>
          </cell>
          <cell r="L386">
            <v>449958.38430421322</v>
          </cell>
          <cell r="M386">
            <v>146124.53242456823</v>
          </cell>
          <cell r="N386">
            <v>657560.39591055701</v>
          </cell>
          <cell r="O386">
            <v>134663.81580788712</v>
          </cell>
          <cell r="P386">
            <v>774316.94089535088</v>
          </cell>
          <cell r="Q386">
            <v>106054.38670949526</v>
          </cell>
          <cell r="R386">
            <v>556785.53022485005</v>
          </cell>
          <cell r="S386">
            <v>138211.15843897927</v>
          </cell>
          <cell r="T386">
            <v>656503.00258515158</v>
          </cell>
          <cell r="U386">
            <v>656503.00258515158</v>
          </cell>
          <cell r="V386">
            <v>130379.53672512477</v>
          </cell>
          <cell r="W386">
            <v>554113.03108178033</v>
          </cell>
          <cell r="X386">
            <v>138589.96680063469</v>
          </cell>
          <cell r="Y386">
            <v>554359.86720253888</v>
          </cell>
          <cell r="Z386">
            <v>136583.89146649127</v>
          </cell>
          <cell r="AA386">
            <v>614627.51159921079</v>
          </cell>
          <cell r="AB386">
            <v>126450.72069975834</v>
          </cell>
          <cell r="AC386">
            <v>727091.64402361051</v>
          </cell>
          <cell r="AD386">
            <v>126502.42163738847</v>
          </cell>
        </row>
        <row r="387">
          <cell r="C387" t="str">
            <v>Depreciation (Admin. &amp; Selling )</v>
          </cell>
          <cell r="E387">
            <v>35711.697169287865</v>
          </cell>
          <cell r="F387">
            <v>196414.33443108323</v>
          </cell>
          <cell r="G387">
            <v>32240.200768140439</v>
          </cell>
          <cell r="H387">
            <v>145080.90345663199</v>
          </cell>
          <cell r="I387">
            <v>31946.918076887199</v>
          </cell>
          <cell r="J387">
            <v>135774.4018267706</v>
          </cell>
          <cell r="K387">
            <v>29774.490577046665</v>
          </cell>
          <cell r="L387">
            <v>126541.58495244833</v>
          </cell>
          <cell r="M387">
            <v>41094.533580107251</v>
          </cell>
          <cell r="N387">
            <v>184925.40111048266</v>
          </cell>
          <cell r="O387">
            <v>37871.441632152382</v>
          </cell>
          <cell r="P387">
            <v>217760.7893848762</v>
          </cell>
          <cell r="Q387">
            <v>29825.625332288626</v>
          </cell>
          <cell r="R387">
            <v>156584.53299451526</v>
          </cell>
          <cell r="S387">
            <v>38869.059133161769</v>
          </cell>
          <cell r="T387">
            <v>184628.03088251839</v>
          </cell>
          <cell r="U387">
            <v>184628.03088251839</v>
          </cell>
          <cell r="V387">
            <v>36666.575839175333</v>
          </cell>
          <cell r="W387">
            <v>155832.94731649515</v>
          </cell>
          <cell r="X387">
            <v>38975.591230682825</v>
          </cell>
          <cell r="Y387">
            <v>155902.3649227313</v>
          </cell>
          <cell r="Z387">
            <v>38411.423607250152</v>
          </cell>
          <cell r="AA387">
            <v>172851.40623262565</v>
          </cell>
          <cell r="AB387">
            <v>35561.676754773958</v>
          </cell>
          <cell r="AC387">
            <v>204479.64133995026</v>
          </cell>
          <cell r="AD387">
            <v>35576.216585165967</v>
          </cell>
        </row>
        <row r="388">
          <cell r="C388" t="str">
            <v>Financial Charges -Capital Exp.</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row>
        <row r="389">
          <cell r="C389" t="str">
            <v>Financial  Charges -Working Capital</v>
          </cell>
          <cell r="E389">
            <v>6374.1957447595123</v>
          </cell>
          <cell r="F389">
            <v>35058.076596177314</v>
          </cell>
          <cell r="G389">
            <v>5830.4960860188366</v>
          </cell>
          <cell r="H389">
            <v>26237.232387084761</v>
          </cell>
          <cell r="I389">
            <v>5786.7780760747182</v>
          </cell>
          <cell r="J389">
            <v>24593.806823317551</v>
          </cell>
          <cell r="K389">
            <v>5438.7726952165203</v>
          </cell>
          <cell r="L389">
            <v>23114.783954670213</v>
          </cell>
          <cell r="M389">
            <v>7276.6992202615238</v>
          </cell>
          <cell r="N389">
            <v>32745.146491176856</v>
          </cell>
          <cell r="O389">
            <v>6733.9413754248581</v>
          </cell>
          <cell r="P389">
            <v>38720.162908692932</v>
          </cell>
          <cell r="Q389">
            <v>5373.4534268480929</v>
          </cell>
          <cell r="R389">
            <v>28210.630490952488</v>
          </cell>
          <cell r="S389">
            <v>6813.5458657964136</v>
          </cell>
          <cell r="T389">
            <v>32364.342862532962</v>
          </cell>
          <cell r="U389">
            <v>32364.342862532962</v>
          </cell>
          <cell r="V389">
            <v>6486.7433875631423</v>
          </cell>
          <cell r="W389">
            <v>27568.659397143354</v>
          </cell>
          <cell r="X389">
            <v>6859.4692933315409</v>
          </cell>
          <cell r="Y389">
            <v>27437.87717332616</v>
          </cell>
          <cell r="Z389">
            <v>6753.6868403597782</v>
          </cell>
          <cell r="AA389">
            <v>30391.590781619001</v>
          </cell>
          <cell r="AB389">
            <v>6281.7176182434032</v>
          </cell>
          <cell r="AC389">
            <v>36119.876304899568</v>
          </cell>
          <cell r="AD389">
            <v>6332.5744549723177</v>
          </cell>
        </row>
        <row r="390">
          <cell r="C390" t="str">
            <v>Other Expenses (Charity &amp; Donation)</v>
          </cell>
          <cell r="E390">
            <v>4426.5248227496604</v>
          </cell>
          <cell r="F390">
            <v>24345.886525123133</v>
          </cell>
          <cell r="G390">
            <v>4048.9556152908594</v>
          </cell>
          <cell r="H390">
            <v>18220.300268808867</v>
          </cell>
          <cell r="I390">
            <v>4018.5958861629997</v>
          </cell>
          <cell r="J390">
            <v>17079.032516192747</v>
          </cell>
          <cell r="K390">
            <v>3776.925482789251</v>
          </cell>
          <cell r="L390">
            <v>16051.933301854317</v>
          </cell>
          <cell r="M390">
            <v>5053.2633474038375</v>
          </cell>
          <cell r="N390">
            <v>22739.685063317273</v>
          </cell>
          <cell r="O390">
            <v>4676.3481773783733</v>
          </cell>
          <cell r="P390">
            <v>26889.002019925647</v>
          </cell>
          <cell r="Q390">
            <v>3731.56487975562</v>
          </cell>
          <cell r="R390">
            <v>19590.715618717004</v>
          </cell>
          <cell r="S390">
            <v>4731.6290734697322</v>
          </cell>
          <cell r="T390">
            <v>22475.23809898123</v>
          </cell>
          <cell r="U390">
            <v>22475.23809898123</v>
          </cell>
          <cell r="V390">
            <v>4504.6829080299594</v>
          </cell>
          <cell r="W390">
            <v>19144.902359127325</v>
          </cell>
          <cell r="X390">
            <v>4763.5203425913487</v>
          </cell>
          <cell r="Y390">
            <v>19054.081370365395</v>
          </cell>
          <cell r="Z390">
            <v>4690.0603058054012</v>
          </cell>
          <cell r="AA390">
            <v>21105.271376124307</v>
          </cell>
          <cell r="AB390">
            <v>4362.3039015579179</v>
          </cell>
          <cell r="AC390">
            <v>25083.247433958029</v>
          </cell>
          <cell r="AD390">
            <v>4397.6211492863313</v>
          </cell>
        </row>
        <row r="391">
          <cell r="C391" t="str">
            <v>Other Expenses ( W.P.P.F.)</v>
          </cell>
          <cell r="E391">
            <v>38594.360217718313</v>
          </cell>
          <cell r="F391">
            <v>212268.98119745072</v>
          </cell>
          <cell r="G391">
            <v>47613.187704716955</v>
          </cell>
          <cell r="H391">
            <v>214259.34467122628</v>
          </cell>
          <cell r="I391">
            <v>44517.057793841581</v>
          </cell>
          <cell r="J391">
            <v>189197.49562382672</v>
          </cell>
          <cell r="K391">
            <v>51061.890025056593</v>
          </cell>
          <cell r="L391">
            <v>217013.03260649054</v>
          </cell>
          <cell r="M391">
            <v>34790.741214850859</v>
          </cell>
          <cell r="N391">
            <v>156558.33546682887</v>
          </cell>
          <cell r="O391">
            <v>33909.885185439627</v>
          </cell>
          <cell r="P391">
            <v>194981.83981627785</v>
          </cell>
          <cell r="Q391">
            <v>47788.26335373053</v>
          </cell>
          <cell r="R391">
            <v>250888.38260708528</v>
          </cell>
          <cell r="S391">
            <v>33263.00168298481</v>
          </cell>
          <cell r="T391">
            <v>157999.25799417787</v>
          </cell>
          <cell r="U391">
            <v>157999.25799417787</v>
          </cell>
          <cell r="V391">
            <v>41036.241087022841</v>
          </cell>
          <cell r="W391">
            <v>174404.02461984707</v>
          </cell>
          <cell r="X391">
            <v>44164.229973041547</v>
          </cell>
          <cell r="Y391">
            <v>176656.91989216622</v>
          </cell>
          <cell r="Z391">
            <v>36284.621652321657</v>
          </cell>
          <cell r="AA391">
            <v>163280.79743544746</v>
          </cell>
          <cell r="AB391">
            <v>37263.762594546402</v>
          </cell>
          <cell r="AC391">
            <v>214266.63491864182</v>
          </cell>
          <cell r="AD391">
            <v>40449.372389986151</v>
          </cell>
        </row>
        <row r="392">
          <cell r="C392" t="str">
            <v>Workers Welfare Fund</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row>
        <row r="393">
          <cell r="E393">
            <v>284035.67600653035</v>
          </cell>
          <cell r="F393">
            <v>994124.86602285621</v>
          </cell>
          <cell r="G393">
            <v>272959.57984161226</v>
          </cell>
          <cell r="H393">
            <v>818878.73952483677</v>
          </cell>
          <cell r="I393">
            <v>350685.39523141406</v>
          </cell>
          <cell r="J393">
            <v>1052056.1856942421</v>
          </cell>
          <cell r="K393">
            <v>340338.74001792585</v>
          </cell>
          <cell r="L393">
            <v>1021016.2200537776</v>
          </cell>
          <cell r="M393">
            <v>408104.16271109361</v>
          </cell>
          <cell r="N393">
            <v>1224312.4881332808</v>
          </cell>
          <cell r="O393">
            <v>294151.18280635553</v>
          </cell>
          <cell r="P393">
            <v>1029529.1398222443</v>
          </cell>
          <cell r="Q393">
            <v>254838.32788890277</v>
          </cell>
          <cell r="R393">
            <v>828224.56563893403</v>
          </cell>
          <cell r="S393">
            <v>353692.34456899669</v>
          </cell>
          <cell r="T393">
            <v>1149500.1198492392</v>
          </cell>
          <cell r="U393">
            <v>1149500.1198492392</v>
          </cell>
          <cell r="V393">
            <v>357393.98749271751</v>
          </cell>
          <cell r="W393">
            <v>1072181.9624781525</v>
          </cell>
          <cell r="X393">
            <v>311872.94642607443</v>
          </cell>
          <cell r="Y393">
            <v>857650.60267170472</v>
          </cell>
          <cell r="Z393">
            <v>405207.35704197729</v>
          </cell>
          <cell r="AA393">
            <v>1215622.0711259318</v>
          </cell>
          <cell r="AB393">
            <v>285985.5329034531</v>
          </cell>
          <cell r="AC393">
            <v>1644416.8141948555</v>
          </cell>
          <cell r="AD393">
            <v>322099.92519350135</v>
          </cell>
        </row>
        <row r="394">
          <cell r="C394" t="str">
            <v>Operating Profit</v>
          </cell>
          <cell r="E394">
            <v>1006020.0196456434</v>
          </cell>
          <cell r="F394">
            <v>3371146.2209336655</v>
          </cell>
          <cell r="G394">
            <v>1017096.1158105615</v>
          </cell>
          <cell r="H394">
            <v>3051288.3474316848</v>
          </cell>
          <cell r="I394">
            <v>939370.30042075971</v>
          </cell>
          <cell r="J394">
            <v>2818110.9012622791</v>
          </cell>
          <cell r="K394">
            <v>881688.95563424798</v>
          </cell>
          <cell r="L394">
            <v>2645066.8669027439</v>
          </cell>
          <cell r="M394">
            <v>813923.53294108016</v>
          </cell>
          <cell r="N394">
            <v>2441770.5988232405</v>
          </cell>
          <cell r="O394">
            <v>927876.51284581842</v>
          </cell>
          <cell r="P394">
            <v>2995601.9471342773</v>
          </cell>
          <cell r="Q394">
            <v>967189.36776327109</v>
          </cell>
          <cell r="R394">
            <v>3017382.5213175877</v>
          </cell>
          <cell r="S394">
            <v>868335.35108317714</v>
          </cell>
          <cell r="T394">
            <v>2696106.967107282</v>
          </cell>
          <cell r="U394">
            <v>2696106.967107282</v>
          </cell>
          <cell r="V394">
            <v>864633.70815945638</v>
          </cell>
          <cell r="W394">
            <v>2593901.124478369</v>
          </cell>
          <cell r="X394">
            <v>910154.74922609935</v>
          </cell>
          <cell r="Y394">
            <v>2628908.4842848168</v>
          </cell>
          <cell r="Z394">
            <v>816820.33861019649</v>
          </cell>
          <cell r="AA394">
            <v>2450461.0158305895</v>
          </cell>
          <cell r="AB394">
            <v>936042.16274872073</v>
          </cell>
          <cell r="AC394">
            <v>5743748.316239926</v>
          </cell>
          <cell r="AD394">
            <v>1064300.64002389</v>
          </cell>
        </row>
        <row r="395">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row>
        <row r="396">
          <cell r="C396" t="str">
            <v>Other Income</v>
          </cell>
          <cell r="E396">
            <v>71008.919001632588</v>
          </cell>
          <cell r="F396">
            <v>355044.59500816296</v>
          </cell>
          <cell r="G396">
            <v>68239.894960403064</v>
          </cell>
          <cell r="H396">
            <v>204719.68488120919</v>
          </cell>
          <cell r="I396">
            <v>87671.348807853516</v>
          </cell>
          <cell r="J396">
            <v>263014.04642356053</v>
          </cell>
          <cell r="K396">
            <v>85084.685004481464</v>
          </cell>
          <cell r="L396">
            <v>255254.05501344439</v>
          </cell>
          <cell r="M396">
            <v>102026.0406777734</v>
          </cell>
          <cell r="N396">
            <v>306078.12203332019</v>
          </cell>
          <cell r="O396">
            <v>73537.795701588882</v>
          </cell>
          <cell r="P396">
            <v>367688.97850794438</v>
          </cell>
          <cell r="Q396">
            <v>63709.581972225693</v>
          </cell>
          <cell r="R396">
            <v>254838.32788890277</v>
          </cell>
          <cell r="S396">
            <v>88423.086142249173</v>
          </cell>
          <cell r="T396">
            <v>353692.34456899669</v>
          </cell>
          <cell r="U396">
            <v>353692.34456899669</v>
          </cell>
          <cell r="V396">
            <v>89348.496873179378</v>
          </cell>
          <cell r="W396">
            <v>268045.49061953812</v>
          </cell>
          <cell r="X396">
            <v>77968.236606518607</v>
          </cell>
          <cell r="Y396">
            <v>155936.47321303721</v>
          </cell>
          <cell r="Z396">
            <v>101301.83926049432</v>
          </cell>
          <cell r="AA396">
            <v>303905.51778148295</v>
          </cell>
          <cell r="AB396">
            <v>71496.383225863276</v>
          </cell>
          <cell r="AC396">
            <v>357481.91612931638</v>
          </cell>
          <cell r="AD396">
            <v>0</v>
          </cell>
        </row>
        <row r="397">
          <cell r="C397" t="str">
            <v>H.D</v>
          </cell>
          <cell r="E397">
            <v>61408.914285714287</v>
          </cell>
          <cell r="F397">
            <v>337749.02857142856</v>
          </cell>
          <cell r="G397">
            <v>55216.516129032258</v>
          </cell>
          <cell r="H397">
            <v>248474.32258064515</v>
          </cell>
          <cell r="I397">
            <v>67728</v>
          </cell>
          <cell r="J397">
            <v>287844</v>
          </cell>
          <cell r="K397">
            <v>1270059.7333333334</v>
          </cell>
          <cell r="L397">
            <v>5397753.8666666662</v>
          </cell>
          <cell r="M397">
            <v>1237157.1612903227</v>
          </cell>
          <cell r="N397">
            <v>5567207.2258064523</v>
          </cell>
          <cell r="O397">
            <v>1056812.888888889</v>
          </cell>
          <cell r="P397">
            <v>6076674.111111111</v>
          </cell>
          <cell r="Q397">
            <v>291058.28571428574</v>
          </cell>
          <cell r="R397">
            <v>1528056</v>
          </cell>
          <cell r="S397">
            <v>59351</v>
          </cell>
          <cell r="T397">
            <v>281917.25</v>
          </cell>
          <cell r="U397">
            <v>281917.25</v>
          </cell>
          <cell r="V397">
            <v>76010.133333333331</v>
          </cell>
          <cell r="W397">
            <v>323043.06666666659</v>
          </cell>
          <cell r="X397">
            <v>59024.551724137928</v>
          </cell>
          <cell r="Y397">
            <v>236098.20689655168</v>
          </cell>
          <cell r="Z397">
            <v>61265.548387096773</v>
          </cell>
          <cell r="AA397">
            <v>275694.96774193551</v>
          </cell>
          <cell r="AB397">
            <v>54914.594594594593</v>
          </cell>
          <cell r="AC397">
            <v>315758.91891891893</v>
          </cell>
          <cell r="AD397">
            <v>365417.96110316378</v>
          </cell>
        </row>
        <row r="398">
          <cell r="C398" t="str">
            <v>Others</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row>
        <row r="399">
          <cell r="E399">
            <v>61408.914285714287</v>
          </cell>
          <cell r="F399">
            <v>337749.02857142856</v>
          </cell>
          <cell r="G399">
            <v>55216.516129032258</v>
          </cell>
          <cell r="H399">
            <v>248474.32258064515</v>
          </cell>
          <cell r="I399">
            <v>67728</v>
          </cell>
          <cell r="J399">
            <v>287844</v>
          </cell>
          <cell r="K399">
            <v>1270059.7333333334</v>
          </cell>
          <cell r="L399">
            <v>5397753.8666666662</v>
          </cell>
          <cell r="M399">
            <v>1237157.1612903227</v>
          </cell>
          <cell r="N399">
            <v>5567207.2258064523</v>
          </cell>
          <cell r="O399">
            <v>1056812.888888889</v>
          </cell>
          <cell r="P399">
            <v>6076674.111111111</v>
          </cell>
          <cell r="Q399">
            <v>291058.28571428574</v>
          </cell>
          <cell r="R399">
            <v>1528056</v>
          </cell>
          <cell r="S399">
            <v>59351</v>
          </cell>
          <cell r="T399">
            <v>281917.25</v>
          </cell>
          <cell r="U399">
            <v>281917.25</v>
          </cell>
          <cell r="V399">
            <v>76010.133333333331</v>
          </cell>
          <cell r="W399">
            <v>323043.06666666659</v>
          </cell>
          <cell r="X399">
            <v>59024.551724137928</v>
          </cell>
          <cell r="Y399">
            <v>236098.20689655168</v>
          </cell>
          <cell r="Z399">
            <v>61265.548387096773</v>
          </cell>
          <cell r="AA399">
            <v>275694.96774193551</v>
          </cell>
          <cell r="AB399">
            <v>54914.594594594593</v>
          </cell>
          <cell r="AC399">
            <v>315758.91891891893</v>
          </cell>
          <cell r="AD399">
            <v>365417.96110316378</v>
          </cell>
        </row>
        <row r="400">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row>
        <row r="401">
          <cell r="C401" t="str">
            <v>Profit before tax</v>
          </cell>
          <cell r="E401">
            <v>1067428.9339313577</v>
          </cell>
          <cell r="F401">
            <v>3586077.4209336652</v>
          </cell>
          <cell r="G401">
            <v>1072312.6319395937</v>
          </cell>
          <cell r="H401">
            <v>3216937.8958187811</v>
          </cell>
          <cell r="I401">
            <v>1007098.3004207597</v>
          </cell>
          <cell r="J401">
            <v>3021294.9012622791</v>
          </cell>
          <cell r="K401">
            <v>2151748.6889675814</v>
          </cell>
          <cell r="L401">
            <v>6455246.0669027437</v>
          </cell>
          <cell r="M401">
            <v>2051080.6942314031</v>
          </cell>
          <cell r="N401">
            <v>6153242.0826942082</v>
          </cell>
          <cell r="O401">
            <v>1984689.4017347074</v>
          </cell>
          <cell r="P401">
            <v>6694447.0582453888</v>
          </cell>
          <cell r="Q401">
            <v>1258247.6534775568</v>
          </cell>
          <cell r="R401">
            <v>3963321.9498890163</v>
          </cell>
          <cell r="S401">
            <v>927686.35108317714</v>
          </cell>
          <cell r="T401">
            <v>2888997.717107282</v>
          </cell>
          <cell r="U401">
            <v>2888997.717107282</v>
          </cell>
          <cell r="V401">
            <v>940643.84149278956</v>
          </cell>
          <cell r="W401">
            <v>2821931.5244783685</v>
          </cell>
          <cell r="X401">
            <v>969179.30095023732</v>
          </cell>
          <cell r="Y401">
            <v>2791226.001526196</v>
          </cell>
          <cell r="Z401">
            <v>878085.88699729322</v>
          </cell>
          <cell r="AA401">
            <v>2634257.6609918801</v>
          </cell>
          <cell r="AB401">
            <v>990956.75734331529</v>
          </cell>
          <cell r="AC401">
            <v>6059507.2351588439</v>
          </cell>
          <cell r="AD401">
            <v>1429718.6011270538</v>
          </cell>
        </row>
        <row r="402">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row>
        <row r="403">
          <cell r="C403" t="str">
            <v>Taxation</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row>
        <row r="404">
          <cell r="C404" t="str">
            <v>Presumptive</v>
          </cell>
          <cell r="E404">
            <v>360967</v>
          </cell>
          <cell r="F404">
            <v>1893449</v>
          </cell>
          <cell r="G404">
            <v>360967</v>
          </cell>
          <cell r="H404">
            <v>1505751</v>
          </cell>
          <cell r="I404">
            <v>360967</v>
          </cell>
          <cell r="J404">
            <v>1406286</v>
          </cell>
          <cell r="K404">
            <v>360967</v>
          </cell>
          <cell r="L404">
            <v>1406286</v>
          </cell>
          <cell r="M404">
            <v>360967</v>
          </cell>
          <cell r="N404">
            <v>1505751</v>
          </cell>
          <cell r="O404">
            <v>360967</v>
          </cell>
          <cell r="P404">
            <v>1992914</v>
          </cell>
          <cell r="Q404">
            <v>360967</v>
          </cell>
          <cell r="R404">
            <v>1799065</v>
          </cell>
          <cell r="S404">
            <v>360967</v>
          </cell>
          <cell r="T404">
            <v>1600135</v>
          </cell>
          <cell r="U404">
            <v>1600135</v>
          </cell>
          <cell r="V404">
            <v>360967</v>
          </cell>
          <cell r="W404">
            <v>1406286</v>
          </cell>
          <cell r="X404">
            <v>360967</v>
          </cell>
          <cell r="Y404">
            <v>1311902</v>
          </cell>
          <cell r="Z404">
            <v>360967</v>
          </cell>
          <cell r="AA404">
            <v>1505751</v>
          </cell>
          <cell r="AB404">
            <v>360967</v>
          </cell>
          <cell r="AC404">
            <v>1992914</v>
          </cell>
          <cell r="AD404">
            <v>360967</v>
          </cell>
        </row>
        <row r="405">
          <cell r="C405" t="str">
            <v>Others</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row>
        <row r="406">
          <cell r="E406">
            <v>360967</v>
          </cell>
          <cell r="F406">
            <v>1271669</v>
          </cell>
          <cell r="G406">
            <v>360967</v>
          </cell>
          <cell r="H406">
            <v>1082901</v>
          </cell>
          <cell r="I406">
            <v>360967</v>
          </cell>
          <cell r="J406">
            <v>1082901</v>
          </cell>
          <cell r="K406">
            <v>360967</v>
          </cell>
          <cell r="L406">
            <v>1082901</v>
          </cell>
          <cell r="M406">
            <v>360967</v>
          </cell>
          <cell r="N406">
            <v>1082901</v>
          </cell>
          <cell r="O406">
            <v>360967</v>
          </cell>
          <cell r="P406">
            <v>1271669</v>
          </cell>
          <cell r="Q406">
            <v>360967</v>
          </cell>
          <cell r="R406">
            <v>1177285</v>
          </cell>
          <cell r="S406">
            <v>360967</v>
          </cell>
          <cell r="T406">
            <v>1177285</v>
          </cell>
          <cell r="U406">
            <v>1177285</v>
          </cell>
          <cell r="V406">
            <v>360967</v>
          </cell>
          <cell r="W406">
            <v>1082901</v>
          </cell>
          <cell r="X406">
            <v>360967</v>
          </cell>
          <cell r="Y406">
            <v>988517</v>
          </cell>
          <cell r="Z406">
            <v>360967</v>
          </cell>
          <cell r="AA406">
            <v>1082901</v>
          </cell>
          <cell r="AB406">
            <v>360967</v>
          </cell>
          <cell r="AC406">
            <v>1992914</v>
          </cell>
          <cell r="AD406">
            <v>360967</v>
          </cell>
        </row>
        <row r="407">
          <cell r="C407" t="str">
            <v>Net Profit after taxation</v>
          </cell>
          <cell r="E407">
            <v>706461.93393135769</v>
          </cell>
          <cell r="F407">
            <v>2314408.4209336652</v>
          </cell>
          <cell r="G407">
            <v>711345.6319395937</v>
          </cell>
          <cell r="H407">
            <v>2134036.8958187811</v>
          </cell>
          <cell r="I407">
            <v>646131.30042075971</v>
          </cell>
          <cell r="J407">
            <v>1938393.9012622791</v>
          </cell>
          <cell r="K407">
            <v>1790781.6889675814</v>
          </cell>
          <cell r="L407">
            <v>5372345.0669027437</v>
          </cell>
          <cell r="M407">
            <v>1690113.6942314031</v>
          </cell>
          <cell r="N407">
            <v>5070341.0826942082</v>
          </cell>
          <cell r="O407">
            <v>1623722.4017347074</v>
          </cell>
          <cell r="P407">
            <v>5422778.0582453888</v>
          </cell>
          <cell r="Q407">
            <v>897280.65347755677</v>
          </cell>
          <cell r="R407">
            <v>2786036.9498890163</v>
          </cell>
          <cell r="S407">
            <v>566719.35108317714</v>
          </cell>
          <cell r="T407">
            <v>1711712.7171072823</v>
          </cell>
          <cell r="U407">
            <v>1711712.7171072823</v>
          </cell>
          <cell r="V407">
            <v>579676.84149278956</v>
          </cell>
          <cell r="W407">
            <v>1739030.5244783685</v>
          </cell>
          <cell r="X407">
            <v>608212.30095023732</v>
          </cell>
          <cell r="Y407">
            <v>1802709.001526196</v>
          </cell>
          <cell r="Z407">
            <v>517118.88699729322</v>
          </cell>
          <cell r="AA407">
            <v>1551356.6609918799</v>
          </cell>
          <cell r="AB407">
            <v>629989.75734331529</v>
          </cell>
          <cell r="AC407">
            <v>4066593.2351588449</v>
          </cell>
          <cell r="AD407">
            <v>1068751.6011270538</v>
          </cell>
        </row>
        <row r="411">
          <cell r="E411">
            <v>913</v>
          </cell>
          <cell r="G411">
            <v>944</v>
          </cell>
          <cell r="I411">
            <v>975</v>
          </cell>
          <cell r="K411">
            <v>1006</v>
          </cell>
          <cell r="M411">
            <v>1037</v>
          </cell>
          <cell r="O411">
            <v>1068</v>
          </cell>
          <cell r="Q411">
            <v>1099</v>
          </cell>
          <cell r="S411">
            <v>1130</v>
          </cell>
          <cell r="V411">
            <v>1161</v>
          </cell>
          <cell r="X411">
            <v>1192</v>
          </cell>
          <cell r="Z411">
            <v>1223</v>
          </cell>
          <cell r="AB411">
            <v>1254</v>
          </cell>
          <cell r="AD411" t="str">
            <v>Yearly</v>
          </cell>
        </row>
        <row r="412">
          <cell r="C412" t="str">
            <v>Hilux  4 x 4 - D/C</v>
          </cell>
          <cell r="E412" t="str">
            <v>Per Unit</v>
          </cell>
          <cell r="F412" t="str">
            <v>Total</v>
          </cell>
          <cell r="G412" t="str">
            <v>Per Unit</v>
          </cell>
          <cell r="H412" t="str">
            <v>Total</v>
          </cell>
          <cell r="I412" t="str">
            <v>Per Unit</v>
          </cell>
          <cell r="J412" t="str">
            <v>Total</v>
          </cell>
          <cell r="K412" t="str">
            <v>Per Unit</v>
          </cell>
          <cell r="L412" t="str">
            <v>Total</v>
          </cell>
          <cell r="M412" t="str">
            <v>Per Unit</v>
          </cell>
          <cell r="N412" t="str">
            <v>Total</v>
          </cell>
          <cell r="O412" t="str">
            <v>Per Unit</v>
          </cell>
          <cell r="P412" t="str">
            <v>Total</v>
          </cell>
          <cell r="Q412" t="str">
            <v>Per Unit</v>
          </cell>
          <cell r="R412" t="str">
            <v>Total</v>
          </cell>
          <cell r="S412" t="str">
            <v>Per Unit</v>
          </cell>
          <cell r="U412" t="str">
            <v>Total</v>
          </cell>
          <cell r="V412" t="str">
            <v>Per Unit</v>
          </cell>
          <cell r="W412" t="str">
            <v>Total</v>
          </cell>
          <cell r="X412" t="str">
            <v>Per Unit</v>
          </cell>
          <cell r="Y412" t="str">
            <v>Total</v>
          </cell>
          <cell r="Z412" t="str">
            <v>Per Unit</v>
          </cell>
          <cell r="AA412" t="str">
            <v>Total</v>
          </cell>
          <cell r="AB412" t="str">
            <v>Per Unit</v>
          </cell>
          <cell r="AC412" t="str">
            <v>Total</v>
          </cell>
          <cell r="AD412" t="str">
            <v>Average</v>
          </cell>
        </row>
        <row r="414">
          <cell r="C414" t="str">
            <v>Sales Units</v>
          </cell>
          <cell r="E414">
            <v>5</v>
          </cell>
          <cell r="F414">
            <v>5</v>
          </cell>
          <cell r="G414">
            <v>3</v>
          </cell>
          <cell r="H414">
            <v>3</v>
          </cell>
          <cell r="I414">
            <v>3</v>
          </cell>
          <cell r="J414">
            <v>3</v>
          </cell>
          <cell r="K414">
            <v>3</v>
          </cell>
          <cell r="L414">
            <v>3</v>
          </cell>
          <cell r="M414">
            <v>3</v>
          </cell>
          <cell r="N414">
            <v>3</v>
          </cell>
          <cell r="O414">
            <v>5</v>
          </cell>
          <cell r="P414">
            <v>5</v>
          </cell>
          <cell r="Q414">
            <v>4</v>
          </cell>
          <cell r="R414">
            <v>4</v>
          </cell>
          <cell r="S414">
            <v>4</v>
          </cell>
          <cell r="T414">
            <v>4</v>
          </cell>
          <cell r="U414">
            <v>4</v>
          </cell>
          <cell r="V414">
            <v>3</v>
          </cell>
          <cell r="W414">
            <v>3</v>
          </cell>
          <cell r="X414">
            <v>2</v>
          </cell>
          <cell r="Y414">
            <v>2</v>
          </cell>
          <cell r="Z414">
            <v>3</v>
          </cell>
          <cell r="AA414">
            <v>3</v>
          </cell>
          <cell r="AB414">
            <v>5</v>
          </cell>
          <cell r="AC414">
            <v>5</v>
          </cell>
          <cell r="AD414">
            <v>43</v>
          </cell>
        </row>
        <row r="415">
          <cell r="U415">
            <v>0</v>
          </cell>
        </row>
        <row r="416">
          <cell r="C416" t="str">
            <v>Selling Price</v>
          </cell>
          <cell r="E416">
            <v>2160000</v>
          </cell>
          <cell r="F416">
            <v>10800000</v>
          </cell>
          <cell r="G416">
            <v>2160000</v>
          </cell>
          <cell r="H416">
            <v>6480000</v>
          </cell>
          <cell r="I416">
            <v>2160000</v>
          </cell>
          <cell r="J416">
            <v>6480000</v>
          </cell>
          <cell r="K416">
            <v>2160000</v>
          </cell>
          <cell r="L416">
            <v>6480000</v>
          </cell>
          <cell r="M416">
            <v>2160000</v>
          </cell>
          <cell r="N416">
            <v>6480000</v>
          </cell>
          <cell r="O416">
            <v>2160000</v>
          </cell>
          <cell r="P416">
            <v>10800000</v>
          </cell>
          <cell r="Q416">
            <v>2160000</v>
          </cell>
          <cell r="R416">
            <v>8640000</v>
          </cell>
          <cell r="S416">
            <v>2160000</v>
          </cell>
          <cell r="T416">
            <v>8640000</v>
          </cell>
          <cell r="U416">
            <v>8640000</v>
          </cell>
          <cell r="V416">
            <v>2160000</v>
          </cell>
          <cell r="W416">
            <v>6480000</v>
          </cell>
          <cell r="X416">
            <v>2160000</v>
          </cell>
          <cell r="Y416">
            <v>4320000</v>
          </cell>
          <cell r="Z416">
            <v>2160000</v>
          </cell>
          <cell r="AA416">
            <v>6480000</v>
          </cell>
          <cell r="AB416">
            <v>2160000</v>
          </cell>
          <cell r="AC416">
            <v>10800000</v>
          </cell>
          <cell r="AD416">
            <v>2160000</v>
          </cell>
        </row>
        <row r="417">
          <cell r="C417" t="str">
            <v>Less: Dealer commission</v>
          </cell>
          <cell r="E417">
            <v>-30000</v>
          </cell>
          <cell r="F417">
            <v>-150000</v>
          </cell>
          <cell r="G417">
            <v>-30000</v>
          </cell>
          <cell r="H417">
            <v>-90000</v>
          </cell>
          <cell r="I417">
            <v>-30000</v>
          </cell>
          <cell r="J417">
            <v>-90000</v>
          </cell>
          <cell r="K417">
            <v>-30000</v>
          </cell>
          <cell r="L417">
            <v>-90000</v>
          </cell>
          <cell r="M417">
            <v>-30000</v>
          </cell>
          <cell r="N417">
            <v>-90000</v>
          </cell>
          <cell r="O417">
            <v>-30000</v>
          </cell>
          <cell r="P417">
            <v>-150000</v>
          </cell>
          <cell r="Q417">
            <v>-30000</v>
          </cell>
          <cell r="R417">
            <v>-120000</v>
          </cell>
          <cell r="S417">
            <v>-30000</v>
          </cell>
          <cell r="T417">
            <v>-120000</v>
          </cell>
          <cell r="U417">
            <v>-120000</v>
          </cell>
          <cell r="V417">
            <v>-30000</v>
          </cell>
          <cell r="W417">
            <v>-90000</v>
          </cell>
          <cell r="X417">
            <v>-30000</v>
          </cell>
          <cell r="Y417">
            <v>-60000</v>
          </cell>
          <cell r="Z417">
            <v>-30000</v>
          </cell>
          <cell r="AA417">
            <v>-90000</v>
          </cell>
          <cell r="AB417">
            <v>-30000</v>
          </cell>
          <cell r="AC417">
            <v>-150000</v>
          </cell>
          <cell r="AD417">
            <v>-30000</v>
          </cell>
        </row>
        <row r="418">
          <cell r="C418" t="str">
            <v xml:space="preserve">  Sales tax</v>
          </cell>
          <cell r="E418">
            <v>-281739.13043478259</v>
          </cell>
          <cell r="F418">
            <v>-1408695.6521739131</v>
          </cell>
          <cell r="G418">
            <v>-281739.13043478259</v>
          </cell>
          <cell r="H418">
            <v>-845217.39130434778</v>
          </cell>
          <cell r="I418">
            <v>-281739.13043478259</v>
          </cell>
          <cell r="J418">
            <v>-845217.39130434778</v>
          </cell>
          <cell r="K418">
            <v>-281739.13043478259</v>
          </cell>
          <cell r="L418">
            <v>-845217.39130434778</v>
          </cell>
          <cell r="M418">
            <v>-281739.13043478259</v>
          </cell>
          <cell r="N418">
            <v>-845217.39130434778</v>
          </cell>
          <cell r="O418">
            <v>-281739.13043478259</v>
          </cell>
          <cell r="P418">
            <v>-1408695.6521739131</v>
          </cell>
          <cell r="Q418">
            <v>-281739.13043478259</v>
          </cell>
          <cell r="R418">
            <v>-1126956.5217391304</v>
          </cell>
          <cell r="S418">
            <v>-281739.13043478259</v>
          </cell>
          <cell r="T418">
            <v>-1126956.5217391304</v>
          </cell>
          <cell r="U418">
            <v>-1126956.5217391304</v>
          </cell>
          <cell r="V418">
            <v>-281739.13043478259</v>
          </cell>
          <cell r="W418">
            <v>-845217.39130434778</v>
          </cell>
          <cell r="X418">
            <v>-281739.13043478259</v>
          </cell>
          <cell r="Y418">
            <v>-563478.26086956519</v>
          </cell>
          <cell r="Z418">
            <v>-281739.13043478259</v>
          </cell>
          <cell r="AA418">
            <v>-845217.39130434778</v>
          </cell>
          <cell r="AB418">
            <v>-281739.13043478259</v>
          </cell>
          <cell r="AC418">
            <v>-1408695.6521739131</v>
          </cell>
          <cell r="AD418">
            <v>-281739.13043478259</v>
          </cell>
        </row>
        <row r="419">
          <cell r="C419" t="str">
            <v>Net Sales</v>
          </cell>
          <cell r="E419">
            <v>1848260.8695652173</v>
          </cell>
          <cell r="F419">
            <v>9241304.347826086</v>
          </cell>
          <cell r="G419">
            <v>1848260.8695652173</v>
          </cell>
          <cell r="H419">
            <v>5544782.6086956523</v>
          </cell>
          <cell r="I419">
            <v>1848260.8695652173</v>
          </cell>
          <cell r="J419">
            <v>5544782.6086956523</v>
          </cell>
          <cell r="K419">
            <v>1848260.8695652173</v>
          </cell>
          <cell r="L419">
            <v>5544782.6086956523</v>
          </cell>
          <cell r="M419">
            <v>1848260.8695652173</v>
          </cell>
          <cell r="N419">
            <v>5544782.6086956523</v>
          </cell>
          <cell r="O419">
            <v>1848260.8695652173</v>
          </cell>
          <cell r="P419">
            <v>9241304.347826086</v>
          </cell>
          <cell r="Q419">
            <v>1848260.8695652173</v>
          </cell>
          <cell r="R419">
            <v>7393043.4782608692</v>
          </cell>
          <cell r="S419">
            <v>1848260.8695652173</v>
          </cell>
          <cell r="T419">
            <v>7393043.4782608692</v>
          </cell>
          <cell r="U419">
            <v>7393043.4782608692</v>
          </cell>
          <cell r="V419">
            <v>1848260.8695652173</v>
          </cell>
          <cell r="W419">
            <v>5544782.6086956523</v>
          </cell>
          <cell r="X419">
            <v>1848260.8695652173</v>
          </cell>
          <cell r="Y419">
            <v>3696521.7391304346</v>
          </cell>
          <cell r="Z419">
            <v>1848260.8695652173</v>
          </cell>
          <cell r="AA419">
            <v>5544782.6086956523</v>
          </cell>
          <cell r="AB419">
            <v>1848260.8695652173</v>
          </cell>
          <cell r="AC419">
            <v>9241304.347826086</v>
          </cell>
          <cell r="AD419">
            <v>1848260.8695652173</v>
          </cell>
        </row>
        <row r="420">
          <cell r="C420" t="str">
            <v>Landes Cost</v>
          </cell>
          <cell r="E420">
            <v>1504364</v>
          </cell>
          <cell r="F420">
            <v>7521820</v>
          </cell>
          <cell r="G420">
            <v>1504364</v>
          </cell>
          <cell r="H420">
            <v>4513092</v>
          </cell>
          <cell r="I420">
            <v>1504364</v>
          </cell>
          <cell r="J420">
            <v>4513092</v>
          </cell>
          <cell r="K420">
            <v>1504364</v>
          </cell>
          <cell r="L420">
            <v>4513092</v>
          </cell>
          <cell r="M420">
            <v>1504364</v>
          </cell>
          <cell r="N420">
            <v>4513092</v>
          </cell>
          <cell r="O420">
            <v>1504364</v>
          </cell>
          <cell r="P420">
            <v>7521820</v>
          </cell>
          <cell r="Q420">
            <v>1504364</v>
          </cell>
          <cell r="R420">
            <v>6017456</v>
          </cell>
          <cell r="S420">
            <v>1504364</v>
          </cell>
          <cell r="T420">
            <v>6017456</v>
          </cell>
          <cell r="U420">
            <v>6017456</v>
          </cell>
          <cell r="V420">
            <v>1504364</v>
          </cell>
          <cell r="W420">
            <v>4513092</v>
          </cell>
          <cell r="X420">
            <v>1504364</v>
          </cell>
          <cell r="Y420">
            <v>3008728</v>
          </cell>
          <cell r="Z420">
            <v>1504364</v>
          </cell>
          <cell r="AA420">
            <v>4513092</v>
          </cell>
          <cell r="AB420">
            <v>1504364</v>
          </cell>
          <cell r="AC420">
            <v>7521820</v>
          </cell>
          <cell r="AD420">
            <v>1504364</v>
          </cell>
          <cell r="AF420">
            <v>64687652</v>
          </cell>
        </row>
        <row r="421">
          <cell r="C421" t="str">
            <v>Gross Profit</v>
          </cell>
          <cell r="E421">
            <v>247552</v>
          </cell>
          <cell r="F421">
            <v>1237760</v>
          </cell>
          <cell r="G421">
            <v>247552</v>
          </cell>
          <cell r="H421">
            <v>742656</v>
          </cell>
          <cell r="I421">
            <v>247552</v>
          </cell>
          <cell r="J421">
            <v>742656</v>
          </cell>
          <cell r="K421">
            <v>179524</v>
          </cell>
          <cell r="L421">
            <v>538572</v>
          </cell>
          <cell r="M421">
            <v>179524</v>
          </cell>
          <cell r="N421">
            <v>538572</v>
          </cell>
          <cell r="O421">
            <v>179524</v>
          </cell>
          <cell r="P421">
            <v>897620</v>
          </cell>
          <cell r="Q421">
            <v>179524</v>
          </cell>
          <cell r="R421">
            <v>718096</v>
          </cell>
          <cell r="S421">
            <v>179524</v>
          </cell>
          <cell r="T421">
            <v>718096</v>
          </cell>
          <cell r="U421">
            <v>718096</v>
          </cell>
          <cell r="V421">
            <v>179524</v>
          </cell>
          <cell r="W421">
            <v>538572</v>
          </cell>
          <cell r="X421">
            <v>179524</v>
          </cell>
          <cell r="Y421">
            <v>359048</v>
          </cell>
          <cell r="Z421">
            <v>179524</v>
          </cell>
          <cell r="AA421">
            <v>538572</v>
          </cell>
          <cell r="AB421">
            <v>179524</v>
          </cell>
          <cell r="AC421">
            <v>897620</v>
          </cell>
          <cell r="AD421">
            <v>343896.86956521729</v>
          </cell>
        </row>
        <row r="422">
          <cell r="E422">
            <v>0.13393780286991297</v>
          </cell>
          <cell r="U422">
            <v>0</v>
          </cell>
          <cell r="AF422">
            <v>484886582</v>
          </cell>
        </row>
        <row r="423">
          <cell r="E423">
            <v>0.11460740740740741</v>
          </cell>
          <cell r="U423">
            <v>0</v>
          </cell>
        </row>
        <row r="424">
          <cell r="C424" t="str">
            <v>Other Expenses</v>
          </cell>
          <cell r="U424">
            <v>0</v>
          </cell>
        </row>
        <row r="425">
          <cell r="C425" t="str">
            <v>Selling Expenses</v>
          </cell>
          <cell r="E425">
            <v>15580.366396615698</v>
          </cell>
          <cell r="F425">
            <v>77901.831983078489</v>
          </cell>
          <cell r="G425">
            <v>14065.815418598198</v>
          </cell>
          <cell r="H425">
            <v>42197.446255794595</v>
          </cell>
          <cell r="I425">
            <v>13937.86149454217</v>
          </cell>
          <cell r="J425">
            <v>41813.58448362651</v>
          </cell>
          <cell r="K425">
            <v>12990.070739676898</v>
          </cell>
          <cell r="L425">
            <v>38970.212219030691</v>
          </cell>
          <cell r="M425">
            <v>17928.80038831451</v>
          </cell>
          <cell r="N425">
            <v>53786.401164943527</v>
          </cell>
          <cell r="O425">
            <v>16522.62377225871</v>
          </cell>
          <cell r="P425">
            <v>82613.118861293551</v>
          </cell>
          <cell r="Q425">
            <v>13012.379906852413</v>
          </cell>
          <cell r="R425">
            <v>52049.519627409652</v>
          </cell>
          <cell r="S425">
            <v>16957.866211611876</v>
          </cell>
          <cell r="T425">
            <v>67831.464846447503</v>
          </cell>
          <cell r="U425">
            <v>67831.464846447503</v>
          </cell>
          <cell r="V425">
            <v>15996.962658356917</v>
          </cell>
          <cell r="W425">
            <v>47990.887975070749</v>
          </cell>
          <cell r="X425">
            <v>17004.344235451234</v>
          </cell>
          <cell r="Y425">
            <v>34008.688470902467</v>
          </cell>
          <cell r="Z425">
            <v>16758.208123786724</v>
          </cell>
          <cell r="AA425">
            <v>50274.624371360173</v>
          </cell>
          <cell r="AB425">
            <v>15514.915208059225</v>
          </cell>
          <cell r="AC425">
            <v>77574.576040296117</v>
          </cell>
          <cell r="AD425">
            <v>15511.915262773349</v>
          </cell>
        </row>
        <row r="426">
          <cell r="C426" t="str">
            <v>Advertisement Expenses</v>
          </cell>
          <cell r="E426">
            <v>2405.8167555729137</v>
          </cell>
          <cell r="F426">
            <v>12029.083777864569</v>
          </cell>
          <cell r="G426">
            <v>3080.827321757934</v>
          </cell>
          <cell r="H426">
            <v>9242.4819652738024</v>
          </cell>
          <cell r="I426">
            <v>23766.822379487348</v>
          </cell>
          <cell r="J426">
            <v>71300.467138462045</v>
          </cell>
          <cell r="K426">
            <v>23113.454316588311</v>
          </cell>
          <cell r="L426">
            <v>69340.362949764938</v>
          </cell>
          <cell r="M426">
            <v>25512.297842660966</v>
          </cell>
          <cell r="N426">
            <v>76536.893527982902</v>
          </cell>
          <cell r="O426">
            <v>2551.3138847595887</v>
          </cell>
          <cell r="P426">
            <v>12756.569423797944</v>
          </cell>
          <cell r="Q426">
            <v>2503.8786398437537</v>
          </cell>
          <cell r="R426">
            <v>10015.514559375015</v>
          </cell>
          <cell r="S426">
            <v>15993.121382039297</v>
          </cell>
          <cell r="T426">
            <v>63972.485528157187</v>
          </cell>
          <cell r="U426">
            <v>63972.485528157187</v>
          </cell>
          <cell r="V426">
            <v>18583.08922809346</v>
          </cell>
          <cell r="W426">
            <v>55749.267684280378</v>
          </cell>
          <cell r="X426">
            <v>2625.697960996888</v>
          </cell>
          <cell r="Y426">
            <v>5251.395921993776</v>
          </cell>
          <cell r="Z426">
            <v>28862.71016865053</v>
          </cell>
          <cell r="AA426">
            <v>86588.130505951587</v>
          </cell>
          <cell r="AB426">
            <v>3501.4226255840545</v>
          </cell>
          <cell r="AC426">
            <v>17507.113127920271</v>
          </cell>
          <cell r="AD426">
            <v>11402.08758397266</v>
          </cell>
        </row>
        <row r="427">
          <cell r="C427" t="str">
            <v>Administrative Expenses</v>
          </cell>
          <cell r="E427">
            <v>31746.041360815143</v>
          </cell>
          <cell r="F427">
            <v>158730.20680407571</v>
          </cell>
          <cell r="G427">
            <v>28660.042176505169</v>
          </cell>
          <cell r="H427">
            <v>85980.126529515503</v>
          </cell>
          <cell r="I427">
            <v>28399.32747558237</v>
          </cell>
          <cell r="J427">
            <v>85197.982426747112</v>
          </cell>
          <cell r="K427">
            <v>26468.140253189009</v>
          </cell>
          <cell r="L427">
            <v>79404.42075956703</v>
          </cell>
          <cell r="M427">
            <v>36531.133106142057</v>
          </cell>
          <cell r="N427">
            <v>109593.39931842618</v>
          </cell>
          <cell r="O427">
            <v>33665.95395197178</v>
          </cell>
          <cell r="P427">
            <v>168329.7697598589</v>
          </cell>
          <cell r="Q427">
            <v>26513.596677373815</v>
          </cell>
          <cell r="R427">
            <v>106054.38670949526</v>
          </cell>
          <cell r="S427">
            <v>34552.789609744817</v>
          </cell>
          <cell r="T427">
            <v>138211.15843897927</v>
          </cell>
          <cell r="U427">
            <v>138211.15843897927</v>
          </cell>
          <cell r="V427">
            <v>32594.884181281192</v>
          </cell>
          <cell r="W427">
            <v>97784.652543843578</v>
          </cell>
          <cell r="X427">
            <v>34647.491700158673</v>
          </cell>
          <cell r="Y427">
            <v>69294.983400317346</v>
          </cell>
          <cell r="Z427">
            <v>34145.972866622818</v>
          </cell>
          <cell r="AA427">
            <v>102437.91859986846</v>
          </cell>
          <cell r="AB427">
            <v>31612.680174939585</v>
          </cell>
          <cell r="AC427">
            <v>158063.40087469792</v>
          </cell>
          <cell r="AD427">
            <v>31606.567585241679</v>
          </cell>
        </row>
        <row r="428">
          <cell r="C428" t="str">
            <v>Depreciation (Admin. &amp; Selling )</v>
          </cell>
          <cell r="E428">
            <v>8927.9242923219663</v>
          </cell>
          <cell r="F428">
            <v>44639.62146160983</v>
          </cell>
          <cell r="G428">
            <v>8060.0501920351098</v>
          </cell>
          <cell r="H428">
            <v>24180.15057610533</v>
          </cell>
          <cell r="I428">
            <v>7986.7295192217998</v>
          </cell>
          <cell r="J428">
            <v>23960.188557665399</v>
          </cell>
          <cell r="K428">
            <v>7443.6226442616662</v>
          </cell>
          <cell r="L428">
            <v>22330.867932784997</v>
          </cell>
          <cell r="M428">
            <v>10273.633395026813</v>
          </cell>
          <cell r="N428">
            <v>30820.900185080438</v>
          </cell>
          <cell r="O428">
            <v>9467.8604080380956</v>
          </cell>
          <cell r="P428">
            <v>47339.30204019048</v>
          </cell>
          <cell r="Q428">
            <v>7456.4063330721565</v>
          </cell>
          <cell r="R428">
            <v>29825.625332288626</v>
          </cell>
          <cell r="S428">
            <v>9717.2647832904422</v>
          </cell>
          <cell r="T428">
            <v>38869.059133161769</v>
          </cell>
          <cell r="U428">
            <v>38869.059133161769</v>
          </cell>
          <cell r="V428">
            <v>9166.6439597938333</v>
          </cell>
          <cell r="W428">
            <v>27499.9318793815</v>
          </cell>
          <cell r="X428">
            <v>9743.8978076707062</v>
          </cell>
          <cell r="Y428">
            <v>19487.795615341412</v>
          </cell>
          <cell r="Z428">
            <v>9602.8559018125379</v>
          </cell>
          <cell r="AA428">
            <v>28808.567705437614</v>
          </cell>
          <cell r="AB428">
            <v>8890.4191886934896</v>
          </cell>
          <cell r="AC428">
            <v>44452.095943467444</v>
          </cell>
          <cell r="AD428">
            <v>8888.7001479654609</v>
          </cell>
        </row>
        <row r="429">
          <cell r="C429" t="str">
            <v>Financial Charges -Capital Exp.</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row>
        <row r="430">
          <cell r="C430" t="str">
            <v>Financial  Charges -Working Capital</v>
          </cell>
          <cell r="E430">
            <v>1593.5489361898781</v>
          </cell>
          <cell r="F430">
            <v>7967.7446809493904</v>
          </cell>
          <cell r="G430">
            <v>1457.6240215047092</v>
          </cell>
          <cell r="H430">
            <v>4372.8720645141275</v>
          </cell>
          <cell r="I430">
            <v>1446.6945190186796</v>
          </cell>
          <cell r="J430">
            <v>4340.0835570560384</v>
          </cell>
          <cell r="K430">
            <v>1359.6931738041301</v>
          </cell>
          <cell r="L430">
            <v>4079.07952141239</v>
          </cell>
          <cell r="M430">
            <v>1819.174805065381</v>
          </cell>
          <cell r="N430">
            <v>5457.5244151961433</v>
          </cell>
          <cell r="O430">
            <v>1683.4853438562145</v>
          </cell>
          <cell r="P430">
            <v>8417.426719281073</v>
          </cell>
          <cell r="Q430">
            <v>1343.3633567120232</v>
          </cell>
          <cell r="R430">
            <v>5373.4534268480929</v>
          </cell>
          <cell r="S430">
            <v>1703.3864664491034</v>
          </cell>
          <cell r="T430">
            <v>6813.5458657964136</v>
          </cell>
          <cell r="U430">
            <v>6813.5458657964136</v>
          </cell>
          <cell r="V430">
            <v>1621.6858468907856</v>
          </cell>
          <cell r="W430">
            <v>4865.0575406723565</v>
          </cell>
          <cell r="X430">
            <v>1714.8673233328852</v>
          </cell>
          <cell r="Y430">
            <v>3429.7346466657705</v>
          </cell>
          <cell r="Z430">
            <v>1688.4217100899446</v>
          </cell>
          <cell r="AA430">
            <v>5065.2651302698341</v>
          </cell>
          <cell r="AB430">
            <v>1570.4294045608508</v>
          </cell>
          <cell r="AC430">
            <v>7852.1470228042544</v>
          </cell>
          <cell r="AD430">
            <v>1582.1845253829276</v>
          </cell>
        </row>
        <row r="431">
          <cell r="C431" t="str">
            <v>Other Expenses (Charity &amp; Donation)</v>
          </cell>
          <cell r="E431">
            <v>1106.6312056874151</v>
          </cell>
          <cell r="F431">
            <v>5533.1560284370753</v>
          </cell>
          <cell r="G431">
            <v>1012.2389038227149</v>
          </cell>
          <cell r="H431">
            <v>3036.7167114681447</v>
          </cell>
          <cell r="I431">
            <v>1004.6489715407499</v>
          </cell>
          <cell r="J431">
            <v>3013.94691462225</v>
          </cell>
          <cell r="K431">
            <v>944.23137069731274</v>
          </cell>
          <cell r="L431">
            <v>2832.6941120919382</v>
          </cell>
          <cell r="M431">
            <v>1263.3158368509594</v>
          </cell>
          <cell r="N431">
            <v>3789.9475105528782</v>
          </cell>
          <cell r="O431">
            <v>1169.0870443445933</v>
          </cell>
          <cell r="P431">
            <v>5845.4352217229662</v>
          </cell>
          <cell r="Q431">
            <v>932.89121993890501</v>
          </cell>
          <cell r="R431">
            <v>3731.56487975562</v>
          </cell>
          <cell r="S431">
            <v>1182.9072683674331</v>
          </cell>
          <cell r="T431">
            <v>4731.6290734697322</v>
          </cell>
          <cell r="U431">
            <v>4731.6290734697322</v>
          </cell>
          <cell r="V431">
            <v>1126.1707270074899</v>
          </cell>
          <cell r="W431">
            <v>3378.5121810224696</v>
          </cell>
          <cell r="X431">
            <v>1190.8800856478372</v>
          </cell>
          <cell r="Y431">
            <v>2381.7601712956744</v>
          </cell>
          <cell r="Z431">
            <v>1172.5150764513503</v>
          </cell>
          <cell r="AA431">
            <v>3517.5452293540511</v>
          </cell>
          <cell r="AB431">
            <v>1090.5759753894795</v>
          </cell>
          <cell r="AC431">
            <v>5452.8798769473979</v>
          </cell>
          <cell r="AD431">
            <v>1098.739253738144</v>
          </cell>
        </row>
        <row r="432">
          <cell r="C432" t="str">
            <v>Other Expenses ( W.P.P.F.)</v>
          </cell>
          <cell r="E432">
            <v>9648.5900544295782</v>
          </cell>
          <cell r="F432">
            <v>48242.950272147893</v>
          </cell>
          <cell r="G432">
            <v>11903.296926179239</v>
          </cell>
          <cell r="H432">
            <v>35709.890778537716</v>
          </cell>
          <cell r="I432">
            <v>11129.264448460395</v>
          </cell>
          <cell r="J432">
            <v>33387.793345381186</v>
          </cell>
          <cell r="K432">
            <v>12765.472506264148</v>
          </cell>
          <cell r="L432">
            <v>38296.417518792441</v>
          </cell>
          <cell r="M432">
            <v>8697.6853037127148</v>
          </cell>
          <cell r="N432">
            <v>26093.055911138144</v>
          </cell>
          <cell r="O432">
            <v>8477.4712963599068</v>
          </cell>
          <cell r="P432">
            <v>42387.356481799536</v>
          </cell>
          <cell r="Q432">
            <v>11947.065838432633</v>
          </cell>
          <cell r="R432">
            <v>47788.26335373053</v>
          </cell>
          <cell r="S432">
            <v>8315.7504207462025</v>
          </cell>
          <cell r="T432">
            <v>33263.00168298481</v>
          </cell>
          <cell r="U432">
            <v>33263.00168298481</v>
          </cell>
          <cell r="V432">
            <v>10259.06027175571</v>
          </cell>
          <cell r="W432">
            <v>30777.180815267129</v>
          </cell>
          <cell r="X432">
            <v>11041.057493260387</v>
          </cell>
          <cell r="Y432">
            <v>22082.114986520774</v>
          </cell>
          <cell r="Z432">
            <v>9071.1554130804143</v>
          </cell>
          <cell r="AA432">
            <v>27213.466239241243</v>
          </cell>
          <cell r="AB432">
            <v>9315.9406486366006</v>
          </cell>
          <cell r="AC432">
            <v>46579.703243183001</v>
          </cell>
          <cell r="AD432">
            <v>10042.353363458709</v>
          </cell>
        </row>
        <row r="433">
          <cell r="C433" t="str">
            <v>Workers Welfare Fund</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row>
        <row r="434">
          <cell r="E434">
            <v>71008.919001632588</v>
          </cell>
          <cell r="F434">
            <v>355044.59500816296</v>
          </cell>
          <cell r="G434">
            <v>68239.894960403064</v>
          </cell>
          <cell r="H434">
            <v>204719.68488120919</v>
          </cell>
          <cell r="I434">
            <v>87671.348807853516</v>
          </cell>
          <cell r="J434">
            <v>263014.04642356053</v>
          </cell>
          <cell r="K434">
            <v>85084.685004481464</v>
          </cell>
          <cell r="L434">
            <v>255254.05501344439</v>
          </cell>
          <cell r="M434">
            <v>102026.0406777734</v>
          </cell>
          <cell r="N434">
            <v>306078.12203332019</v>
          </cell>
          <cell r="O434">
            <v>73537.795701588882</v>
          </cell>
          <cell r="P434">
            <v>367688.97850794438</v>
          </cell>
          <cell r="Q434">
            <v>63709.581972225693</v>
          </cell>
          <cell r="R434">
            <v>254838.32788890277</v>
          </cell>
          <cell r="S434">
            <v>88423.086142249173</v>
          </cell>
          <cell r="T434">
            <v>353692.34456899669</v>
          </cell>
          <cell r="U434">
            <v>353692.34456899669</v>
          </cell>
          <cell r="V434">
            <v>89348.496873179378</v>
          </cell>
          <cell r="W434">
            <v>268045.49061953812</v>
          </cell>
          <cell r="X434">
            <v>77968.236606518607</v>
          </cell>
          <cell r="Y434">
            <v>155936.47321303721</v>
          </cell>
          <cell r="Z434">
            <v>101301.83926049432</v>
          </cell>
          <cell r="AA434">
            <v>303905.51778148295</v>
          </cell>
          <cell r="AB434">
            <v>71496.383225863276</v>
          </cell>
          <cell r="AC434">
            <v>357481.91612931638</v>
          </cell>
          <cell r="AD434">
            <v>80132.547722532909</v>
          </cell>
        </row>
        <row r="435">
          <cell r="C435" t="str">
            <v>Operating Profit</v>
          </cell>
          <cell r="E435">
            <v>176543.0809983674</v>
          </cell>
          <cell r="F435">
            <v>882715.40499183699</v>
          </cell>
          <cell r="G435">
            <v>179312.10503959694</v>
          </cell>
          <cell r="H435">
            <v>537936.31511879084</v>
          </cell>
          <cell r="I435">
            <v>159880.65119214647</v>
          </cell>
          <cell r="J435">
            <v>479641.95357643941</v>
          </cell>
          <cell r="K435">
            <v>94439.314995518536</v>
          </cell>
          <cell r="L435">
            <v>283317.94498655561</v>
          </cell>
          <cell r="M435">
            <v>77497.959322226598</v>
          </cell>
          <cell r="N435">
            <v>232493.87796667981</v>
          </cell>
          <cell r="O435">
            <v>105986.20429841112</v>
          </cell>
          <cell r="P435">
            <v>529931.02149205562</v>
          </cell>
          <cell r="Q435">
            <v>115814.41802777431</v>
          </cell>
          <cell r="R435">
            <v>463257.67211109726</v>
          </cell>
          <cell r="S435">
            <v>91100.913857750827</v>
          </cell>
          <cell r="T435">
            <v>364403.65543100331</v>
          </cell>
          <cell r="U435">
            <v>364403.65543100331</v>
          </cell>
          <cell r="V435">
            <v>90175.503126820622</v>
          </cell>
          <cell r="W435">
            <v>270526.50938046188</v>
          </cell>
          <cell r="X435">
            <v>101555.76339348139</v>
          </cell>
          <cell r="Y435">
            <v>203111.52678696279</v>
          </cell>
          <cell r="Z435">
            <v>78222.160739505678</v>
          </cell>
          <cell r="AA435">
            <v>234666.48221851705</v>
          </cell>
          <cell r="AB435">
            <v>108027.61677413672</v>
          </cell>
          <cell r="AC435">
            <v>540138.08387068356</v>
          </cell>
          <cell r="AD435">
            <v>263764.32184268441</v>
          </cell>
        </row>
        <row r="436">
          <cell r="U436">
            <v>0</v>
          </cell>
        </row>
        <row r="437">
          <cell r="C437" t="str">
            <v>Other Income</v>
          </cell>
          <cell r="E437">
            <v>71008.919001632588</v>
          </cell>
          <cell r="F437">
            <v>355044.59500816296</v>
          </cell>
          <cell r="G437">
            <v>68239.894960403064</v>
          </cell>
          <cell r="H437">
            <v>204719.68488120919</v>
          </cell>
          <cell r="I437">
            <v>87671.348807853516</v>
          </cell>
          <cell r="J437">
            <v>263014.04642356053</v>
          </cell>
          <cell r="K437">
            <v>85084.685004481464</v>
          </cell>
          <cell r="L437">
            <v>255254.05501344439</v>
          </cell>
          <cell r="M437">
            <v>102026.0406777734</v>
          </cell>
          <cell r="N437">
            <v>306078.12203332019</v>
          </cell>
          <cell r="O437">
            <v>73537.795701588882</v>
          </cell>
          <cell r="P437">
            <v>367688.97850794438</v>
          </cell>
          <cell r="Q437">
            <v>63709.581972225693</v>
          </cell>
          <cell r="R437">
            <v>254838.32788890277</v>
          </cell>
          <cell r="S437">
            <v>88423.086142249173</v>
          </cell>
          <cell r="T437">
            <v>353692.34456899669</v>
          </cell>
          <cell r="U437">
            <v>353692.34456899669</v>
          </cell>
          <cell r="V437">
            <v>89348.496873179378</v>
          </cell>
          <cell r="W437">
            <v>268045.49061953812</v>
          </cell>
          <cell r="X437">
            <v>77968.236606518607</v>
          </cell>
          <cell r="Y437">
            <v>155936.47321303721</v>
          </cell>
          <cell r="Z437">
            <v>101301.83926049432</v>
          </cell>
          <cell r="AA437">
            <v>303905.51778148295</v>
          </cell>
          <cell r="AB437">
            <v>71496.383225863276</v>
          </cell>
          <cell r="AC437">
            <v>357481.91612931638</v>
          </cell>
        </row>
        <row r="438">
          <cell r="C438" t="str">
            <v>H.D</v>
          </cell>
          <cell r="E438">
            <v>15352.228571428572</v>
          </cell>
          <cell r="F438">
            <v>76761.142857142855</v>
          </cell>
          <cell r="G438">
            <v>13804.129032258064</v>
          </cell>
          <cell r="H438">
            <v>41412.387096774197</v>
          </cell>
          <cell r="I438">
            <v>16932</v>
          </cell>
          <cell r="J438">
            <v>50796</v>
          </cell>
          <cell r="K438">
            <v>317514.93333333335</v>
          </cell>
          <cell r="L438">
            <v>952544.8</v>
          </cell>
          <cell r="M438">
            <v>309289.29032258067</v>
          </cell>
          <cell r="N438">
            <v>927867.87096774206</v>
          </cell>
          <cell r="O438">
            <v>264203.22222222225</v>
          </cell>
          <cell r="P438">
            <v>1321016.1111111112</v>
          </cell>
          <cell r="Q438">
            <v>72764.571428571435</v>
          </cell>
          <cell r="R438">
            <v>291058.28571428574</v>
          </cell>
          <cell r="S438">
            <v>14837.75</v>
          </cell>
          <cell r="T438">
            <v>59351</v>
          </cell>
          <cell r="U438">
            <v>59351</v>
          </cell>
          <cell r="V438">
            <v>19002.533333333333</v>
          </cell>
          <cell r="W438">
            <v>57007.6</v>
          </cell>
          <cell r="X438">
            <v>14756.137931034482</v>
          </cell>
          <cell r="Y438">
            <v>29512.275862068964</v>
          </cell>
          <cell r="Z438">
            <v>15316.387096774193</v>
          </cell>
          <cell r="AA438">
            <v>45949.161290322576</v>
          </cell>
          <cell r="AB438">
            <v>13728.648648648648</v>
          </cell>
          <cell r="AC438">
            <v>68643.24324324324</v>
          </cell>
          <cell r="AD438">
            <v>91207.439026574197</v>
          </cell>
        </row>
        <row r="439">
          <cell r="C439" t="str">
            <v>Others</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row>
        <row r="440">
          <cell r="E440">
            <v>15352.228571428572</v>
          </cell>
          <cell r="F440">
            <v>76761.142857142855</v>
          </cell>
          <cell r="G440">
            <v>13804.129032258064</v>
          </cell>
          <cell r="H440">
            <v>41412.387096774197</v>
          </cell>
          <cell r="I440">
            <v>16932</v>
          </cell>
          <cell r="J440">
            <v>50796</v>
          </cell>
          <cell r="K440">
            <v>317514.93333333335</v>
          </cell>
          <cell r="L440">
            <v>952544.8</v>
          </cell>
          <cell r="M440">
            <v>309289.29032258067</v>
          </cell>
          <cell r="N440">
            <v>927867.87096774206</v>
          </cell>
          <cell r="O440">
            <v>264203.22222222225</v>
          </cell>
          <cell r="P440">
            <v>1321016.1111111112</v>
          </cell>
          <cell r="Q440">
            <v>72764.571428571435</v>
          </cell>
          <cell r="R440">
            <v>291058.28571428574</v>
          </cell>
          <cell r="S440">
            <v>14837.75</v>
          </cell>
          <cell r="T440">
            <v>59351</v>
          </cell>
          <cell r="U440">
            <v>59351</v>
          </cell>
          <cell r="V440">
            <v>19002.533333333333</v>
          </cell>
          <cell r="W440">
            <v>57007.6</v>
          </cell>
          <cell r="X440">
            <v>14756.137931034482</v>
          </cell>
          <cell r="Y440">
            <v>29512.275862068964</v>
          </cell>
          <cell r="Z440">
            <v>15316.387096774193</v>
          </cell>
          <cell r="AA440">
            <v>45949.161290322576</v>
          </cell>
          <cell r="AB440">
            <v>13728.648648648648</v>
          </cell>
          <cell r="AC440">
            <v>68643.24324324324</v>
          </cell>
          <cell r="AD440">
            <v>91207.439026574197</v>
          </cell>
        </row>
        <row r="441">
          <cell r="U441">
            <v>0</v>
          </cell>
        </row>
        <row r="442">
          <cell r="C442" t="str">
            <v>Profit before tax</v>
          </cell>
          <cell r="E442">
            <v>191895.30956979597</v>
          </cell>
          <cell r="F442">
            <v>959476.54784897983</v>
          </cell>
          <cell r="G442">
            <v>193116.234071855</v>
          </cell>
          <cell r="H442">
            <v>579348.70221556502</v>
          </cell>
          <cell r="I442">
            <v>176812.65119214647</v>
          </cell>
          <cell r="J442">
            <v>530437.95357643941</v>
          </cell>
          <cell r="K442">
            <v>411954.24832885189</v>
          </cell>
          <cell r="L442">
            <v>1235862.7449865555</v>
          </cell>
          <cell r="M442">
            <v>386787.24964480725</v>
          </cell>
          <cell r="N442">
            <v>1160361.7489344217</v>
          </cell>
          <cell r="O442">
            <v>370189.42652063339</v>
          </cell>
          <cell r="P442">
            <v>1850947.1326031671</v>
          </cell>
          <cell r="Q442">
            <v>188578.98945634573</v>
          </cell>
          <cell r="R442">
            <v>754315.95782538294</v>
          </cell>
          <cell r="S442">
            <v>105938.66385775083</v>
          </cell>
          <cell r="T442">
            <v>423754.65543100331</v>
          </cell>
          <cell r="U442">
            <v>423754.65543100331</v>
          </cell>
          <cell r="V442">
            <v>109178.03646015396</v>
          </cell>
          <cell r="W442">
            <v>327534.10938046186</v>
          </cell>
          <cell r="X442">
            <v>116311.90132451587</v>
          </cell>
          <cell r="Y442">
            <v>232623.80264903174</v>
          </cell>
          <cell r="Z442">
            <v>93538.547836279875</v>
          </cell>
          <cell r="AA442">
            <v>280615.64350883965</v>
          </cell>
          <cell r="AB442">
            <v>121756.26542278538</v>
          </cell>
          <cell r="AC442">
            <v>608781.32711392688</v>
          </cell>
          <cell r="AD442">
            <v>354971.76086925861</v>
          </cell>
        </row>
        <row r="443">
          <cell r="U443">
            <v>0</v>
          </cell>
        </row>
        <row r="444">
          <cell r="C444" t="str">
            <v>Taxation</v>
          </cell>
          <cell r="U444">
            <v>0</v>
          </cell>
        </row>
        <row r="445">
          <cell r="C445" t="str">
            <v>Presumptive</v>
          </cell>
          <cell r="E445">
            <v>94384</v>
          </cell>
          <cell r="F445">
            <v>471920</v>
          </cell>
          <cell r="G445">
            <v>94384</v>
          </cell>
          <cell r="H445">
            <v>283152</v>
          </cell>
          <cell r="I445">
            <v>94384</v>
          </cell>
          <cell r="J445">
            <v>283152</v>
          </cell>
          <cell r="K445">
            <v>94384</v>
          </cell>
          <cell r="L445">
            <v>283152</v>
          </cell>
          <cell r="M445">
            <v>94384</v>
          </cell>
          <cell r="N445">
            <v>283152</v>
          </cell>
          <cell r="O445">
            <v>94384</v>
          </cell>
          <cell r="P445">
            <v>471920</v>
          </cell>
          <cell r="Q445">
            <v>94384</v>
          </cell>
          <cell r="R445">
            <v>377536</v>
          </cell>
          <cell r="S445">
            <v>94384</v>
          </cell>
          <cell r="T445">
            <v>377536</v>
          </cell>
          <cell r="U445">
            <v>377536</v>
          </cell>
          <cell r="V445">
            <v>94384</v>
          </cell>
          <cell r="W445">
            <v>283152</v>
          </cell>
          <cell r="X445">
            <v>94384</v>
          </cell>
          <cell r="Y445">
            <v>188768</v>
          </cell>
          <cell r="Z445">
            <v>94384</v>
          </cell>
          <cell r="AA445">
            <v>283152</v>
          </cell>
          <cell r="AB445">
            <v>94384</v>
          </cell>
          <cell r="AC445">
            <v>471920</v>
          </cell>
          <cell r="AD445">
            <v>94384</v>
          </cell>
        </row>
        <row r="446">
          <cell r="C446" t="str">
            <v>Others</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row>
        <row r="447">
          <cell r="E447">
            <v>94384</v>
          </cell>
          <cell r="F447">
            <v>471920</v>
          </cell>
          <cell r="G447">
            <v>94384</v>
          </cell>
          <cell r="H447">
            <v>283152</v>
          </cell>
          <cell r="I447">
            <v>94384</v>
          </cell>
          <cell r="J447">
            <v>283152</v>
          </cell>
          <cell r="K447">
            <v>94384</v>
          </cell>
          <cell r="L447">
            <v>283152</v>
          </cell>
          <cell r="M447">
            <v>94384</v>
          </cell>
          <cell r="N447">
            <v>283152</v>
          </cell>
          <cell r="O447">
            <v>94384</v>
          </cell>
          <cell r="P447">
            <v>471920</v>
          </cell>
          <cell r="Q447">
            <v>94384</v>
          </cell>
          <cell r="R447">
            <v>377536</v>
          </cell>
          <cell r="S447">
            <v>94384</v>
          </cell>
          <cell r="T447">
            <v>377536</v>
          </cell>
          <cell r="U447">
            <v>377536</v>
          </cell>
          <cell r="V447">
            <v>94384</v>
          </cell>
          <cell r="W447">
            <v>283152</v>
          </cell>
          <cell r="X447">
            <v>94384</v>
          </cell>
          <cell r="Y447">
            <v>188768</v>
          </cell>
          <cell r="Z447">
            <v>94384</v>
          </cell>
          <cell r="AA447">
            <v>283152</v>
          </cell>
          <cell r="AB447">
            <v>94384</v>
          </cell>
          <cell r="AC447">
            <v>471920</v>
          </cell>
          <cell r="AD447">
            <v>94384</v>
          </cell>
        </row>
        <row r="448">
          <cell r="C448" t="str">
            <v>Net Profit after taxation</v>
          </cell>
          <cell r="E448">
            <v>97511.309569795965</v>
          </cell>
          <cell r="F448">
            <v>487556.54784897983</v>
          </cell>
          <cell r="G448">
            <v>98732.234071854997</v>
          </cell>
          <cell r="H448">
            <v>296196.70221556502</v>
          </cell>
          <cell r="I448">
            <v>82428.65119214647</v>
          </cell>
          <cell r="J448">
            <v>247285.95357643941</v>
          </cell>
          <cell r="K448">
            <v>317570.24832885189</v>
          </cell>
          <cell r="L448">
            <v>952710.74498655554</v>
          </cell>
          <cell r="M448">
            <v>292403.24964480725</v>
          </cell>
          <cell r="N448">
            <v>877209.74893442169</v>
          </cell>
          <cell r="O448">
            <v>275805.42652063339</v>
          </cell>
          <cell r="P448">
            <v>1379027.1326031671</v>
          </cell>
          <cell r="Q448">
            <v>94194.989456345735</v>
          </cell>
          <cell r="R448">
            <v>376779.95782538294</v>
          </cell>
          <cell r="S448">
            <v>11554.663857750827</v>
          </cell>
          <cell r="T448">
            <v>46218.65543100331</v>
          </cell>
          <cell r="U448">
            <v>46218.65543100331</v>
          </cell>
          <cell r="V448">
            <v>14794.036460153962</v>
          </cell>
          <cell r="W448">
            <v>44382.109380461858</v>
          </cell>
          <cell r="X448">
            <v>21927.901324515871</v>
          </cell>
          <cell r="Y448">
            <v>43855.802649031742</v>
          </cell>
          <cell r="Z448">
            <v>-845.4521637201251</v>
          </cell>
          <cell r="AA448">
            <v>-2536.3564911603462</v>
          </cell>
          <cell r="AB448">
            <v>27372.265422785378</v>
          </cell>
          <cell r="AC448">
            <v>136861.32711392688</v>
          </cell>
          <cell r="AD448">
            <v>260587.76086925861</v>
          </cell>
        </row>
      </sheetData>
      <sheetData sheetId="9">
        <row r="31">
          <cell r="C31" t="str">
            <v>Administrative Expenses</v>
          </cell>
          <cell r="D31">
            <v>10721372.916666664</v>
          </cell>
          <cell r="E31">
            <v>10721372.916666666</v>
          </cell>
          <cell r="F31">
            <v>10721372.916666664</v>
          </cell>
          <cell r="G31">
            <v>10721372.916666666</v>
          </cell>
          <cell r="H31">
            <v>10721372.916666664</v>
          </cell>
          <cell r="I31">
            <v>10721372.916666664</v>
          </cell>
          <cell r="J31">
            <v>10721372.916666664</v>
          </cell>
          <cell r="K31">
            <v>10721372.916666662</v>
          </cell>
          <cell r="L31">
            <v>10721372.916666664</v>
          </cell>
          <cell r="M31">
            <v>10721372.916666664</v>
          </cell>
          <cell r="N31">
            <v>10721372.916666664</v>
          </cell>
          <cell r="O31">
            <v>10721372.916666664</v>
          </cell>
          <cell r="P31">
            <v>128656474.99999994</v>
          </cell>
          <cell r="Q31">
            <v>85250000</v>
          </cell>
          <cell r="R31">
            <v>96492356.24999997</v>
          </cell>
        </row>
        <row r="32">
          <cell r="C32" t="str">
            <v>Depreciation (Admin. &amp; Selling )</v>
          </cell>
          <cell r="D32">
            <v>3015166.666666667</v>
          </cell>
          <cell r="E32">
            <v>3015166.666666667</v>
          </cell>
          <cell r="F32">
            <v>3015166.666666666</v>
          </cell>
          <cell r="G32">
            <v>3015166.666666667</v>
          </cell>
          <cell r="H32">
            <v>3015166.6666666665</v>
          </cell>
          <cell r="I32">
            <v>3015166.6666666665</v>
          </cell>
          <cell r="J32">
            <v>3015166.666666666</v>
          </cell>
          <cell r="K32">
            <v>3015166.6666666665</v>
          </cell>
          <cell r="L32">
            <v>3015166.666666667</v>
          </cell>
          <cell r="M32">
            <v>3015166.6666666665</v>
          </cell>
          <cell r="N32">
            <v>3015166.666666667</v>
          </cell>
          <cell r="O32">
            <v>3015166.6666666665</v>
          </cell>
          <cell r="P32">
            <v>36182000</v>
          </cell>
          <cell r="Q32">
            <v>128656474.99999996</v>
          </cell>
          <cell r="R32">
            <v>27136499.999999996</v>
          </cell>
        </row>
        <row r="33">
          <cell r="C33" t="str">
            <v>Financial Charges -Capital 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C34" t="str">
            <v>Financial  Charges -Working Capital</v>
          </cell>
          <cell r="D34">
            <v>538178.35778849502</v>
          </cell>
          <cell r="E34">
            <v>545279.40365888877</v>
          </cell>
          <cell r="F34">
            <v>546159.11057164625</v>
          </cell>
          <cell r="G34">
            <v>550766.97603805922</v>
          </cell>
          <cell r="H34">
            <v>533902.17678276938</v>
          </cell>
          <cell r="I34">
            <v>536128.40429160511</v>
          </cell>
          <cell r="J34">
            <v>543219.37853817036</v>
          </cell>
          <cell r="K34">
            <v>528543.1866506486</v>
          </cell>
          <cell r="L34">
            <v>533418.02417513903</v>
          </cell>
          <cell r="M34">
            <v>530651.17195694859</v>
          </cell>
          <cell r="N34">
            <v>530141.54451475525</v>
          </cell>
          <cell r="O34">
            <v>532607.77613354742</v>
          </cell>
          <cell r="P34">
            <v>6448995.5111006731</v>
          </cell>
          <cell r="Q34">
            <v>0</v>
          </cell>
          <cell r="R34">
            <v>4855595.0184954219</v>
          </cell>
        </row>
        <row r="35">
          <cell r="C35" t="str">
            <v>Charity &amp; Donation</v>
          </cell>
          <cell r="D35">
            <v>373734.97068645491</v>
          </cell>
          <cell r="E35">
            <v>378666.25254089502</v>
          </cell>
          <cell r="F35">
            <v>379277.16011919873</v>
          </cell>
          <cell r="G35">
            <v>382477.06669309671</v>
          </cell>
          <cell r="H35">
            <v>370765.4005435899</v>
          </cell>
          <cell r="I35">
            <v>372311.39186917024</v>
          </cell>
          <cell r="J35">
            <v>377235.67954039614</v>
          </cell>
          <cell r="K35">
            <v>367043.87961850595</v>
          </cell>
          <cell r="L35">
            <v>370429.18345495779</v>
          </cell>
          <cell r="M35">
            <v>368507.75830343668</v>
          </cell>
          <cell r="N35">
            <v>368153.85035746888</v>
          </cell>
          <cell r="O35">
            <v>369866.51120385242</v>
          </cell>
          <cell r="P35">
            <v>4478469.104931023</v>
          </cell>
          <cell r="Q35">
            <v>0</v>
          </cell>
          <cell r="R35">
            <v>3371940.9850662649</v>
          </cell>
        </row>
        <row r="36">
          <cell r="C36" t="str">
            <v>W.P.P.F.</v>
          </cell>
          <cell r="D36">
            <v>3589774.5550159276</v>
          </cell>
          <cell r="E36">
            <v>3922511.6023490066</v>
          </cell>
          <cell r="F36">
            <v>3549138.8696840247</v>
          </cell>
          <cell r="G36">
            <v>4070928.0358714503</v>
          </cell>
          <cell r="H36">
            <v>2866161.5121403579</v>
          </cell>
          <cell r="I36">
            <v>3244173.7403808949</v>
          </cell>
          <cell r="J36">
            <v>4444926.430905452</v>
          </cell>
          <cell r="K36">
            <v>2828698.7636283082</v>
          </cell>
          <cell r="L36">
            <v>3271629.4725080743</v>
          </cell>
          <cell r="M36">
            <v>3403642.5566826398</v>
          </cell>
          <cell r="N36">
            <v>2989231.687253227</v>
          </cell>
          <cell r="O36">
            <v>3664069.5858620517</v>
          </cell>
          <cell r="P36">
            <v>41844886.812281415</v>
          </cell>
          <cell r="Q36">
            <v>5000000</v>
          </cell>
          <cell r="R36">
            <v>31787942.982483491</v>
          </cell>
        </row>
        <row r="37">
          <cell r="C37" t="str">
            <v>W.W.F</v>
          </cell>
          <cell r="D37">
            <v>1364114.3309060526</v>
          </cell>
          <cell r="E37">
            <v>1490554.4088926227</v>
          </cell>
          <cell r="F37">
            <v>1348672.7704799296</v>
          </cell>
          <cell r="G37">
            <v>1546952.6536311514</v>
          </cell>
          <cell r="H37">
            <v>1089141.3746133363</v>
          </cell>
          <cell r="I37">
            <v>1232786.0213447402</v>
          </cell>
          <cell r="J37">
            <v>1689072.0437440719</v>
          </cell>
          <cell r="K37">
            <v>1074905.5301787574</v>
          </cell>
          <cell r="L37">
            <v>1243219.1995530683</v>
          </cell>
          <cell r="M37">
            <v>1293384.1715394033</v>
          </cell>
          <cell r="N37">
            <v>1135908.0411562263</v>
          </cell>
          <cell r="O37">
            <v>1392346.4426275794</v>
          </cell>
          <cell r="P37">
            <v>15901056.98866694</v>
          </cell>
          <cell r="Q37">
            <v>42437948.501138672</v>
          </cell>
          <cell r="R37">
            <v>12079418.333343731</v>
          </cell>
        </row>
        <row r="38">
          <cell r="D38">
            <v>25676692.131063595</v>
          </cell>
          <cell r="E38">
            <v>26487901.584108081</v>
          </cell>
          <cell r="F38">
            <v>33794137.827521466</v>
          </cell>
          <cell r="G38">
            <v>34912014.648900427</v>
          </cell>
          <cell r="H38">
            <v>31345860.380746722</v>
          </cell>
          <cell r="I38">
            <v>25196289.474553075</v>
          </cell>
          <cell r="J38">
            <v>27065343.449394755</v>
          </cell>
          <cell r="K38">
            <v>28760081.276742883</v>
          </cell>
          <cell r="L38">
            <v>30529585.7963579</v>
          </cell>
          <cell r="M38">
            <v>25407075.575149093</v>
          </cell>
          <cell r="N38">
            <v>33084325.039948344</v>
          </cell>
          <cell r="O38">
            <v>26144780.232493695</v>
          </cell>
          <cell r="P38">
            <v>348404087.41698003</v>
          </cell>
          <cell r="Q38">
            <v>16126420.430432698</v>
          </cell>
          <cell r="R38">
            <v>263767906.5693889</v>
          </cell>
        </row>
        <row r="39">
          <cell r="R39">
            <v>0</v>
          </cell>
        </row>
        <row r="40">
          <cell r="B40" t="str">
            <v>Operating  Profit</v>
          </cell>
          <cell r="D40">
            <v>49904274.214396581</v>
          </cell>
          <cell r="E40">
            <v>56209238.035738498</v>
          </cell>
          <cell r="F40">
            <v>49177005.753516532</v>
          </cell>
          <cell r="G40">
            <v>59875232.027926408</v>
          </cell>
          <cell r="H40">
            <v>37379959.356053472</v>
          </cell>
          <cell r="I40">
            <v>44495199.045892268</v>
          </cell>
          <cell r="J40">
            <v>73817770.143459499</v>
          </cell>
          <cell r="K40">
            <v>45795562.978759103</v>
          </cell>
          <cell r="L40">
            <v>53947664.778100342</v>
          </cell>
          <cell r="M40">
            <v>56547896.405430764</v>
          </cell>
          <cell r="N40">
            <v>48784686.016655087</v>
          </cell>
          <cell r="O40">
            <v>61317015.6887514</v>
          </cell>
          <cell r="P40">
            <v>637251504.44467998</v>
          </cell>
          <cell r="R40">
            <v>470601906.33384264</v>
          </cell>
        </row>
        <row r="41">
          <cell r="R41">
            <v>0</v>
          </cell>
        </row>
        <row r="42">
          <cell r="B42" t="str">
            <v>Other Income</v>
          </cell>
          <cell r="R42">
            <v>0</v>
          </cell>
        </row>
        <row r="43">
          <cell r="C43" t="str">
            <v>Commission on H.D.</v>
          </cell>
          <cell r="D43">
            <v>537328</v>
          </cell>
          <cell r="E43">
            <v>427928</v>
          </cell>
          <cell r="F43">
            <v>507960</v>
          </cell>
          <cell r="G43">
            <v>9525448</v>
          </cell>
          <cell r="H43">
            <v>9587968</v>
          </cell>
          <cell r="I43">
            <v>9511316</v>
          </cell>
          <cell r="J43">
            <v>2546760</v>
          </cell>
          <cell r="K43">
            <v>474808</v>
          </cell>
          <cell r="L43">
            <v>570075.99999999988</v>
          </cell>
          <cell r="M43">
            <v>427927.99999999994</v>
          </cell>
          <cell r="N43">
            <v>474808</v>
          </cell>
          <cell r="O43">
            <v>507960</v>
          </cell>
          <cell r="P43">
            <v>35100288</v>
          </cell>
          <cell r="R43">
            <v>33689592</v>
          </cell>
        </row>
        <row r="44">
          <cell r="C44" t="str">
            <v>Other Income</v>
          </cell>
          <cell r="D44">
            <v>16400000</v>
          </cell>
          <cell r="E44">
            <v>16400000</v>
          </cell>
          <cell r="F44">
            <v>16400000.000000004</v>
          </cell>
          <cell r="G44">
            <v>6400000</v>
          </cell>
          <cell r="H44">
            <v>6400000</v>
          </cell>
          <cell r="I44">
            <v>6400000</v>
          </cell>
          <cell r="J44">
            <v>6400000</v>
          </cell>
          <cell r="K44">
            <v>6400000</v>
          </cell>
          <cell r="L44">
            <v>6400000.0000000009</v>
          </cell>
          <cell r="M44">
            <v>6399999.9999999991</v>
          </cell>
          <cell r="N44">
            <v>6400000</v>
          </cell>
          <cell r="O44">
            <v>6400000.0000000009</v>
          </cell>
          <cell r="P44">
            <v>106800000</v>
          </cell>
          <cell r="R44">
            <v>87600000</v>
          </cell>
        </row>
        <row r="45">
          <cell r="D45">
            <v>16937328</v>
          </cell>
          <cell r="E45">
            <v>16827928</v>
          </cell>
          <cell r="F45">
            <v>16907960.000000004</v>
          </cell>
          <cell r="G45">
            <v>15925448</v>
          </cell>
          <cell r="H45">
            <v>15987968</v>
          </cell>
          <cell r="I45">
            <v>15911316</v>
          </cell>
          <cell r="J45">
            <v>8946760</v>
          </cell>
          <cell r="K45">
            <v>6874808</v>
          </cell>
          <cell r="L45">
            <v>6970076.0000000009</v>
          </cell>
          <cell r="M45">
            <v>6827927.9999999991</v>
          </cell>
          <cell r="N45">
            <v>6874808</v>
          </cell>
          <cell r="O45">
            <v>6907960.0000000009</v>
          </cell>
          <cell r="P45">
            <v>141900288</v>
          </cell>
          <cell r="R45">
            <v>121289592</v>
          </cell>
        </row>
        <row r="46">
          <cell r="R46">
            <v>0</v>
          </cell>
        </row>
        <row r="47">
          <cell r="B47" t="str">
            <v>Profit Before Tax</v>
          </cell>
          <cell r="D47">
            <v>66841602.214396581</v>
          </cell>
          <cell r="E47">
            <v>73037166.035738498</v>
          </cell>
          <cell r="F47">
            <v>66084965.75351654</v>
          </cell>
          <cell r="G47">
            <v>75800680.027926415</v>
          </cell>
          <cell r="H47">
            <v>53367927.356053472</v>
          </cell>
          <cell r="I47">
            <v>60406515.045892268</v>
          </cell>
          <cell r="J47">
            <v>82764530.143459499</v>
          </cell>
          <cell r="K47">
            <v>52670370.978759103</v>
          </cell>
          <cell r="L47">
            <v>60917740.778100342</v>
          </cell>
          <cell r="M47">
            <v>63375824.405430764</v>
          </cell>
          <cell r="N47">
            <v>55659494.016655087</v>
          </cell>
          <cell r="O47">
            <v>68224975.6887514</v>
          </cell>
          <cell r="P47">
            <v>779151792.44467998</v>
          </cell>
          <cell r="R47">
            <v>591891498.33384264</v>
          </cell>
        </row>
        <row r="48">
          <cell r="R48">
            <v>0</v>
          </cell>
        </row>
        <row r="49">
          <cell r="B49" t="str">
            <v>Taxation</v>
          </cell>
          <cell r="R49">
            <v>0</v>
          </cell>
        </row>
        <row r="50">
          <cell r="C50" t="str">
            <v>Current</v>
          </cell>
          <cell r="D50">
            <v>18048484.644129559</v>
          </cell>
          <cell r="E50">
            <v>20591185.236323565</v>
          </cell>
          <cell r="F50">
            <v>18469552.36144707</v>
          </cell>
          <cell r="G50">
            <v>21701762.407243371</v>
          </cell>
          <cell r="H50">
            <v>13878853.408999635</v>
          </cell>
          <cell r="I50">
            <v>15526752.211016374</v>
          </cell>
          <cell r="J50">
            <v>22707268.95787755</v>
          </cell>
          <cell r="K50">
            <v>13196417.320648406</v>
          </cell>
          <cell r="L50">
            <v>16282672.22888005</v>
          </cell>
          <cell r="M50">
            <v>17100221.287181277</v>
          </cell>
          <cell r="N50">
            <v>14455398.179443095</v>
          </cell>
          <cell r="O50">
            <v>17495643.356257901</v>
          </cell>
          <cell r="P50">
            <v>209454211.59944785</v>
          </cell>
          <cell r="R50">
            <v>160402948.77656555</v>
          </cell>
        </row>
        <row r="51">
          <cell r="C51" t="str">
            <v>Presumptive</v>
          </cell>
          <cell r="D51">
            <v>4312603.9179655453</v>
          </cell>
          <cell r="E51">
            <v>3473328.9179655453</v>
          </cell>
          <cell r="F51">
            <v>3825440.9179655453</v>
          </cell>
          <cell r="G51">
            <v>3995144.4331419198</v>
          </cell>
          <cell r="H51">
            <v>4053888.690730107</v>
          </cell>
          <cell r="I51">
            <v>4541051.690730107</v>
          </cell>
          <cell r="J51">
            <v>4608365.3347005742</v>
          </cell>
          <cell r="K51">
            <v>4255758.3347005742</v>
          </cell>
          <cell r="L51">
            <v>4061909.3347005742</v>
          </cell>
          <cell r="M51">
            <v>3967525.3347005742</v>
          </cell>
          <cell r="N51">
            <v>4161374.3347005742</v>
          </cell>
          <cell r="O51">
            <v>4802214.3347005742</v>
          </cell>
          <cell r="P51">
            <v>50058605.576702222</v>
          </cell>
        </row>
        <row r="52">
          <cell r="C52" t="str">
            <v>Normal - Oil</v>
          </cell>
          <cell r="D52">
            <v>193077.5</v>
          </cell>
          <cell r="E52">
            <v>193077.5</v>
          </cell>
          <cell r="F52">
            <v>193077.5</v>
          </cell>
          <cell r="G52">
            <v>227111.5</v>
          </cell>
          <cell r="H52">
            <v>227111.5</v>
          </cell>
          <cell r="I52">
            <v>227111.5</v>
          </cell>
          <cell r="J52">
            <v>294525</v>
          </cell>
          <cell r="K52">
            <v>294525</v>
          </cell>
          <cell r="L52">
            <v>294525</v>
          </cell>
          <cell r="M52">
            <v>310887.5</v>
          </cell>
          <cell r="N52">
            <v>310887.5</v>
          </cell>
          <cell r="O52">
            <v>310887.5</v>
          </cell>
          <cell r="P52">
            <v>3076804.5</v>
          </cell>
          <cell r="R52">
            <v>2144142</v>
          </cell>
        </row>
        <row r="53">
          <cell r="D53">
            <v>22554166.062095106</v>
          </cell>
          <cell r="E53">
            <v>24257591.654289111</v>
          </cell>
          <cell r="F53">
            <v>22488070.779412616</v>
          </cell>
          <cell r="G53">
            <v>25924018.340385292</v>
          </cell>
          <cell r="H53">
            <v>18159853.599729743</v>
          </cell>
          <cell r="I53">
            <v>20294915.401746482</v>
          </cell>
          <cell r="J53">
            <v>27610159.292578124</v>
          </cell>
          <cell r="K53">
            <v>17746700.655348979</v>
          </cell>
          <cell r="L53">
            <v>20639106.563580625</v>
          </cell>
          <cell r="M53">
            <v>21378634.12188185</v>
          </cell>
          <cell r="N53">
            <v>18927660.014143668</v>
          </cell>
          <cell r="O53">
            <v>22608745.190958474</v>
          </cell>
          <cell r="P53">
            <v>262589621.67615008</v>
          </cell>
          <cell r="Q53">
            <v>0</v>
          </cell>
          <cell r="R53">
            <v>199674582.3491661</v>
          </cell>
        </row>
        <row r="54">
          <cell r="R54">
            <v>0</v>
          </cell>
        </row>
        <row r="55">
          <cell r="B55" t="str">
            <v>Profit After Tax</v>
          </cell>
          <cell r="D55">
            <v>44287436.152301475</v>
          </cell>
          <cell r="E55">
            <v>48779574.381449386</v>
          </cell>
          <cell r="F55">
            <v>43596894.974103928</v>
          </cell>
          <cell r="G55">
            <v>49876661.687541127</v>
          </cell>
          <cell r="H55">
            <v>35208073.756323725</v>
          </cell>
          <cell r="I55">
            <v>40111599.644145787</v>
          </cell>
          <cell r="J55">
            <v>55154370.850881375</v>
          </cell>
          <cell r="K55">
            <v>34923670.323410124</v>
          </cell>
          <cell r="L55">
            <v>40278634.214519717</v>
          </cell>
          <cell r="M55">
            <v>41997190.283548914</v>
          </cell>
          <cell r="N55">
            <v>36731834.002511419</v>
          </cell>
          <cell r="O55">
            <v>45616230.497792929</v>
          </cell>
          <cell r="P55">
            <v>516562170.76853001</v>
          </cell>
          <cell r="Q55">
            <v>0</v>
          </cell>
          <cell r="R55">
            <v>392216915.98467672</v>
          </cell>
        </row>
        <row r="56">
          <cell r="D56">
            <v>42954102.818968162</v>
          </cell>
          <cell r="E56">
            <v>47446241.0481162</v>
          </cell>
          <cell r="F56">
            <v>42263561.640770659</v>
          </cell>
          <cell r="G56">
            <v>48543328.354207799</v>
          </cell>
          <cell r="H56">
            <v>33874740.422990426</v>
          </cell>
          <cell r="I56">
            <v>38778266.310812548</v>
          </cell>
          <cell r="J56">
            <v>53821037.517548025</v>
          </cell>
          <cell r="K56">
            <v>33590336.990076639</v>
          </cell>
          <cell r="L56">
            <v>38945300.881186426</v>
          </cell>
          <cell r="M56">
            <v>40663856.950215526</v>
          </cell>
          <cell r="N56">
            <v>35398500.66917821</v>
          </cell>
          <cell r="O56">
            <v>44282897.164459482</v>
          </cell>
          <cell r="P56">
            <v>500562170.76853019</v>
          </cell>
        </row>
        <row r="57">
          <cell r="D57">
            <v>1333333.3333333135</v>
          </cell>
          <cell r="E57">
            <v>1333333.3333331868</v>
          </cell>
          <cell r="F57">
            <v>1333333.3333332688</v>
          </cell>
          <cell r="G57">
            <v>1333333.3333333284</v>
          </cell>
          <cell r="H57">
            <v>1333333.3333332986</v>
          </cell>
          <cell r="I57">
            <v>1333333.333333239</v>
          </cell>
          <cell r="J57">
            <v>1333333.3333333507</v>
          </cell>
          <cell r="K57">
            <v>1333333.3333334848</v>
          </cell>
          <cell r="L57">
            <v>1333333.3333332911</v>
          </cell>
          <cell r="M57">
            <v>1333333.333333388</v>
          </cell>
          <cell r="N57">
            <v>1333333.3333332092</v>
          </cell>
          <cell r="O57">
            <v>1333333.3333334476</v>
          </cell>
          <cell r="P57">
            <v>15999999.999999821</v>
          </cell>
        </row>
      </sheetData>
      <sheetData sheetId="10">
        <row r="31">
          <cell r="C31" t="str">
            <v>Depreciation (Admin. &amp; Selling )</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C32" t="str">
            <v>Financial Charges -Capital Exp.</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C33" t="str">
            <v>Financial Charges -Working Capital</v>
          </cell>
          <cell r="E33">
            <v>60473.755293825867</v>
          </cell>
          <cell r="F33">
            <v>53527.532337999815</v>
          </cell>
          <cell r="G33">
            <v>52667.005527819274</v>
          </cell>
          <cell r="H33">
            <v>48159.604580924548</v>
          </cell>
          <cell r="I33">
            <v>64375.987664004839</v>
          </cell>
          <cell r="J33">
            <v>62207.752952627634</v>
          </cell>
          <cell r="K33">
            <v>55114.987719421209</v>
          </cell>
          <cell r="L33">
            <v>69360.660183439599</v>
          </cell>
          <cell r="M33">
            <v>64628.823803714724</v>
          </cell>
          <cell r="N33">
            <v>67314.511668711566</v>
          </cell>
          <cell r="O33">
            <v>67809.189421347022</v>
          </cell>
          <cell r="P33">
            <v>65415.30358699827</v>
          </cell>
          <cell r="Q33">
            <v>731055.11474083434</v>
          </cell>
          <cell r="R33">
            <v>341411.63835720194</v>
          </cell>
          <cell r="S33">
            <v>389643.4763836324</v>
          </cell>
          <cell r="T33">
            <v>731055.11474083434</v>
          </cell>
        </row>
        <row r="34">
          <cell r="C34" t="str">
            <v>Other Expenses  - (Charity &amp; Donation)</v>
          </cell>
          <cell r="E34">
            <v>41995.663398490193</v>
          </cell>
          <cell r="F34">
            <v>37171.897456944309</v>
          </cell>
          <cell r="G34">
            <v>36574.309394318952</v>
          </cell>
          <cell r="H34">
            <v>33444.169847864279</v>
          </cell>
          <cell r="I34">
            <v>44705.546988892253</v>
          </cell>
          <cell r="J34">
            <v>43199.828439324738</v>
          </cell>
          <cell r="K34">
            <v>38274.297027375847</v>
          </cell>
          <cell r="L34">
            <v>48167.125127388616</v>
          </cell>
          <cell r="M34">
            <v>44881.127641468564</v>
          </cell>
          <cell r="N34">
            <v>46746.188658827479</v>
          </cell>
          <cell r="O34">
            <v>47089.714875935439</v>
          </cell>
          <cell r="P34">
            <v>45427.294157637691</v>
          </cell>
          <cell r="Q34">
            <v>507677.16301446845</v>
          </cell>
          <cell r="R34">
            <v>237091.41552583475</v>
          </cell>
          <cell r="S34">
            <v>270585.74748863361</v>
          </cell>
          <cell r="T34">
            <v>507677.16301446839</v>
          </cell>
        </row>
        <row r="35">
          <cell r="C35" t="str">
            <v>W.P.P.F. &amp; Others</v>
          </cell>
          <cell r="E35">
            <v>-29905.625785854187</v>
          </cell>
          <cell r="F35">
            <v>-154804.00939961255</v>
          </cell>
          <cell r="G35">
            <v>128770.52132494061</v>
          </cell>
          <cell r="H35">
            <v>100723.40992695613</v>
          </cell>
          <cell r="I35">
            <v>-25096.358790370967</v>
          </cell>
          <cell r="J35">
            <v>-36470.247848650171</v>
          </cell>
          <cell r="K35">
            <v>-108960.0633948287</v>
          </cell>
          <cell r="L35">
            <v>236296.53701470073</v>
          </cell>
          <cell r="M35">
            <v>236709.54408274789</v>
          </cell>
          <cell r="N35">
            <v>-42274.869785737734</v>
          </cell>
          <cell r="O35">
            <v>76431.95344485424</v>
          </cell>
          <cell r="P35">
            <v>211640.89806811302</v>
          </cell>
          <cell r="Q35">
            <v>593061.6888572583</v>
          </cell>
          <cell r="R35">
            <v>-16782.310572591134</v>
          </cell>
          <cell r="S35">
            <v>609843.99942984944</v>
          </cell>
          <cell r="T35">
            <v>593061.6888572583</v>
          </cell>
        </row>
        <row r="36">
          <cell r="C36" t="str">
            <v>Workers Welfare Fund</v>
          </cell>
          <cell r="E36">
            <v>-11364.13779862459</v>
          </cell>
          <cell r="F36">
            <v>-58825.523571852777</v>
          </cell>
          <cell r="G36">
            <v>48932.798103477442</v>
          </cell>
          <cell r="H36">
            <v>38274.895772243326</v>
          </cell>
          <cell r="I36">
            <v>-9536.6163403409646</v>
          </cell>
          <cell r="J36">
            <v>-13858.69418248707</v>
          </cell>
          <cell r="K36">
            <v>-41404.824090034897</v>
          </cell>
          <cell r="L36">
            <v>89792.684065586305</v>
          </cell>
          <cell r="M36">
            <v>89949.626751444172</v>
          </cell>
          <cell r="N36">
            <v>-16064.450518580326</v>
          </cell>
          <cell r="O36">
            <v>29044.142309044608</v>
          </cell>
          <cell r="P36">
            <v>80423.541265882959</v>
          </cell>
          <cell r="Q36">
            <v>225363.44176575818</v>
          </cell>
          <cell r="R36">
            <v>-6377.2780175846292</v>
          </cell>
          <cell r="S36">
            <v>231740.71978334282</v>
          </cell>
          <cell r="T36">
            <v>225363.44176575818</v>
          </cell>
        </row>
        <row r="37">
          <cell r="E37">
            <v>3328378.1941436292</v>
          </cell>
          <cell r="F37">
            <v>5599523.3259729948</v>
          </cell>
          <cell r="G37">
            <v>443020.12447823369</v>
          </cell>
          <cell r="H37">
            <v>953027.20920075756</v>
          </cell>
          <cell r="I37">
            <v>3310398.0749957706</v>
          </cell>
          <cell r="J37">
            <v>3516254.1369121335</v>
          </cell>
          <cell r="K37">
            <v>6718269.2673832327</v>
          </cell>
          <cell r="L37">
            <v>492150.27909972053</v>
          </cell>
          <cell r="M37">
            <v>484702.39498798066</v>
          </cell>
          <cell r="N37">
            <v>5515714.5597413173</v>
          </cell>
          <cell r="O37">
            <v>3375037.7261105245</v>
          </cell>
          <cell r="P37">
            <v>936773.03687329008</v>
          </cell>
          <cell r="Q37">
            <v>34673248.329899587</v>
          </cell>
          <cell r="R37">
            <v>17150601.065703519</v>
          </cell>
          <cell r="S37">
            <v>17522647.264196064</v>
          </cell>
          <cell r="T37">
            <v>34673248.329899579</v>
          </cell>
        </row>
        <row r="38">
          <cell r="B38" t="str">
            <v>Operating Profit</v>
          </cell>
          <cell r="E38">
            <v>-1844726.1602935405</v>
          </cell>
          <cell r="F38">
            <v>-4115871.2921229061</v>
          </cell>
          <cell r="G38">
            <v>1040631.909371855</v>
          </cell>
          <cell r="H38">
            <v>530624.82464933116</v>
          </cell>
          <cell r="I38">
            <v>-1826746.0411456819</v>
          </cell>
          <cell r="J38">
            <v>-2032602.1030620448</v>
          </cell>
          <cell r="K38">
            <v>-3442040.9884909987</v>
          </cell>
          <cell r="L38">
            <v>2784077.9997925134</v>
          </cell>
          <cell r="M38">
            <v>2791525.8839042531</v>
          </cell>
          <cell r="N38">
            <v>-2239486.2808490833</v>
          </cell>
          <cell r="O38">
            <v>-98809.44721829053</v>
          </cell>
          <cell r="P38">
            <v>2339455.2420189437</v>
          </cell>
          <cell r="Q38">
            <v>-6113966.4534456488</v>
          </cell>
          <cell r="R38">
            <v>-8248688.8626029864</v>
          </cell>
          <cell r="S38">
            <v>2134722.4091573376</v>
          </cell>
          <cell r="T38">
            <v>-6113966.4534456488</v>
          </cell>
        </row>
        <row r="39">
          <cell r="R39">
            <v>0</v>
          </cell>
          <cell r="S39">
            <v>0</v>
          </cell>
          <cell r="T39">
            <v>0</v>
          </cell>
        </row>
        <row r="40">
          <cell r="B40" t="str">
            <v>Other Income</v>
          </cell>
          <cell r="R40">
            <v>0</v>
          </cell>
          <cell r="S40">
            <v>0</v>
          </cell>
          <cell r="T40">
            <v>0</v>
          </cell>
        </row>
        <row r="41">
          <cell r="C41" t="str">
            <v>H.D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C42" t="str">
            <v>Scrap income</v>
          </cell>
          <cell r="E42">
            <v>933333.33333333337</v>
          </cell>
          <cell r="F42">
            <v>933333.33333333337</v>
          </cell>
          <cell r="G42">
            <v>933333.33333333337</v>
          </cell>
          <cell r="H42">
            <v>933333.33333333337</v>
          </cell>
          <cell r="I42">
            <v>933333.33333333337</v>
          </cell>
          <cell r="J42">
            <v>933333.33333333337</v>
          </cell>
          <cell r="K42">
            <v>933333.3333333336</v>
          </cell>
          <cell r="L42">
            <v>933333.3333333336</v>
          </cell>
          <cell r="M42">
            <v>933333.3333333336</v>
          </cell>
          <cell r="N42">
            <v>933333.3333333336</v>
          </cell>
          <cell r="O42">
            <v>933333.3333333336</v>
          </cell>
          <cell r="P42">
            <v>933333.3333333336</v>
          </cell>
          <cell r="Q42">
            <v>11200000.000000004</v>
          </cell>
          <cell r="R42">
            <v>5600000</v>
          </cell>
          <cell r="S42">
            <v>5600000.0000000019</v>
          </cell>
          <cell r="T42">
            <v>11200000.000000002</v>
          </cell>
        </row>
        <row r="43">
          <cell r="E43">
            <v>933333.33333333337</v>
          </cell>
          <cell r="F43">
            <v>933333.33333333337</v>
          </cell>
          <cell r="G43">
            <v>933333.33333333337</v>
          </cell>
          <cell r="H43">
            <v>933333.33333333337</v>
          </cell>
          <cell r="I43">
            <v>933333.33333333337</v>
          </cell>
          <cell r="J43">
            <v>933333.33333333337</v>
          </cell>
          <cell r="K43">
            <v>933333.3333333336</v>
          </cell>
          <cell r="L43">
            <v>933333.3333333336</v>
          </cell>
          <cell r="M43">
            <v>933333.3333333336</v>
          </cell>
          <cell r="N43">
            <v>933333.3333333336</v>
          </cell>
          <cell r="O43">
            <v>933333.3333333336</v>
          </cell>
          <cell r="P43">
            <v>933333.3333333336</v>
          </cell>
          <cell r="Q43">
            <v>11200000.000000004</v>
          </cell>
          <cell r="R43">
            <v>5600000</v>
          </cell>
          <cell r="S43">
            <v>5600000.0000000019</v>
          </cell>
          <cell r="T43">
            <v>11200000.000000002</v>
          </cell>
        </row>
        <row r="44">
          <cell r="B44" t="str">
            <v>Profit Before Tax</v>
          </cell>
          <cell r="E44">
            <v>-911392.82696020708</v>
          </cell>
          <cell r="F44">
            <v>-3182537.9587895726</v>
          </cell>
          <cell r="G44">
            <v>1973965.2427051882</v>
          </cell>
          <cell r="H44">
            <v>1463958.1579826646</v>
          </cell>
          <cell r="I44">
            <v>-893412.7078123485</v>
          </cell>
          <cell r="J44">
            <v>-1099268.7697287113</v>
          </cell>
          <cell r="K44">
            <v>-2508707.6551576653</v>
          </cell>
          <cell r="L44">
            <v>3717411.3331258469</v>
          </cell>
          <cell r="M44">
            <v>3724859.2172375866</v>
          </cell>
          <cell r="N44">
            <v>-1306152.9475157498</v>
          </cell>
          <cell r="O44">
            <v>834523.88611504307</v>
          </cell>
          <cell r="P44">
            <v>3272788.5753522771</v>
          </cell>
          <cell r="Q44">
            <v>5086033.5465543531</v>
          </cell>
          <cell r="R44">
            <v>-2648688.8626029864</v>
          </cell>
          <cell r="S44">
            <v>7734722.4091573376</v>
          </cell>
          <cell r="T44">
            <v>5086033.5465543512</v>
          </cell>
        </row>
        <row r="45">
          <cell r="R45">
            <v>0</v>
          </cell>
          <cell r="S45">
            <v>0</v>
          </cell>
          <cell r="T45">
            <v>0</v>
          </cell>
        </row>
        <row r="46">
          <cell r="B46" t="str">
            <v>Taxation</v>
          </cell>
          <cell r="R46">
            <v>0</v>
          </cell>
          <cell r="S46">
            <v>0</v>
          </cell>
          <cell r="T46">
            <v>0</v>
          </cell>
        </row>
        <row r="47">
          <cell r="C47" t="str">
            <v>Normal</v>
          </cell>
          <cell r="E47">
            <v>-318987.48943607247</v>
          </cell>
          <cell r="F47">
            <v>-1113888.2855763503</v>
          </cell>
          <cell r="G47">
            <v>690887.83494681586</v>
          </cell>
          <cell r="H47">
            <v>512385.3552939326</v>
          </cell>
          <cell r="I47">
            <v>-312694.44773432193</v>
          </cell>
          <cell r="J47">
            <v>-384744.06940504897</v>
          </cell>
          <cell r="K47">
            <v>-878047.67930518277</v>
          </cell>
          <cell r="L47">
            <v>1301093.9665940464</v>
          </cell>
          <cell r="M47">
            <v>1303700.7260331553</v>
          </cell>
          <cell r="N47">
            <v>-457153.53163051244</v>
          </cell>
          <cell r="O47">
            <v>292083.36014026508</v>
          </cell>
          <cell r="P47">
            <v>1145476.0013732968</v>
          </cell>
          <cell r="Q47">
            <v>1780111.7412940233</v>
          </cell>
          <cell r="R47">
            <v>-927041.10191104526</v>
          </cell>
          <cell r="S47">
            <v>2707152.8432050683</v>
          </cell>
          <cell r="T47">
            <v>1780111.7412940231</v>
          </cell>
        </row>
        <row r="48">
          <cell r="C48" t="str">
            <v>Surcharge</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row>
        <row r="49">
          <cell r="C49" t="str">
            <v>Deferred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row>
        <row r="50">
          <cell r="E50">
            <v>-318987.48943607247</v>
          </cell>
          <cell r="F50">
            <v>-1113888.2855763503</v>
          </cell>
          <cell r="G50">
            <v>690887.83494681586</v>
          </cell>
          <cell r="H50">
            <v>512385.3552939326</v>
          </cell>
          <cell r="I50">
            <v>-312694.44773432193</v>
          </cell>
          <cell r="J50">
            <v>-384744.06940504897</v>
          </cell>
          <cell r="K50">
            <v>-878047.67930518277</v>
          </cell>
          <cell r="L50">
            <v>1301093.9665940464</v>
          </cell>
          <cell r="M50">
            <v>1303700.7260331553</v>
          </cell>
          <cell r="N50">
            <v>-457153.53163051244</v>
          </cell>
          <cell r="O50">
            <v>292083.36014026508</v>
          </cell>
          <cell r="P50">
            <v>1145476.0013732968</v>
          </cell>
          <cell r="Q50">
            <v>1780111.7412940233</v>
          </cell>
          <cell r="R50">
            <v>-927041.10191104526</v>
          </cell>
          <cell r="S50">
            <v>2707152.8432050683</v>
          </cell>
          <cell r="T50">
            <v>1780111.7412940231</v>
          </cell>
        </row>
        <row r="51">
          <cell r="R51">
            <v>0</v>
          </cell>
          <cell r="S51">
            <v>0</v>
          </cell>
          <cell r="T51">
            <v>0</v>
          </cell>
        </row>
        <row r="52">
          <cell r="B52" t="str">
            <v>Profit After Tax</v>
          </cell>
          <cell r="E52">
            <v>-592405.33752413467</v>
          </cell>
          <cell r="F52">
            <v>-2068649.6732132223</v>
          </cell>
          <cell r="G52">
            <v>1283077.4077583724</v>
          </cell>
          <cell r="H52">
            <v>951572.80268873204</v>
          </cell>
          <cell r="I52">
            <v>-580718.26007802656</v>
          </cell>
          <cell r="J52">
            <v>-714524.70032366237</v>
          </cell>
          <cell r="K52">
            <v>-1630659.9758524825</v>
          </cell>
          <cell r="L52">
            <v>2416317.3665318005</v>
          </cell>
          <cell r="M52">
            <v>2421158.4912044313</v>
          </cell>
          <cell r="N52">
            <v>-848999.41588523739</v>
          </cell>
          <cell r="O52">
            <v>542440.52597477799</v>
          </cell>
          <cell r="P52">
            <v>2127312.5739789801</v>
          </cell>
          <cell r="Q52">
            <v>3305921.8052603286</v>
          </cell>
          <cell r="R52">
            <v>-1721647.7606919413</v>
          </cell>
          <cell r="S52">
            <v>5027569.5659522694</v>
          </cell>
          <cell r="T52">
            <v>3305921.8052603281</v>
          </cell>
        </row>
        <row r="53">
          <cell r="E53">
            <v>-592405.3375241342</v>
          </cell>
          <cell r="F53">
            <v>-2068649.6732132209</v>
          </cell>
          <cell r="G53">
            <v>1283077.4077583731</v>
          </cell>
          <cell r="H53">
            <v>951572.80268873251</v>
          </cell>
          <cell r="I53">
            <v>-580718.26007802645</v>
          </cell>
          <cell r="J53">
            <v>-714524.70032366191</v>
          </cell>
          <cell r="K53">
            <v>-1538111.1451193038</v>
          </cell>
          <cell r="L53">
            <v>1886254.2984366277</v>
          </cell>
          <cell r="M53">
            <v>1890350.634698085</v>
          </cell>
          <cell r="N53">
            <v>-876706.05591624917</v>
          </cell>
          <cell r="O53">
            <v>300666.20258068526</v>
          </cell>
          <cell r="P53">
            <v>1641711.7816611647</v>
          </cell>
          <cell r="Q53">
            <v>1582517.9556490723</v>
          </cell>
          <cell r="R53">
            <v>-1721647.7606919375</v>
          </cell>
          <cell r="S53">
            <v>3304165.7163410094</v>
          </cell>
          <cell r="T53">
            <v>1582517.9556490718</v>
          </cell>
        </row>
        <row r="54">
          <cell r="E54">
            <v>0</v>
          </cell>
          <cell r="F54">
            <v>0</v>
          </cell>
          <cell r="G54">
            <v>0</v>
          </cell>
          <cell r="H54">
            <v>0</v>
          </cell>
          <cell r="I54">
            <v>0</v>
          </cell>
          <cell r="J54">
            <v>0</v>
          </cell>
          <cell r="K54">
            <v>-92548.830733178649</v>
          </cell>
          <cell r="L54">
            <v>530063.06809517276</v>
          </cell>
          <cell r="M54">
            <v>530807.85650634626</v>
          </cell>
          <cell r="N54">
            <v>27706.640031011775</v>
          </cell>
          <cell r="O54">
            <v>241774.32339409273</v>
          </cell>
          <cell r="P54">
            <v>485600.79231781536</v>
          </cell>
          <cell r="Q54">
            <v>1723403.8496112563</v>
          </cell>
          <cell r="R54">
            <v>0</v>
          </cell>
          <cell r="S54">
            <v>1723403.8496112602</v>
          </cell>
          <cell r="T54">
            <v>1723403.8496112602</v>
          </cell>
        </row>
        <row r="55">
          <cell r="Q55">
            <v>3305921.8052603286</v>
          </cell>
        </row>
        <row r="56">
          <cell r="B56" t="str">
            <v>INDUS MOTOR COMPANY LIMITED</v>
          </cell>
        </row>
        <row r="57">
          <cell r="B57" t="str">
            <v>PERUNIT PROFIT &amp; LOSS ACCOUNT - DAIHTASU  (CKD)</v>
          </cell>
        </row>
        <row r="58">
          <cell r="B58" t="str">
            <v>FOR THE YEAR 2001~02</v>
          </cell>
        </row>
        <row r="59">
          <cell r="AA59" t="str">
            <v xml:space="preserve">C:\MIS\2002-03\[MIS-Aug-02-Sep17-QP.xls]Variantwise </v>
          </cell>
        </row>
        <row r="60">
          <cell r="F60">
            <v>-29905.625785854187</v>
          </cell>
          <cell r="H60">
            <v>-154804.00939961255</v>
          </cell>
          <cell r="J60">
            <v>128770.52132494061</v>
          </cell>
          <cell r="L60">
            <v>100723.40992695613</v>
          </cell>
          <cell r="N60">
            <v>-25096.358790370967</v>
          </cell>
          <cell r="P60">
            <v>-36470.247848650171</v>
          </cell>
          <cell r="R60">
            <v>-98064.057055345824</v>
          </cell>
          <cell r="T60">
            <v>212666.88331323065</v>
          </cell>
          <cell r="V60">
            <v>213038.5896744731</v>
          </cell>
          <cell r="X60">
            <v>-38047.382807163958</v>
          </cell>
          <cell r="Z60">
            <v>68788.75810036881</v>
          </cell>
          <cell r="AB60">
            <v>190476.80826130172</v>
          </cell>
          <cell r="AC60" t="str">
            <v>CL</v>
          </cell>
          <cell r="AD60">
            <v>532077.28891427338</v>
          </cell>
        </row>
        <row r="61">
          <cell r="E61">
            <v>548</v>
          </cell>
          <cell r="G61">
            <v>579</v>
          </cell>
          <cell r="I61">
            <v>610</v>
          </cell>
          <cell r="K61">
            <v>641</v>
          </cell>
          <cell r="M61">
            <v>672</v>
          </cell>
          <cell r="O61">
            <v>703</v>
          </cell>
          <cell r="Q61">
            <v>734</v>
          </cell>
          <cell r="S61">
            <v>765</v>
          </cell>
          <cell r="U61">
            <v>796</v>
          </cell>
          <cell r="W61">
            <v>827</v>
          </cell>
          <cell r="Y61">
            <v>858</v>
          </cell>
          <cell r="AA61">
            <v>889</v>
          </cell>
          <cell r="AC61" t="str">
            <v>Yearly</v>
          </cell>
        </row>
        <row r="62">
          <cell r="D62" t="str">
            <v>CL</v>
          </cell>
          <cell r="E62" t="str">
            <v>Per Unit</v>
          </cell>
          <cell r="F62" t="str">
            <v>Total</v>
          </cell>
          <cell r="G62" t="str">
            <v>Per Unit</v>
          </cell>
          <cell r="H62" t="str">
            <v>Total</v>
          </cell>
          <cell r="I62" t="str">
            <v>Per Unit</v>
          </cell>
          <cell r="J62" t="str">
            <v>Total</v>
          </cell>
          <cell r="K62" t="str">
            <v>Per Unit</v>
          </cell>
          <cell r="L62" t="str">
            <v>Total</v>
          </cell>
          <cell r="M62" t="str">
            <v>Per Unit</v>
          </cell>
          <cell r="N62" t="str">
            <v>Total</v>
          </cell>
          <cell r="O62" t="str">
            <v>Per Unit</v>
          </cell>
          <cell r="P62" t="str">
            <v>Total</v>
          </cell>
          <cell r="Q62" t="str">
            <v>Per Unit</v>
          </cell>
          <cell r="R62" t="str">
            <v>Total</v>
          </cell>
          <cell r="S62" t="str">
            <v>Per Unit</v>
          </cell>
          <cell r="T62" t="str">
            <v>Total</v>
          </cell>
          <cell r="U62" t="str">
            <v>Per Unit</v>
          </cell>
          <cell r="V62" t="str">
            <v>Total</v>
          </cell>
          <cell r="W62" t="str">
            <v>Per Unit</v>
          </cell>
          <cell r="X62" t="str">
            <v>Total</v>
          </cell>
          <cell r="Y62" t="str">
            <v>Per Unit</v>
          </cell>
          <cell r="Z62" t="str">
            <v>Total</v>
          </cell>
          <cell r="AA62" t="str">
            <v>Per Unit</v>
          </cell>
          <cell r="AB62" t="str">
            <v>Total</v>
          </cell>
          <cell r="AC62" t="str">
            <v>Average</v>
          </cell>
          <cell r="AD62">
            <v>0</v>
          </cell>
          <cell r="AF62" t="str">
            <v>CL</v>
          </cell>
        </row>
        <row r="64">
          <cell r="C64" t="str">
            <v>Sales Units</v>
          </cell>
          <cell r="E64">
            <v>1</v>
          </cell>
          <cell r="F64">
            <v>90</v>
          </cell>
          <cell r="G64">
            <v>1</v>
          </cell>
          <cell r="H64">
            <v>90</v>
          </cell>
          <cell r="I64">
            <v>1</v>
          </cell>
          <cell r="J64">
            <v>90</v>
          </cell>
          <cell r="K64">
            <v>1</v>
          </cell>
          <cell r="L64">
            <v>90</v>
          </cell>
          <cell r="M64">
            <v>1</v>
          </cell>
          <cell r="N64">
            <v>90</v>
          </cell>
          <cell r="O64">
            <v>1</v>
          </cell>
          <cell r="P64">
            <v>90</v>
          </cell>
          <cell r="Q64">
            <v>1</v>
          </cell>
          <cell r="R64">
            <v>90</v>
          </cell>
          <cell r="S64">
            <v>1</v>
          </cell>
          <cell r="T64">
            <v>90</v>
          </cell>
          <cell r="U64">
            <v>1</v>
          </cell>
          <cell r="V64">
            <v>90</v>
          </cell>
          <cell r="W64">
            <v>1</v>
          </cell>
          <cell r="X64">
            <v>90</v>
          </cell>
          <cell r="Y64">
            <v>1</v>
          </cell>
          <cell r="Z64">
            <v>90</v>
          </cell>
          <cell r="AA64">
            <v>1</v>
          </cell>
          <cell r="AB64">
            <v>90</v>
          </cell>
          <cell r="AC64">
            <v>1080</v>
          </cell>
          <cell r="AE64" t="str">
            <v>Sales Units</v>
          </cell>
        </row>
        <row r="66">
          <cell r="C66" t="str">
            <v>Selling Price</v>
          </cell>
          <cell r="E66">
            <v>349000</v>
          </cell>
          <cell r="F66">
            <v>31410000</v>
          </cell>
          <cell r="G66">
            <v>349000</v>
          </cell>
          <cell r="H66">
            <v>31410000</v>
          </cell>
          <cell r="I66">
            <v>349000</v>
          </cell>
          <cell r="J66">
            <v>31410000</v>
          </cell>
          <cell r="K66">
            <v>349000</v>
          </cell>
          <cell r="L66">
            <v>31410000</v>
          </cell>
          <cell r="M66">
            <v>349000</v>
          </cell>
          <cell r="N66">
            <v>31410000</v>
          </cell>
          <cell r="O66">
            <v>349000</v>
          </cell>
          <cell r="P66">
            <v>31410000</v>
          </cell>
          <cell r="Q66">
            <v>349000</v>
          </cell>
          <cell r="R66">
            <v>31410000</v>
          </cell>
          <cell r="S66">
            <v>349000</v>
          </cell>
          <cell r="T66">
            <v>31410000</v>
          </cell>
          <cell r="U66">
            <v>349000</v>
          </cell>
          <cell r="V66">
            <v>31410000</v>
          </cell>
          <cell r="W66">
            <v>349000</v>
          </cell>
          <cell r="X66">
            <v>31410000</v>
          </cell>
          <cell r="Y66">
            <v>349000</v>
          </cell>
          <cell r="Z66">
            <v>31410000</v>
          </cell>
          <cell r="AA66">
            <v>349000</v>
          </cell>
          <cell r="AB66">
            <v>31410000</v>
          </cell>
          <cell r="AC66">
            <v>349000</v>
          </cell>
          <cell r="AE66" t="str">
            <v>Selling Price</v>
          </cell>
        </row>
        <row r="67">
          <cell r="C67" t="str">
            <v>Less: Dealer commission</v>
          </cell>
          <cell r="E67">
            <v>-6000</v>
          </cell>
          <cell r="F67">
            <v>-540000</v>
          </cell>
          <cell r="G67">
            <v>-6000</v>
          </cell>
          <cell r="H67">
            <v>-540000</v>
          </cell>
          <cell r="I67">
            <v>-6000</v>
          </cell>
          <cell r="J67">
            <v>-540000</v>
          </cell>
          <cell r="K67">
            <v>-6000</v>
          </cell>
          <cell r="L67">
            <v>-540000</v>
          </cell>
          <cell r="M67">
            <v>-6000</v>
          </cell>
          <cell r="N67">
            <v>-540000</v>
          </cell>
          <cell r="O67">
            <v>-6000</v>
          </cell>
          <cell r="P67">
            <v>-540000</v>
          </cell>
          <cell r="Q67">
            <v>-6000</v>
          </cell>
          <cell r="R67">
            <v>-540000</v>
          </cell>
          <cell r="S67">
            <v>-6000</v>
          </cell>
          <cell r="T67">
            <v>-540000</v>
          </cell>
          <cell r="U67">
            <v>-6000</v>
          </cell>
          <cell r="V67">
            <v>-540000</v>
          </cell>
          <cell r="W67">
            <v>-6000</v>
          </cell>
          <cell r="X67">
            <v>-540000</v>
          </cell>
          <cell r="Y67">
            <v>-6000</v>
          </cell>
          <cell r="Z67">
            <v>-540000</v>
          </cell>
          <cell r="AA67">
            <v>-6000</v>
          </cell>
          <cell r="AB67">
            <v>-540000</v>
          </cell>
          <cell r="AC67">
            <v>-6000</v>
          </cell>
          <cell r="AE67" t="str">
            <v>Less: Dealer commission</v>
          </cell>
        </row>
        <row r="68">
          <cell r="D68" t="str">
            <v xml:space="preserve">  Sales tax</v>
          </cell>
          <cell r="E68">
            <v>-45521.739130434784</v>
          </cell>
          <cell r="F68">
            <v>-4096956.5217391304</v>
          </cell>
          <cell r="G68">
            <v>-45521.739130434784</v>
          </cell>
          <cell r="H68">
            <v>-4096956.5217391304</v>
          </cell>
          <cell r="I68">
            <v>-45521.739130434784</v>
          </cell>
          <cell r="J68">
            <v>-4096956.5217391304</v>
          </cell>
          <cell r="K68">
            <v>-45521.739130434784</v>
          </cell>
          <cell r="L68">
            <v>-4096956.5217391304</v>
          </cell>
          <cell r="M68">
            <v>-45521.739130434784</v>
          </cell>
          <cell r="N68">
            <v>-4096956.5217391304</v>
          </cell>
          <cell r="O68">
            <v>-45521.739130434784</v>
          </cell>
          <cell r="P68">
            <v>-4096956.5217391304</v>
          </cell>
          <cell r="Q68">
            <v>-45521.739130434784</v>
          </cell>
          <cell r="R68">
            <v>-4096956.5217391304</v>
          </cell>
          <cell r="S68">
            <v>-45521.739130434784</v>
          </cell>
          <cell r="T68">
            <v>-4096956.5217391304</v>
          </cell>
          <cell r="U68">
            <v>-45521.739130434784</v>
          </cell>
          <cell r="V68">
            <v>-4096956.5217391304</v>
          </cell>
          <cell r="W68">
            <v>-45521.739130434784</v>
          </cell>
          <cell r="X68">
            <v>-4096956.5217391304</v>
          </cell>
          <cell r="Y68">
            <v>-45521.739130434784</v>
          </cell>
          <cell r="Z68">
            <v>-4096956.5217391304</v>
          </cell>
          <cell r="AA68">
            <v>-45521.739130434784</v>
          </cell>
          <cell r="AB68">
            <v>-4096956.5217391304</v>
          </cell>
          <cell r="AC68">
            <v>-45521.739130434784</v>
          </cell>
          <cell r="AF68" t="str">
            <v xml:space="preserve">  Sales tax</v>
          </cell>
        </row>
        <row r="69">
          <cell r="C69" t="str">
            <v>Net Sales</v>
          </cell>
          <cell r="E69">
            <v>297478.26086956519</v>
          </cell>
          <cell r="F69">
            <v>26773043.478260871</v>
          </cell>
          <cell r="G69">
            <v>297478.26086956519</v>
          </cell>
          <cell r="H69">
            <v>26773043.478260871</v>
          </cell>
          <cell r="I69">
            <v>297478.26086956519</v>
          </cell>
          <cell r="J69">
            <v>26773043.478260871</v>
          </cell>
          <cell r="K69">
            <v>297478.26086956519</v>
          </cell>
          <cell r="L69">
            <v>26773043.478260871</v>
          </cell>
          <cell r="M69">
            <v>297478.26086956519</v>
          </cell>
          <cell r="N69">
            <v>26773043.478260871</v>
          </cell>
          <cell r="O69">
            <v>297478.26086956519</v>
          </cell>
          <cell r="P69">
            <v>26773043.478260871</v>
          </cell>
          <cell r="Q69">
            <v>297478.26086956519</v>
          </cell>
          <cell r="R69">
            <v>26773043.478260871</v>
          </cell>
          <cell r="S69">
            <v>297478.26086956519</v>
          </cell>
          <cell r="T69">
            <v>26773043.478260871</v>
          </cell>
          <cell r="U69">
            <v>297478.26086956519</v>
          </cell>
          <cell r="V69">
            <v>26773043.478260871</v>
          </cell>
          <cell r="W69">
            <v>297478.26086956519</v>
          </cell>
          <cell r="X69">
            <v>26773043.478260871</v>
          </cell>
          <cell r="Y69">
            <v>297478.26086956519</v>
          </cell>
          <cell r="Z69">
            <v>26773043.478260871</v>
          </cell>
          <cell r="AA69">
            <v>297478.26086956519</v>
          </cell>
          <cell r="AB69">
            <v>26773043.478260871</v>
          </cell>
          <cell r="AC69">
            <v>297478.26086956519</v>
          </cell>
          <cell r="AE69" t="str">
            <v>Net Sales</v>
          </cell>
        </row>
        <row r="71">
          <cell r="C71" t="str">
            <v>Variable Cost of Sales</v>
          </cell>
          <cell r="AE71" t="str">
            <v>Variable Cost of Sales</v>
          </cell>
        </row>
        <row r="72">
          <cell r="D72" t="str">
            <v>CKD Cost</v>
          </cell>
          <cell r="E72">
            <v>185405.57509915665</v>
          </cell>
          <cell r="F72">
            <v>16686501.758924099</v>
          </cell>
          <cell r="G72">
            <v>185405.57509915665</v>
          </cell>
          <cell r="H72">
            <v>16686501.758924099</v>
          </cell>
          <cell r="I72">
            <v>185405.57509915665</v>
          </cell>
          <cell r="J72">
            <v>16686501.758924099</v>
          </cell>
          <cell r="K72">
            <v>185405.57509915665</v>
          </cell>
          <cell r="L72">
            <v>16686501.758924099</v>
          </cell>
          <cell r="M72">
            <v>185405.57509915665</v>
          </cell>
          <cell r="N72">
            <v>16686501.758924099</v>
          </cell>
          <cell r="O72">
            <v>185405.57509915665</v>
          </cell>
          <cell r="P72">
            <v>16686501.758924099</v>
          </cell>
          <cell r="Q72">
            <v>185405.57509915665</v>
          </cell>
          <cell r="R72">
            <v>16686501.758924099</v>
          </cell>
          <cell r="S72">
            <v>185405.57509915665</v>
          </cell>
          <cell r="T72">
            <v>16686501.758924099</v>
          </cell>
          <cell r="U72">
            <v>185405.57509915665</v>
          </cell>
          <cell r="V72">
            <v>16686501.758924099</v>
          </cell>
          <cell r="W72">
            <v>185405.57509915665</v>
          </cell>
          <cell r="X72">
            <v>16686501.758924099</v>
          </cell>
          <cell r="Y72">
            <v>185405.57509915665</v>
          </cell>
          <cell r="Z72">
            <v>16686501.758924099</v>
          </cell>
          <cell r="AA72">
            <v>185405.57509915665</v>
          </cell>
          <cell r="AB72">
            <v>16686501.758924099</v>
          </cell>
          <cell r="AC72">
            <v>185405.57509915665</v>
          </cell>
          <cell r="AD72">
            <v>274187.48166098294</v>
          </cell>
          <cell r="AF72" t="str">
            <v>CKD Cost</v>
          </cell>
        </row>
        <row r="73">
          <cell r="D73" t="str">
            <v>Vendor parts</v>
          </cell>
          <cell r="E73">
            <v>70231</v>
          </cell>
          <cell r="F73">
            <v>6320790</v>
          </cell>
          <cell r="G73">
            <v>70231</v>
          </cell>
          <cell r="H73">
            <v>6320790</v>
          </cell>
          <cell r="I73">
            <v>70231</v>
          </cell>
          <cell r="J73">
            <v>6320790</v>
          </cell>
          <cell r="K73">
            <v>70231</v>
          </cell>
          <cell r="L73">
            <v>6320790</v>
          </cell>
          <cell r="M73">
            <v>70231</v>
          </cell>
          <cell r="N73">
            <v>6320790</v>
          </cell>
          <cell r="O73">
            <v>70231</v>
          </cell>
          <cell r="P73">
            <v>6320790</v>
          </cell>
          <cell r="Q73">
            <v>70231</v>
          </cell>
          <cell r="R73">
            <v>6320790</v>
          </cell>
          <cell r="S73">
            <v>70231</v>
          </cell>
          <cell r="T73">
            <v>6320790</v>
          </cell>
          <cell r="U73">
            <v>70231</v>
          </cell>
          <cell r="V73">
            <v>6320790</v>
          </cell>
          <cell r="W73">
            <v>70231</v>
          </cell>
          <cell r="X73">
            <v>6320790</v>
          </cell>
          <cell r="Y73">
            <v>70231</v>
          </cell>
          <cell r="Z73">
            <v>6320790</v>
          </cell>
          <cell r="AA73">
            <v>70231</v>
          </cell>
          <cell r="AB73">
            <v>6320790</v>
          </cell>
          <cell r="AC73">
            <v>70231</v>
          </cell>
          <cell r="AF73" t="str">
            <v>Vendor parts</v>
          </cell>
        </row>
        <row r="74">
          <cell r="D74" t="str">
            <v>DMC Parts</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F74" t="str">
            <v>Nomi Parts</v>
          </cell>
        </row>
        <row r="75">
          <cell r="D75" t="str">
            <v>Paints &amp; Chemicals</v>
          </cell>
          <cell r="E75">
            <v>3341</v>
          </cell>
          <cell r="F75">
            <v>300690</v>
          </cell>
          <cell r="G75">
            <v>3341</v>
          </cell>
          <cell r="H75">
            <v>300690</v>
          </cell>
          <cell r="I75">
            <v>3341</v>
          </cell>
          <cell r="J75">
            <v>300690</v>
          </cell>
          <cell r="K75">
            <v>3341</v>
          </cell>
          <cell r="L75">
            <v>300690</v>
          </cell>
          <cell r="M75">
            <v>3341</v>
          </cell>
          <cell r="N75">
            <v>300690</v>
          </cell>
          <cell r="O75">
            <v>3341</v>
          </cell>
          <cell r="P75">
            <v>300690</v>
          </cell>
          <cell r="Q75">
            <v>3341</v>
          </cell>
          <cell r="R75">
            <v>300690</v>
          </cell>
          <cell r="S75">
            <v>3341</v>
          </cell>
          <cell r="T75">
            <v>300690</v>
          </cell>
          <cell r="U75">
            <v>3341</v>
          </cell>
          <cell r="V75">
            <v>300690</v>
          </cell>
          <cell r="W75">
            <v>3341</v>
          </cell>
          <cell r="X75">
            <v>300690</v>
          </cell>
          <cell r="Y75">
            <v>3341</v>
          </cell>
          <cell r="Z75">
            <v>300690</v>
          </cell>
          <cell r="AA75">
            <v>3341</v>
          </cell>
          <cell r="AB75">
            <v>300690</v>
          </cell>
          <cell r="AC75">
            <v>3341</v>
          </cell>
          <cell r="AF75" t="str">
            <v>Paints &amp; Chemicals</v>
          </cell>
        </row>
        <row r="76">
          <cell r="D76" t="str">
            <v>Consumables</v>
          </cell>
          <cell r="E76">
            <v>3304</v>
          </cell>
          <cell r="F76">
            <v>297360</v>
          </cell>
          <cell r="G76">
            <v>3304</v>
          </cell>
          <cell r="H76">
            <v>297360</v>
          </cell>
          <cell r="I76">
            <v>3304</v>
          </cell>
          <cell r="J76">
            <v>297360</v>
          </cell>
          <cell r="K76">
            <v>3304</v>
          </cell>
          <cell r="L76">
            <v>297360</v>
          </cell>
          <cell r="M76">
            <v>3304</v>
          </cell>
          <cell r="N76">
            <v>297360</v>
          </cell>
          <cell r="O76">
            <v>3304</v>
          </cell>
          <cell r="P76">
            <v>297360</v>
          </cell>
          <cell r="Q76">
            <v>3304</v>
          </cell>
          <cell r="R76">
            <v>297360</v>
          </cell>
          <cell r="S76">
            <v>3304</v>
          </cell>
          <cell r="T76">
            <v>297360</v>
          </cell>
          <cell r="U76">
            <v>3304</v>
          </cell>
          <cell r="V76">
            <v>297360</v>
          </cell>
          <cell r="W76">
            <v>3304</v>
          </cell>
          <cell r="X76">
            <v>297360</v>
          </cell>
          <cell r="Y76">
            <v>3304</v>
          </cell>
          <cell r="Z76">
            <v>297360</v>
          </cell>
          <cell r="AA76">
            <v>3304</v>
          </cell>
          <cell r="AB76">
            <v>297360</v>
          </cell>
          <cell r="AC76">
            <v>3304</v>
          </cell>
          <cell r="AF76" t="str">
            <v>Consumables</v>
          </cell>
        </row>
        <row r="77">
          <cell r="D77" t="str">
            <v>KD Parts</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F77" t="str">
            <v>KD Parts</v>
          </cell>
        </row>
        <row r="78">
          <cell r="D78" t="str">
            <v>Spare parts</v>
          </cell>
          <cell r="E78">
            <v>44</v>
          </cell>
          <cell r="F78">
            <v>3960</v>
          </cell>
          <cell r="G78">
            <v>44</v>
          </cell>
          <cell r="H78">
            <v>3960</v>
          </cell>
          <cell r="I78">
            <v>44</v>
          </cell>
          <cell r="J78">
            <v>3960</v>
          </cell>
          <cell r="K78">
            <v>44</v>
          </cell>
          <cell r="L78">
            <v>3960</v>
          </cell>
          <cell r="M78">
            <v>44</v>
          </cell>
          <cell r="N78">
            <v>3960</v>
          </cell>
          <cell r="O78">
            <v>44</v>
          </cell>
          <cell r="P78">
            <v>3960</v>
          </cell>
          <cell r="Q78">
            <v>44</v>
          </cell>
          <cell r="R78">
            <v>3960</v>
          </cell>
          <cell r="S78">
            <v>44</v>
          </cell>
          <cell r="T78">
            <v>3960</v>
          </cell>
          <cell r="U78">
            <v>44</v>
          </cell>
          <cell r="V78">
            <v>3960</v>
          </cell>
          <cell r="W78">
            <v>44</v>
          </cell>
          <cell r="X78">
            <v>3960</v>
          </cell>
          <cell r="Y78">
            <v>44</v>
          </cell>
          <cell r="Z78">
            <v>3960</v>
          </cell>
          <cell r="AA78">
            <v>44</v>
          </cell>
          <cell r="AB78">
            <v>3960</v>
          </cell>
          <cell r="AC78">
            <v>44</v>
          </cell>
          <cell r="AF78" t="str">
            <v>Spare parts</v>
          </cell>
        </row>
        <row r="79">
          <cell r="D79" t="str">
            <v>Utilites</v>
          </cell>
          <cell r="E79">
            <v>3875</v>
          </cell>
          <cell r="F79">
            <v>348750</v>
          </cell>
          <cell r="G79">
            <v>3875</v>
          </cell>
          <cell r="H79">
            <v>348750</v>
          </cell>
          <cell r="I79">
            <v>3875</v>
          </cell>
          <cell r="J79">
            <v>348750</v>
          </cell>
          <cell r="K79">
            <v>3875</v>
          </cell>
          <cell r="L79">
            <v>348750</v>
          </cell>
          <cell r="M79">
            <v>3875</v>
          </cell>
          <cell r="N79">
            <v>348750</v>
          </cell>
          <cell r="O79">
            <v>3875</v>
          </cell>
          <cell r="P79">
            <v>348750</v>
          </cell>
          <cell r="Q79">
            <v>3875</v>
          </cell>
          <cell r="R79">
            <v>348750</v>
          </cell>
          <cell r="S79">
            <v>3875</v>
          </cell>
          <cell r="T79">
            <v>348750</v>
          </cell>
          <cell r="U79">
            <v>3875</v>
          </cell>
          <cell r="V79">
            <v>348750</v>
          </cell>
          <cell r="W79">
            <v>3875</v>
          </cell>
          <cell r="X79">
            <v>348750</v>
          </cell>
          <cell r="Y79">
            <v>3875</v>
          </cell>
          <cell r="Z79">
            <v>348750</v>
          </cell>
          <cell r="AA79">
            <v>3875</v>
          </cell>
          <cell r="AB79">
            <v>348750</v>
          </cell>
          <cell r="AC79">
            <v>3875</v>
          </cell>
          <cell r="AF79" t="str">
            <v>Utilites</v>
          </cell>
        </row>
        <row r="80">
          <cell r="D80" t="str">
            <v>Royalty</v>
          </cell>
          <cell r="E80">
            <v>1894</v>
          </cell>
          <cell r="F80">
            <v>170460</v>
          </cell>
          <cell r="G80">
            <v>1894</v>
          </cell>
          <cell r="H80">
            <v>170460</v>
          </cell>
          <cell r="I80">
            <v>1894</v>
          </cell>
          <cell r="J80">
            <v>170460</v>
          </cell>
          <cell r="K80">
            <v>1894</v>
          </cell>
          <cell r="L80">
            <v>170460</v>
          </cell>
          <cell r="M80">
            <v>1894</v>
          </cell>
          <cell r="N80">
            <v>170460</v>
          </cell>
          <cell r="O80">
            <v>1894</v>
          </cell>
          <cell r="P80">
            <v>170460</v>
          </cell>
          <cell r="Q80">
            <v>1894</v>
          </cell>
          <cell r="R80">
            <v>170460</v>
          </cell>
          <cell r="S80">
            <v>1894</v>
          </cell>
          <cell r="T80">
            <v>170460</v>
          </cell>
          <cell r="U80">
            <v>1894</v>
          </cell>
          <cell r="V80">
            <v>170460</v>
          </cell>
          <cell r="W80">
            <v>1894</v>
          </cell>
          <cell r="X80">
            <v>170460</v>
          </cell>
          <cell r="Y80">
            <v>1894</v>
          </cell>
          <cell r="Z80">
            <v>170460</v>
          </cell>
          <cell r="AA80">
            <v>1894</v>
          </cell>
          <cell r="AB80">
            <v>170460</v>
          </cell>
          <cell r="AC80">
            <v>1894</v>
          </cell>
          <cell r="AF80" t="str">
            <v>Royalty</v>
          </cell>
        </row>
        <row r="82">
          <cell r="E82">
            <v>268094.57509915665</v>
          </cell>
          <cell r="F82">
            <v>24128511.758924097</v>
          </cell>
          <cell r="G82">
            <v>268094.57509915665</v>
          </cell>
          <cell r="H82">
            <v>24128511.758924097</v>
          </cell>
          <cell r="I82">
            <v>268094.57509915665</v>
          </cell>
          <cell r="J82">
            <v>24128511.758924097</v>
          </cell>
          <cell r="K82">
            <v>268094.57509915665</v>
          </cell>
          <cell r="L82">
            <v>24128511.758924097</v>
          </cell>
          <cell r="M82">
            <v>268094.57509915665</v>
          </cell>
          <cell r="N82">
            <v>24128511.758924097</v>
          </cell>
          <cell r="O82">
            <v>268094.57509915665</v>
          </cell>
          <cell r="P82">
            <v>24128511.758924097</v>
          </cell>
          <cell r="Q82">
            <v>268094.57509915665</v>
          </cell>
          <cell r="R82">
            <v>24128511.758924097</v>
          </cell>
          <cell r="S82">
            <v>268094.57509915665</v>
          </cell>
          <cell r="T82">
            <v>24128511.758924097</v>
          </cell>
          <cell r="U82">
            <v>268094.57509915665</v>
          </cell>
          <cell r="V82">
            <v>24128511.758924097</v>
          </cell>
          <cell r="W82">
            <v>268094.57509915665</v>
          </cell>
          <cell r="X82">
            <v>24128511.758924097</v>
          </cell>
          <cell r="Y82">
            <v>268094.57509915665</v>
          </cell>
          <cell r="Z82">
            <v>24128511.758924097</v>
          </cell>
          <cell r="AA82">
            <v>268094.57509915665</v>
          </cell>
          <cell r="AB82">
            <v>24128511.758924097</v>
          </cell>
          <cell r="AC82">
            <v>268094.57509915665</v>
          </cell>
        </row>
        <row r="83">
          <cell r="C83" t="str">
            <v>Contribution Margin</v>
          </cell>
          <cell r="E83">
            <v>29383.685770408541</v>
          </cell>
          <cell r="F83">
            <v>2644531.7193367742</v>
          </cell>
          <cell r="G83">
            <v>29383.685770408541</v>
          </cell>
          <cell r="H83">
            <v>2644531.7193367742</v>
          </cell>
          <cell r="I83">
            <v>29383.685770408541</v>
          </cell>
          <cell r="J83">
            <v>2644531.7193367742</v>
          </cell>
          <cell r="K83">
            <v>29383.685770408541</v>
          </cell>
          <cell r="L83">
            <v>2644531.7193367742</v>
          </cell>
          <cell r="M83">
            <v>29383.685770408541</v>
          </cell>
          <cell r="N83">
            <v>2644531.7193367742</v>
          </cell>
          <cell r="O83">
            <v>29383.685770408541</v>
          </cell>
          <cell r="P83">
            <v>2644531.7193367742</v>
          </cell>
          <cell r="Q83">
            <v>29383.685770408541</v>
          </cell>
          <cell r="R83">
            <v>2644531.7193367742</v>
          </cell>
          <cell r="S83">
            <v>29383.685770408541</v>
          </cell>
          <cell r="T83">
            <v>2644531.7193367742</v>
          </cell>
          <cell r="U83">
            <v>29383.685770408541</v>
          </cell>
          <cell r="V83">
            <v>2644531.7193367742</v>
          </cell>
          <cell r="W83">
            <v>29383.685770408541</v>
          </cell>
          <cell r="X83">
            <v>2644531.7193367742</v>
          </cell>
          <cell r="Y83">
            <v>29383.685770408541</v>
          </cell>
          <cell r="Z83">
            <v>2644531.7193367742</v>
          </cell>
          <cell r="AA83">
            <v>29383.685770408541</v>
          </cell>
          <cell r="AB83">
            <v>2644531.7193367742</v>
          </cell>
          <cell r="AC83">
            <v>29383.685770408541</v>
          </cell>
          <cell r="AE83" t="str">
            <v>Contribution Margin</v>
          </cell>
        </row>
        <row r="85">
          <cell r="C85" t="str">
            <v>Production cost</v>
          </cell>
          <cell r="AE85" t="str">
            <v>Production cost</v>
          </cell>
        </row>
        <row r="86">
          <cell r="D86" t="str">
            <v xml:space="preserve">Salaries &amp; Wages </v>
          </cell>
          <cell r="E86">
            <v>4619.3194081365082</v>
          </cell>
          <cell r="F86">
            <v>415738.74673228571</v>
          </cell>
          <cell r="G86">
            <v>4619.3194081365082</v>
          </cell>
          <cell r="H86">
            <v>415738.74673228571</v>
          </cell>
          <cell r="I86">
            <v>4619.3194081365082</v>
          </cell>
          <cell r="J86">
            <v>415738.74673228571</v>
          </cell>
          <cell r="K86">
            <v>4619.3194081365082</v>
          </cell>
          <cell r="L86">
            <v>415738.74673228571</v>
          </cell>
          <cell r="M86">
            <v>4619.3194081365082</v>
          </cell>
          <cell r="N86">
            <v>415738.74673228571</v>
          </cell>
          <cell r="O86">
            <v>4619.3194081365082</v>
          </cell>
          <cell r="P86">
            <v>415738.74673228571</v>
          </cell>
          <cell r="Q86">
            <v>3959.4166355455786</v>
          </cell>
          <cell r="R86">
            <v>356347.49719910207</v>
          </cell>
          <cell r="S86">
            <v>3959.4166355455786</v>
          </cell>
          <cell r="T86">
            <v>356347.49719910207</v>
          </cell>
          <cell r="U86">
            <v>3959.4166355455786</v>
          </cell>
          <cell r="V86">
            <v>356347.49719910207</v>
          </cell>
          <cell r="W86">
            <v>3959.4166355455786</v>
          </cell>
          <cell r="X86">
            <v>356347.49719910207</v>
          </cell>
          <cell r="Y86">
            <v>3959.4166355455786</v>
          </cell>
          <cell r="Z86">
            <v>356347.49719910207</v>
          </cell>
          <cell r="AA86">
            <v>3959.4166355455786</v>
          </cell>
          <cell r="AB86">
            <v>356347.49719910207</v>
          </cell>
          <cell r="AC86">
            <v>4289.3680218410445</v>
          </cell>
          <cell r="AF86" t="str">
            <v xml:space="preserve">Salaries &amp; Wages </v>
          </cell>
        </row>
        <row r="87">
          <cell r="D87" t="str">
            <v xml:space="preserve">Utilities </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F87" t="str">
            <v xml:space="preserve">Utilities </v>
          </cell>
        </row>
        <row r="88">
          <cell r="D88" t="str">
            <v>Depreciation</v>
          </cell>
          <cell r="E88">
            <v>19315.555555555558</v>
          </cell>
          <cell r="F88">
            <v>1738400.0000000002</v>
          </cell>
          <cell r="G88">
            <v>19315.555555555558</v>
          </cell>
          <cell r="H88">
            <v>1738400.0000000002</v>
          </cell>
          <cell r="I88">
            <v>19315.555555555558</v>
          </cell>
          <cell r="J88">
            <v>1738400.0000000002</v>
          </cell>
          <cell r="K88">
            <v>19315.555555555558</v>
          </cell>
          <cell r="L88">
            <v>1738400.0000000002</v>
          </cell>
          <cell r="M88">
            <v>19315.555555555558</v>
          </cell>
          <cell r="N88">
            <v>1738400.0000000002</v>
          </cell>
          <cell r="O88">
            <v>19315.555555555558</v>
          </cell>
          <cell r="P88">
            <v>1738400.0000000002</v>
          </cell>
          <cell r="Q88">
            <v>16556.190476190477</v>
          </cell>
          <cell r="R88">
            <v>1490057.142857143</v>
          </cell>
          <cell r="S88">
            <v>16556.190476190477</v>
          </cell>
          <cell r="T88">
            <v>1490057.142857143</v>
          </cell>
          <cell r="U88">
            <v>16556.190476190477</v>
          </cell>
          <cell r="V88">
            <v>1490057.142857143</v>
          </cell>
          <cell r="W88">
            <v>16556.190476190477</v>
          </cell>
          <cell r="X88">
            <v>1490057.142857143</v>
          </cell>
          <cell r="Y88">
            <v>16556.190476190477</v>
          </cell>
          <cell r="Z88">
            <v>1490057.142857143</v>
          </cell>
          <cell r="AA88">
            <v>16556.190476190477</v>
          </cell>
          <cell r="AB88">
            <v>1490057.142857143</v>
          </cell>
          <cell r="AC88">
            <v>17935.873015873021</v>
          </cell>
          <cell r="AF88" t="str">
            <v>Depreciation</v>
          </cell>
        </row>
        <row r="89">
          <cell r="D89" t="str">
            <v xml:space="preserve">Other Factory overhead </v>
          </cell>
          <cell r="E89">
            <v>2884.1866359118612</v>
          </cell>
          <cell r="F89">
            <v>259576.7972320675</v>
          </cell>
          <cell r="G89">
            <v>2884.1866359118612</v>
          </cell>
          <cell r="H89">
            <v>259576.7972320675</v>
          </cell>
          <cell r="I89">
            <v>2884.1866359118612</v>
          </cell>
          <cell r="J89">
            <v>259576.7972320675</v>
          </cell>
          <cell r="K89">
            <v>2884.1866359118612</v>
          </cell>
          <cell r="L89">
            <v>259576.7972320675</v>
          </cell>
          <cell r="M89">
            <v>2884.1866359118612</v>
          </cell>
          <cell r="N89">
            <v>259576.7972320675</v>
          </cell>
          <cell r="O89">
            <v>2884.1866359118612</v>
          </cell>
          <cell r="P89">
            <v>259576.7972320675</v>
          </cell>
          <cell r="Q89">
            <v>2472.1599736387384</v>
          </cell>
          <cell r="R89">
            <v>222494.39762748647</v>
          </cell>
          <cell r="S89">
            <v>2472.1599736387384</v>
          </cell>
          <cell r="T89">
            <v>222494.39762748647</v>
          </cell>
          <cell r="U89">
            <v>2472.1599736387384</v>
          </cell>
          <cell r="V89">
            <v>222494.39762748647</v>
          </cell>
          <cell r="W89">
            <v>2472.1599736387384</v>
          </cell>
          <cell r="X89">
            <v>222494.39762748647</v>
          </cell>
          <cell r="Y89">
            <v>2472.1599736387384</v>
          </cell>
          <cell r="Z89">
            <v>222494.39762748647</v>
          </cell>
          <cell r="AA89">
            <v>2472.1599736387384</v>
          </cell>
          <cell r="AB89">
            <v>222494.39762748647</v>
          </cell>
          <cell r="AC89">
            <v>2678.1733047752996</v>
          </cell>
          <cell r="AF89" t="str">
            <v xml:space="preserve">Other Factory overhead </v>
          </cell>
        </row>
        <row r="90">
          <cell r="D90" t="str">
            <v>Running Royalty</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F90" t="str">
            <v>Running Royalty</v>
          </cell>
        </row>
        <row r="91">
          <cell r="E91">
            <v>26819.061599603927</v>
          </cell>
          <cell r="F91">
            <v>2413715.5439643539</v>
          </cell>
          <cell r="G91">
            <v>26819.061599603927</v>
          </cell>
          <cell r="H91">
            <v>2413715.5439643539</v>
          </cell>
          <cell r="I91">
            <v>26819.061599603927</v>
          </cell>
          <cell r="J91">
            <v>2413715.5439643539</v>
          </cell>
          <cell r="K91">
            <v>26819.061599603927</v>
          </cell>
          <cell r="L91">
            <v>2413715.5439643539</v>
          </cell>
          <cell r="M91">
            <v>26819.061599603927</v>
          </cell>
          <cell r="N91">
            <v>2413715.5439643539</v>
          </cell>
          <cell r="O91">
            <v>26819.061599603927</v>
          </cell>
          <cell r="P91">
            <v>2413715.5439643539</v>
          </cell>
          <cell r="Q91">
            <v>22987.767085374795</v>
          </cell>
          <cell r="R91">
            <v>2068899.0376837314</v>
          </cell>
          <cell r="S91">
            <v>22987.767085374795</v>
          </cell>
          <cell r="T91">
            <v>2068899.0376837314</v>
          </cell>
          <cell r="U91">
            <v>22987.767085374795</v>
          </cell>
          <cell r="V91">
            <v>2068899.0376837314</v>
          </cell>
          <cell r="W91">
            <v>22987.767085374795</v>
          </cell>
          <cell r="X91">
            <v>2068899.0376837314</v>
          </cell>
          <cell r="Y91">
            <v>22987.767085374795</v>
          </cell>
          <cell r="Z91">
            <v>2068899.0376837314</v>
          </cell>
          <cell r="AA91">
            <v>22987.767085374795</v>
          </cell>
          <cell r="AB91">
            <v>2068899.0376837314</v>
          </cell>
          <cell r="AC91">
            <v>24903.414342489366</v>
          </cell>
        </row>
        <row r="92">
          <cell r="C92" t="str">
            <v>Gross Profit</v>
          </cell>
          <cell r="E92">
            <v>2564.6241708046146</v>
          </cell>
          <cell r="F92">
            <v>230816.17537242034</v>
          </cell>
          <cell r="G92">
            <v>2564.6241708046146</v>
          </cell>
          <cell r="H92">
            <v>230816.17537242034</v>
          </cell>
          <cell r="I92">
            <v>2564.6241708046146</v>
          </cell>
          <cell r="J92">
            <v>230816.17537242034</v>
          </cell>
          <cell r="K92">
            <v>2564.6241708046146</v>
          </cell>
          <cell r="L92">
            <v>230816.17537242034</v>
          </cell>
          <cell r="M92">
            <v>2564.6241708046146</v>
          </cell>
          <cell r="N92">
            <v>230816.17537242034</v>
          </cell>
          <cell r="O92">
            <v>2564.6241708046146</v>
          </cell>
          <cell r="P92">
            <v>230816.17537242034</v>
          </cell>
          <cell r="Q92">
            <v>6395.9186850337464</v>
          </cell>
          <cell r="R92">
            <v>575632.68165304279</v>
          </cell>
          <cell r="S92">
            <v>6395.9186850337464</v>
          </cell>
          <cell r="T92">
            <v>575632.68165304279</v>
          </cell>
          <cell r="U92">
            <v>6395.9186850337464</v>
          </cell>
          <cell r="V92">
            <v>575632.68165304279</v>
          </cell>
          <cell r="W92">
            <v>6395.9186850337464</v>
          </cell>
          <cell r="X92">
            <v>575632.68165304279</v>
          </cell>
          <cell r="Y92">
            <v>6395.9186850337464</v>
          </cell>
          <cell r="Z92">
            <v>575632.68165304279</v>
          </cell>
          <cell r="AA92">
            <v>6395.9186850337464</v>
          </cell>
          <cell r="AB92">
            <v>575632.68165304279</v>
          </cell>
          <cell r="AC92">
            <v>4480.271427919175</v>
          </cell>
          <cell r="AE92" t="str">
            <v>Gross Profit</v>
          </cell>
        </row>
        <row r="93">
          <cell r="E93">
            <v>0.86212154236343375</v>
          </cell>
          <cell r="F93">
            <v>0.86212154236345251</v>
          </cell>
          <cell r="G93">
            <v>0.86212154236343375</v>
          </cell>
          <cell r="H93">
            <v>0.86212154236345251</v>
          </cell>
          <cell r="I93">
            <v>0.86212154236343375</v>
          </cell>
          <cell r="J93">
            <v>0.86212154236345251</v>
          </cell>
          <cell r="K93">
            <v>0.86212154236343375</v>
          </cell>
          <cell r="L93">
            <v>0.86212154236345251</v>
          </cell>
          <cell r="M93">
            <v>0.86212154236343375</v>
          </cell>
          <cell r="N93">
            <v>0.86212154236345251</v>
          </cell>
          <cell r="O93">
            <v>0.86212154236343375</v>
          </cell>
          <cell r="P93">
            <v>0.86212154236345251</v>
          </cell>
          <cell r="Q93">
            <v>2.1500457432881639</v>
          </cell>
          <cell r="R93">
            <v>2.1500457432881848</v>
          </cell>
          <cell r="S93">
            <v>2.1500457432881639</v>
          </cell>
          <cell r="T93">
            <v>2.1500457432881848</v>
          </cell>
          <cell r="U93">
            <v>2.1500457432881639</v>
          </cell>
          <cell r="V93">
            <v>2.1500457432881848</v>
          </cell>
          <cell r="W93">
            <v>2.1500457432881639</v>
          </cell>
          <cell r="X93">
            <v>2.1500457432881848</v>
          </cell>
          <cell r="Y93">
            <v>2.1500457432881639</v>
          </cell>
          <cell r="Z93">
            <v>2.1500457432881848</v>
          </cell>
          <cell r="AA93">
            <v>2.1500457432881639</v>
          </cell>
          <cell r="AB93">
            <v>2.1500457432881848</v>
          </cell>
          <cell r="AC93">
            <v>1.5060836428257971</v>
          </cell>
        </row>
        <row r="94">
          <cell r="C94" t="str">
            <v>Other Expenses</v>
          </cell>
          <cell r="AE94" t="str">
            <v>Other Expenses</v>
          </cell>
        </row>
        <row r="95">
          <cell r="D95" t="str">
            <v>Selling Expenses</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F95" t="str">
            <v>Selling Expenses</v>
          </cell>
        </row>
        <row r="96">
          <cell r="D96" t="str">
            <v>Advertisement Expenses</v>
          </cell>
          <cell r="E96">
            <v>10890.595130119307</v>
          </cell>
          <cell r="F96">
            <v>980153.56171073765</v>
          </cell>
          <cell r="G96">
            <v>19074.844763831719</v>
          </cell>
          <cell r="H96">
            <v>1716736.0287448547</v>
          </cell>
          <cell r="I96">
            <v>586.91830042559138</v>
          </cell>
          <cell r="J96">
            <v>52822.647038303221</v>
          </cell>
          <cell r="K96">
            <v>2441.4170969092306</v>
          </cell>
          <cell r="L96">
            <v>219727.53872183076</v>
          </cell>
          <cell r="M96">
            <v>10786.498384911953</v>
          </cell>
          <cell r="N96">
            <v>970784.85464207572</v>
          </cell>
          <cell r="O96">
            <v>11537.251658504394</v>
          </cell>
          <cell r="P96">
            <v>1038352.6492653955</v>
          </cell>
          <cell r="Q96">
            <v>19357.842486060854</v>
          </cell>
          <cell r="R96">
            <v>1742205.8237454768</v>
          </cell>
          <cell r="S96">
            <v>138.66649345315798</v>
          </cell>
          <cell r="T96">
            <v>12479.984410784218</v>
          </cell>
          <cell r="U96">
            <v>138.66649345315798</v>
          </cell>
          <cell r="V96">
            <v>12479.984410784218</v>
          </cell>
          <cell r="W96">
            <v>15599.980513480272</v>
          </cell>
          <cell r="X96">
            <v>1403998.2462132245</v>
          </cell>
          <cell r="Y96">
            <v>9013.3220744552673</v>
          </cell>
          <cell r="Z96">
            <v>811198.98670097406</v>
          </cell>
          <cell r="AA96">
            <v>1525.3314279847375</v>
          </cell>
          <cell r="AB96">
            <v>137279.82851862637</v>
          </cell>
          <cell r="AC96">
            <v>8424.2779019658046</v>
          </cell>
        </row>
        <row r="97">
          <cell r="D97" t="str">
            <v>Administrative Expenses</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F97" t="str">
            <v>Administrative Expenses</v>
          </cell>
        </row>
        <row r="98">
          <cell r="D98" t="str">
            <v>Depreciation (Admin. &amp; Selling )</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F98" t="str">
            <v>Depreciation (Admin. &amp; Selling )</v>
          </cell>
        </row>
        <row r="99">
          <cell r="D99" t="str">
            <v>Financial Charges -Capital Exp.</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F99" t="str">
            <v>Financial Charges -Capital Exp.</v>
          </cell>
        </row>
        <row r="100">
          <cell r="D100" t="str">
            <v>Financial  Charges -Working Capital</v>
          </cell>
          <cell r="E100">
            <v>201.57918431275289</v>
          </cell>
          <cell r="F100">
            <v>18142.126588147759</v>
          </cell>
          <cell r="G100">
            <v>178.4251077933327</v>
          </cell>
          <cell r="H100">
            <v>16058.259701399944</v>
          </cell>
          <cell r="I100">
            <v>175.55668509273093</v>
          </cell>
          <cell r="J100">
            <v>15800.101658345784</v>
          </cell>
          <cell r="K100">
            <v>160.53201526974851</v>
          </cell>
          <cell r="L100">
            <v>14447.881374277365</v>
          </cell>
          <cell r="M100">
            <v>214.5866255466828</v>
          </cell>
          <cell r="N100">
            <v>19312.796299201451</v>
          </cell>
          <cell r="O100">
            <v>207.35917650875876</v>
          </cell>
          <cell r="P100">
            <v>18662.32588578829</v>
          </cell>
          <cell r="Q100">
            <v>157.4713934840606</v>
          </cell>
          <cell r="R100">
            <v>14172.425413565454</v>
          </cell>
          <cell r="S100">
            <v>198.17331480982742</v>
          </cell>
          <cell r="T100">
            <v>17835.598332884467</v>
          </cell>
          <cell r="U100">
            <v>184.65378229632779</v>
          </cell>
          <cell r="V100">
            <v>16618.8404066695</v>
          </cell>
          <cell r="W100">
            <v>192.32717619631876</v>
          </cell>
          <cell r="X100">
            <v>17309.445857668688</v>
          </cell>
          <cell r="Y100">
            <v>193.74054120384864</v>
          </cell>
          <cell r="Z100">
            <v>17436.648708346376</v>
          </cell>
          <cell r="AA100">
            <v>186.90086739142365</v>
          </cell>
          <cell r="AB100">
            <v>16821.078065228128</v>
          </cell>
          <cell r="AC100">
            <v>187.60882249215112</v>
          </cell>
          <cell r="AF100" t="str">
            <v>Financial  Charges -Working Capital</v>
          </cell>
        </row>
        <row r="101">
          <cell r="D101" t="str">
            <v>Other Expenses (Charity &amp; Donation)</v>
          </cell>
          <cell r="E101">
            <v>139.98554466163398</v>
          </cell>
          <cell r="F101">
            <v>12598.699019547059</v>
          </cell>
          <cell r="G101">
            <v>123.90632485648104</v>
          </cell>
          <cell r="H101">
            <v>11151.569237083293</v>
          </cell>
          <cell r="I101">
            <v>121.91436464772984</v>
          </cell>
          <cell r="J101">
            <v>10972.292818295686</v>
          </cell>
          <cell r="K101">
            <v>111.48056615954759</v>
          </cell>
          <cell r="L101">
            <v>10033.250954359284</v>
          </cell>
          <cell r="M101">
            <v>149.01848996297417</v>
          </cell>
          <cell r="N101">
            <v>13411.664096667675</v>
          </cell>
          <cell r="O101">
            <v>143.99942813108245</v>
          </cell>
          <cell r="P101">
            <v>12959.948531797421</v>
          </cell>
          <cell r="Q101">
            <v>109.35513436393099</v>
          </cell>
          <cell r="R101">
            <v>9841.962092753789</v>
          </cell>
          <cell r="S101">
            <v>137.6203575068246</v>
          </cell>
          <cell r="T101">
            <v>12385.832175614214</v>
          </cell>
          <cell r="U101">
            <v>128.23179326133877</v>
          </cell>
          <cell r="V101">
            <v>11540.861393520488</v>
          </cell>
          <cell r="W101">
            <v>133.56053902522137</v>
          </cell>
          <cell r="X101">
            <v>12020.448512269924</v>
          </cell>
          <cell r="Y101">
            <v>134.54204250267267</v>
          </cell>
          <cell r="Z101">
            <v>12108.78382524054</v>
          </cell>
          <cell r="AA101">
            <v>129.79226902182199</v>
          </cell>
          <cell r="AB101">
            <v>11681.304211963979</v>
          </cell>
          <cell r="AC101">
            <v>130.2839045084383</v>
          </cell>
          <cell r="AF101" t="str">
            <v>Other Expenses (Charity &amp; Donation)</v>
          </cell>
        </row>
        <row r="102">
          <cell r="D102" t="str">
            <v>Other Expenses ( W.P.P.F.)</v>
          </cell>
          <cell r="E102">
            <v>-99.685419286180618</v>
          </cell>
          <cell r="F102">
            <v>-8971.6877357562553</v>
          </cell>
          <cell r="G102">
            <v>-516.01336466537521</v>
          </cell>
          <cell r="H102">
            <v>-46441.202819883765</v>
          </cell>
          <cell r="I102">
            <v>429.23507108313538</v>
          </cell>
          <cell r="J102">
            <v>38631.156397482184</v>
          </cell>
          <cell r="K102">
            <v>335.74469975652045</v>
          </cell>
          <cell r="L102">
            <v>30217.022978086839</v>
          </cell>
          <cell r="M102">
            <v>-83.654529301236565</v>
          </cell>
          <cell r="N102">
            <v>-7528.9076371112906</v>
          </cell>
          <cell r="O102">
            <v>-121.56749282883391</v>
          </cell>
          <cell r="P102">
            <v>-10941.074354595052</v>
          </cell>
          <cell r="Q102">
            <v>-311.31446684236766</v>
          </cell>
          <cell r="R102">
            <v>-28018.302015813089</v>
          </cell>
          <cell r="S102">
            <v>675.13296289914501</v>
          </cell>
          <cell r="T102">
            <v>60761.966660923048</v>
          </cell>
          <cell r="U102">
            <v>676.31298309356544</v>
          </cell>
          <cell r="V102">
            <v>60868.168478420892</v>
          </cell>
          <cell r="W102">
            <v>-120.78534224496495</v>
          </cell>
          <cell r="X102">
            <v>-10870.680802046845</v>
          </cell>
          <cell r="Y102">
            <v>218.37700984244069</v>
          </cell>
          <cell r="Z102">
            <v>19653.93088581966</v>
          </cell>
          <cell r="AA102">
            <v>604.68828019460864</v>
          </cell>
          <cell r="AB102">
            <v>54421.945217514774</v>
          </cell>
          <cell r="AC102">
            <v>140.53919930837142</v>
          </cell>
          <cell r="AF102" t="str">
            <v>Other Expenses ( W.P.P.F.)</v>
          </cell>
        </row>
        <row r="103">
          <cell r="D103" t="str">
            <v>Workers Welfare Fund</v>
          </cell>
          <cell r="E103">
            <v>-37.880459328748636</v>
          </cell>
          <cell r="F103">
            <v>-3409.2413395873773</v>
          </cell>
          <cell r="G103">
            <v>-196.08507857284258</v>
          </cell>
          <cell r="H103">
            <v>-17647.657071555834</v>
          </cell>
          <cell r="I103">
            <v>163.10932701159146</v>
          </cell>
          <cell r="J103">
            <v>14679.839431043232</v>
          </cell>
          <cell r="K103">
            <v>127.58298590747775</v>
          </cell>
          <cell r="L103">
            <v>11482.468731672998</v>
          </cell>
          <cell r="M103">
            <v>-31.788721134469881</v>
          </cell>
          <cell r="N103">
            <v>-2860.9849021022892</v>
          </cell>
          <cell r="O103">
            <v>-46.195647274956897</v>
          </cell>
          <cell r="P103">
            <v>-4157.608254746121</v>
          </cell>
          <cell r="Q103">
            <v>-118.29949740009971</v>
          </cell>
          <cell r="R103">
            <v>-10646.954766008974</v>
          </cell>
          <cell r="S103">
            <v>256.55052590167514</v>
          </cell>
          <cell r="T103">
            <v>23089.547331150763</v>
          </cell>
          <cell r="U103">
            <v>256.99893357555482</v>
          </cell>
          <cell r="V103">
            <v>23129.904021799932</v>
          </cell>
          <cell r="W103">
            <v>-45.898430053086649</v>
          </cell>
          <cell r="X103">
            <v>-4130.8587047777983</v>
          </cell>
          <cell r="Y103">
            <v>82.983263740127455</v>
          </cell>
          <cell r="Z103">
            <v>7468.4937366114709</v>
          </cell>
          <cell r="AA103">
            <v>229.78154647395132</v>
          </cell>
          <cell r="AB103">
            <v>20680.339182655618</v>
          </cell>
          <cell r="AC103">
            <v>53.404895737181128</v>
          </cell>
          <cell r="AF103" t="str">
            <v>Workers Welfare Fund</v>
          </cell>
        </row>
        <row r="104">
          <cell r="E104">
            <v>11094.593980478767</v>
          </cell>
          <cell r="F104">
            <v>998513.4582430888</v>
          </cell>
          <cell r="G104">
            <v>18665.077753243317</v>
          </cell>
          <cell r="H104">
            <v>1679856.9977918982</v>
          </cell>
          <cell r="I104">
            <v>1476.7337482607788</v>
          </cell>
          <cell r="J104">
            <v>132906.03734347009</v>
          </cell>
          <cell r="K104">
            <v>3176.7573640025248</v>
          </cell>
          <cell r="L104">
            <v>285908.16276022722</v>
          </cell>
          <cell r="M104">
            <v>11034.660249985904</v>
          </cell>
          <cell r="N104">
            <v>993119.42249873129</v>
          </cell>
          <cell r="O104">
            <v>11720.847123040445</v>
          </cell>
          <cell r="P104">
            <v>1054876.2410736401</v>
          </cell>
          <cell r="Q104">
            <v>19195.055049666378</v>
          </cell>
          <cell r="R104">
            <v>1727554.9544699739</v>
          </cell>
          <cell r="S104">
            <v>1406.1436545706304</v>
          </cell>
          <cell r="T104">
            <v>126552.92891135672</v>
          </cell>
          <cell r="U104">
            <v>1384.863985679945</v>
          </cell>
          <cell r="V104">
            <v>124637.75871119503</v>
          </cell>
          <cell r="W104">
            <v>15759.184456403762</v>
          </cell>
          <cell r="X104">
            <v>1418326.6010763384</v>
          </cell>
          <cell r="Y104">
            <v>9642.9649317443564</v>
          </cell>
          <cell r="Z104">
            <v>867866.8438569922</v>
          </cell>
          <cell r="AA104">
            <v>2676.4943910665434</v>
          </cell>
          <cell r="AB104">
            <v>240884.49519598886</v>
          </cell>
          <cell r="AC104">
            <v>8936.1147240119481</v>
          </cell>
        </row>
        <row r="105">
          <cell r="D105" t="str">
            <v>Operating Profit</v>
          </cell>
          <cell r="E105">
            <v>-8529.9698096741522</v>
          </cell>
          <cell r="F105">
            <v>-767697.28287066845</v>
          </cell>
          <cell r="G105">
            <v>-16100.453582438702</v>
          </cell>
          <cell r="H105">
            <v>-1449040.8224194779</v>
          </cell>
          <cell r="I105">
            <v>1087.8904225438357</v>
          </cell>
          <cell r="J105">
            <v>97910.138028950256</v>
          </cell>
          <cell r="K105">
            <v>-612.13319319791026</v>
          </cell>
          <cell r="L105">
            <v>-55091.987387806876</v>
          </cell>
          <cell r="M105">
            <v>-8470.0360791812891</v>
          </cell>
          <cell r="N105">
            <v>-762303.24712631095</v>
          </cell>
          <cell r="O105">
            <v>-9156.2229522358302</v>
          </cell>
          <cell r="P105">
            <v>-824060.06570121972</v>
          </cell>
          <cell r="Q105">
            <v>-12799.136364632632</v>
          </cell>
          <cell r="R105">
            <v>-1151922.2728169311</v>
          </cell>
          <cell r="S105">
            <v>4989.7750304631163</v>
          </cell>
          <cell r="T105">
            <v>449079.75274168607</v>
          </cell>
          <cell r="U105">
            <v>5011.054699353801</v>
          </cell>
          <cell r="V105">
            <v>450994.92294184776</v>
          </cell>
          <cell r="W105">
            <v>-9363.2657713700155</v>
          </cell>
          <cell r="X105">
            <v>-842693.91942329565</v>
          </cell>
          <cell r="Y105">
            <v>-3247.0462467106099</v>
          </cell>
          <cell r="Z105">
            <v>-292234.16220394941</v>
          </cell>
          <cell r="AA105">
            <v>3719.4242939672031</v>
          </cell>
          <cell r="AB105">
            <v>334748.18645705393</v>
          </cell>
          <cell r="AC105">
            <v>-4455.843296092773</v>
          </cell>
          <cell r="AF105" t="str">
            <v>Operating Profit</v>
          </cell>
        </row>
        <row r="107">
          <cell r="C107" t="str">
            <v>Other Income</v>
          </cell>
          <cell r="AE107" t="str">
            <v>Other Income</v>
          </cell>
        </row>
        <row r="108">
          <cell r="D108" t="str">
            <v>H.D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F108" t="str">
            <v>H.D</v>
          </cell>
        </row>
        <row r="109">
          <cell r="D109" t="str">
            <v>Others</v>
          </cell>
          <cell r="E109">
            <v>3111.1111111111113</v>
          </cell>
          <cell r="F109">
            <v>280000</v>
          </cell>
          <cell r="G109">
            <v>3111.1111111111113</v>
          </cell>
          <cell r="H109">
            <v>280000</v>
          </cell>
          <cell r="I109">
            <v>3111.1111111111113</v>
          </cell>
          <cell r="J109">
            <v>280000</v>
          </cell>
          <cell r="K109">
            <v>3111.1111111111113</v>
          </cell>
          <cell r="L109">
            <v>280000</v>
          </cell>
          <cell r="M109">
            <v>3111.1111111111113</v>
          </cell>
          <cell r="N109">
            <v>280000</v>
          </cell>
          <cell r="O109">
            <v>3111.1111111111113</v>
          </cell>
          <cell r="P109">
            <v>280000</v>
          </cell>
          <cell r="Q109">
            <v>2666.666666666667</v>
          </cell>
          <cell r="R109">
            <v>240000.00000000003</v>
          </cell>
          <cell r="S109">
            <v>2666.666666666667</v>
          </cell>
          <cell r="T109">
            <v>240000.00000000003</v>
          </cell>
          <cell r="U109">
            <v>2666.666666666667</v>
          </cell>
          <cell r="V109">
            <v>240000.00000000003</v>
          </cell>
          <cell r="W109">
            <v>2666.666666666667</v>
          </cell>
          <cell r="X109">
            <v>240000.00000000003</v>
          </cell>
          <cell r="Y109">
            <v>2666.666666666667</v>
          </cell>
          <cell r="Z109">
            <v>240000.00000000003</v>
          </cell>
          <cell r="AA109">
            <v>2666.666666666667</v>
          </cell>
          <cell r="AB109">
            <v>240000.00000000003</v>
          </cell>
          <cell r="AC109">
            <v>2888.8888888888887</v>
          </cell>
          <cell r="AF109" t="str">
            <v>Others</v>
          </cell>
        </row>
        <row r="110">
          <cell r="E110">
            <v>3111.1111111111113</v>
          </cell>
          <cell r="F110">
            <v>280000</v>
          </cell>
          <cell r="G110">
            <v>3111.1111111111113</v>
          </cell>
          <cell r="H110">
            <v>280000</v>
          </cell>
          <cell r="I110">
            <v>3111.1111111111113</v>
          </cell>
          <cell r="J110">
            <v>280000</v>
          </cell>
          <cell r="K110">
            <v>3111.1111111111113</v>
          </cell>
          <cell r="L110">
            <v>280000</v>
          </cell>
          <cell r="M110">
            <v>3111.1111111111113</v>
          </cell>
          <cell r="N110">
            <v>280000</v>
          </cell>
          <cell r="O110">
            <v>3111.1111111111113</v>
          </cell>
          <cell r="P110">
            <v>280000</v>
          </cell>
          <cell r="Q110">
            <v>2666.666666666667</v>
          </cell>
          <cell r="R110">
            <v>240000.00000000003</v>
          </cell>
          <cell r="S110">
            <v>2666.666666666667</v>
          </cell>
          <cell r="T110">
            <v>240000.00000000003</v>
          </cell>
          <cell r="U110">
            <v>2666.666666666667</v>
          </cell>
          <cell r="V110">
            <v>240000.00000000003</v>
          </cell>
          <cell r="W110">
            <v>2666.666666666667</v>
          </cell>
          <cell r="X110">
            <v>240000.00000000003</v>
          </cell>
          <cell r="Y110">
            <v>2666.666666666667</v>
          </cell>
          <cell r="Z110">
            <v>240000.00000000003</v>
          </cell>
          <cell r="AA110">
            <v>2666.666666666667</v>
          </cell>
          <cell r="AB110">
            <v>240000.00000000003</v>
          </cell>
          <cell r="AC110">
            <v>2888.8888888888887</v>
          </cell>
        </row>
        <row r="112">
          <cell r="C112" t="str">
            <v>Profit before tax</v>
          </cell>
          <cell r="E112">
            <v>-5418.8586985630409</v>
          </cell>
          <cell r="F112">
            <v>-487697.28287066845</v>
          </cell>
          <cell r="G112">
            <v>-12989.342471327591</v>
          </cell>
          <cell r="H112">
            <v>-1169040.8224194779</v>
          </cell>
          <cell r="I112">
            <v>4199.0015336549468</v>
          </cell>
          <cell r="J112">
            <v>377910.13802895026</v>
          </cell>
          <cell r="K112">
            <v>2498.9779179132011</v>
          </cell>
          <cell r="L112">
            <v>224908.01261219312</v>
          </cell>
          <cell r="M112">
            <v>-5358.9249680701778</v>
          </cell>
          <cell r="N112">
            <v>-482303.24712631095</v>
          </cell>
          <cell r="O112">
            <v>-6045.1118411247189</v>
          </cell>
          <cell r="P112">
            <v>-544060.06570121972</v>
          </cell>
          <cell r="Q112">
            <v>-10132.469697965964</v>
          </cell>
          <cell r="R112">
            <v>-911922.27281693113</v>
          </cell>
          <cell r="S112">
            <v>7656.4416971297833</v>
          </cell>
          <cell r="T112">
            <v>689079.75274168607</v>
          </cell>
          <cell r="U112">
            <v>7677.7213660204679</v>
          </cell>
          <cell r="V112">
            <v>690994.92294184782</v>
          </cell>
          <cell r="W112">
            <v>-6696.5991047033485</v>
          </cell>
          <cell r="X112">
            <v>-602693.91942329565</v>
          </cell>
          <cell r="Y112">
            <v>-580.37958004394295</v>
          </cell>
          <cell r="Z112">
            <v>-52234.162203949381</v>
          </cell>
          <cell r="AA112">
            <v>6386.0909606338701</v>
          </cell>
          <cell r="AB112">
            <v>574748.18645705399</v>
          </cell>
          <cell r="AC112">
            <v>-1566.9544072038843</v>
          </cell>
          <cell r="AE112" t="str">
            <v>Profit before tax</v>
          </cell>
        </row>
        <row r="114">
          <cell r="C114" t="str">
            <v>Taxation</v>
          </cell>
          <cell r="AE114" t="str">
            <v>Taxation</v>
          </cell>
        </row>
        <row r="115">
          <cell r="D115" t="str">
            <v>Current</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F115" t="str">
            <v>Current</v>
          </cell>
        </row>
        <row r="116">
          <cell r="D116" t="str">
            <v>Deferred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F116" t="str">
            <v>Deferred</v>
          </cell>
        </row>
        <row r="117">
          <cell r="E117">
            <v>0</v>
          </cell>
          <cell r="G117">
            <v>0</v>
          </cell>
          <cell r="I117">
            <v>0</v>
          </cell>
          <cell r="K117">
            <v>0</v>
          </cell>
          <cell r="M117">
            <v>0</v>
          </cell>
          <cell r="O117">
            <v>0</v>
          </cell>
          <cell r="Q117">
            <v>0</v>
          </cell>
          <cell r="S117">
            <v>0</v>
          </cell>
          <cell r="U117">
            <v>0</v>
          </cell>
          <cell r="W117">
            <v>0</v>
          </cell>
          <cell r="Y117">
            <v>0</v>
          </cell>
          <cell r="AA117">
            <v>0</v>
          </cell>
          <cell r="AB117">
            <v>0</v>
          </cell>
          <cell r="AC117">
            <v>0</v>
          </cell>
        </row>
        <row r="118">
          <cell r="C118" t="str">
            <v>Net Profit after taxation</v>
          </cell>
          <cell r="E118">
            <v>-5418.8586985630409</v>
          </cell>
          <cell r="F118">
            <v>-487697.28287066845</v>
          </cell>
          <cell r="G118">
            <v>-12989.342471327591</v>
          </cell>
          <cell r="H118">
            <v>-1169040.8224194779</v>
          </cell>
          <cell r="I118">
            <v>4199.0015336549468</v>
          </cell>
          <cell r="J118">
            <v>377910.13802895026</v>
          </cell>
          <cell r="K118">
            <v>2498.9779179132011</v>
          </cell>
          <cell r="L118">
            <v>224908.01261219312</v>
          </cell>
          <cell r="M118">
            <v>-5358.9249680701778</v>
          </cell>
          <cell r="N118">
            <v>-482303.24712631095</v>
          </cell>
          <cell r="O118">
            <v>-6045.1118411247189</v>
          </cell>
          <cell r="P118">
            <v>-544060.06570121972</v>
          </cell>
          <cell r="Q118">
            <v>-10132.469697965964</v>
          </cell>
          <cell r="R118">
            <v>-911922.27281693113</v>
          </cell>
          <cell r="S118">
            <v>7656.4416971297833</v>
          </cell>
          <cell r="T118">
            <v>689079.75274168607</v>
          </cell>
          <cell r="U118">
            <v>7677.7213660204679</v>
          </cell>
          <cell r="V118">
            <v>690994.92294184782</v>
          </cell>
          <cell r="W118">
            <v>-6696.5991047033485</v>
          </cell>
          <cell r="X118">
            <v>-602693.91942329565</v>
          </cell>
          <cell r="Y118">
            <v>-580.37958004394295</v>
          </cell>
          <cell r="Z118">
            <v>-52234.162203949381</v>
          </cell>
          <cell r="AA118">
            <v>6386.0909606338701</v>
          </cell>
          <cell r="AB118">
            <v>574748.18645705399</v>
          </cell>
          <cell r="AC118">
            <v>-1566.9544072038843</v>
          </cell>
          <cell r="AE118" t="str">
            <v>Net Profit after taxation</v>
          </cell>
        </row>
        <row r="120">
          <cell r="AC120" t="str">
            <v>CL CNG</v>
          </cell>
        </row>
        <row r="121">
          <cell r="E121">
            <v>548</v>
          </cell>
          <cell r="G121">
            <v>579</v>
          </cell>
          <cell r="I121">
            <v>610</v>
          </cell>
          <cell r="K121">
            <v>641</v>
          </cell>
          <cell r="M121">
            <v>672</v>
          </cell>
          <cell r="O121">
            <v>703</v>
          </cell>
          <cell r="Q121">
            <v>734</v>
          </cell>
          <cell r="S121">
            <v>765</v>
          </cell>
          <cell r="U121">
            <v>796</v>
          </cell>
          <cell r="W121">
            <v>827</v>
          </cell>
          <cell r="Y121">
            <v>858</v>
          </cell>
          <cell r="AA121">
            <v>889</v>
          </cell>
          <cell r="AC121" t="str">
            <v>Yearly</v>
          </cell>
        </row>
        <row r="122">
          <cell r="D122" t="str">
            <v>CL CNG</v>
          </cell>
          <cell r="E122" t="str">
            <v>Per Unit</v>
          </cell>
          <cell r="F122" t="str">
            <v>Total</v>
          </cell>
          <cell r="G122" t="str">
            <v>Per Unit</v>
          </cell>
          <cell r="H122" t="str">
            <v>Total</v>
          </cell>
          <cell r="I122" t="str">
            <v>Per Unit</v>
          </cell>
          <cell r="J122" t="str">
            <v>Total</v>
          </cell>
          <cell r="K122" t="str">
            <v>Per Unit</v>
          </cell>
          <cell r="L122" t="str">
            <v>Total</v>
          </cell>
          <cell r="M122" t="str">
            <v>Per Unit</v>
          </cell>
          <cell r="N122" t="str">
            <v>Total</v>
          </cell>
          <cell r="O122" t="str">
            <v>Per Unit</v>
          </cell>
          <cell r="P122" t="str">
            <v>Total</v>
          </cell>
          <cell r="Q122" t="str">
            <v>Per Unit</v>
          </cell>
          <cell r="R122" t="str">
            <v>Total</v>
          </cell>
          <cell r="S122" t="str">
            <v>Per Unit</v>
          </cell>
          <cell r="T122" t="str">
            <v>Total</v>
          </cell>
          <cell r="U122" t="str">
            <v>Per Unit</v>
          </cell>
          <cell r="V122" t="str">
            <v>Total</v>
          </cell>
          <cell r="W122" t="str">
            <v>Per Unit</v>
          </cell>
          <cell r="X122" t="str">
            <v>Total</v>
          </cell>
          <cell r="Y122" t="str">
            <v>Per Unit</v>
          </cell>
          <cell r="Z122" t="str">
            <v>Total</v>
          </cell>
          <cell r="AA122" t="str">
            <v>Per Unit</v>
          </cell>
          <cell r="AB122" t="str">
            <v>Total</v>
          </cell>
          <cell r="AC122" t="str">
            <v>Average</v>
          </cell>
          <cell r="AD122">
            <v>0</v>
          </cell>
          <cell r="AF122" t="str">
            <v>CG</v>
          </cell>
        </row>
        <row r="124">
          <cell r="C124" t="str">
            <v>Sales Units</v>
          </cell>
          <cell r="E124">
            <v>1</v>
          </cell>
          <cell r="F124">
            <v>0</v>
          </cell>
          <cell r="G124">
            <v>1</v>
          </cell>
          <cell r="H124">
            <v>0</v>
          </cell>
          <cell r="I124">
            <v>1</v>
          </cell>
          <cell r="J124">
            <v>0</v>
          </cell>
          <cell r="K124">
            <v>1</v>
          </cell>
          <cell r="L124">
            <v>0</v>
          </cell>
          <cell r="M124">
            <v>1</v>
          </cell>
          <cell r="N124">
            <v>0</v>
          </cell>
          <cell r="O124">
            <v>1</v>
          </cell>
          <cell r="P124">
            <v>0</v>
          </cell>
          <cell r="Q124">
            <v>1</v>
          </cell>
          <cell r="R124">
            <v>15</v>
          </cell>
          <cell r="S124">
            <v>1</v>
          </cell>
          <cell r="T124">
            <v>15</v>
          </cell>
          <cell r="U124">
            <v>1</v>
          </cell>
          <cell r="V124">
            <v>15</v>
          </cell>
          <cell r="W124">
            <v>1</v>
          </cell>
          <cell r="X124">
            <v>15</v>
          </cell>
          <cell r="Y124">
            <v>1</v>
          </cell>
          <cell r="Z124">
            <v>15</v>
          </cell>
          <cell r="AA124">
            <v>1</v>
          </cell>
          <cell r="AB124">
            <v>15</v>
          </cell>
          <cell r="AC124">
            <v>90</v>
          </cell>
          <cell r="AD124">
            <v>0</v>
          </cell>
          <cell r="AE124">
            <v>90</v>
          </cell>
          <cell r="AF124" t="str">
            <v>Sales Units</v>
          </cell>
        </row>
        <row r="126">
          <cell r="C126" t="str">
            <v>Selling Price</v>
          </cell>
          <cell r="E126">
            <v>379000</v>
          </cell>
          <cell r="F126">
            <v>0</v>
          </cell>
          <cell r="G126">
            <v>379000</v>
          </cell>
          <cell r="H126">
            <v>0</v>
          </cell>
          <cell r="I126">
            <v>379000</v>
          </cell>
          <cell r="J126">
            <v>0</v>
          </cell>
          <cell r="K126">
            <v>379000</v>
          </cell>
          <cell r="L126">
            <v>0</v>
          </cell>
          <cell r="M126">
            <v>379000</v>
          </cell>
          <cell r="N126">
            <v>0</v>
          </cell>
          <cell r="O126">
            <v>379000</v>
          </cell>
          <cell r="P126">
            <v>0</v>
          </cell>
          <cell r="Q126">
            <v>379000</v>
          </cell>
          <cell r="R126">
            <v>5685000</v>
          </cell>
          <cell r="S126">
            <v>379000</v>
          </cell>
          <cell r="T126">
            <v>5685000</v>
          </cell>
          <cell r="U126">
            <v>379000</v>
          </cell>
          <cell r="V126">
            <v>5685000</v>
          </cell>
          <cell r="W126">
            <v>379000</v>
          </cell>
          <cell r="X126">
            <v>5685000</v>
          </cell>
          <cell r="Y126">
            <v>379000</v>
          </cell>
          <cell r="Z126">
            <v>5685000</v>
          </cell>
          <cell r="AA126">
            <v>379000</v>
          </cell>
          <cell r="AB126">
            <v>5685000</v>
          </cell>
          <cell r="AC126">
            <v>379000</v>
          </cell>
          <cell r="AD126" t="e">
            <v>#DIV/0!</v>
          </cell>
          <cell r="AE126">
            <v>379000</v>
          </cell>
          <cell r="AF126" t="str">
            <v>Selling Price</v>
          </cell>
        </row>
        <row r="127">
          <cell r="C127" t="str">
            <v>Less: Dealer commission</v>
          </cell>
          <cell r="E127">
            <v>-6000</v>
          </cell>
          <cell r="F127">
            <v>0</v>
          </cell>
          <cell r="G127">
            <v>-6000</v>
          </cell>
          <cell r="H127">
            <v>0</v>
          </cell>
          <cell r="I127">
            <v>-6000</v>
          </cell>
          <cell r="J127">
            <v>0</v>
          </cell>
          <cell r="K127">
            <v>-6000</v>
          </cell>
          <cell r="L127">
            <v>0</v>
          </cell>
          <cell r="M127">
            <v>-6000</v>
          </cell>
          <cell r="N127">
            <v>0</v>
          </cell>
          <cell r="O127">
            <v>-6000</v>
          </cell>
          <cell r="P127">
            <v>0</v>
          </cell>
          <cell r="Q127">
            <v>-6000</v>
          </cell>
          <cell r="R127">
            <v>-90000</v>
          </cell>
          <cell r="S127">
            <v>-6000</v>
          </cell>
          <cell r="T127">
            <v>-90000</v>
          </cell>
          <cell r="U127">
            <v>-6000</v>
          </cell>
          <cell r="V127">
            <v>-90000</v>
          </cell>
          <cell r="W127">
            <v>-6000</v>
          </cell>
          <cell r="X127">
            <v>-90000</v>
          </cell>
          <cell r="Y127">
            <v>-6000</v>
          </cell>
          <cell r="Z127">
            <v>-90000</v>
          </cell>
          <cell r="AA127">
            <v>-6000</v>
          </cell>
          <cell r="AB127">
            <v>-90000</v>
          </cell>
          <cell r="AC127">
            <v>-6000</v>
          </cell>
          <cell r="AD127" t="e">
            <v>#DIV/0!</v>
          </cell>
          <cell r="AE127">
            <v>-6000</v>
          </cell>
          <cell r="AF127" t="str">
            <v>Less: Dealer commission</v>
          </cell>
        </row>
        <row r="128">
          <cell r="D128" t="str">
            <v xml:space="preserve">  Sales tax</v>
          </cell>
          <cell r="E128">
            <v>-49434.782608695656</v>
          </cell>
          <cell r="F128">
            <v>0</v>
          </cell>
          <cell r="G128">
            <v>-49434.782608695656</v>
          </cell>
          <cell r="H128">
            <v>0</v>
          </cell>
          <cell r="I128">
            <v>-49434.782608695656</v>
          </cell>
          <cell r="J128">
            <v>0</v>
          </cell>
          <cell r="K128">
            <v>-49434.782608695656</v>
          </cell>
          <cell r="L128">
            <v>0</v>
          </cell>
          <cell r="M128">
            <v>-49434.782608695656</v>
          </cell>
          <cell r="N128">
            <v>0</v>
          </cell>
          <cell r="O128">
            <v>-49434.782608695656</v>
          </cell>
          <cell r="P128">
            <v>0</v>
          </cell>
          <cell r="Q128">
            <v>-49434.782608695656</v>
          </cell>
          <cell r="R128">
            <v>-741521.73913043481</v>
          </cell>
          <cell r="S128">
            <v>-49434.782608695656</v>
          </cell>
          <cell r="T128">
            <v>-741521.73913043481</v>
          </cell>
          <cell r="U128">
            <v>-49434.782608695656</v>
          </cell>
          <cell r="V128">
            <v>-741521.73913043481</v>
          </cell>
          <cell r="W128">
            <v>-49434.782608695656</v>
          </cell>
          <cell r="X128">
            <v>-741521.73913043481</v>
          </cell>
          <cell r="Y128">
            <v>-49434.782608695656</v>
          </cell>
          <cell r="Z128">
            <v>-741521.73913043481</v>
          </cell>
          <cell r="AA128">
            <v>-49434.782608695656</v>
          </cell>
          <cell r="AB128">
            <v>-741521.73913043481</v>
          </cell>
          <cell r="AC128">
            <v>-49434.782608695648</v>
          </cell>
          <cell r="AD128" t="e">
            <v>#DIV/0!</v>
          </cell>
          <cell r="AE128">
            <v>-49434.782608695648</v>
          </cell>
          <cell r="AG128" t="str">
            <v xml:space="preserve">  Sales tax</v>
          </cell>
        </row>
        <row r="129">
          <cell r="C129" t="str">
            <v>Net Sales</v>
          </cell>
          <cell r="E129">
            <v>323565.21739130432</v>
          </cell>
          <cell r="F129">
            <v>0</v>
          </cell>
          <cell r="G129">
            <v>323565.21739130432</v>
          </cell>
          <cell r="H129">
            <v>0</v>
          </cell>
          <cell r="I129">
            <v>323565.21739130432</v>
          </cell>
          <cell r="J129">
            <v>0</v>
          </cell>
          <cell r="K129">
            <v>323565.21739130432</v>
          </cell>
          <cell r="L129">
            <v>0</v>
          </cell>
          <cell r="M129">
            <v>323565.21739130432</v>
          </cell>
          <cell r="N129">
            <v>0</v>
          </cell>
          <cell r="O129">
            <v>323565.21739130432</v>
          </cell>
          <cell r="P129">
            <v>0</v>
          </cell>
          <cell r="Q129">
            <v>323565.21739130432</v>
          </cell>
          <cell r="R129">
            <v>4853478.2608695654</v>
          </cell>
          <cell r="S129">
            <v>323565.21739130432</v>
          </cell>
          <cell r="T129">
            <v>4853478.2608695654</v>
          </cell>
          <cell r="U129">
            <v>323565.21739130432</v>
          </cell>
          <cell r="V129">
            <v>4853478.2608695654</v>
          </cell>
          <cell r="W129">
            <v>323565.21739130432</v>
          </cell>
          <cell r="X129">
            <v>4853478.2608695654</v>
          </cell>
          <cell r="Y129">
            <v>323565.21739130432</v>
          </cell>
          <cell r="Z129">
            <v>4853478.2608695654</v>
          </cell>
          <cell r="AA129">
            <v>323565.21739130432</v>
          </cell>
          <cell r="AB129">
            <v>4853478.2608695654</v>
          </cell>
          <cell r="AC129">
            <v>323565.21739130432</v>
          </cell>
          <cell r="AD129" t="e">
            <v>#DIV/0!</v>
          </cell>
          <cell r="AE129">
            <v>323565.21739130438</v>
          </cell>
          <cell r="AF129" t="str">
            <v>Net Sales</v>
          </cell>
        </row>
        <row r="131">
          <cell r="C131" t="str">
            <v>Variable Cost of Sales</v>
          </cell>
          <cell r="AF131" t="str">
            <v>Variable Cost of Sales</v>
          </cell>
        </row>
        <row r="132">
          <cell r="D132" t="str">
            <v>CKD Cost</v>
          </cell>
          <cell r="E132">
            <v>185405.57509915665</v>
          </cell>
          <cell r="F132">
            <v>0</v>
          </cell>
          <cell r="G132">
            <v>185405.57509915665</v>
          </cell>
          <cell r="H132">
            <v>0</v>
          </cell>
          <cell r="I132">
            <v>185405.57509915665</v>
          </cell>
          <cell r="J132">
            <v>0</v>
          </cell>
          <cell r="K132">
            <v>185405.57509915665</v>
          </cell>
          <cell r="L132">
            <v>0</v>
          </cell>
          <cell r="M132">
            <v>185405.57509915665</v>
          </cell>
          <cell r="N132">
            <v>0</v>
          </cell>
          <cell r="O132">
            <v>185405.57509915665</v>
          </cell>
          <cell r="P132">
            <v>0</v>
          </cell>
          <cell r="Q132">
            <v>185405.57509915665</v>
          </cell>
          <cell r="R132">
            <v>2781083.6264873496</v>
          </cell>
          <cell r="S132">
            <v>185405.57509915665</v>
          </cell>
          <cell r="T132">
            <v>2781083.6264873496</v>
          </cell>
          <cell r="U132">
            <v>185405.57509915665</v>
          </cell>
          <cell r="V132">
            <v>2781083.6264873496</v>
          </cell>
          <cell r="W132">
            <v>185405.57509915665</v>
          </cell>
          <cell r="X132">
            <v>2781083.6264873496</v>
          </cell>
          <cell r="Y132">
            <v>185405.57509915665</v>
          </cell>
          <cell r="Z132">
            <v>2781083.6264873496</v>
          </cell>
          <cell r="AA132">
            <v>185405.57509915665</v>
          </cell>
          <cell r="AB132">
            <v>2781083.6264873496</v>
          </cell>
          <cell r="AC132">
            <v>185405.57509915665</v>
          </cell>
          <cell r="AD132" t="e">
            <v>#DIV/0!</v>
          </cell>
          <cell r="AE132">
            <v>185405.57509915665</v>
          </cell>
          <cell r="AG132" t="str">
            <v>CKD Cost</v>
          </cell>
        </row>
        <row r="133">
          <cell r="D133" t="str">
            <v>Vendor parts</v>
          </cell>
          <cell r="E133">
            <v>92231</v>
          </cell>
          <cell r="F133">
            <v>0</v>
          </cell>
          <cell r="G133">
            <v>92231</v>
          </cell>
          <cell r="H133">
            <v>0</v>
          </cell>
          <cell r="I133">
            <v>92231</v>
          </cell>
          <cell r="J133">
            <v>0</v>
          </cell>
          <cell r="K133">
            <v>92231</v>
          </cell>
          <cell r="L133">
            <v>0</v>
          </cell>
          <cell r="M133">
            <v>92231</v>
          </cell>
          <cell r="N133">
            <v>0</v>
          </cell>
          <cell r="O133">
            <v>92231</v>
          </cell>
          <cell r="P133">
            <v>0</v>
          </cell>
          <cell r="Q133">
            <v>92231</v>
          </cell>
          <cell r="R133">
            <v>1383465</v>
          </cell>
          <cell r="S133">
            <v>92231</v>
          </cell>
          <cell r="T133">
            <v>1383465</v>
          </cell>
          <cell r="U133">
            <v>92231</v>
          </cell>
          <cell r="V133">
            <v>1383465</v>
          </cell>
          <cell r="W133">
            <v>92231</v>
          </cell>
          <cell r="X133">
            <v>1383465</v>
          </cell>
          <cell r="Y133">
            <v>92231</v>
          </cell>
          <cell r="Z133">
            <v>1383465</v>
          </cell>
          <cell r="AA133">
            <v>92231</v>
          </cell>
          <cell r="AB133">
            <v>1383465</v>
          </cell>
          <cell r="AC133">
            <v>92231</v>
          </cell>
          <cell r="AD133" t="e">
            <v>#DIV/0!</v>
          </cell>
          <cell r="AE133">
            <v>92231</v>
          </cell>
          <cell r="AG133" t="str">
            <v>Vendor parts</v>
          </cell>
        </row>
        <row r="134">
          <cell r="D134" t="str">
            <v>DMC Parts</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t="e">
            <v>#DIV/0!</v>
          </cell>
          <cell r="AE134">
            <v>0</v>
          </cell>
          <cell r="AG134" t="str">
            <v>Nomi Parts</v>
          </cell>
        </row>
        <row r="135">
          <cell r="D135" t="str">
            <v>Paints &amp; Chemicals</v>
          </cell>
          <cell r="E135">
            <v>3341</v>
          </cell>
          <cell r="F135">
            <v>0</v>
          </cell>
          <cell r="G135">
            <v>3341</v>
          </cell>
          <cell r="H135">
            <v>0</v>
          </cell>
          <cell r="I135">
            <v>3341</v>
          </cell>
          <cell r="J135">
            <v>0</v>
          </cell>
          <cell r="K135">
            <v>3341</v>
          </cell>
          <cell r="L135">
            <v>0</v>
          </cell>
          <cell r="M135">
            <v>3341</v>
          </cell>
          <cell r="N135">
            <v>0</v>
          </cell>
          <cell r="O135">
            <v>3341</v>
          </cell>
          <cell r="P135">
            <v>0</v>
          </cell>
          <cell r="Q135">
            <v>3341</v>
          </cell>
          <cell r="R135">
            <v>50115</v>
          </cell>
          <cell r="S135">
            <v>3341</v>
          </cell>
          <cell r="T135">
            <v>50115</v>
          </cell>
          <cell r="U135">
            <v>3341</v>
          </cell>
          <cell r="V135">
            <v>50115</v>
          </cell>
          <cell r="W135">
            <v>3341</v>
          </cell>
          <cell r="X135">
            <v>50115</v>
          </cell>
          <cell r="Y135">
            <v>3341</v>
          </cell>
          <cell r="Z135">
            <v>50115</v>
          </cell>
          <cell r="AA135">
            <v>3341</v>
          </cell>
          <cell r="AB135">
            <v>50115</v>
          </cell>
          <cell r="AC135">
            <v>3341</v>
          </cell>
          <cell r="AD135" t="e">
            <v>#DIV/0!</v>
          </cell>
          <cell r="AE135">
            <v>3341</v>
          </cell>
          <cell r="AG135" t="str">
            <v>Paints &amp; Chemicals</v>
          </cell>
        </row>
        <row r="136">
          <cell r="D136" t="str">
            <v>Consumables</v>
          </cell>
          <cell r="E136">
            <v>3304</v>
          </cell>
          <cell r="F136">
            <v>0</v>
          </cell>
          <cell r="G136">
            <v>3304</v>
          </cell>
          <cell r="H136">
            <v>0</v>
          </cell>
          <cell r="I136">
            <v>3304</v>
          </cell>
          <cell r="J136">
            <v>0</v>
          </cell>
          <cell r="K136">
            <v>3304</v>
          </cell>
          <cell r="L136">
            <v>0</v>
          </cell>
          <cell r="M136">
            <v>3304</v>
          </cell>
          <cell r="N136">
            <v>0</v>
          </cell>
          <cell r="O136">
            <v>3304</v>
          </cell>
          <cell r="P136">
            <v>0</v>
          </cell>
          <cell r="Q136">
            <v>3304</v>
          </cell>
          <cell r="R136">
            <v>49560</v>
          </cell>
          <cell r="S136">
            <v>3304</v>
          </cell>
          <cell r="T136">
            <v>49560</v>
          </cell>
          <cell r="U136">
            <v>3304</v>
          </cell>
          <cell r="V136">
            <v>49560</v>
          </cell>
          <cell r="W136">
            <v>3304</v>
          </cell>
          <cell r="X136">
            <v>49560</v>
          </cell>
          <cell r="Y136">
            <v>3304</v>
          </cell>
          <cell r="Z136">
            <v>49560</v>
          </cell>
          <cell r="AA136">
            <v>3304</v>
          </cell>
          <cell r="AB136">
            <v>49560</v>
          </cell>
          <cell r="AC136">
            <v>3304</v>
          </cell>
          <cell r="AD136" t="e">
            <v>#DIV/0!</v>
          </cell>
          <cell r="AE136">
            <v>3304</v>
          </cell>
          <cell r="AG136" t="str">
            <v>Consumables</v>
          </cell>
        </row>
        <row r="137">
          <cell r="D137" t="str">
            <v>KD Parts</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t="e">
            <v>#DIV/0!</v>
          </cell>
          <cell r="AE137">
            <v>0</v>
          </cell>
          <cell r="AG137" t="str">
            <v>KD Parts</v>
          </cell>
        </row>
        <row r="138">
          <cell r="D138" t="str">
            <v>Spare parts</v>
          </cell>
          <cell r="E138">
            <v>44</v>
          </cell>
          <cell r="F138">
            <v>0</v>
          </cell>
          <cell r="G138">
            <v>44</v>
          </cell>
          <cell r="H138">
            <v>0</v>
          </cell>
          <cell r="I138">
            <v>44</v>
          </cell>
          <cell r="J138">
            <v>0</v>
          </cell>
          <cell r="K138">
            <v>44</v>
          </cell>
          <cell r="L138">
            <v>0</v>
          </cell>
          <cell r="M138">
            <v>44</v>
          </cell>
          <cell r="N138">
            <v>0</v>
          </cell>
          <cell r="O138">
            <v>44</v>
          </cell>
          <cell r="P138">
            <v>0</v>
          </cell>
          <cell r="Q138">
            <v>44</v>
          </cell>
          <cell r="R138">
            <v>660</v>
          </cell>
          <cell r="S138">
            <v>44</v>
          </cell>
          <cell r="T138">
            <v>660</v>
          </cell>
          <cell r="U138">
            <v>44</v>
          </cell>
          <cell r="V138">
            <v>660</v>
          </cell>
          <cell r="W138">
            <v>44</v>
          </cell>
          <cell r="X138">
            <v>660</v>
          </cell>
          <cell r="Y138">
            <v>44</v>
          </cell>
          <cell r="Z138">
            <v>660</v>
          </cell>
          <cell r="AA138">
            <v>44</v>
          </cell>
          <cell r="AB138">
            <v>660</v>
          </cell>
          <cell r="AC138">
            <v>44</v>
          </cell>
          <cell r="AD138" t="e">
            <v>#DIV/0!</v>
          </cell>
          <cell r="AE138">
            <v>44</v>
          </cell>
          <cell r="AG138" t="str">
            <v>Spare parts</v>
          </cell>
        </row>
        <row r="139">
          <cell r="D139" t="str">
            <v>Utilities</v>
          </cell>
          <cell r="E139">
            <v>3875</v>
          </cell>
          <cell r="F139">
            <v>0</v>
          </cell>
          <cell r="G139">
            <v>3875</v>
          </cell>
          <cell r="H139">
            <v>0</v>
          </cell>
          <cell r="I139">
            <v>3875</v>
          </cell>
          <cell r="J139">
            <v>0</v>
          </cell>
          <cell r="K139">
            <v>3875</v>
          </cell>
          <cell r="L139">
            <v>0</v>
          </cell>
          <cell r="M139">
            <v>3875</v>
          </cell>
          <cell r="N139">
            <v>0</v>
          </cell>
          <cell r="O139">
            <v>3875</v>
          </cell>
          <cell r="P139">
            <v>0</v>
          </cell>
          <cell r="Q139">
            <v>3875</v>
          </cell>
          <cell r="R139">
            <v>58125</v>
          </cell>
          <cell r="S139">
            <v>3875</v>
          </cell>
          <cell r="T139">
            <v>58125</v>
          </cell>
          <cell r="U139">
            <v>3875</v>
          </cell>
          <cell r="V139">
            <v>58125</v>
          </cell>
          <cell r="W139">
            <v>3875</v>
          </cell>
          <cell r="X139">
            <v>58125</v>
          </cell>
          <cell r="Y139">
            <v>3875</v>
          </cell>
          <cell r="Z139">
            <v>58125</v>
          </cell>
          <cell r="AA139">
            <v>3875</v>
          </cell>
          <cell r="AB139">
            <v>58125</v>
          </cell>
          <cell r="AC139">
            <v>3875</v>
          </cell>
          <cell r="AD139" t="e">
            <v>#DIV/0!</v>
          </cell>
          <cell r="AE139">
            <v>3875</v>
          </cell>
          <cell r="AG139" t="str">
            <v>Utilities</v>
          </cell>
        </row>
        <row r="140">
          <cell r="D140" t="str">
            <v>Royalty</v>
          </cell>
          <cell r="E140">
            <v>1894</v>
          </cell>
          <cell r="F140">
            <v>0</v>
          </cell>
          <cell r="G140">
            <v>1894</v>
          </cell>
          <cell r="H140">
            <v>0</v>
          </cell>
          <cell r="I140">
            <v>1894</v>
          </cell>
          <cell r="J140">
            <v>0</v>
          </cell>
          <cell r="K140">
            <v>1894</v>
          </cell>
          <cell r="L140">
            <v>0</v>
          </cell>
          <cell r="M140">
            <v>1894</v>
          </cell>
          <cell r="N140">
            <v>0</v>
          </cell>
          <cell r="O140">
            <v>1894</v>
          </cell>
          <cell r="P140">
            <v>0</v>
          </cell>
          <cell r="Q140">
            <v>1894</v>
          </cell>
          <cell r="R140">
            <v>28410</v>
          </cell>
          <cell r="S140">
            <v>1894</v>
          </cell>
          <cell r="T140">
            <v>28410</v>
          </cell>
          <cell r="U140">
            <v>1894</v>
          </cell>
          <cell r="V140">
            <v>28410</v>
          </cell>
          <cell r="W140">
            <v>1894</v>
          </cell>
          <cell r="X140">
            <v>28410</v>
          </cell>
          <cell r="Y140">
            <v>1894</v>
          </cell>
          <cell r="Z140">
            <v>28410</v>
          </cell>
          <cell r="AA140">
            <v>1894</v>
          </cell>
          <cell r="AB140">
            <v>28410</v>
          </cell>
          <cell r="AC140">
            <v>1894</v>
          </cell>
          <cell r="AD140" t="e">
            <v>#DIV/0!</v>
          </cell>
          <cell r="AE140">
            <v>1894</v>
          </cell>
          <cell r="AG140" t="str">
            <v>Royalty</v>
          </cell>
        </row>
        <row r="141">
          <cell r="AD141" t="e">
            <v>#DIV/0!</v>
          </cell>
          <cell r="AE141">
            <v>0</v>
          </cell>
        </row>
        <row r="142">
          <cell r="E142">
            <v>290094.57509915665</v>
          </cell>
          <cell r="F142">
            <v>0</v>
          </cell>
          <cell r="G142">
            <v>290094.57509915665</v>
          </cell>
          <cell r="H142">
            <v>0</v>
          </cell>
          <cell r="I142">
            <v>290094.57509915665</v>
          </cell>
          <cell r="J142">
            <v>0</v>
          </cell>
          <cell r="K142">
            <v>290094.57509915665</v>
          </cell>
          <cell r="L142">
            <v>0</v>
          </cell>
          <cell r="M142">
            <v>290094.57509915665</v>
          </cell>
          <cell r="N142">
            <v>0</v>
          </cell>
          <cell r="O142">
            <v>290094.57509915665</v>
          </cell>
          <cell r="P142">
            <v>0</v>
          </cell>
          <cell r="Q142">
            <v>290094.57509915665</v>
          </cell>
          <cell r="R142">
            <v>4351418.6264873501</v>
          </cell>
          <cell r="S142">
            <v>290094.57509915665</v>
          </cell>
          <cell r="T142">
            <v>4351418.6264873501</v>
          </cell>
          <cell r="U142">
            <v>290094.57509915665</v>
          </cell>
          <cell r="V142">
            <v>4351418.6264873501</v>
          </cell>
          <cell r="W142">
            <v>290094.57509915665</v>
          </cell>
          <cell r="X142">
            <v>4351418.6264873501</v>
          </cell>
          <cell r="Y142">
            <v>290094.57509915665</v>
          </cell>
          <cell r="Z142">
            <v>4351418.6264873501</v>
          </cell>
          <cell r="AA142">
            <v>290094.57509915665</v>
          </cell>
          <cell r="AB142">
            <v>4351418.6264873501</v>
          </cell>
          <cell r="AC142">
            <v>290094.57509915665</v>
          </cell>
          <cell r="AD142" t="e">
            <v>#DIV/0!</v>
          </cell>
          <cell r="AE142">
            <v>290094.5750991567</v>
          </cell>
        </row>
        <row r="143">
          <cell r="C143" t="str">
            <v>Contribution Margin</v>
          </cell>
          <cell r="E143">
            <v>33470.642292147677</v>
          </cell>
          <cell r="F143">
            <v>0</v>
          </cell>
          <cell r="G143">
            <v>33470.642292147677</v>
          </cell>
          <cell r="H143">
            <v>0</v>
          </cell>
          <cell r="I143">
            <v>33470.642292147677</v>
          </cell>
          <cell r="J143">
            <v>0</v>
          </cell>
          <cell r="K143">
            <v>33470.642292147677</v>
          </cell>
          <cell r="L143">
            <v>0</v>
          </cell>
          <cell r="M143">
            <v>33470.642292147677</v>
          </cell>
          <cell r="N143">
            <v>0</v>
          </cell>
          <cell r="O143">
            <v>33470.642292147677</v>
          </cell>
          <cell r="P143">
            <v>0</v>
          </cell>
          <cell r="Q143">
            <v>33470.642292147677</v>
          </cell>
          <cell r="R143">
            <v>502059.63438221533</v>
          </cell>
          <cell r="S143">
            <v>33470.642292147677</v>
          </cell>
          <cell r="T143">
            <v>502059.63438221533</v>
          </cell>
          <cell r="U143">
            <v>33470.642292147677</v>
          </cell>
          <cell r="V143">
            <v>502059.63438221533</v>
          </cell>
          <cell r="W143">
            <v>33470.642292147677</v>
          </cell>
          <cell r="X143">
            <v>502059.63438221533</v>
          </cell>
          <cell r="Y143">
            <v>33470.642292147677</v>
          </cell>
          <cell r="Z143">
            <v>502059.63438221533</v>
          </cell>
          <cell r="AA143">
            <v>33470.642292147677</v>
          </cell>
          <cell r="AB143">
            <v>502059.63438221533</v>
          </cell>
          <cell r="AC143">
            <v>33470.642292147677</v>
          </cell>
          <cell r="AD143" t="e">
            <v>#DIV/0!</v>
          </cell>
          <cell r="AE143">
            <v>33470.642292147691</v>
          </cell>
          <cell r="AF143" t="str">
            <v>Contribution Margin</v>
          </cell>
        </row>
        <row r="145">
          <cell r="C145" t="str">
            <v>Production cost</v>
          </cell>
          <cell r="AF145" t="str">
            <v>Production cost</v>
          </cell>
        </row>
        <row r="146">
          <cell r="D146" t="str">
            <v xml:space="preserve">Salaries &amp; Wages </v>
          </cell>
          <cell r="E146">
            <v>4619.3194081365082</v>
          </cell>
          <cell r="F146">
            <v>0</v>
          </cell>
          <cell r="G146">
            <v>4619.3194081365082</v>
          </cell>
          <cell r="H146">
            <v>0</v>
          </cell>
          <cell r="I146">
            <v>4619.3194081365082</v>
          </cell>
          <cell r="J146">
            <v>0</v>
          </cell>
          <cell r="K146">
            <v>4619.3194081365082</v>
          </cell>
          <cell r="L146">
            <v>0</v>
          </cell>
          <cell r="M146">
            <v>4619.3194081365082</v>
          </cell>
          <cell r="N146">
            <v>0</v>
          </cell>
          <cell r="O146">
            <v>4619.3194081365082</v>
          </cell>
          <cell r="P146">
            <v>0</v>
          </cell>
          <cell r="Q146">
            <v>3959.4166355455786</v>
          </cell>
          <cell r="R146">
            <v>59391.249533183676</v>
          </cell>
          <cell r="S146">
            <v>3959.4166355455786</v>
          </cell>
          <cell r="T146">
            <v>59391.249533183676</v>
          </cell>
          <cell r="U146">
            <v>3959.4166355455786</v>
          </cell>
          <cell r="V146">
            <v>59391.249533183676</v>
          </cell>
          <cell r="W146">
            <v>3959.4166355455786</v>
          </cell>
          <cell r="X146">
            <v>59391.249533183676</v>
          </cell>
          <cell r="Y146">
            <v>3959.4166355455786</v>
          </cell>
          <cell r="Z146">
            <v>59391.249533183676</v>
          </cell>
          <cell r="AA146">
            <v>3959.4166355455786</v>
          </cell>
          <cell r="AB146">
            <v>59391.249533183676</v>
          </cell>
          <cell r="AC146">
            <v>3959.4166355455786</v>
          </cell>
          <cell r="AD146" t="e">
            <v>#DIV/0!</v>
          </cell>
          <cell r="AE146">
            <v>3959.4166355455786</v>
          </cell>
          <cell r="AG146" t="str">
            <v xml:space="preserve">Salaries &amp; Wages </v>
          </cell>
        </row>
        <row r="147">
          <cell r="D147" t="str">
            <v xml:space="preserve">Utilities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t="e">
            <v>#DIV/0!</v>
          </cell>
          <cell r="AE147">
            <v>0</v>
          </cell>
          <cell r="AG147" t="str">
            <v xml:space="preserve">Utilities </v>
          </cell>
        </row>
        <row r="148">
          <cell r="D148" t="str">
            <v>Depreciation</v>
          </cell>
          <cell r="E148">
            <v>19315.555555555558</v>
          </cell>
          <cell r="F148">
            <v>0</v>
          </cell>
          <cell r="G148">
            <v>19315.555555555558</v>
          </cell>
          <cell r="H148">
            <v>0</v>
          </cell>
          <cell r="I148">
            <v>19315.555555555558</v>
          </cell>
          <cell r="J148">
            <v>0</v>
          </cell>
          <cell r="K148">
            <v>19315.555555555558</v>
          </cell>
          <cell r="L148">
            <v>0</v>
          </cell>
          <cell r="M148">
            <v>19315.555555555558</v>
          </cell>
          <cell r="N148">
            <v>0</v>
          </cell>
          <cell r="O148">
            <v>19315.555555555558</v>
          </cell>
          <cell r="P148">
            <v>0</v>
          </cell>
          <cell r="Q148">
            <v>16556.190476190477</v>
          </cell>
          <cell r="R148">
            <v>248342.85714285716</v>
          </cell>
          <cell r="S148">
            <v>16556.190476190477</v>
          </cell>
          <cell r="T148">
            <v>248342.85714285716</v>
          </cell>
          <cell r="U148">
            <v>16556.190476190477</v>
          </cell>
          <cell r="V148">
            <v>248342.85714285716</v>
          </cell>
          <cell r="W148">
            <v>16556.190476190477</v>
          </cell>
          <cell r="X148">
            <v>248342.85714285716</v>
          </cell>
          <cell r="Y148">
            <v>16556.190476190477</v>
          </cell>
          <cell r="Z148">
            <v>248342.85714285716</v>
          </cell>
          <cell r="AA148">
            <v>16556.190476190477</v>
          </cell>
          <cell r="AB148">
            <v>248342.85714285716</v>
          </cell>
          <cell r="AC148">
            <v>16556.190476190481</v>
          </cell>
          <cell r="AD148" t="e">
            <v>#DIV/0!</v>
          </cell>
          <cell r="AE148">
            <v>16556.190476190481</v>
          </cell>
          <cell r="AG148" t="str">
            <v>Depreciation</v>
          </cell>
        </row>
        <row r="149">
          <cell r="D149" t="str">
            <v xml:space="preserve">Other Factory overhead </v>
          </cell>
          <cell r="E149">
            <v>2884.1866359118612</v>
          </cell>
          <cell r="F149">
            <v>0</v>
          </cell>
          <cell r="G149">
            <v>2884.1866359118612</v>
          </cell>
          <cell r="H149">
            <v>0</v>
          </cell>
          <cell r="I149">
            <v>2884.1866359118612</v>
          </cell>
          <cell r="J149">
            <v>0</v>
          </cell>
          <cell r="K149">
            <v>2884.1866359118612</v>
          </cell>
          <cell r="L149">
            <v>0</v>
          </cell>
          <cell r="M149">
            <v>2884.1866359118612</v>
          </cell>
          <cell r="N149">
            <v>0</v>
          </cell>
          <cell r="O149">
            <v>2884.1866359118612</v>
          </cell>
          <cell r="P149">
            <v>0</v>
          </cell>
          <cell r="Q149">
            <v>2472.1599736387384</v>
          </cell>
          <cell r="R149">
            <v>37082.399604581078</v>
          </cell>
          <cell r="S149">
            <v>2472.1599736387384</v>
          </cell>
          <cell r="T149">
            <v>37082.399604581078</v>
          </cell>
          <cell r="U149">
            <v>2472.1599736387384</v>
          </cell>
          <cell r="V149">
            <v>37082.399604581078</v>
          </cell>
          <cell r="W149">
            <v>2472.1599736387384</v>
          </cell>
          <cell r="X149">
            <v>37082.399604581078</v>
          </cell>
          <cell r="Y149">
            <v>2472.1599736387384</v>
          </cell>
          <cell r="Z149">
            <v>37082.399604581078</v>
          </cell>
          <cell r="AA149">
            <v>2472.1599736387384</v>
          </cell>
          <cell r="AB149">
            <v>37082.399604581078</v>
          </cell>
          <cell r="AC149">
            <v>2472.1599736387384</v>
          </cell>
          <cell r="AD149" t="e">
            <v>#DIV/0!</v>
          </cell>
          <cell r="AE149">
            <v>2472.1599736387384</v>
          </cell>
          <cell r="AG149" t="str">
            <v xml:space="preserve">Other Factory overhead </v>
          </cell>
        </row>
        <row r="150">
          <cell r="D150" t="str">
            <v>Running Royalty</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t="e">
            <v>#DIV/0!</v>
          </cell>
          <cell r="AE150">
            <v>0</v>
          </cell>
          <cell r="AG150" t="str">
            <v>Running Royalty</v>
          </cell>
        </row>
        <row r="151">
          <cell r="E151">
            <v>26819.061599603927</v>
          </cell>
          <cell r="F151">
            <v>0</v>
          </cell>
          <cell r="G151">
            <v>26819.061599603927</v>
          </cell>
          <cell r="H151">
            <v>0</v>
          </cell>
          <cell r="I151">
            <v>26819.061599603927</v>
          </cell>
          <cell r="J151">
            <v>0</v>
          </cell>
          <cell r="K151">
            <v>26819.061599603927</v>
          </cell>
          <cell r="L151">
            <v>0</v>
          </cell>
          <cell r="M151">
            <v>26819.061599603927</v>
          </cell>
          <cell r="N151">
            <v>0</v>
          </cell>
          <cell r="O151">
            <v>26819.061599603927</v>
          </cell>
          <cell r="P151">
            <v>0</v>
          </cell>
          <cell r="Q151">
            <v>22987.767085374795</v>
          </cell>
          <cell r="R151">
            <v>344816.50628062192</v>
          </cell>
          <cell r="S151">
            <v>22987.767085374795</v>
          </cell>
          <cell r="T151">
            <v>344816.50628062192</v>
          </cell>
          <cell r="U151">
            <v>22987.767085374795</v>
          </cell>
          <cell r="V151">
            <v>344816.50628062192</v>
          </cell>
          <cell r="W151">
            <v>22987.767085374795</v>
          </cell>
          <cell r="X151">
            <v>344816.50628062192</v>
          </cell>
          <cell r="Y151">
            <v>22987.767085374795</v>
          </cell>
          <cell r="Z151">
            <v>344816.50628062192</v>
          </cell>
          <cell r="AA151">
            <v>22987.767085374795</v>
          </cell>
          <cell r="AB151">
            <v>344816.50628062192</v>
          </cell>
          <cell r="AC151">
            <v>22987.767085374799</v>
          </cell>
          <cell r="AD151" t="e">
            <v>#DIV/0!</v>
          </cell>
          <cell r="AE151">
            <v>22987.767085374795</v>
          </cell>
        </row>
        <row r="152">
          <cell r="C152" t="str">
            <v>Gross Profit</v>
          </cell>
          <cell r="E152">
            <v>6651.58069254375</v>
          </cell>
          <cell r="F152">
            <v>0</v>
          </cell>
          <cell r="G152">
            <v>6651.58069254375</v>
          </cell>
          <cell r="H152">
            <v>0</v>
          </cell>
          <cell r="I152">
            <v>6651.58069254375</v>
          </cell>
          <cell r="J152">
            <v>0</v>
          </cell>
          <cell r="K152">
            <v>6651.58069254375</v>
          </cell>
          <cell r="L152">
            <v>0</v>
          </cell>
          <cell r="M152">
            <v>6651.58069254375</v>
          </cell>
          <cell r="N152">
            <v>0</v>
          </cell>
          <cell r="O152">
            <v>6651.58069254375</v>
          </cell>
          <cell r="P152">
            <v>0</v>
          </cell>
          <cell r="Q152">
            <v>10482.875206772882</v>
          </cell>
          <cell r="R152">
            <v>157243.12810159341</v>
          </cell>
          <cell r="S152">
            <v>10482.875206772882</v>
          </cell>
          <cell r="T152">
            <v>157243.12810159341</v>
          </cell>
          <cell r="U152">
            <v>10482.875206772882</v>
          </cell>
          <cell r="V152">
            <v>157243.12810159341</v>
          </cell>
          <cell r="W152">
            <v>10482.875206772882</v>
          </cell>
          <cell r="X152">
            <v>157243.12810159341</v>
          </cell>
          <cell r="Y152">
            <v>10482.875206772882</v>
          </cell>
          <cell r="Z152">
            <v>157243.12810159341</v>
          </cell>
          <cell r="AA152">
            <v>10482.875206772882</v>
          </cell>
          <cell r="AB152">
            <v>157243.12810159341</v>
          </cell>
          <cell r="AC152">
            <v>10482.875206772878</v>
          </cell>
          <cell r="AD152" t="e">
            <v>#DIV/0!</v>
          </cell>
          <cell r="AE152">
            <v>10482.875206772893</v>
          </cell>
          <cell r="AF152" t="str">
            <v>Gross Profit</v>
          </cell>
        </row>
        <row r="153">
          <cell r="E153">
            <v>2.0557156131215568</v>
          </cell>
          <cell r="F153" t="e">
            <v>#DIV/0!</v>
          </cell>
          <cell r="G153">
            <v>2.0557156131215568</v>
          </cell>
          <cell r="H153" t="e">
            <v>#DIV/0!</v>
          </cell>
          <cell r="I153">
            <v>2.0557156131215568</v>
          </cell>
          <cell r="J153" t="e">
            <v>#DIV/0!</v>
          </cell>
          <cell r="K153">
            <v>2.0557156131215568</v>
          </cell>
          <cell r="L153" t="e">
            <v>#DIV/0!</v>
          </cell>
          <cell r="M153">
            <v>2.0557156131215568</v>
          </cell>
          <cell r="N153" t="e">
            <v>#DIV/0!</v>
          </cell>
          <cell r="O153">
            <v>2.0557156131215568</v>
          </cell>
          <cell r="P153" t="e">
            <v>#DIV/0!</v>
          </cell>
          <cell r="Q153">
            <v>3.2398028722893888</v>
          </cell>
          <cell r="R153">
            <v>3.2398028722893919</v>
          </cell>
          <cell r="S153">
            <v>3.2398028722893888</v>
          </cell>
          <cell r="T153">
            <v>3.2398028722893919</v>
          </cell>
          <cell r="U153">
            <v>3.2398028722893888</v>
          </cell>
          <cell r="V153">
            <v>3.2398028722893919</v>
          </cell>
          <cell r="W153">
            <v>3.2398028722893888</v>
          </cell>
          <cell r="X153">
            <v>3.2398028722893919</v>
          </cell>
          <cell r="Y153">
            <v>3.2398028722893888</v>
          </cell>
          <cell r="Z153">
            <v>3.2398028722893919</v>
          </cell>
          <cell r="AA153">
            <v>3.2398028722893888</v>
          </cell>
          <cell r="AB153">
            <v>3.2398028722893919</v>
          </cell>
          <cell r="AC153">
            <v>3.239802872289387</v>
          </cell>
          <cell r="AD153" t="e">
            <v>#DIV/0!</v>
          </cell>
          <cell r="AE153">
            <v>3.2398028722893915</v>
          </cell>
        </row>
        <row r="154">
          <cell r="C154" t="str">
            <v>Other Expenses</v>
          </cell>
          <cell r="AF154" t="str">
            <v>Other Expenses</v>
          </cell>
        </row>
        <row r="155">
          <cell r="D155" t="str">
            <v>Selling Expenses</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t="e">
            <v>#DIV/0!</v>
          </cell>
          <cell r="AE155">
            <v>0</v>
          </cell>
          <cell r="AG155" t="str">
            <v>Selling Expenses</v>
          </cell>
        </row>
        <row r="156">
          <cell r="D156" t="str">
            <v>Advertisement Expenses</v>
          </cell>
          <cell r="E156">
            <v>10890.595130119307</v>
          </cell>
          <cell r="F156">
            <v>0</v>
          </cell>
          <cell r="G156">
            <v>19074.844763831719</v>
          </cell>
          <cell r="H156">
            <v>0</v>
          </cell>
          <cell r="I156">
            <v>586.91830042559138</v>
          </cell>
          <cell r="J156">
            <v>0</v>
          </cell>
          <cell r="K156">
            <v>2441.4170969092306</v>
          </cell>
          <cell r="L156">
            <v>0</v>
          </cell>
          <cell r="M156">
            <v>10786.498384911953</v>
          </cell>
          <cell r="N156">
            <v>0</v>
          </cell>
          <cell r="O156">
            <v>11537.251658504394</v>
          </cell>
          <cell r="P156">
            <v>0</v>
          </cell>
          <cell r="Q156">
            <v>19357.842486060854</v>
          </cell>
          <cell r="R156">
            <v>290367.6372909128</v>
          </cell>
          <cell r="S156">
            <v>138.66649345315798</v>
          </cell>
          <cell r="T156">
            <v>2079.9974017973695</v>
          </cell>
          <cell r="U156">
            <v>138.66649345315798</v>
          </cell>
          <cell r="V156">
            <v>2079.9974017973695</v>
          </cell>
          <cell r="W156">
            <v>15599.980513480272</v>
          </cell>
          <cell r="X156">
            <v>233999.70770220409</v>
          </cell>
          <cell r="Y156">
            <v>9013.3220744552673</v>
          </cell>
          <cell r="Z156">
            <v>135199.83111682901</v>
          </cell>
          <cell r="AA156">
            <v>1525.3314279847375</v>
          </cell>
          <cell r="AB156">
            <v>22879.971419771064</v>
          </cell>
          <cell r="AC156">
            <v>7628.9682481479094</v>
          </cell>
          <cell r="AD156" t="e">
            <v>#DIV/0!</v>
          </cell>
          <cell r="AE156">
            <v>7628.9682481479094</v>
          </cell>
        </row>
        <row r="157">
          <cell r="D157" t="str">
            <v>Administrative Expenses</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t="e">
            <v>#DIV/0!</v>
          </cell>
          <cell r="AE157">
            <v>0</v>
          </cell>
          <cell r="AG157" t="str">
            <v>Administrative Expenses</v>
          </cell>
        </row>
        <row r="158">
          <cell r="D158" t="str">
            <v>Depreciation (Admin. &amp; Selling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t="e">
            <v>#DIV/0!</v>
          </cell>
          <cell r="AE158">
            <v>0</v>
          </cell>
          <cell r="AG158" t="str">
            <v>Depreciation (Admin. &amp; Selling )</v>
          </cell>
        </row>
        <row r="159">
          <cell r="D159" t="str">
            <v>Financial Charges -Capital Exp.</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t="e">
            <v>#DIV/0!</v>
          </cell>
          <cell r="AE159">
            <v>0</v>
          </cell>
          <cell r="AG159" t="str">
            <v>Financial Charges -Capital Exp.</v>
          </cell>
        </row>
        <row r="160">
          <cell r="D160" t="str">
            <v>Financial  Charges -Working Capital</v>
          </cell>
          <cell r="E160">
            <v>201.57918431275289</v>
          </cell>
          <cell r="F160">
            <v>0</v>
          </cell>
          <cell r="G160">
            <v>178.4251077933327</v>
          </cell>
          <cell r="H160">
            <v>0</v>
          </cell>
          <cell r="I160">
            <v>175.55668509273093</v>
          </cell>
          <cell r="J160">
            <v>0</v>
          </cell>
          <cell r="K160">
            <v>160.53201526974851</v>
          </cell>
          <cell r="L160">
            <v>0</v>
          </cell>
          <cell r="M160">
            <v>214.5866255466828</v>
          </cell>
          <cell r="N160">
            <v>0</v>
          </cell>
          <cell r="O160">
            <v>207.35917650875876</v>
          </cell>
          <cell r="P160">
            <v>0</v>
          </cell>
          <cell r="Q160">
            <v>157.4713934840606</v>
          </cell>
          <cell r="R160">
            <v>2362.070902260909</v>
          </cell>
          <cell r="S160">
            <v>198.17331480982742</v>
          </cell>
          <cell r="T160">
            <v>2972.5997221474113</v>
          </cell>
          <cell r="U160">
            <v>184.65378229632779</v>
          </cell>
          <cell r="V160">
            <v>2769.8067344449169</v>
          </cell>
          <cell r="W160">
            <v>192.32717619631876</v>
          </cell>
          <cell r="X160">
            <v>2884.9076429447814</v>
          </cell>
          <cell r="Y160">
            <v>193.74054120384864</v>
          </cell>
          <cell r="Z160">
            <v>2906.1081180577294</v>
          </cell>
          <cell r="AA160">
            <v>186.90086739142365</v>
          </cell>
          <cell r="AB160">
            <v>2803.5130108713547</v>
          </cell>
          <cell r="AC160">
            <v>185.54451256363447</v>
          </cell>
          <cell r="AD160" t="e">
            <v>#DIV/0!</v>
          </cell>
          <cell r="AE160">
            <v>185.54451256363447</v>
          </cell>
          <cell r="AG160" t="str">
            <v>Financial  Charges -Working Capital</v>
          </cell>
        </row>
        <row r="161">
          <cell r="D161" t="str">
            <v>Other Expenses (Charity &amp; Donation)</v>
          </cell>
          <cell r="E161">
            <v>139.98554466163398</v>
          </cell>
          <cell r="F161">
            <v>0</v>
          </cell>
          <cell r="G161">
            <v>123.90632485648104</v>
          </cell>
          <cell r="H161">
            <v>0</v>
          </cell>
          <cell r="I161">
            <v>121.91436464772984</v>
          </cell>
          <cell r="J161">
            <v>0</v>
          </cell>
          <cell r="K161">
            <v>111.48056615954759</v>
          </cell>
          <cell r="L161">
            <v>0</v>
          </cell>
          <cell r="M161">
            <v>149.01848996297417</v>
          </cell>
          <cell r="N161">
            <v>0</v>
          </cell>
          <cell r="O161">
            <v>143.99942813108245</v>
          </cell>
          <cell r="P161">
            <v>0</v>
          </cell>
          <cell r="Q161">
            <v>109.35513436393099</v>
          </cell>
          <cell r="R161">
            <v>1640.3270154589648</v>
          </cell>
          <cell r="S161">
            <v>137.6203575068246</v>
          </cell>
          <cell r="T161">
            <v>2064.3053626023689</v>
          </cell>
          <cell r="U161">
            <v>128.23179326133877</v>
          </cell>
          <cell r="V161">
            <v>1923.4768989200816</v>
          </cell>
          <cell r="W161">
            <v>133.56053902522137</v>
          </cell>
          <cell r="X161">
            <v>2003.4080853783207</v>
          </cell>
          <cell r="Y161">
            <v>134.54204250267267</v>
          </cell>
          <cell r="Z161">
            <v>2018.13063754009</v>
          </cell>
          <cell r="AA161">
            <v>129.79226902182199</v>
          </cell>
          <cell r="AB161">
            <v>1946.8840353273299</v>
          </cell>
          <cell r="AC161">
            <v>128.85035594696839</v>
          </cell>
          <cell r="AD161" t="e">
            <v>#DIV/0!</v>
          </cell>
          <cell r="AE161">
            <v>128.85035594696839</v>
          </cell>
          <cell r="AG161" t="str">
            <v>Other Expenses (Charity &amp; Donation)</v>
          </cell>
        </row>
        <row r="162">
          <cell r="D162" t="str">
            <v>Other Expenses ( W.P.P.F.)</v>
          </cell>
          <cell r="E162">
            <v>-99.685419286180618</v>
          </cell>
          <cell r="F162">
            <v>0</v>
          </cell>
          <cell r="G162">
            <v>-516.01336466537521</v>
          </cell>
          <cell r="H162">
            <v>0</v>
          </cell>
          <cell r="I162">
            <v>429.23507108313538</v>
          </cell>
          <cell r="J162">
            <v>0</v>
          </cell>
          <cell r="K162">
            <v>335.74469975652045</v>
          </cell>
          <cell r="L162">
            <v>0</v>
          </cell>
          <cell r="M162">
            <v>-83.654529301236565</v>
          </cell>
          <cell r="N162">
            <v>0</v>
          </cell>
          <cell r="O162">
            <v>-121.56749282883391</v>
          </cell>
          <cell r="P162">
            <v>0</v>
          </cell>
          <cell r="Q162">
            <v>-311.31446684236766</v>
          </cell>
          <cell r="R162">
            <v>-4669.7170026355152</v>
          </cell>
          <cell r="S162">
            <v>675.13296289914501</v>
          </cell>
          <cell r="T162">
            <v>10126.994443487176</v>
          </cell>
          <cell r="U162">
            <v>676.31298309356544</v>
          </cell>
          <cell r="V162">
            <v>10144.694746403482</v>
          </cell>
          <cell r="W162">
            <v>-120.78534224496495</v>
          </cell>
          <cell r="X162">
            <v>-1811.7801336744742</v>
          </cell>
          <cell r="Y162">
            <v>218.37700984244069</v>
          </cell>
          <cell r="Z162">
            <v>3275.6551476366103</v>
          </cell>
          <cell r="AA162">
            <v>604.68828019460864</v>
          </cell>
          <cell r="AB162">
            <v>9070.3242029191297</v>
          </cell>
          <cell r="AC162">
            <v>290.40190449040455</v>
          </cell>
          <cell r="AD162" t="e">
            <v>#DIV/0!</v>
          </cell>
          <cell r="AE162">
            <v>290.40190449040455</v>
          </cell>
          <cell r="AG162" t="str">
            <v>Other Expenses ( W.P.P.F.)</v>
          </cell>
        </row>
        <row r="163">
          <cell r="D163" t="str">
            <v>Workers Welfare Fund</v>
          </cell>
          <cell r="E163">
            <v>-37.880459328748636</v>
          </cell>
          <cell r="F163">
            <v>0</v>
          </cell>
          <cell r="G163">
            <v>-196.08507857284258</v>
          </cell>
          <cell r="H163">
            <v>0</v>
          </cell>
          <cell r="I163">
            <v>163.10932701159146</v>
          </cell>
          <cell r="J163">
            <v>0</v>
          </cell>
          <cell r="K163">
            <v>127.58298590747775</v>
          </cell>
          <cell r="L163">
            <v>0</v>
          </cell>
          <cell r="M163">
            <v>-31.788721134469881</v>
          </cell>
          <cell r="N163">
            <v>0</v>
          </cell>
          <cell r="O163">
            <v>-46.195647274956897</v>
          </cell>
          <cell r="P163">
            <v>0</v>
          </cell>
          <cell r="Q163">
            <v>-118.29949740009971</v>
          </cell>
          <cell r="R163">
            <v>-1774.4924610014957</v>
          </cell>
          <cell r="S163">
            <v>256.55052590167514</v>
          </cell>
          <cell r="T163">
            <v>3848.2578885251273</v>
          </cell>
          <cell r="U163">
            <v>256.99893357555482</v>
          </cell>
          <cell r="V163">
            <v>3854.9840036333221</v>
          </cell>
          <cell r="W163">
            <v>-45.898430053086649</v>
          </cell>
          <cell r="X163">
            <v>-688.47645079629979</v>
          </cell>
          <cell r="Y163">
            <v>82.983263740127455</v>
          </cell>
          <cell r="Z163">
            <v>1244.7489561019117</v>
          </cell>
          <cell r="AA163">
            <v>229.78154647395132</v>
          </cell>
          <cell r="AB163">
            <v>3446.7231971092697</v>
          </cell>
          <cell r="AC163">
            <v>110.35272370635373</v>
          </cell>
          <cell r="AD163" t="e">
            <v>#DIV/0!</v>
          </cell>
          <cell r="AE163">
            <v>110.35272370635373</v>
          </cell>
          <cell r="AG163" t="str">
            <v>Workers Welfare Fund</v>
          </cell>
        </row>
        <row r="164">
          <cell r="E164">
            <v>11094.593980478767</v>
          </cell>
          <cell r="F164">
            <v>0</v>
          </cell>
          <cell r="G164">
            <v>18665.077753243317</v>
          </cell>
          <cell r="H164">
            <v>0</v>
          </cell>
          <cell r="I164">
            <v>1476.7337482607788</v>
          </cell>
          <cell r="J164">
            <v>0</v>
          </cell>
          <cell r="K164">
            <v>3176.7573640025248</v>
          </cell>
          <cell r="L164">
            <v>0</v>
          </cell>
          <cell r="M164">
            <v>11034.660249985904</v>
          </cell>
          <cell r="N164">
            <v>0</v>
          </cell>
          <cell r="O164">
            <v>11720.847123040445</v>
          </cell>
          <cell r="P164">
            <v>0</v>
          </cell>
          <cell r="Q164">
            <v>19195.055049666378</v>
          </cell>
          <cell r="R164">
            <v>287925.82574499561</v>
          </cell>
          <cell r="S164">
            <v>1406.1436545706304</v>
          </cell>
          <cell r="T164">
            <v>21092.154818559451</v>
          </cell>
          <cell r="U164">
            <v>1384.863985679945</v>
          </cell>
          <cell r="V164">
            <v>20772.959785199175</v>
          </cell>
          <cell r="W164">
            <v>15759.184456403762</v>
          </cell>
          <cell r="X164">
            <v>236387.76684605642</v>
          </cell>
          <cell r="Y164">
            <v>9642.9649317443564</v>
          </cell>
          <cell r="Z164">
            <v>144644.47397616535</v>
          </cell>
          <cell r="AA164">
            <v>2676.4943910665434</v>
          </cell>
          <cell r="AB164">
            <v>40147.415865998148</v>
          </cell>
          <cell r="AC164">
            <v>8344.1177448552698</v>
          </cell>
          <cell r="AD164" t="e">
            <v>#DIV/0!</v>
          </cell>
          <cell r="AE164">
            <v>8344.117744855268</v>
          </cell>
        </row>
        <row r="165">
          <cell r="D165" t="str">
            <v>Operating Profit</v>
          </cell>
          <cell r="E165">
            <v>-4443.0132879350167</v>
          </cell>
          <cell r="F165">
            <v>0</v>
          </cell>
          <cell r="G165">
            <v>-12013.497060699567</v>
          </cell>
          <cell r="H165">
            <v>0</v>
          </cell>
          <cell r="I165">
            <v>5174.846944282971</v>
          </cell>
          <cell r="J165">
            <v>0</v>
          </cell>
          <cell r="K165">
            <v>3474.8233285412252</v>
          </cell>
          <cell r="L165">
            <v>0</v>
          </cell>
          <cell r="M165">
            <v>-4383.0795574421536</v>
          </cell>
          <cell r="N165">
            <v>0</v>
          </cell>
          <cell r="O165">
            <v>-5069.2664304966947</v>
          </cell>
          <cell r="P165">
            <v>0</v>
          </cell>
          <cell r="Q165">
            <v>-8712.1798428934962</v>
          </cell>
          <cell r="R165">
            <v>-130682.69764340221</v>
          </cell>
          <cell r="S165">
            <v>9076.7315522022509</v>
          </cell>
          <cell r="T165">
            <v>136150.97328303396</v>
          </cell>
          <cell r="U165">
            <v>9098.0112210929365</v>
          </cell>
          <cell r="V165">
            <v>136470.16831639424</v>
          </cell>
          <cell r="W165">
            <v>-5276.30924963088</v>
          </cell>
          <cell r="X165">
            <v>-79144.638744463009</v>
          </cell>
          <cell r="Y165">
            <v>839.91027502852558</v>
          </cell>
          <cell r="Z165">
            <v>12598.65412542806</v>
          </cell>
          <cell r="AA165">
            <v>7806.3808157063386</v>
          </cell>
          <cell r="AB165">
            <v>117095.71223559526</v>
          </cell>
          <cell r="AC165">
            <v>2138.7574619176085</v>
          </cell>
          <cell r="AD165" t="e">
            <v>#DIV/0!</v>
          </cell>
          <cell r="AE165">
            <v>2138.7574619176253</v>
          </cell>
          <cell r="AG165" t="str">
            <v>Operating Profit</v>
          </cell>
        </row>
        <row r="167">
          <cell r="C167" t="str">
            <v>Other Income</v>
          </cell>
          <cell r="AF167" t="str">
            <v>Other Income</v>
          </cell>
        </row>
        <row r="168">
          <cell r="D168" t="str">
            <v>H.D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t="e">
            <v>#DIV/0!</v>
          </cell>
          <cell r="AE168">
            <v>0</v>
          </cell>
          <cell r="AG168" t="str">
            <v>H.D</v>
          </cell>
        </row>
        <row r="169">
          <cell r="D169" t="str">
            <v>Others</v>
          </cell>
          <cell r="E169">
            <v>3111.1111111111113</v>
          </cell>
          <cell r="F169">
            <v>0</v>
          </cell>
          <cell r="G169">
            <v>3111.1111111111113</v>
          </cell>
          <cell r="H169">
            <v>0</v>
          </cell>
          <cell r="I169">
            <v>3111.1111111111113</v>
          </cell>
          <cell r="J169">
            <v>0</v>
          </cell>
          <cell r="K169">
            <v>3111.1111111111113</v>
          </cell>
          <cell r="L169">
            <v>0</v>
          </cell>
          <cell r="M169">
            <v>3111.1111111111113</v>
          </cell>
          <cell r="N169">
            <v>0</v>
          </cell>
          <cell r="O169">
            <v>3111.1111111111113</v>
          </cell>
          <cell r="P169">
            <v>0</v>
          </cell>
          <cell r="Q169">
            <v>2666.666666666667</v>
          </cell>
          <cell r="R169">
            <v>40000.000000000007</v>
          </cell>
          <cell r="S169">
            <v>2666.666666666667</v>
          </cell>
          <cell r="T169">
            <v>40000.000000000007</v>
          </cell>
          <cell r="U169">
            <v>2666.666666666667</v>
          </cell>
          <cell r="V169">
            <v>40000.000000000007</v>
          </cell>
          <cell r="W169">
            <v>2666.666666666667</v>
          </cell>
          <cell r="X169">
            <v>40000.000000000007</v>
          </cell>
          <cell r="Y169">
            <v>2666.666666666667</v>
          </cell>
          <cell r="Z169">
            <v>40000.000000000007</v>
          </cell>
          <cell r="AA169">
            <v>2666.666666666667</v>
          </cell>
          <cell r="AB169">
            <v>40000.000000000007</v>
          </cell>
          <cell r="AC169">
            <v>2666.666666666667</v>
          </cell>
          <cell r="AD169" t="e">
            <v>#DIV/0!</v>
          </cell>
          <cell r="AE169">
            <v>2666.666666666667</v>
          </cell>
          <cell r="AG169" t="str">
            <v>Others</v>
          </cell>
        </row>
        <row r="170">
          <cell r="E170">
            <v>3111.1111111111113</v>
          </cell>
          <cell r="F170">
            <v>0</v>
          </cell>
          <cell r="G170">
            <v>3111.1111111111113</v>
          </cell>
          <cell r="H170">
            <v>0</v>
          </cell>
          <cell r="I170">
            <v>3111.1111111111113</v>
          </cell>
          <cell r="J170">
            <v>0</v>
          </cell>
          <cell r="K170">
            <v>3111.1111111111113</v>
          </cell>
          <cell r="L170">
            <v>0</v>
          </cell>
          <cell r="M170">
            <v>3111.1111111111113</v>
          </cell>
          <cell r="N170">
            <v>0</v>
          </cell>
          <cell r="O170">
            <v>3111.1111111111113</v>
          </cell>
          <cell r="P170">
            <v>0</v>
          </cell>
          <cell r="Q170">
            <v>2666.666666666667</v>
          </cell>
          <cell r="R170">
            <v>40000.000000000007</v>
          </cell>
          <cell r="S170">
            <v>2666.666666666667</v>
          </cell>
          <cell r="T170">
            <v>40000.000000000007</v>
          </cell>
          <cell r="U170">
            <v>2666.666666666667</v>
          </cell>
          <cell r="V170">
            <v>40000.000000000007</v>
          </cell>
          <cell r="W170">
            <v>2666.666666666667</v>
          </cell>
          <cell r="X170">
            <v>40000.000000000007</v>
          </cell>
          <cell r="Y170">
            <v>2666.666666666667</v>
          </cell>
          <cell r="Z170">
            <v>40000.000000000007</v>
          </cell>
          <cell r="AA170">
            <v>2666.666666666667</v>
          </cell>
          <cell r="AB170">
            <v>40000.000000000007</v>
          </cell>
          <cell r="AC170">
            <v>2666.666666666667</v>
          </cell>
          <cell r="AD170" t="e">
            <v>#DIV/0!</v>
          </cell>
          <cell r="AE170">
            <v>2666.666666666667</v>
          </cell>
        </row>
        <row r="172">
          <cell r="C172" t="str">
            <v>Profit before tax</v>
          </cell>
          <cell r="E172">
            <v>-1331.9021768239054</v>
          </cell>
          <cell r="F172">
            <v>0</v>
          </cell>
          <cell r="G172">
            <v>-8902.3859495884553</v>
          </cell>
          <cell r="H172">
            <v>0</v>
          </cell>
          <cell r="I172">
            <v>8285.9580553940832</v>
          </cell>
          <cell r="J172">
            <v>0</v>
          </cell>
          <cell r="K172">
            <v>6585.9344396523366</v>
          </cell>
          <cell r="L172">
            <v>0</v>
          </cell>
          <cell r="M172">
            <v>-1271.9684463310423</v>
          </cell>
          <cell r="N172">
            <v>0</v>
          </cell>
          <cell r="O172">
            <v>-1958.1553193855834</v>
          </cell>
          <cell r="P172">
            <v>0</v>
          </cell>
          <cell r="Q172">
            <v>-6045.5131762268293</v>
          </cell>
          <cell r="R172">
            <v>-90682.697643402207</v>
          </cell>
          <cell r="S172">
            <v>11743.398218868919</v>
          </cell>
          <cell r="T172">
            <v>176150.97328303396</v>
          </cell>
          <cell r="U172">
            <v>11764.677887759604</v>
          </cell>
          <cell r="V172">
            <v>176470.16831639424</v>
          </cell>
          <cell r="W172">
            <v>-2609.642582964213</v>
          </cell>
          <cell r="X172">
            <v>-39144.638744463002</v>
          </cell>
          <cell r="Y172">
            <v>3506.5769416951925</v>
          </cell>
          <cell r="Z172">
            <v>52598.654125428067</v>
          </cell>
          <cell r="AA172">
            <v>10473.047482373006</v>
          </cell>
          <cell r="AB172">
            <v>157095.71223559527</v>
          </cell>
          <cell r="AC172">
            <v>4805.4241285842754</v>
          </cell>
          <cell r="AD172" t="e">
            <v>#DIV/0!</v>
          </cell>
          <cell r="AE172">
            <v>4805.4241285842927</v>
          </cell>
          <cell r="AF172" t="str">
            <v>Profit before tax</v>
          </cell>
        </row>
        <row r="174">
          <cell r="C174" t="str">
            <v>Taxation</v>
          </cell>
          <cell r="AE174" t="str">
            <v>Taxation</v>
          </cell>
        </row>
        <row r="175">
          <cell r="D175" t="str">
            <v>Current</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F175" t="str">
            <v>Current</v>
          </cell>
        </row>
        <row r="176">
          <cell r="D176" t="str">
            <v>Deferred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F176" t="str">
            <v>Deferred</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row>
        <row r="179">
          <cell r="C179" t="str">
            <v>Net Profit after taxation</v>
          </cell>
          <cell r="E179">
            <v>-1331.9021768239054</v>
          </cell>
          <cell r="F179">
            <v>0</v>
          </cell>
          <cell r="G179">
            <v>-8902.3859495884553</v>
          </cell>
          <cell r="H179">
            <v>0</v>
          </cell>
          <cell r="I179">
            <v>8285.9580553940832</v>
          </cell>
          <cell r="J179">
            <v>0</v>
          </cell>
          <cell r="K179">
            <v>6585.9344396523366</v>
          </cell>
          <cell r="L179">
            <v>0</v>
          </cell>
          <cell r="M179">
            <v>-1271.9684463310423</v>
          </cell>
          <cell r="N179">
            <v>0</v>
          </cell>
          <cell r="O179">
            <v>-1958.1553193855834</v>
          </cell>
          <cell r="P179">
            <v>0</v>
          </cell>
          <cell r="Q179">
            <v>-6045.5131762268293</v>
          </cell>
          <cell r="R179">
            <v>-90682.697643402207</v>
          </cell>
          <cell r="S179">
            <v>11743.398218868919</v>
          </cell>
          <cell r="T179">
            <v>176150.97328303396</v>
          </cell>
          <cell r="U179">
            <v>11764.677887759604</v>
          </cell>
          <cell r="V179">
            <v>176470.16831639424</v>
          </cell>
          <cell r="W179">
            <v>-2609.642582964213</v>
          </cell>
          <cell r="X179">
            <v>-39144.638744463002</v>
          </cell>
          <cell r="Y179">
            <v>3506.5769416951925</v>
          </cell>
          <cell r="Z179">
            <v>52598.654125428067</v>
          </cell>
          <cell r="AA179">
            <v>10473.047482373006</v>
          </cell>
          <cell r="AB179">
            <v>157095.71223559527</v>
          </cell>
          <cell r="AC179">
            <v>4805.4241285842754</v>
          </cell>
          <cell r="AE179" t="str">
            <v>Net Profit after taxation</v>
          </cell>
        </row>
        <row r="182">
          <cell r="AC182" t="str">
            <v>CX</v>
          </cell>
        </row>
        <row r="183">
          <cell r="E183">
            <v>548</v>
          </cell>
          <cell r="G183">
            <v>579</v>
          </cell>
          <cell r="I183">
            <v>610</v>
          </cell>
          <cell r="K183">
            <v>641</v>
          </cell>
          <cell r="M183">
            <v>672</v>
          </cell>
          <cell r="O183">
            <v>703</v>
          </cell>
          <cell r="Q183">
            <v>734</v>
          </cell>
          <cell r="S183">
            <v>765</v>
          </cell>
          <cell r="U183">
            <v>796</v>
          </cell>
          <cell r="W183">
            <v>827</v>
          </cell>
          <cell r="Y183">
            <v>858</v>
          </cell>
          <cell r="AA183">
            <v>889</v>
          </cell>
          <cell r="AC183" t="str">
            <v>Yearly</v>
          </cell>
        </row>
        <row r="184">
          <cell r="D184" t="str">
            <v>CX</v>
          </cell>
          <cell r="E184" t="str">
            <v>Per Unit</v>
          </cell>
          <cell r="F184" t="str">
            <v>Total</v>
          </cell>
          <cell r="G184" t="str">
            <v>Per Unit</v>
          </cell>
          <cell r="H184" t="str">
            <v>Total</v>
          </cell>
          <cell r="I184" t="str">
            <v>Per Unit</v>
          </cell>
          <cell r="J184" t="str">
            <v>Total</v>
          </cell>
          <cell r="K184" t="str">
            <v>Per Unit</v>
          </cell>
          <cell r="L184" t="str">
            <v>Total</v>
          </cell>
          <cell r="M184" t="str">
            <v>Per Unit</v>
          </cell>
          <cell r="N184" t="str">
            <v>Total</v>
          </cell>
          <cell r="O184" t="str">
            <v>Per Unit</v>
          </cell>
          <cell r="P184" t="str">
            <v>Total</v>
          </cell>
          <cell r="Q184" t="str">
            <v>Per Unit</v>
          </cell>
          <cell r="R184" t="str">
            <v>Total</v>
          </cell>
          <cell r="S184" t="str">
            <v>Per Unit</v>
          </cell>
          <cell r="T184" t="str">
            <v>Total</v>
          </cell>
          <cell r="U184" t="str">
            <v>Per Unit</v>
          </cell>
          <cell r="V184" t="str">
            <v>Total</v>
          </cell>
          <cell r="W184" t="str">
            <v>Per Unit</v>
          </cell>
          <cell r="X184" t="str">
            <v>Total</v>
          </cell>
          <cell r="Y184" t="str">
            <v>Per Unit</v>
          </cell>
          <cell r="Z184" t="str">
            <v>Total</v>
          </cell>
          <cell r="AA184" t="str">
            <v>Per Unit</v>
          </cell>
          <cell r="AB184" t="str">
            <v>Total</v>
          </cell>
          <cell r="AC184" t="str">
            <v>Average</v>
          </cell>
          <cell r="AF184" t="str">
            <v>CX</v>
          </cell>
        </row>
        <row r="186">
          <cell r="C186" t="str">
            <v>Sales Units</v>
          </cell>
          <cell r="E186">
            <v>0</v>
          </cell>
          <cell r="F186">
            <v>210</v>
          </cell>
          <cell r="G186">
            <v>1</v>
          </cell>
          <cell r="H186">
            <v>210</v>
          </cell>
          <cell r="I186">
            <v>1</v>
          </cell>
          <cell r="J186">
            <v>210</v>
          </cell>
          <cell r="K186">
            <v>1</v>
          </cell>
          <cell r="L186">
            <v>210</v>
          </cell>
          <cell r="M186">
            <v>1</v>
          </cell>
          <cell r="N186">
            <v>210</v>
          </cell>
          <cell r="O186">
            <v>1</v>
          </cell>
          <cell r="P186">
            <v>210</v>
          </cell>
          <cell r="Q186">
            <v>1</v>
          </cell>
          <cell r="R186">
            <v>210</v>
          </cell>
          <cell r="S186">
            <v>1</v>
          </cell>
          <cell r="T186">
            <v>210</v>
          </cell>
          <cell r="U186">
            <v>1</v>
          </cell>
          <cell r="V186">
            <v>210</v>
          </cell>
          <cell r="W186">
            <v>1</v>
          </cell>
          <cell r="X186">
            <v>210</v>
          </cell>
          <cell r="Y186">
            <v>1</v>
          </cell>
          <cell r="Z186">
            <v>210</v>
          </cell>
          <cell r="AA186">
            <v>1</v>
          </cell>
          <cell r="AB186">
            <v>210</v>
          </cell>
          <cell r="AC186">
            <v>2520</v>
          </cell>
          <cell r="AE186" t="str">
            <v>Sales Units</v>
          </cell>
        </row>
        <row r="188">
          <cell r="C188" t="str">
            <v>Selling Price</v>
          </cell>
          <cell r="E188">
            <v>399000</v>
          </cell>
          <cell r="F188">
            <v>83790000</v>
          </cell>
          <cell r="G188">
            <v>399000</v>
          </cell>
          <cell r="H188">
            <v>83790000</v>
          </cell>
          <cell r="I188">
            <v>399000</v>
          </cell>
          <cell r="J188">
            <v>83790000</v>
          </cell>
          <cell r="K188">
            <v>399000</v>
          </cell>
          <cell r="L188">
            <v>83790000</v>
          </cell>
          <cell r="M188">
            <v>399000</v>
          </cell>
          <cell r="N188">
            <v>83790000</v>
          </cell>
          <cell r="O188">
            <v>399000</v>
          </cell>
          <cell r="P188">
            <v>83790000</v>
          </cell>
          <cell r="Q188">
            <v>399000</v>
          </cell>
          <cell r="R188">
            <v>83790000</v>
          </cell>
          <cell r="S188">
            <v>399000</v>
          </cell>
          <cell r="T188">
            <v>83790000</v>
          </cell>
          <cell r="U188">
            <v>399000</v>
          </cell>
          <cell r="V188">
            <v>83790000</v>
          </cell>
          <cell r="W188">
            <v>399000</v>
          </cell>
          <cell r="X188">
            <v>83790000</v>
          </cell>
          <cell r="Y188">
            <v>399000</v>
          </cell>
          <cell r="Z188">
            <v>83790000</v>
          </cell>
          <cell r="AA188">
            <v>399000</v>
          </cell>
          <cell r="AB188">
            <v>83790000</v>
          </cell>
          <cell r="AC188">
            <v>399000</v>
          </cell>
          <cell r="AE188" t="str">
            <v>Selling Price</v>
          </cell>
        </row>
        <row r="189">
          <cell r="C189" t="str">
            <v>Less: Dealer commission</v>
          </cell>
          <cell r="E189">
            <v>-10000</v>
          </cell>
          <cell r="F189">
            <v>-2100000</v>
          </cell>
          <cell r="G189">
            <v>-10000</v>
          </cell>
          <cell r="H189">
            <v>-2100000</v>
          </cell>
          <cell r="I189">
            <v>-10000</v>
          </cell>
          <cell r="J189">
            <v>-2100000</v>
          </cell>
          <cell r="K189">
            <v>-10000</v>
          </cell>
          <cell r="L189">
            <v>-2100000</v>
          </cell>
          <cell r="M189">
            <v>-10000</v>
          </cell>
          <cell r="N189">
            <v>-2100000</v>
          </cell>
          <cell r="O189">
            <v>-10000</v>
          </cell>
          <cell r="P189">
            <v>-2100000</v>
          </cell>
          <cell r="Q189">
            <v>-10000</v>
          </cell>
          <cell r="R189">
            <v>-2100000</v>
          </cell>
          <cell r="S189">
            <v>-10000</v>
          </cell>
          <cell r="T189">
            <v>-2100000</v>
          </cell>
          <cell r="U189">
            <v>-10000</v>
          </cell>
          <cell r="V189">
            <v>-2100000</v>
          </cell>
          <cell r="W189">
            <v>-10000</v>
          </cell>
          <cell r="X189">
            <v>-2100000</v>
          </cell>
          <cell r="Y189">
            <v>-10000</v>
          </cell>
          <cell r="Z189">
            <v>-2100000</v>
          </cell>
          <cell r="AA189">
            <v>-10000</v>
          </cell>
          <cell r="AB189">
            <v>-2100000</v>
          </cell>
          <cell r="AC189">
            <v>-10000</v>
          </cell>
          <cell r="AE189" t="str">
            <v>Less: Dealer commission</v>
          </cell>
        </row>
        <row r="190">
          <cell r="D190" t="str">
            <v xml:space="preserve">  Sales tax</v>
          </cell>
          <cell r="E190">
            <v>-52043.478260869568</v>
          </cell>
          <cell r="F190">
            <v>-10929130.434782609</v>
          </cell>
          <cell r="G190">
            <v>-52043.478260869568</v>
          </cell>
          <cell r="H190">
            <v>-10929130.434782609</v>
          </cell>
          <cell r="I190">
            <v>-52043.478260869568</v>
          </cell>
          <cell r="J190">
            <v>-10929130.434782609</v>
          </cell>
          <cell r="K190">
            <v>-52043.478260869568</v>
          </cell>
          <cell r="L190">
            <v>-10929130.434782609</v>
          </cell>
          <cell r="M190">
            <v>-52043.478260869568</v>
          </cell>
          <cell r="N190">
            <v>-10929130.434782609</v>
          </cell>
          <cell r="O190">
            <v>-52043.478260869568</v>
          </cell>
          <cell r="P190">
            <v>-10929130.434782609</v>
          </cell>
          <cell r="Q190">
            <v>-52043.478260869568</v>
          </cell>
          <cell r="R190">
            <v>-10929130.434782609</v>
          </cell>
          <cell r="S190">
            <v>-52043.478260869568</v>
          </cell>
          <cell r="T190">
            <v>-10929130.434782609</v>
          </cell>
          <cell r="U190">
            <v>-52043.478260869568</v>
          </cell>
          <cell r="V190">
            <v>-10929130.434782609</v>
          </cell>
          <cell r="W190">
            <v>-52043.478260869568</v>
          </cell>
          <cell r="X190">
            <v>-10929130.434782609</v>
          </cell>
          <cell r="Y190">
            <v>-52043.478260869568</v>
          </cell>
          <cell r="Z190">
            <v>-10929130.434782609</v>
          </cell>
          <cell r="AA190">
            <v>-52043.478260869568</v>
          </cell>
          <cell r="AB190">
            <v>-10929130.434782609</v>
          </cell>
          <cell r="AC190">
            <v>-52043.478260869568</v>
          </cell>
          <cell r="AF190" t="str">
            <v xml:space="preserve">  Sales tax</v>
          </cell>
        </row>
        <row r="191">
          <cell r="C191" t="str">
            <v>Net Sales</v>
          </cell>
          <cell r="E191">
            <v>336956.52173913043</v>
          </cell>
          <cell r="F191">
            <v>70760869.565217391</v>
          </cell>
          <cell r="G191">
            <v>336956.52173913043</v>
          </cell>
          <cell r="H191">
            <v>70760869.565217391</v>
          </cell>
          <cell r="I191">
            <v>336956.52173913043</v>
          </cell>
          <cell r="J191">
            <v>70760869.565217391</v>
          </cell>
          <cell r="K191">
            <v>336956.52173913043</v>
          </cell>
          <cell r="L191">
            <v>70760869.565217391</v>
          </cell>
          <cell r="M191">
            <v>336956.52173913043</v>
          </cell>
          <cell r="N191">
            <v>70760869.565217391</v>
          </cell>
          <cell r="O191">
            <v>336956.52173913043</v>
          </cell>
          <cell r="P191">
            <v>70760869.565217391</v>
          </cell>
          <cell r="Q191">
            <v>336956.52173913043</v>
          </cell>
          <cell r="R191">
            <v>70760869.565217391</v>
          </cell>
          <cell r="S191">
            <v>336956.52173913043</v>
          </cell>
          <cell r="T191">
            <v>70760869.565217391</v>
          </cell>
          <cell r="U191">
            <v>336956.52173913043</v>
          </cell>
          <cell r="V191">
            <v>70760869.565217391</v>
          </cell>
          <cell r="W191">
            <v>336956.52173913043</v>
          </cell>
          <cell r="X191">
            <v>70760869.565217391</v>
          </cell>
          <cell r="Y191">
            <v>336956.52173913043</v>
          </cell>
          <cell r="Z191">
            <v>70760869.565217391</v>
          </cell>
          <cell r="AA191">
            <v>336956.52173913043</v>
          </cell>
          <cell r="AB191">
            <v>70760869.565217391</v>
          </cell>
          <cell r="AC191">
            <v>336956.52173913043</v>
          </cell>
          <cell r="AE191" t="str">
            <v>Net Sales</v>
          </cell>
        </row>
        <row r="193">
          <cell r="C193" t="str">
            <v>Variable Cost of Sales</v>
          </cell>
          <cell r="AE193" t="str">
            <v>Variable Cost of Sales</v>
          </cell>
        </row>
        <row r="194">
          <cell r="D194" t="str">
            <v>CKD Cost</v>
          </cell>
          <cell r="E194">
            <v>185405.57509915665</v>
          </cell>
          <cell r="F194">
            <v>38935170.770822898</v>
          </cell>
          <cell r="G194">
            <v>185405.57509915665</v>
          </cell>
          <cell r="H194">
            <v>38935170.770822898</v>
          </cell>
          <cell r="I194">
            <v>185405.57509915665</v>
          </cell>
          <cell r="J194">
            <v>38935170.770822898</v>
          </cell>
          <cell r="K194">
            <v>185405.57509915665</v>
          </cell>
          <cell r="L194">
            <v>38935170.770822898</v>
          </cell>
          <cell r="M194">
            <v>185405.57509915665</v>
          </cell>
          <cell r="N194">
            <v>38935170.770822898</v>
          </cell>
          <cell r="O194">
            <v>185405.57509915665</v>
          </cell>
          <cell r="P194">
            <v>38935170.770822898</v>
          </cell>
          <cell r="Q194">
            <v>185405.57509915665</v>
          </cell>
          <cell r="R194">
            <v>38935170.770822898</v>
          </cell>
          <cell r="S194">
            <v>185405.57509915665</v>
          </cell>
          <cell r="T194">
            <v>38935170.770822898</v>
          </cell>
          <cell r="U194">
            <v>185405.57509915665</v>
          </cell>
          <cell r="V194">
            <v>38935170.770822898</v>
          </cell>
          <cell r="W194">
            <v>185405.57509915665</v>
          </cell>
          <cell r="X194">
            <v>38935170.770822898</v>
          </cell>
          <cell r="Y194">
            <v>185405.57509915665</v>
          </cell>
          <cell r="Z194">
            <v>38935170.770822898</v>
          </cell>
          <cell r="AA194">
            <v>185405.57509915665</v>
          </cell>
          <cell r="AB194">
            <v>38935170.770822898</v>
          </cell>
          <cell r="AC194">
            <v>185405.57509915662</v>
          </cell>
          <cell r="AF194" t="str">
            <v>CKD Cost</v>
          </cell>
        </row>
        <row r="195">
          <cell r="D195" t="str">
            <v>Vendor parts</v>
          </cell>
          <cell r="E195">
            <v>102048</v>
          </cell>
          <cell r="F195">
            <v>21430080</v>
          </cell>
          <cell r="G195">
            <v>102048</v>
          </cell>
          <cell r="H195">
            <v>21430080</v>
          </cell>
          <cell r="I195">
            <v>102048</v>
          </cell>
          <cell r="J195">
            <v>21430080</v>
          </cell>
          <cell r="K195">
            <v>102048</v>
          </cell>
          <cell r="L195">
            <v>21430080</v>
          </cell>
          <cell r="M195">
            <v>102048</v>
          </cell>
          <cell r="N195">
            <v>21430080</v>
          </cell>
          <cell r="O195">
            <v>102048</v>
          </cell>
          <cell r="P195">
            <v>21430080</v>
          </cell>
          <cell r="Q195">
            <v>102048</v>
          </cell>
          <cell r="R195">
            <v>21430080</v>
          </cell>
          <cell r="S195">
            <v>102048</v>
          </cell>
          <cell r="T195">
            <v>21430080</v>
          </cell>
          <cell r="U195">
            <v>102048</v>
          </cell>
          <cell r="V195">
            <v>21430080</v>
          </cell>
          <cell r="W195">
            <v>102048</v>
          </cell>
          <cell r="X195">
            <v>21430080</v>
          </cell>
          <cell r="Y195">
            <v>102048</v>
          </cell>
          <cell r="Z195">
            <v>21430080</v>
          </cell>
          <cell r="AA195">
            <v>102048</v>
          </cell>
          <cell r="AB195">
            <v>21430080</v>
          </cell>
          <cell r="AC195">
            <v>102048</v>
          </cell>
          <cell r="AF195" t="str">
            <v>Vendor parts</v>
          </cell>
        </row>
        <row r="196">
          <cell r="D196" t="str">
            <v>DMC Parts</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F196" t="str">
            <v>Nomi Parts</v>
          </cell>
        </row>
        <row r="197">
          <cell r="D197" t="str">
            <v>Paints &amp; Chemicals</v>
          </cell>
          <cell r="E197">
            <v>6816</v>
          </cell>
          <cell r="F197">
            <v>1431360</v>
          </cell>
          <cell r="G197">
            <v>6816</v>
          </cell>
          <cell r="H197">
            <v>1431360</v>
          </cell>
          <cell r="I197">
            <v>6816</v>
          </cell>
          <cell r="J197">
            <v>1431360</v>
          </cell>
          <cell r="K197">
            <v>6816</v>
          </cell>
          <cell r="L197">
            <v>1431360</v>
          </cell>
          <cell r="M197">
            <v>6816</v>
          </cell>
          <cell r="N197">
            <v>1431360</v>
          </cell>
          <cell r="O197">
            <v>6816</v>
          </cell>
          <cell r="P197">
            <v>1431360</v>
          </cell>
          <cell r="Q197">
            <v>6816</v>
          </cell>
          <cell r="R197">
            <v>1431360</v>
          </cell>
          <cell r="S197">
            <v>6816</v>
          </cell>
          <cell r="T197">
            <v>1431360</v>
          </cell>
          <cell r="U197">
            <v>6816</v>
          </cell>
          <cell r="V197">
            <v>1431360</v>
          </cell>
          <cell r="W197">
            <v>6816</v>
          </cell>
          <cell r="X197">
            <v>1431360</v>
          </cell>
          <cell r="Y197">
            <v>6816</v>
          </cell>
          <cell r="Z197">
            <v>1431360</v>
          </cell>
          <cell r="AA197">
            <v>6816</v>
          </cell>
          <cell r="AB197">
            <v>1431360</v>
          </cell>
          <cell r="AC197">
            <v>6816</v>
          </cell>
          <cell r="AF197" t="str">
            <v>Paints &amp; Chemicals</v>
          </cell>
        </row>
        <row r="198">
          <cell r="D198" t="str">
            <v>Consumables</v>
          </cell>
          <cell r="E198">
            <v>3362</v>
          </cell>
          <cell r="F198">
            <v>706020</v>
          </cell>
          <cell r="G198">
            <v>3362</v>
          </cell>
          <cell r="H198">
            <v>706020</v>
          </cell>
          <cell r="I198">
            <v>3362</v>
          </cell>
          <cell r="J198">
            <v>706020</v>
          </cell>
          <cell r="K198">
            <v>3362</v>
          </cell>
          <cell r="L198">
            <v>706020</v>
          </cell>
          <cell r="M198">
            <v>3362</v>
          </cell>
          <cell r="N198">
            <v>706020</v>
          </cell>
          <cell r="O198">
            <v>3362</v>
          </cell>
          <cell r="P198">
            <v>706020</v>
          </cell>
          <cell r="Q198">
            <v>3362</v>
          </cell>
          <cell r="R198">
            <v>706020</v>
          </cell>
          <cell r="S198">
            <v>3362</v>
          </cell>
          <cell r="T198">
            <v>706020</v>
          </cell>
          <cell r="U198">
            <v>3362</v>
          </cell>
          <cell r="V198">
            <v>706020</v>
          </cell>
          <cell r="W198">
            <v>3362</v>
          </cell>
          <cell r="X198">
            <v>706020</v>
          </cell>
          <cell r="Y198">
            <v>3362</v>
          </cell>
          <cell r="Z198">
            <v>706020</v>
          </cell>
          <cell r="AA198">
            <v>3362</v>
          </cell>
          <cell r="AB198">
            <v>706020</v>
          </cell>
          <cell r="AC198">
            <v>3362</v>
          </cell>
          <cell r="AF198" t="str">
            <v>Consumables</v>
          </cell>
        </row>
        <row r="199">
          <cell r="D199" t="str">
            <v>KD Parts</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F199" t="str">
            <v>KD Parts</v>
          </cell>
        </row>
        <row r="200">
          <cell r="D200" t="str">
            <v>Spare parts</v>
          </cell>
          <cell r="E200">
            <v>39</v>
          </cell>
          <cell r="F200">
            <v>8190</v>
          </cell>
          <cell r="G200">
            <v>39</v>
          </cell>
          <cell r="H200">
            <v>8190</v>
          </cell>
          <cell r="I200">
            <v>39</v>
          </cell>
          <cell r="J200">
            <v>8190</v>
          </cell>
          <cell r="K200">
            <v>39</v>
          </cell>
          <cell r="L200">
            <v>8190</v>
          </cell>
          <cell r="M200">
            <v>39</v>
          </cell>
          <cell r="N200">
            <v>8190</v>
          </cell>
          <cell r="O200">
            <v>39</v>
          </cell>
          <cell r="P200">
            <v>8190</v>
          </cell>
          <cell r="Q200">
            <v>39</v>
          </cell>
          <cell r="R200">
            <v>8190</v>
          </cell>
          <cell r="S200">
            <v>39</v>
          </cell>
          <cell r="T200">
            <v>8190</v>
          </cell>
          <cell r="U200">
            <v>39</v>
          </cell>
          <cell r="V200">
            <v>8190</v>
          </cell>
          <cell r="W200">
            <v>39</v>
          </cell>
          <cell r="X200">
            <v>8190</v>
          </cell>
          <cell r="Y200">
            <v>39</v>
          </cell>
          <cell r="Z200">
            <v>8190</v>
          </cell>
          <cell r="AA200">
            <v>39</v>
          </cell>
          <cell r="AB200">
            <v>8190</v>
          </cell>
          <cell r="AC200">
            <v>39</v>
          </cell>
          <cell r="AF200" t="str">
            <v>Spare parts</v>
          </cell>
        </row>
        <row r="201">
          <cell r="D201" t="str">
            <v>Utilities</v>
          </cell>
          <cell r="E201">
            <v>4396</v>
          </cell>
          <cell r="F201">
            <v>923160</v>
          </cell>
          <cell r="G201">
            <v>4396</v>
          </cell>
          <cell r="H201">
            <v>923160</v>
          </cell>
          <cell r="I201">
            <v>4396</v>
          </cell>
          <cell r="J201">
            <v>923160</v>
          </cell>
          <cell r="K201">
            <v>4396</v>
          </cell>
          <cell r="L201">
            <v>923160</v>
          </cell>
          <cell r="M201">
            <v>4396</v>
          </cell>
          <cell r="N201">
            <v>923160</v>
          </cell>
          <cell r="O201">
            <v>4396</v>
          </cell>
          <cell r="P201">
            <v>923160</v>
          </cell>
          <cell r="Q201">
            <v>4396</v>
          </cell>
          <cell r="R201">
            <v>923160</v>
          </cell>
          <cell r="S201">
            <v>4396</v>
          </cell>
          <cell r="T201">
            <v>923160</v>
          </cell>
          <cell r="U201">
            <v>4396</v>
          </cell>
          <cell r="V201">
            <v>923160</v>
          </cell>
          <cell r="W201">
            <v>4396</v>
          </cell>
          <cell r="X201">
            <v>923160</v>
          </cell>
          <cell r="Y201">
            <v>4396</v>
          </cell>
          <cell r="Z201">
            <v>923160</v>
          </cell>
          <cell r="AA201">
            <v>4396</v>
          </cell>
          <cell r="AB201">
            <v>923160</v>
          </cell>
          <cell r="AC201">
            <v>4396</v>
          </cell>
          <cell r="AF201" t="str">
            <v>Utilities</v>
          </cell>
        </row>
        <row r="202">
          <cell r="D202" t="str">
            <v>Royalties</v>
          </cell>
          <cell r="E202">
            <v>2105</v>
          </cell>
          <cell r="F202">
            <v>442050</v>
          </cell>
          <cell r="G202">
            <v>2105</v>
          </cell>
          <cell r="H202">
            <v>442050</v>
          </cell>
          <cell r="I202">
            <v>2105</v>
          </cell>
          <cell r="J202">
            <v>442050</v>
          </cell>
          <cell r="K202">
            <v>2105</v>
          </cell>
          <cell r="L202">
            <v>442050</v>
          </cell>
          <cell r="M202">
            <v>2105</v>
          </cell>
          <cell r="N202">
            <v>442050</v>
          </cell>
          <cell r="O202">
            <v>2105</v>
          </cell>
          <cell r="P202">
            <v>442050</v>
          </cell>
          <cell r="Q202">
            <v>2105</v>
          </cell>
          <cell r="R202">
            <v>442050</v>
          </cell>
          <cell r="S202">
            <v>2105</v>
          </cell>
          <cell r="T202">
            <v>442050</v>
          </cell>
          <cell r="U202">
            <v>2105</v>
          </cell>
          <cell r="V202">
            <v>442050</v>
          </cell>
          <cell r="W202">
            <v>2105</v>
          </cell>
          <cell r="X202">
            <v>442050</v>
          </cell>
          <cell r="Y202">
            <v>2105</v>
          </cell>
          <cell r="Z202">
            <v>442050</v>
          </cell>
          <cell r="AA202">
            <v>2105</v>
          </cell>
          <cell r="AB202">
            <v>442050</v>
          </cell>
          <cell r="AC202">
            <v>2105</v>
          </cell>
          <cell r="AF202" t="str">
            <v>Royalties</v>
          </cell>
        </row>
        <row r="204">
          <cell r="E204">
            <v>304171.57509915665</v>
          </cell>
          <cell r="F204">
            <v>63876030.770822898</v>
          </cell>
          <cell r="G204">
            <v>304171.57509915665</v>
          </cell>
          <cell r="H204">
            <v>63876030.770822898</v>
          </cell>
          <cell r="I204">
            <v>304171.57509915665</v>
          </cell>
          <cell r="J204">
            <v>63876030.770822898</v>
          </cell>
          <cell r="K204">
            <v>304171.57509915665</v>
          </cell>
          <cell r="L204">
            <v>63876030.770822898</v>
          </cell>
          <cell r="M204">
            <v>304171.57509915665</v>
          </cell>
          <cell r="N204">
            <v>63876030.770822898</v>
          </cell>
          <cell r="O204">
            <v>304171.57509915665</v>
          </cell>
          <cell r="P204">
            <v>63876030.770822898</v>
          </cell>
          <cell r="Q204">
            <v>304171.57509915665</v>
          </cell>
          <cell r="R204">
            <v>63876030.770822898</v>
          </cell>
          <cell r="S204">
            <v>304171.57509915665</v>
          </cell>
          <cell r="T204">
            <v>63876030.770822898</v>
          </cell>
          <cell r="U204">
            <v>304171.57509915665</v>
          </cell>
          <cell r="V204">
            <v>63876030.770822898</v>
          </cell>
          <cell r="W204">
            <v>304171.57509915665</v>
          </cell>
          <cell r="X204">
            <v>63876030.770822898</v>
          </cell>
          <cell r="Y204">
            <v>304171.57509915665</v>
          </cell>
          <cell r="Z204">
            <v>63876030.770822898</v>
          </cell>
          <cell r="AA204">
            <v>304171.57509915665</v>
          </cell>
          <cell r="AB204">
            <v>63876030.770822898</v>
          </cell>
          <cell r="AC204">
            <v>304171.57509915659</v>
          </cell>
        </row>
        <row r="205">
          <cell r="C205" t="str">
            <v>Contribution Margin</v>
          </cell>
          <cell r="E205">
            <v>32784.946639973787</v>
          </cell>
          <cell r="F205">
            <v>6884838.7943944931</v>
          </cell>
          <cell r="G205">
            <v>32784.946639973787</v>
          </cell>
          <cell r="H205">
            <v>6884838.7943944931</v>
          </cell>
          <cell r="I205">
            <v>32784.946639973787</v>
          </cell>
          <cell r="J205">
            <v>6884838.7943944931</v>
          </cell>
          <cell r="K205">
            <v>32784.946639973787</v>
          </cell>
          <cell r="L205">
            <v>6884838.7943944931</v>
          </cell>
          <cell r="M205">
            <v>32784.946639973787</v>
          </cell>
          <cell r="N205">
            <v>6884838.7943944931</v>
          </cell>
          <cell r="O205">
            <v>32784.946639973787</v>
          </cell>
          <cell r="P205">
            <v>6884838.7943944931</v>
          </cell>
          <cell r="Q205">
            <v>32784.946639973787</v>
          </cell>
          <cell r="R205">
            <v>6884838.7943944931</v>
          </cell>
          <cell r="S205">
            <v>32784.946639973787</v>
          </cell>
          <cell r="T205">
            <v>6884838.7943944931</v>
          </cell>
          <cell r="U205">
            <v>32784.946639973787</v>
          </cell>
          <cell r="V205">
            <v>6884838.7943944931</v>
          </cell>
          <cell r="W205">
            <v>32784.946639973787</v>
          </cell>
          <cell r="X205">
            <v>6884838.7943944931</v>
          </cell>
          <cell r="Y205">
            <v>32784.946639973787</v>
          </cell>
          <cell r="Z205">
            <v>6884838.7943944931</v>
          </cell>
          <cell r="AA205">
            <v>32784.946639973787</v>
          </cell>
          <cell r="AB205">
            <v>6884838.7943944931</v>
          </cell>
          <cell r="AC205">
            <v>32784.946639973845</v>
          </cell>
          <cell r="AE205" t="str">
            <v>Contribution Margin</v>
          </cell>
        </row>
        <row r="207">
          <cell r="C207" t="str">
            <v>Production cost</v>
          </cell>
          <cell r="AE207" t="str">
            <v>Production cost</v>
          </cell>
        </row>
        <row r="208">
          <cell r="D208" t="str">
            <v xml:space="preserve">Salaries &amp; Wages </v>
          </cell>
          <cell r="E208">
            <v>4619.3194081365082</v>
          </cell>
          <cell r="F208">
            <v>970057.0757086667</v>
          </cell>
          <cell r="G208">
            <v>4619.3194081365082</v>
          </cell>
          <cell r="H208">
            <v>970057.0757086667</v>
          </cell>
          <cell r="I208">
            <v>4619.3194081365082</v>
          </cell>
          <cell r="J208">
            <v>970057.0757086667</v>
          </cell>
          <cell r="K208">
            <v>4619.3194081365082</v>
          </cell>
          <cell r="L208">
            <v>970057.0757086667</v>
          </cell>
          <cell r="M208">
            <v>4619.3194081365082</v>
          </cell>
          <cell r="N208">
            <v>970057.0757086667</v>
          </cell>
          <cell r="O208">
            <v>4619.3194081365082</v>
          </cell>
          <cell r="P208">
            <v>970057.0757086667</v>
          </cell>
          <cell r="Q208">
            <v>3959.4166355455786</v>
          </cell>
          <cell r="R208">
            <v>831477.49346457154</v>
          </cell>
          <cell r="S208">
            <v>3959.4166355455786</v>
          </cell>
          <cell r="T208">
            <v>831477.49346457154</v>
          </cell>
          <cell r="U208">
            <v>3959.4166355455786</v>
          </cell>
          <cell r="V208">
            <v>831477.49346457154</v>
          </cell>
          <cell r="W208">
            <v>3959.4166355455786</v>
          </cell>
          <cell r="X208">
            <v>831477.49346457154</v>
          </cell>
          <cell r="Y208">
            <v>3959.4166355455786</v>
          </cell>
          <cell r="Z208">
            <v>831477.49346457154</v>
          </cell>
          <cell r="AA208">
            <v>3959.4166355455786</v>
          </cell>
          <cell r="AB208">
            <v>831477.49346457154</v>
          </cell>
          <cell r="AC208">
            <v>4289.3680218410445</v>
          </cell>
          <cell r="AF208" t="str">
            <v xml:space="preserve">Salaries &amp; Wages </v>
          </cell>
        </row>
        <row r="209">
          <cell r="D209" t="str">
            <v xml:space="preserve">Utilities </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F209" t="str">
            <v xml:space="preserve">Utilities </v>
          </cell>
        </row>
        <row r="210">
          <cell r="D210" t="str">
            <v>Depreciation</v>
          </cell>
          <cell r="E210">
            <v>19315.555555555558</v>
          </cell>
          <cell r="F210">
            <v>4056266.6666666674</v>
          </cell>
          <cell r="G210">
            <v>19315.555555555558</v>
          </cell>
          <cell r="H210">
            <v>4056266.6666666674</v>
          </cell>
          <cell r="I210">
            <v>19315.555555555558</v>
          </cell>
          <cell r="J210">
            <v>4056266.6666666674</v>
          </cell>
          <cell r="K210">
            <v>19315.555555555558</v>
          </cell>
          <cell r="L210">
            <v>4056266.6666666674</v>
          </cell>
          <cell r="M210">
            <v>19315.555555555558</v>
          </cell>
          <cell r="N210">
            <v>4056266.6666666674</v>
          </cell>
          <cell r="O210">
            <v>19315.555555555558</v>
          </cell>
          <cell r="P210">
            <v>4056266.6666666674</v>
          </cell>
          <cell r="Q210">
            <v>16556.190476190477</v>
          </cell>
          <cell r="R210">
            <v>3476800</v>
          </cell>
          <cell r="S210">
            <v>16556.190476190477</v>
          </cell>
          <cell r="T210">
            <v>3476800</v>
          </cell>
          <cell r="U210">
            <v>16556.190476190477</v>
          </cell>
          <cell r="V210">
            <v>3476800</v>
          </cell>
          <cell r="W210">
            <v>16556.190476190477</v>
          </cell>
          <cell r="X210">
            <v>3476800</v>
          </cell>
          <cell r="Y210">
            <v>16556.190476190477</v>
          </cell>
          <cell r="Z210">
            <v>3476800</v>
          </cell>
          <cell r="AA210">
            <v>16556.190476190477</v>
          </cell>
          <cell r="AB210">
            <v>3476800</v>
          </cell>
          <cell r="AC210">
            <v>17935.873015873014</v>
          </cell>
          <cell r="AF210" t="str">
            <v>Depreciation</v>
          </cell>
        </row>
        <row r="211">
          <cell r="D211" t="str">
            <v xml:space="preserve">Other Factory overhead </v>
          </cell>
          <cell r="E211">
            <v>2884.1866359118612</v>
          </cell>
          <cell r="F211">
            <v>605679.19354149082</v>
          </cell>
          <cell r="G211">
            <v>2884.1866359118612</v>
          </cell>
          <cell r="H211">
            <v>605679.19354149082</v>
          </cell>
          <cell r="I211">
            <v>2884.1866359118612</v>
          </cell>
          <cell r="J211">
            <v>605679.19354149082</v>
          </cell>
          <cell r="K211">
            <v>2884.1866359118612</v>
          </cell>
          <cell r="L211">
            <v>605679.19354149082</v>
          </cell>
          <cell r="M211">
            <v>2884.1866359118612</v>
          </cell>
          <cell r="N211">
            <v>605679.19354149082</v>
          </cell>
          <cell r="O211">
            <v>2884.1866359118612</v>
          </cell>
          <cell r="P211">
            <v>605679.19354149082</v>
          </cell>
          <cell r="Q211">
            <v>2472.1599736387384</v>
          </cell>
          <cell r="R211">
            <v>519153.59446413507</v>
          </cell>
          <cell r="S211">
            <v>2472.1599736387384</v>
          </cell>
          <cell r="T211">
            <v>519153.59446413507</v>
          </cell>
          <cell r="U211">
            <v>2472.1599736387384</v>
          </cell>
          <cell r="V211">
            <v>519153.59446413507</v>
          </cell>
          <cell r="W211">
            <v>2472.1599736387384</v>
          </cell>
          <cell r="X211">
            <v>519153.59446413507</v>
          </cell>
          <cell r="Y211">
            <v>2472.1599736387384</v>
          </cell>
          <cell r="Z211">
            <v>519153.59446413507</v>
          </cell>
          <cell r="AA211">
            <v>2472.1599736387384</v>
          </cell>
          <cell r="AB211">
            <v>519153.59446413507</v>
          </cell>
          <cell r="AC211">
            <v>2678.1733047753005</v>
          </cell>
          <cell r="AF211" t="str">
            <v xml:space="preserve">Other Factory overhead </v>
          </cell>
        </row>
        <row r="212">
          <cell r="D212" t="str">
            <v>Running Royalty</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F212" t="str">
            <v>Running Royalty</v>
          </cell>
        </row>
        <row r="213">
          <cell r="E213">
            <v>26819.061599603927</v>
          </cell>
          <cell r="F213">
            <v>5632002.9359168243</v>
          </cell>
          <cell r="G213">
            <v>26819.061599603927</v>
          </cell>
          <cell r="H213">
            <v>5632002.9359168243</v>
          </cell>
          <cell r="I213">
            <v>26819.061599603927</v>
          </cell>
          <cell r="J213">
            <v>5632002.9359168243</v>
          </cell>
          <cell r="K213">
            <v>26819.061599603927</v>
          </cell>
          <cell r="L213">
            <v>5632002.9359168243</v>
          </cell>
          <cell r="M213">
            <v>26819.061599603927</v>
          </cell>
          <cell r="N213">
            <v>5632002.9359168243</v>
          </cell>
          <cell r="O213">
            <v>26819.061599603927</v>
          </cell>
          <cell r="P213">
            <v>5632002.9359168243</v>
          </cell>
          <cell r="Q213">
            <v>22987.767085374795</v>
          </cell>
          <cell r="R213">
            <v>4827431.0879287068</v>
          </cell>
          <cell r="S213">
            <v>22987.767085374795</v>
          </cell>
          <cell r="T213">
            <v>4827431.0879287068</v>
          </cell>
          <cell r="U213">
            <v>22987.767085374795</v>
          </cell>
          <cell r="V213">
            <v>4827431.0879287068</v>
          </cell>
          <cell r="W213">
            <v>22987.767085374795</v>
          </cell>
          <cell r="X213">
            <v>4827431.0879287068</v>
          </cell>
          <cell r="Y213">
            <v>22987.767085374795</v>
          </cell>
          <cell r="Z213">
            <v>4827431.0879287068</v>
          </cell>
          <cell r="AA213">
            <v>22987.767085374795</v>
          </cell>
          <cell r="AB213">
            <v>4827431.0879287068</v>
          </cell>
          <cell r="AC213">
            <v>24903.414342489359</v>
          </cell>
        </row>
        <row r="214">
          <cell r="C214" t="str">
            <v>Gross Profit</v>
          </cell>
          <cell r="E214">
            <v>5965.8850403698598</v>
          </cell>
          <cell r="F214">
            <v>1252835.8584776688</v>
          </cell>
          <cell r="G214">
            <v>5965.8850403698598</v>
          </cell>
          <cell r="H214">
            <v>1252835.8584776688</v>
          </cell>
          <cell r="I214">
            <v>5965.8850403698598</v>
          </cell>
          <cell r="J214">
            <v>1252835.8584776688</v>
          </cell>
          <cell r="K214">
            <v>5965.8850403698598</v>
          </cell>
          <cell r="L214">
            <v>1252835.8584776688</v>
          </cell>
          <cell r="M214">
            <v>5965.8850403698598</v>
          </cell>
          <cell r="N214">
            <v>1252835.8584776688</v>
          </cell>
          <cell r="O214">
            <v>5965.8850403698598</v>
          </cell>
          <cell r="P214">
            <v>1252835.8584776688</v>
          </cell>
          <cell r="Q214">
            <v>9797.1795545989917</v>
          </cell>
          <cell r="R214">
            <v>2057407.7064657863</v>
          </cell>
          <cell r="S214">
            <v>9797.1795545989917</v>
          </cell>
          <cell r="T214">
            <v>2057407.7064657863</v>
          </cell>
          <cell r="U214">
            <v>9797.1795545989917</v>
          </cell>
          <cell r="V214">
            <v>2057407.7064657863</v>
          </cell>
          <cell r="W214">
            <v>9797.1795545989917</v>
          </cell>
          <cell r="X214">
            <v>2057407.7064657863</v>
          </cell>
          <cell r="Y214">
            <v>9797.1795545989917</v>
          </cell>
          <cell r="Z214">
            <v>2057407.7064657863</v>
          </cell>
          <cell r="AA214">
            <v>9797.1795545989917</v>
          </cell>
          <cell r="AB214">
            <v>2057407.7064657863</v>
          </cell>
          <cell r="AC214">
            <v>7881.5322974844858</v>
          </cell>
          <cell r="AE214" t="str">
            <v>Gross Profit</v>
          </cell>
        </row>
        <row r="215">
          <cell r="E215">
            <v>1.770520721658152</v>
          </cell>
          <cell r="F215">
            <v>1.7705207216581496</v>
          </cell>
          <cell r="G215">
            <v>1.770520721658152</v>
          </cell>
          <cell r="H215">
            <v>1.7705207216581496</v>
          </cell>
          <cell r="I215">
            <v>1.770520721658152</v>
          </cell>
          <cell r="J215">
            <v>1.7705207216581496</v>
          </cell>
          <cell r="K215">
            <v>1.770520721658152</v>
          </cell>
          <cell r="L215">
            <v>1.7705207216581496</v>
          </cell>
          <cell r="M215">
            <v>1.770520721658152</v>
          </cell>
          <cell r="N215">
            <v>1.7705207216581496</v>
          </cell>
          <cell r="O215">
            <v>1.770520721658152</v>
          </cell>
          <cell r="P215">
            <v>1.7705207216581496</v>
          </cell>
          <cell r="Q215">
            <v>2.9075500613648622</v>
          </cell>
          <cell r="R215">
            <v>2.9075500613648595</v>
          </cell>
          <cell r="S215">
            <v>2.9075500613648622</v>
          </cell>
          <cell r="T215">
            <v>2.9075500613648595</v>
          </cell>
          <cell r="U215">
            <v>2.9075500613648622</v>
          </cell>
          <cell r="V215">
            <v>2.9075500613648595</v>
          </cell>
          <cell r="W215">
            <v>2.9075500613648622</v>
          </cell>
          <cell r="X215">
            <v>2.9075500613648595</v>
          </cell>
          <cell r="Y215">
            <v>2.9075500613648622</v>
          </cell>
          <cell r="Z215">
            <v>2.9075500613648595</v>
          </cell>
          <cell r="AA215">
            <v>2.9075500613648622</v>
          </cell>
          <cell r="AB215">
            <v>2.9075500613648595</v>
          </cell>
          <cell r="AC215">
            <v>2.3390353915115245</v>
          </cell>
        </row>
        <row r="216">
          <cell r="C216" t="str">
            <v>Other Expenses</v>
          </cell>
          <cell r="AE216" t="str">
            <v>Other Expenses</v>
          </cell>
        </row>
        <row r="217">
          <cell r="D217" t="str">
            <v>Selling Expenses</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F217" t="str">
            <v>Selling Expenses</v>
          </cell>
        </row>
        <row r="218">
          <cell r="D218" t="str">
            <v>Advertisement Expenses</v>
          </cell>
          <cell r="E218">
            <v>10890.595130119307</v>
          </cell>
          <cell r="F218">
            <v>2287024.9773250544</v>
          </cell>
          <cell r="G218">
            <v>19074.844763831719</v>
          </cell>
          <cell r="H218">
            <v>4005717.400404661</v>
          </cell>
          <cell r="I218">
            <v>586.91830042559138</v>
          </cell>
          <cell r="J218">
            <v>123252.84308937419</v>
          </cell>
          <cell r="K218">
            <v>2441.4170969092306</v>
          </cell>
          <cell r="L218">
            <v>512697.59035093844</v>
          </cell>
          <cell r="M218">
            <v>10786.498384911953</v>
          </cell>
          <cell r="N218">
            <v>2265164.6608315101</v>
          </cell>
          <cell r="O218">
            <v>11537.251658504394</v>
          </cell>
          <cell r="P218">
            <v>2422822.8482859228</v>
          </cell>
          <cell r="Q218">
            <v>19357.842486060854</v>
          </cell>
          <cell r="R218">
            <v>4065146.9220727794</v>
          </cell>
          <cell r="S218">
            <v>138.66649345315798</v>
          </cell>
          <cell r="T218">
            <v>29119.963625163178</v>
          </cell>
          <cell r="U218">
            <v>138.66649345315798</v>
          </cell>
          <cell r="V218">
            <v>29119.963625163178</v>
          </cell>
          <cell r="W218">
            <v>15599.980513480272</v>
          </cell>
          <cell r="X218">
            <v>3275995.9078308572</v>
          </cell>
          <cell r="Y218">
            <v>9013.3220744552673</v>
          </cell>
          <cell r="Z218">
            <v>1892797.635635606</v>
          </cell>
          <cell r="AA218">
            <v>1525.3314279847375</v>
          </cell>
          <cell r="AB218">
            <v>320319.59987679485</v>
          </cell>
          <cell r="AC218">
            <v>8424.2779019658046</v>
          </cell>
        </row>
        <row r="219">
          <cell r="D219" t="str">
            <v>Administrative Expenses</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F219" t="str">
            <v>Administrative Expenses</v>
          </cell>
        </row>
        <row r="220">
          <cell r="D220" t="str">
            <v>Depreciation (Admin. &amp; Selling )</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F220" t="str">
            <v>Depreciation (Admin. &amp; Selling )</v>
          </cell>
        </row>
        <row r="221">
          <cell r="D221" t="str">
            <v>Financial Charges -Capital Exp.</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F221" t="str">
            <v>Financial Charges -Capital Exp.</v>
          </cell>
        </row>
        <row r="222">
          <cell r="D222" t="str">
            <v>Financial  Charges -Working Capital</v>
          </cell>
          <cell r="E222">
            <v>201.57918431275289</v>
          </cell>
          <cell r="F222">
            <v>42331.628705678108</v>
          </cell>
          <cell r="G222">
            <v>178.4251077933327</v>
          </cell>
          <cell r="H222">
            <v>37469.272636599868</v>
          </cell>
          <cell r="I222">
            <v>175.55668509273093</v>
          </cell>
          <cell r="J222">
            <v>36866.903869473492</v>
          </cell>
          <cell r="K222">
            <v>160.53201526974851</v>
          </cell>
          <cell r="L222">
            <v>33711.723206647184</v>
          </cell>
          <cell r="M222">
            <v>214.5866255466828</v>
          </cell>
          <cell r="N222">
            <v>45063.191364803388</v>
          </cell>
          <cell r="O222">
            <v>207.35917650875876</v>
          </cell>
          <cell r="P222">
            <v>43545.427066839344</v>
          </cell>
          <cell r="Q222">
            <v>157.4713934840606</v>
          </cell>
          <cell r="R222">
            <v>33068.992631652727</v>
          </cell>
          <cell r="S222">
            <v>198.17331480982742</v>
          </cell>
          <cell r="T222">
            <v>41616.396110063761</v>
          </cell>
          <cell r="U222">
            <v>184.65378229632779</v>
          </cell>
          <cell r="V222">
            <v>38777.294282228839</v>
          </cell>
          <cell r="W222">
            <v>192.32717619631876</v>
          </cell>
          <cell r="X222">
            <v>40388.70700122694</v>
          </cell>
          <cell r="Y222">
            <v>193.74054120384864</v>
          </cell>
          <cell r="Z222">
            <v>40685.513652808215</v>
          </cell>
          <cell r="AA222">
            <v>186.90086739142365</v>
          </cell>
          <cell r="AB222">
            <v>39249.182152198962</v>
          </cell>
          <cell r="AC222">
            <v>187.60882249215112</v>
          </cell>
          <cell r="AF222" t="str">
            <v>Financial  Charges -Working Capital</v>
          </cell>
        </row>
        <row r="223">
          <cell r="D223" t="str">
            <v>Other Expenses (Charity &amp; Donation)</v>
          </cell>
          <cell r="E223">
            <v>139.98554466163398</v>
          </cell>
          <cell r="F223">
            <v>29396.964378943136</v>
          </cell>
          <cell r="G223">
            <v>123.90632485648104</v>
          </cell>
          <cell r="H223">
            <v>26020.328219861018</v>
          </cell>
          <cell r="I223">
            <v>121.91436464772984</v>
          </cell>
          <cell r="J223">
            <v>25602.016576023267</v>
          </cell>
          <cell r="K223">
            <v>111.48056615954759</v>
          </cell>
          <cell r="L223">
            <v>23410.918893504993</v>
          </cell>
          <cell r="M223">
            <v>149.01848996297417</v>
          </cell>
          <cell r="N223">
            <v>31293.882892224578</v>
          </cell>
          <cell r="O223">
            <v>143.99942813108245</v>
          </cell>
          <cell r="P223">
            <v>30239.879907527316</v>
          </cell>
          <cell r="Q223">
            <v>109.35513436393099</v>
          </cell>
          <cell r="R223">
            <v>22964.578216425507</v>
          </cell>
          <cell r="S223">
            <v>137.6203575068246</v>
          </cell>
          <cell r="T223">
            <v>28900.275076433169</v>
          </cell>
          <cell r="U223">
            <v>128.23179326133877</v>
          </cell>
          <cell r="V223">
            <v>26928.676584881141</v>
          </cell>
          <cell r="W223">
            <v>133.56053902522137</v>
          </cell>
          <cell r="X223">
            <v>28047.713195296488</v>
          </cell>
          <cell r="Y223">
            <v>134.54204250267267</v>
          </cell>
          <cell r="Z223">
            <v>28253.828925561262</v>
          </cell>
          <cell r="AA223">
            <v>129.79226902182199</v>
          </cell>
          <cell r="AB223">
            <v>27256.376494582619</v>
          </cell>
          <cell r="AC223">
            <v>130.2839045084383</v>
          </cell>
          <cell r="AF223" t="str">
            <v>Other Expenses (Charity &amp; Donation)</v>
          </cell>
        </row>
        <row r="224">
          <cell r="D224" t="str">
            <v>Other Expenses ( W.P.P.F.)</v>
          </cell>
          <cell r="E224">
            <v>-99.685419286180618</v>
          </cell>
          <cell r="F224">
            <v>-20933.938050097931</v>
          </cell>
          <cell r="G224">
            <v>-516.01336466537521</v>
          </cell>
          <cell r="H224">
            <v>-108362.8065797288</v>
          </cell>
          <cell r="I224">
            <v>429.23507108313538</v>
          </cell>
          <cell r="J224">
            <v>90139.364927458431</v>
          </cell>
          <cell r="K224">
            <v>335.74469975652045</v>
          </cell>
          <cell r="L224">
            <v>70506.386948869287</v>
          </cell>
          <cell r="M224">
            <v>-83.654529301236565</v>
          </cell>
          <cell r="N224">
            <v>-17567.451153259677</v>
          </cell>
          <cell r="O224">
            <v>-121.56749282883391</v>
          </cell>
          <cell r="P224">
            <v>-25529.173494055121</v>
          </cell>
          <cell r="Q224">
            <v>-311.31446684236766</v>
          </cell>
          <cell r="R224">
            <v>-65376.038036897211</v>
          </cell>
          <cell r="S224">
            <v>675.13296289914501</v>
          </cell>
          <cell r="T224">
            <v>141777.92220882044</v>
          </cell>
          <cell r="U224">
            <v>676.31298309356544</v>
          </cell>
          <cell r="V224">
            <v>142025.72644964873</v>
          </cell>
          <cell r="W224">
            <v>-120.78534224496495</v>
          </cell>
          <cell r="X224">
            <v>-25364.921871442639</v>
          </cell>
          <cell r="Y224">
            <v>218.37700984244069</v>
          </cell>
          <cell r="Z224">
            <v>45859.172066912543</v>
          </cell>
          <cell r="AA224">
            <v>604.68828019460864</v>
          </cell>
          <cell r="AB224">
            <v>126984.53884086781</v>
          </cell>
          <cell r="AC224">
            <v>140.53919930837139</v>
          </cell>
          <cell r="AF224" t="str">
            <v>Other Expenses ( W.P.P.F.)</v>
          </cell>
        </row>
        <row r="225">
          <cell r="D225" t="str">
            <v>Workers Welfare Fund</v>
          </cell>
          <cell r="E225">
            <v>-37.880459328748636</v>
          </cell>
          <cell r="F225">
            <v>-7954.8964590372134</v>
          </cell>
          <cell r="G225">
            <v>-196.08507857284258</v>
          </cell>
          <cell r="H225">
            <v>-41177.866500296943</v>
          </cell>
          <cell r="I225">
            <v>163.10932701159146</v>
          </cell>
          <cell r="J225">
            <v>34252.958672434208</v>
          </cell>
          <cell r="K225">
            <v>127.58298590747775</v>
          </cell>
          <cell r="L225">
            <v>26792.427040570328</v>
          </cell>
          <cell r="M225">
            <v>-31.788721134469881</v>
          </cell>
          <cell r="N225">
            <v>-6675.6314382386754</v>
          </cell>
          <cell r="O225">
            <v>-46.195647274956897</v>
          </cell>
          <cell r="P225">
            <v>-9701.085927740949</v>
          </cell>
          <cell r="Q225">
            <v>-118.29949740009971</v>
          </cell>
          <cell r="R225">
            <v>-24842.894454020938</v>
          </cell>
          <cell r="S225">
            <v>256.55052590167514</v>
          </cell>
          <cell r="T225">
            <v>53875.610439351782</v>
          </cell>
          <cell r="U225">
            <v>256.99893357555482</v>
          </cell>
          <cell r="V225">
            <v>53969.776050866509</v>
          </cell>
          <cell r="W225">
            <v>-45.898430053086649</v>
          </cell>
          <cell r="X225">
            <v>-9638.6703111481966</v>
          </cell>
          <cell r="Y225">
            <v>82.983263740127455</v>
          </cell>
          <cell r="Z225">
            <v>17426.485385426764</v>
          </cell>
          <cell r="AA225">
            <v>229.78154647395132</v>
          </cell>
          <cell r="AB225">
            <v>48254.124759529775</v>
          </cell>
          <cell r="AC225">
            <v>53.404895737181135</v>
          </cell>
          <cell r="AF225" t="str">
            <v>Workers Welfare Fund</v>
          </cell>
        </row>
        <row r="226">
          <cell r="E226">
            <v>11094.593980478767</v>
          </cell>
          <cell r="F226">
            <v>2329864.7359005404</v>
          </cell>
          <cell r="G226">
            <v>18665.077753243317</v>
          </cell>
          <cell r="H226">
            <v>3919666.3281810959</v>
          </cell>
          <cell r="I226">
            <v>1476.7337482607788</v>
          </cell>
          <cell r="J226">
            <v>310114.0871347636</v>
          </cell>
          <cell r="K226">
            <v>3176.7573640025248</v>
          </cell>
          <cell r="L226">
            <v>667119.04644053022</v>
          </cell>
          <cell r="M226">
            <v>11034.660249985904</v>
          </cell>
          <cell r="N226">
            <v>2317278.6524970396</v>
          </cell>
          <cell r="O226">
            <v>11720.847123040445</v>
          </cell>
          <cell r="P226">
            <v>2461377.8958384935</v>
          </cell>
          <cell r="Q226">
            <v>19195.055049666378</v>
          </cell>
          <cell r="R226">
            <v>4030961.5604299395</v>
          </cell>
          <cell r="S226">
            <v>1406.1436545706304</v>
          </cell>
          <cell r="T226">
            <v>295290.16745983233</v>
          </cell>
          <cell r="U226">
            <v>1384.863985679945</v>
          </cell>
          <cell r="V226">
            <v>290821.4369927884</v>
          </cell>
          <cell r="W226">
            <v>15759.184456403762</v>
          </cell>
          <cell r="X226">
            <v>3309428.7358447895</v>
          </cell>
          <cell r="Y226">
            <v>9642.9649317443564</v>
          </cell>
          <cell r="Z226">
            <v>2025022.6356663147</v>
          </cell>
          <cell r="AA226">
            <v>2676.4943910665434</v>
          </cell>
          <cell r="AB226">
            <v>562063.8221239741</v>
          </cell>
          <cell r="AC226">
            <v>8936.1147240119462</v>
          </cell>
        </row>
        <row r="227">
          <cell r="D227" t="str">
            <v>Operating Profit</v>
          </cell>
          <cell r="E227">
            <v>-5128.708940108907</v>
          </cell>
          <cell r="F227">
            <v>-1077028.8774228715</v>
          </cell>
          <cell r="G227">
            <v>-12699.192712873457</v>
          </cell>
          <cell r="H227">
            <v>-2666830.4697034271</v>
          </cell>
          <cell r="I227">
            <v>4489.1512921090807</v>
          </cell>
          <cell r="J227">
            <v>942721.77134290524</v>
          </cell>
          <cell r="K227">
            <v>2789.127676367335</v>
          </cell>
          <cell r="L227">
            <v>585716.81203713862</v>
          </cell>
          <cell r="M227">
            <v>-5068.7752096160439</v>
          </cell>
          <cell r="N227">
            <v>-1064442.7940193708</v>
          </cell>
          <cell r="O227">
            <v>-5754.962082670585</v>
          </cell>
          <cell r="P227">
            <v>-1208542.0373608246</v>
          </cell>
          <cell r="Q227">
            <v>-9397.8754950673865</v>
          </cell>
          <cell r="R227">
            <v>-1973553.8539641532</v>
          </cell>
          <cell r="S227">
            <v>8391.0359000283606</v>
          </cell>
          <cell r="T227">
            <v>1762117.5390059541</v>
          </cell>
          <cell r="U227">
            <v>8412.3155689190462</v>
          </cell>
          <cell r="V227">
            <v>1766586.2694729979</v>
          </cell>
          <cell r="W227">
            <v>-5962.0049018047703</v>
          </cell>
          <cell r="X227">
            <v>-1252021.0293790032</v>
          </cell>
          <cell r="Y227">
            <v>154.21462285463531</v>
          </cell>
          <cell r="Z227">
            <v>32385.070799471578</v>
          </cell>
          <cell r="AA227">
            <v>7120.6851635324483</v>
          </cell>
          <cell r="AB227">
            <v>1495343.8843418122</v>
          </cell>
          <cell r="AC227">
            <v>-1054.5824265274605</v>
          </cell>
          <cell r="AF227" t="str">
            <v>Operating Profit</v>
          </cell>
        </row>
        <row r="229">
          <cell r="C229" t="str">
            <v>Other Income</v>
          </cell>
          <cell r="AE229" t="str">
            <v>Other Income</v>
          </cell>
        </row>
        <row r="230">
          <cell r="D230" t="str">
            <v>H.D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F230" t="str">
            <v>H.D</v>
          </cell>
        </row>
        <row r="231">
          <cell r="D231" t="str">
            <v>Others</v>
          </cell>
          <cell r="E231">
            <v>3111.1111111111113</v>
          </cell>
          <cell r="F231">
            <v>653333.33333333337</v>
          </cell>
          <cell r="G231">
            <v>3111.1111111111113</v>
          </cell>
          <cell r="H231">
            <v>653333.33333333337</v>
          </cell>
          <cell r="I231">
            <v>3111.1111111111113</v>
          </cell>
          <cell r="J231">
            <v>653333.33333333337</v>
          </cell>
          <cell r="K231">
            <v>3111.1111111111113</v>
          </cell>
          <cell r="L231">
            <v>653333.33333333337</v>
          </cell>
          <cell r="M231">
            <v>3111.1111111111113</v>
          </cell>
          <cell r="N231">
            <v>653333.33333333337</v>
          </cell>
          <cell r="O231">
            <v>3111.1111111111113</v>
          </cell>
          <cell r="P231">
            <v>653333.33333333337</v>
          </cell>
          <cell r="Q231">
            <v>2666.666666666667</v>
          </cell>
          <cell r="R231">
            <v>560000.00000000012</v>
          </cell>
          <cell r="S231">
            <v>2666.666666666667</v>
          </cell>
          <cell r="T231">
            <v>560000.00000000012</v>
          </cell>
          <cell r="U231">
            <v>2666.666666666667</v>
          </cell>
          <cell r="V231">
            <v>560000.00000000012</v>
          </cell>
          <cell r="W231">
            <v>2666.666666666667</v>
          </cell>
          <cell r="X231">
            <v>560000.00000000012</v>
          </cell>
          <cell r="Y231">
            <v>2666.666666666667</v>
          </cell>
          <cell r="Z231">
            <v>560000.00000000012</v>
          </cell>
          <cell r="AA231">
            <v>2666.666666666667</v>
          </cell>
          <cell r="AB231">
            <v>560000.00000000012</v>
          </cell>
          <cell r="AC231">
            <v>2888.8888888888891</v>
          </cell>
          <cell r="AF231" t="str">
            <v>Others</v>
          </cell>
        </row>
        <row r="232">
          <cell r="E232">
            <v>3111.1111111111113</v>
          </cell>
          <cell r="F232">
            <v>653333.33333333337</v>
          </cell>
          <cell r="G232">
            <v>3111.1111111111113</v>
          </cell>
          <cell r="H232">
            <v>653333.33333333337</v>
          </cell>
          <cell r="I232">
            <v>3111.1111111111113</v>
          </cell>
          <cell r="J232">
            <v>653333.33333333337</v>
          </cell>
          <cell r="K232">
            <v>3111.1111111111113</v>
          </cell>
          <cell r="L232">
            <v>653333.33333333337</v>
          </cell>
          <cell r="M232">
            <v>3111.1111111111113</v>
          </cell>
          <cell r="N232">
            <v>653333.33333333337</v>
          </cell>
          <cell r="O232">
            <v>3111.1111111111113</v>
          </cell>
          <cell r="P232">
            <v>653333.33333333337</v>
          </cell>
          <cell r="Q232">
            <v>2666.666666666667</v>
          </cell>
          <cell r="R232">
            <v>560000.00000000012</v>
          </cell>
          <cell r="S232">
            <v>2666.666666666667</v>
          </cell>
          <cell r="T232">
            <v>560000.00000000012</v>
          </cell>
          <cell r="U232">
            <v>2666.666666666667</v>
          </cell>
          <cell r="V232">
            <v>560000.00000000012</v>
          </cell>
          <cell r="W232">
            <v>2666.666666666667</v>
          </cell>
          <cell r="X232">
            <v>560000.00000000012</v>
          </cell>
          <cell r="Y232">
            <v>2666.666666666667</v>
          </cell>
          <cell r="Z232">
            <v>560000.00000000012</v>
          </cell>
          <cell r="AA232">
            <v>2666.666666666667</v>
          </cell>
          <cell r="AB232">
            <v>560000.00000000012</v>
          </cell>
          <cell r="AC232">
            <v>2888.8888888888891</v>
          </cell>
        </row>
        <row r="234">
          <cell r="C234" t="str">
            <v>Profit before tax</v>
          </cell>
          <cell r="E234">
            <v>-2017.5978289977957</v>
          </cell>
          <cell r="F234">
            <v>-423695.54408953816</v>
          </cell>
          <cell r="G234">
            <v>-9588.0816017623456</v>
          </cell>
          <cell r="H234">
            <v>-2013497.1363700936</v>
          </cell>
          <cell r="I234">
            <v>7600.262403220192</v>
          </cell>
          <cell r="J234">
            <v>1596055.1046762387</v>
          </cell>
          <cell r="K234">
            <v>5900.2387874784463</v>
          </cell>
          <cell r="L234">
            <v>1239050.145370472</v>
          </cell>
          <cell r="M234">
            <v>-1957.6640985049326</v>
          </cell>
          <cell r="N234">
            <v>-411109.46068603743</v>
          </cell>
          <cell r="O234">
            <v>-2643.8509715594737</v>
          </cell>
          <cell r="P234">
            <v>-555208.70402749127</v>
          </cell>
          <cell r="Q234">
            <v>-6731.2088284007195</v>
          </cell>
          <cell r="R234">
            <v>-1413553.8539641532</v>
          </cell>
          <cell r="S234">
            <v>11057.702566695029</v>
          </cell>
          <cell r="T234">
            <v>2322117.5390059543</v>
          </cell>
          <cell r="U234">
            <v>11078.982235585714</v>
          </cell>
          <cell r="V234">
            <v>2326586.2694729981</v>
          </cell>
          <cell r="W234">
            <v>-3295.3382351381033</v>
          </cell>
          <cell r="X234">
            <v>-692021.0293790031</v>
          </cell>
          <cell r="Y234">
            <v>2820.8812895213023</v>
          </cell>
          <cell r="Z234">
            <v>592385.07079947169</v>
          </cell>
          <cell r="AA234">
            <v>9787.3518301991153</v>
          </cell>
          <cell r="AB234">
            <v>2055343.8843418122</v>
          </cell>
          <cell r="AC234">
            <v>1834.3064623614287</v>
          </cell>
          <cell r="AE234" t="str">
            <v>Profit before tax</v>
          </cell>
        </row>
        <row r="236">
          <cell r="C236" t="str">
            <v>Taxation</v>
          </cell>
          <cell r="AE236" t="str">
            <v>Taxation</v>
          </cell>
        </row>
        <row r="237">
          <cell r="D237" t="str">
            <v>Current</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F237" t="str">
            <v>Current</v>
          </cell>
        </row>
        <row r="238">
          <cell r="D238" t="str">
            <v>Deferred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F238" t="str">
            <v>Deferred</v>
          </cell>
        </row>
        <row r="239">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row>
        <row r="241">
          <cell r="C241" t="str">
            <v>Net Profit after taxation</v>
          </cell>
          <cell r="E241">
            <v>-2017.5978289977957</v>
          </cell>
          <cell r="F241">
            <v>-423695.54408953816</v>
          </cell>
          <cell r="G241">
            <v>-9588.0816017623456</v>
          </cell>
          <cell r="H241">
            <v>-2013497.1363700936</v>
          </cell>
          <cell r="I241">
            <v>7600.262403220192</v>
          </cell>
          <cell r="J241">
            <v>1596055.1046762387</v>
          </cell>
          <cell r="K241">
            <v>5900.2387874784463</v>
          </cell>
          <cell r="L241">
            <v>1239050.145370472</v>
          </cell>
          <cell r="M241">
            <v>-1957.6640985049326</v>
          </cell>
          <cell r="N241">
            <v>-411109.46068603743</v>
          </cell>
          <cell r="O241">
            <v>-2643.8509715594737</v>
          </cell>
          <cell r="P241">
            <v>-555208.70402749127</v>
          </cell>
          <cell r="Q241">
            <v>-6731.2088284007195</v>
          </cell>
          <cell r="R241">
            <v>-1413553.8539641532</v>
          </cell>
          <cell r="S241">
            <v>11057.702566695029</v>
          </cell>
          <cell r="T241">
            <v>2322117.5390059543</v>
          </cell>
          <cell r="U241">
            <v>11078.982235585714</v>
          </cell>
          <cell r="V241">
            <v>2326586.2694729981</v>
          </cell>
          <cell r="W241">
            <v>-3295.3382351381033</v>
          </cell>
          <cell r="X241">
            <v>-692021.0293790031</v>
          </cell>
          <cell r="Y241">
            <v>2820.8812895213023</v>
          </cell>
          <cell r="Z241">
            <v>592385.07079947169</v>
          </cell>
          <cell r="AA241">
            <v>9787.3518301991153</v>
          </cell>
          <cell r="AB241">
            <v>2055343.8843418122</v>
          </cell>
          <cell r="AC241">
            <v>1834.3064623614287</v>
          </cell>
          <cell r="AE241" t="str">
            <v>Net Profit after taxation</v>
          </cell>
        </row>
        <row r="244">
          <cell r="E244">
            <v>548</v>
          </cell>
          <cell r="G244">
            <v>579</v>
          </cell>
          <cell r="I244">
            <v>610</v>
          </cell>
          <cell r="K244">
            <v>641</v>
          </cell>
          <cell r="M244">
            <v>672</v>
          </cell>
          <cell r="O244">
            <v>703</v>
          </cell>
          <cell r="Q244">
            <v>734</v>
          </cell>
          <cell r="S244">
            <v>765</v>
          </cell>
          <cell r="U244">
            <v>796</v>
          </cell>
          <cell r="W244">
            <v>827</v>
          </cell>
          <cell r="Y244">
            <v>858</v>
          </cell>
          <cell r="AA244">
            <v>889</v>
          </cell>
          <cell r="AC244" t="str">
            <v>Yearly</v>
          </cell>
        </row>
        <row r="245">
          <cell r="D245" t="str">
            <v>CX CNG</v>
          </cell>
          <cell r="E245" t="str">
            <v>Per Unit</v>
          </cell>
          <cell r="F245" t="str">
            <v>Total</v>
          </cell>
          <cell r="G245" t="str">
            <v>Per Unit</v>
          </cell>
          <cell r="H245" t="str">
            <v>Total</v>
          </cell>
          <cell r="I245" t="str">
            <v>Per Unit</v>
          </cell>
          <cell r="J245" t="str">
            <v>Total</v>
          </cell>
          <cell r="K245" t="str">
            <v>Per Unit</v>
          </cell>
          <cell r="L245" t="str">
            <v>Total</v>
          </cell>
          <cell r="M245" t="str">
            <v>Per Unit</v>
          </cell>
          <cell r="N245" t="str">
            <v>Total</v>
          </cell>
          <cell r="O245" t="str">
            <v>Per Unit</v>
          </cell>
          <cell r="P245" t="str">
            <v>Total</v>
          </cell>
          <cell r="Q245" t="str">
            <v>Per Unit</v>
          </cell>
          <cell r="R245" t="str">
            <v>Total</v>
          </cell>
          <cell r="S245" t="str">
            <v>Per Unit</v>
          </cell>
          <cell r="T245" t="str">
            <v>Total</v>
          </cell>
          <cell r="U245" t="str">
            <v>Per Unit</v>
          </cell>
          <cell r="V245" t="str">
            <v>Total</v>
          </cell>
          <cell r="W245" t="str">
            <v>Per Unit</v>
          </cell>
          <cell r="X245" t="str">
            <v>Total</v>
          </cell>
          <cell r="Y245" t="str">
            <v>Per Unit</v>
          </cell>
          <cell r="Z245" t="str">
            <v>Total</v>
          </cell>
          <cell r="AA245" t="str">
            <v>Per Unit</v>
          </cell>
          <cell r="AB245" t="str">
            <v>Total</v>
          </cell>
          <cell r="AC245" t="str">
            <v>Average</v>
          </cell>
        </row>
        <row r="247">
          <cell r="C247" t="str">
            <v>Sales Units</v>
          </cell>
          <cell r="E247">
            <v>0</v>
          </cell>
          <cell r="F247">
            <v>0</v>
          </cell>
          <cell r="G247">
            <v>1</v>
          </cell>
          <cell r="H247">
            <v>0</v>
          </cell>
          <cell r="I247">
            <v>1</v>
          </cell>
          <cell r="J247">
            <v>0</v>
          </cell>
          <cell r="K247">
            <v>1</v>
          </cell>
          <cell r="L247">
            <v>0</v>
          </cell>
          <cell r="M247">
            <v>1</v>
          </cell>
          <cell r="N247">
            <v>0</v>
          </cell>
          <cell r="O247">
            <v>1</v>
          </cell>
          <cell r="P247">
            <v>0</v>
          </cell>
          <cell r="Q247">
            <v>1</v>
          </cell>
          <cell r="R247">
            <v>35</v>
          </cell>
          <cell r="S247">
            <v>1</v>
          </cell>
          <cell r="T247">
            <v>35</v>
          </cell>
          <cell r="U247">
            <v>1</v>
          </cell>
          <cell r="V247">
            <v>35</v>
          </cell>
          <cell r="W247">
            <v>1</v>
          </cell>
          <cell r="X247">
            <v>35</v>
          </cell>
          <cell r="Y247">
            <v>1</v>
          </cell>
          <cell r="Z247">
            <v>35</v>
          </cell>
          <cell r="AA247">
            <v>1</v>
          </cell>
          <cell r="AB247">
            <v>35</v>
          </cell>
          <cell r="AC247">
            <v>210</v>
          </cell>
        </row>
        <row r="249">
          <cell r="C249" t="str">
            <v>Selling Price</v>
          </cell>
          <cell r="E249">
            <v>429000</v>
          </cell>
          <cell r="F249">
            <v>0</v>
          </cell>
          <cell r="G249">
            <v>429000</v>
          </cell>
          <cell r="H249">
            <v>0</v>
          </cell>
          <cell r="I249">
            <v>429000</v>
          </cell>
          <cell r="J249">
            <v>0</v>
          </cell>
          <cell r="K249">
            <v>429000</v>
          </cell>
          <cell r="L249">
            <v>0</v>
          </cell>
          <cell r="M249">
            <v>429000</v>
          </cell>
          <cell r="N249">
            <v>0</v>
          </cell>
          <cell r="O249">
            <v>429000</v>
          </cell>
          <cell r="P249">
            <v>0</v>
          </cell>
          <cell r="Q249">
            <v>429000</v>
          </cell>
          <cell r="R249">
            <v>15015000</v>
          </cell>
          <cell r="S249">
            <v>429000</v>
          </cell>
          <cell r="T249">
            <v>15015000</v>
          </cell>
          <cell r="U249">
            <v>429000</v>
          </cell>
          <cell r="V249">
            <v>15015000</v>
          </cell>
          <cell r="W249">
            <v>429000</v>
          </cell>
          <cell r="X249">
            <v>15015000</v>
          </cell>
          <cell r="Y249">
            <v>429000</v>
          </cell>
          <cell r="Z249">
            <v>15015000</v>
          </cell>
          <cell r="AA249">
            <v>429000</v>
          </cell>
          <cell r="AB249">
            <v>15015000</v>
          </cell>
          <cell r="AC249">
            <v>429000</v>
          </cell>
        </row>
        <row r="250">
          <cell r="C250" t="str">
            <v>Less: Dealer commission</v>
          </cell>
          <cell r="E250">
            <v>-10000</v>
          </cell>
          <cell r="F250">
            <v>0</v>
          </cell>
          <cell r="G250">
            <v>-10000</v>
          </cell>
          <cell r="H250">
            <v>0</v>
          </cell>
          <cell r="I250">
            <v>-10000</v>
          </cell>
          <cell r="J250">
            <v>0</v>
          </cell>
          <cell r="K250">
            <v>-10000</v>
          </cell>
          <cell r="L250">
            <v>0</v>
          </cell>
          <cell r="M250">
            <v>-10000</v>
          </cell>
          <cell r="N250">
            <v>0</v>
          </cell>
          <cell r="O250">
            <v>-10000</v>
          </cell>
          <cell r="P250">
            <v>0</v>
          </cell>
          <cell r="Q250">
            <v>-10000</v>
          </cell>
          <cell r="R250">
            <v>-350000</v>
          </cell>
          <cell r="S250">
            <v>-10000</v>
          </cell>
          <cell r="T250">
            <v>-350000</v>
          </cell>
          <cell r="U250">
            <v>-10000</v>
          </cell>
          <cell r="V250">
            <v>-350000</v>
          </cell>
          <cell r="W250">
            <v>-10000</v>
          </cell>
          <cell r="X250">
            <v>-350000</v>
          </cell>
          <cell r="Y250">
            <v>-10000</v>
          </cell>
          <cell r="Z250">
            <v>-350000</v>
          </cell>
          <cell r="AA250">
            <v>-10000</v>
          </cell>
          <cell r="AB250">
            <v>-350000</v>
          </cell>
          <cell r="AC250">
            <v>-10000</v>
          </cell>
        </row>
        <row r="251">
          <cell r="D251" t="str">
            <v xml:space="preserve">  Sales tax</v>
          </cell>
          <cell r="E251">
            <v>-55956.521739130432</v>
          </cell>
          <cell r="F251">
            <v>0</v>
          </cell>
          <cell r="G251">
            <v>-55956.521739130432</v>
          </cell>
          <cell r="H251">
            <v>0</v>
          </cell>
          <cell r="I251">
            <v>-55956.521739130432</v>
          </cell>
          <cell r="J251">
            <v>0</v>
          </cell>
          <cell r="K251">
            <v>-55956.521739130432</v>
          </cell>
          <cell r="L251">
            <v>0</v>
          </cell>
          <cell r="M251">
            <v>-55956.521739130432</v>
          </cell>
          <cell r="N251">
            <v>0</v>
          </cell>
          <cell r="O251">
            <v>-55956.521739130432</v>
          </cell>
          <cell r="P251">
            <v>0</v>
          </cell>
          <cell r="Q251">
            <v>-55956.521739130432</v>
          </cell>
          <cell r="R251">
            <v>-1958478.2608695652</v>
          </cell>
          <cell r="S251">
            <v>-55956.521739130432</v>
          </cell>
          <cell r="T251">
            <v>-1958478.2608695652</v>
          </cell>
          <cell r="U251">
            <v>-55956.521739130432</v>
          </cell>
          <cell r="V251">
            <v>-1958478.2608695652</v>
          </cell>
          <cell r="W251">
            <v>-55956.521739130432</v>
          </cell>
          <cell r="X251">
            <v>-1958478.2608695652</v>
          </cell>
          <cell r="Y251">
            <v>-55956.521739130432</v>
          </cell>
          <cell r="Z251">
            <v>-1958478.2608695652</v>
          </cell>
          <cell r="AA251">
            <v>-55956.521739130432</v>
          </cell>
          <cell r="AB251">
            <v>-1958478.2608695652</v>
          </cell>
          <cell r="AC251">
            <v>-55956.521739130432</v>
          </cell>
        </row>
        <row r="252">
          <cell r="C252" t="str">
            <v>Net Sales</v>
          </cell>
          <cell r="E252">
            <v>363043.47826086957</v>
          </cell>
          <cell r="F252">
            <v>0</v>
          </cell>
          <cell r="G252">
            <v>363043.47826086957</v>
          </cell>
          <cell r="H252">
            <v>0</v>
          </cell>
          <cell r="I252">
            <v>363043.47826086957</v>
          </cell>
          <cell r="J252">
            <v>0</v>
          </cell>
          <cell r="K252">
            <v>363043.47826086957</v>
          </cell>
          <cell r="L252">
            <v>0</v>
          </cell>
          <cell r="M252">
            <v>363043.47826086957</v>
          </cell>
          <cell r="N252">
            <v>0</v>
          </cell>
          <cell r="O252">
            <v>363043.47826086957</v>
          </cell>
          <cell r="P252">
            <v>0</v>
          </cell>
          <cell r="Q252">
            <v>363043.47826086957</v>
          </cell>
          <cell r="R252">
            <v>12706521.739130436</v>
          </cell>
          <cell r="S252">
            <v>363043.47826086957</v>
          </cell>
          <cell r="T252">
            <v>12706521.739130436</v>
          </cell>
          <cell r="U252">
            <v>363043.47826086957</v>
          </cell>
          <cell r="V252">
            <v>12706521.739130436</v>
          </cell>
          <cell r="W252">
            <v>363043.47826086957</v>
          </cell>
          <cell r="X252">
            <v>12706521.739130436</v>
          </cell>
          <cell r="Y252">
            <v>363043.47826086957</v>
          </cell>
          <cell r="Z252">
            <v>12706521.739130436</v>
          </cell>
          <cell r="AA252">
            <v>363043.47826086957</v>
          </cell>
          <cell r="AB252">
            <v>12706521.739130436</v>
          </cell>
          <cell r="AC252">
            <v>363043.47826086957</v>
          </cell>
        </row>
        <row r="254">
          <cell r="C254" t="str">
            <v>Variable Cost of Sales</v>
          </cell>
        </row>
        <row r="255">
          <cell r="D255" t="str">
            <v>CKD Cost</v>
          </cell>
          <cell r="E255">
            <v>185405.57509915665</v>
          </cell>
          <cell r="F255">
            <v>0</v>
          </cell>
          <cell r="G255">
            <v>185405.57509915665</v>
          </cell>
          <cell r="H255">
            <v>0</v>
          </cell>
          <cell r="I255">
            <v>185405.57509915665</v>
          </cell>
          <cell r="J255">
            <v>0</v>
          </cell>
          <cell r="K255">
            <v>185405.57509915665</v>
          </cell>
          <cell r="L255">
            <v>0</v>
          </cell>
          <cell r="M255">
            <v>185405.57509915665</v>
          </cell>
          <cell r="N255">
            <v>0</v>
          </cell>
          <cell r="O255">
            <v>185405.57509915665</v>
          </cell>
          <cell r="P255">
            <v>0</v>
          </cell>
          <cell r="Q255">
            <v>185405.57509915665</v>
          </cell>
          <cell r="R255">
            <v>6489195.1284704823</v>
          </cell>
          <cell r="S255">
            <v>185405.57509915665</v>
          </cell>
          <cell r="T255">
            <v>6489195.1284704823</v>
          </cell>
          <cell r="U255">
            <v>185405.57509915665</v>
          </cell>
          <cell r="V255">
            <v>6489195.1284704823</v>
          </cell>
          <cell r="W255">
            <v>185405.57509915665</v>
          </cell>
          <cell r="X255">
            <v>6489195.1284704823</v>
          </cell>
          <cell r="Y255">
            <v>185405.57509915665</v>
          </cell>
          <cell r="Z255">
            <v>6489195.1284704823</v>
          </cell>
          <cell r="AA255">
            <v>185405.57509915665</v>
          </cell>
          <cell r="AB255">
            <v>6489195.1284704823</v>
          </cell>
          <cell r="AC255">
            <v>185405.57509915662</v>
          </cell>
        </row>
        <row r="256">
          <cell r="D256" t="str">
            <v>Vendor parts</v>
          </cell>
          <cell r="E256">
            <v>124048</v>
          </cell>
          <cell r="F256">
            <v>0</v>
          </cell>
          <cell r="G256">
            <v>124048</v>
          </cell>
          <cell r="H256">
            <v>0</v>
          </cell>
          <cell r="I256">
            <v>124048</v>
          </cell>
          <cell r="J256">
            <v>0</v>
          </cell>
          <cell r="K256">
            <v>124048</v>
          </cell>
          <cell r="L256">
            <v>0</v>
          </cell>
          <cell r="M256">
            <v>124048</v>
          </cell>
          <cell r="N256">
            <v>0</v>
          </cell>
          <cell r="O256">
            <v>124048</v>
          </cell>
          <cell r="P256">
            <v>0</v>
          </cell>
          <cell r="Q256">
            <v>124048</v>
          </cell>
          <cell r="R256">
            <v>4341680</v>
          </cell>
          <cell r="S256">
            <v>124048</v>
          </cell>
          <cell r="T256">
            <v>4341680</v>
          </cell>
          <cell r="U256">
            <v>124048</v>
          </cell>
          <cell r="V256">
            <v>4341680</v>
          </cell>
          <cell r="W256">
            <v>124048</v>
          </cell>
          <cell r="X256">
            <v>4341680</v>
          </cell>
          <cell r="Y256">
            <v>124048</v>
          </cell>
          <cell r="Z256">
            <v>4341680</v>
          </cell>
          <cell r="AA256">
            <v>124048</v>
          </cell>
          <cell r="AB256">
            <v>4341680</v>
          </cell>
          <cell r="AC256">
            <v>124048</v>
          </cell>
        </row>
        <row r="257">
          <cell r="D257" t="str">
            <v>DMC Parts</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row>
        <row r="258">
          <cell r="D258" t="str">
            <v>Paints &amp; Chemicals</v>
          </cell>
          <cell r="E258">
            <v>6816</v>
          </cell>
          <cell r="F258">
            <v>0</v>
          </cell>
          <cell r="G258">
            <v>6816</v>
          </cell>
          <cell r="H258">
            <v>0</v>
          </cell>
          <cell r="I258">
            <v>6816</v>
          </cell>
          <cell r="J258">
            <v>0</v>
          </cell>
          <cell r="K258">
            <v>6816</v>
          </cell>
          <cell r="L258">
            <v>0</v>
          </cell>
          <cell r="M258">
            <v>6816</v>
          </cell>
          <cell r="N258">
            <v>0</v>
          </cell>
          <cell r="O258">
            <v>6816</v>
          </cell>
          <cell r="P258">
            <v>0</v>
          </cell>
          <cell r="Q258">
            <v>6816</v>
          </cell>
          <cell r="R258">
            <v>238560</v>
          </cell>
          <cell r="S258">
            <v>6816</v>
          </cell>
          <cell r="T258">
            <v>238560</v>
          </cell>
          <cell r="U258">
            <v>6816</v>
          </cell>
          <cell r="V258">
            <v>238560</v>
          </cell>
          <cell r="W258">
            <v>6816</v>
          </cell>
          <cell r="X258">
            <v>238560</v>
          </cell>
          <cell r="Y258">
            <v>6816</v>
          </cell>
          <cell r="Z258">
            <v>238560</v>
          </cell>
          <cell r="AA258">
            <v>6816</v>
          </cell>
          <cell r="AB258">
            <v>238560</v>
          </cell>
          <cell r="AC258">
            <v>6816</v>
          </cell>
        </row>
        <row r="259">
          <cell r="D259" t="str">
            <v>Consumables</v>
          </cell>
          <cell r="E259">
            <v>3362</v>
          </cell>
          <cell r="F259">
            <v>0</v>
          </cell>
          <cell r="G259">
            <v>3362</v>
          </cell>
          <cell r="H259">
            <v>0</v>
          </cell>
          <cell r="I259">
            <v>3362</v>
          </cell>
          <cell r="J259">
            <v>0</v>
          </cell>
          <cell r="K259">
            <v>3362</v>
          </cell>
          <cell r="L259">
            <v>0</v>
          </cell>
          <cell r="M259">
            <v>3362</v>
          </cell>
          <cell r="N259">
            <v>0</v>
          </cell>
          <cell r="O259">
            <v>3362</v>
          </cell>
          <cell r="P259">
            <v>0</v>
          </cell>
          <cell r="Q259">
            <v>3362</v>
          </cell>
          <cell r="R259">
            <v>117670</v>
          </cell>
          <cell r="S259">
            <v>3362</v>
          </cell>
          <cell r="T259">
            <v>117670</v>
          </cell>
          <cell r="U259">
            <v>3362</v>
          </cell>
          <cell r="V259">
            <v>117670</v>
          </cell>
          <cell r="W259">
            <v>3362</v>
          </cell>
          <cell r="X259">
            <v>117670</v>
          </cell>
          <cell r="Y259">
            <v>3362</v>
          </cell>
          <cell r="Z259">
            <v>117670</v>
          </cell>
          <cell r="AA259">
            <v>3362</v>
          </cell>
          <cell r="AB259">
            <v>117670</v>
          </cell>
          <cell r="AC259">
            <v>3362</v>
          </cell>
        </row>
        <row r="260">
          <cell r="D260" t="str">
            <v>KD Parts</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row>
        <row r="261">
          <cell r="D261" t="str">
            <v>Spare parts</v>
          </cell>
          <cell r="E261">
            <v>39</v>
          </cell>
          <cell r="F261">
            <v>0</v>
          </cell>
          <cell r="G261">
            <v>39</v>
          </cell>
          <cell r="H261">
            <v>0</v>
          </cell>
          <cell r="I261">
            <v>39</v>
          </cell>
          <cell r="J261">
            <v>0</v>
          </cell>
          <cell r="K261">
            <v>39</v>
          </cell>
          <cell r="L261">
            <v>0</v>
          </cell>
          <cell r="M261">
            <v>39</v>
          </cell>
          <cell r="N261">
            <v>0</v>
          </cell>
          <cell r="O261">
            <v>39</v>
          </cell>
          <cell r="P261">
            <v>0</v>
          </cell>
          <cell r="Q261">
            <v>39</v>
          </cell>
          <cell r="R261">
            <v>1365</v>
          </cell>
          <cell r="S261">
            <v>39</v>
          </cell>
          <cell r="T261">
            <v>1365</v>
          </cell>
          <cell r="U261">
            <v>39</v>
          </cell>
          <cell r="V261">
            <v>1365</v>
          </cell>
          <cell r="W261">
            <v>39</v>
          </cell>
          <cell r="X261">
            <v>1365</v>
          </cell>
          <cell r="Y261">
            <v>39</v>
          </cell>
          <cell r="Z261">
            <v>1365</v>
          </cell>
          <cell r="AA261">
            <v>39</v>
          </cell>
          <cell r="AB261">
            <v>1365</v>
          </cell>
          <cell r="AC261">
            <v>39</v>
          </cell>
        </row>
        <row r="262">
          <cell r="D262" t="str">
            <v>Utilities</v>
          </cell>
          <cell r="E262">
            <v>4396</v>
          </cell>
          <cell r="F262">
            <v>0</v>
          </cell>
          <cell r="G262">
            <v>4396</v>
          </cell>
          <cell r="H262">
            <v>0</v>
          </cell>
          <cell r="I262">
            <v>4396</v>
          </cell>
          <cell r="J262">
            <v>0</v>
          </cell>
          <cell r="K262">
            <v>4396</v>
          </cell>
          <cell r="L262">
            <v>0</v>
          </cell>
          <cell r="M262">
            <v>4396</v>
          </cell>
          <cell r="N262">
            <v>0</v>
          </cell>
          <cell r="O262">
            <v>4396</v>
          </cell>
          <cell r="P262">
            <v>0</v>
          </cell>
          <cell r="Q262">
            <v>4396</v>
          </cell>
          <cell r="R262">
            <v>153860</v>
          </cell>
          <cell r="S262">
            <v>4396</v>
          </cell>
          <cell r="T262">
            <v>153860</v>
          </cell>
          <cell r="U262">
            <v>4396</v>
          </cell>
          <cell r="V262">
            <v>153860</v>
          </cell>
          <cell r="W262">
            <v>4396</v>
          </cell>
          <cell r="X262">
            <v>153860</v>
          </cell>
          <cell r="Y262">
            <v>4396</v>
          </cell>
          <cell r="Z262">
            <v>153860</v>
          </cell>
          <cell r="AA262">
            <v>4396</v>
          </cell>
          <cell r="AB262">
            <v>153860</v>
          </cell>
          <cell r="AC262">
            <v>4396</v>
          </cell>
        </row>
        <row r="263">
          <cell r="D263" t="str">
            <v>Royalties</v>
          </cell>
          <cell r="E263">
            <v>2105</v>
          </cell>
          <cell r="F263">
            <v>0</v>
          </cell>
          <cell r="G263">
            <v>2105</v>
          </cell>
          <cell r="H263">
            <v>0</v>
          </cell>
          <cell r="I263">
            <v>2105</v>
          </cell>
          <cell r="J263">
            <v>0</v>
          </cell>
          <cell r="K263">
            <v>2105</v>
          </cell>
          <cell r="L263">
            <v>0</v>
          </cell>
          <cell r="M263">
            <v>2105</v>
          </cell>
          <cell r="N263">
            <v>0</v>
          </cell>
          <cell r="O263">
            <v>2105</v>
          </cell>
          <cell r="P263">
            <v>0</v>
          </cell>
          <cell r="Q263">
            <v>2105</v>
          </cell>
          <cell r="R263">
            <v>73675</v>
          </cell>
          <cell r="S263">
            <v>2105</v>
          </cell>
          <cell r="T263">
            <v>73675</v>
          </cell>
          <cell r="U263">
            <v>2105</v>
          </cell>
          <cell r="V263">
            <v>73675</v>
          </cell>
          <cell r="W263">
            <v>2105</v>
          </cell>
          <cell r="X263">
            <v>73675</v>
          </cell>
          <cell r="Y263">
            <v>2105</v>
          </cell>
          <cell r="Z263">
            <v>73675</v>
          </cell>
          <cell r="AA263">
            <v>2105</v>
          </cell>
          <cell r="AB263">
            <v>73675</v>
          </cell>
          <cell r="AC263">
            <v>2105</v>
          </cell>
        </row>
        <row r="265">
          <cell r="E265">
            <v>326171.57509915665</v>
          </cell>
          <cell r="F265">
            <v>0</v>
          </cell>
          <cell r="G265">
            <v>326171.57509915665</v>
          </cell>
          <cell r="H265">
            <v>0</v>
          </cell>
          <cell r="I265">
            <v>326171.57509915665</v>
          </cell>
          <cell r="J265">
            <v>0</v>
          </cell>
          <cell r="K265">
            <v>326171.57509915665</v>
          </cell>
          <cell r="L265">
            <v>0</v>
          </cell>
          <cell r="M265">
            <v>326171.57509915665</v>
          </cell>
          <cell r="N265">
            <v>0</v>
          </cell>
          <cell r="O265">
            <v>326171.57509915665</v>
          </cell>
          <cell r="P265">
            <v>0</v>
          </cell>
          <cell r="Q265">
            <v>326171.57509915665</v>
          </cell>
          <cell r="R265">
            <v>11416005.128470482</v>
          </cell>
          <cell r="S265">
            <v>326171.57509915665</v>
          </cell>
          <cell r="T265">
            <v>11416005.128470482</v>
          </cell>
          <cell r="U265">
            <v>326171.57509915665</v>
          </cell>
          <cell r="V265">
            <v>11416005.128470482</v>
          </cell>
          <cell r="W265">
            <v>326171.57509915665</v>
          </cell>
          <cell r="X265">
            <v>11416005.128470482</v>
          </cell>
          <cell r="Y265">
            <v>326171.57509915665</v>
          </cell>
          <cell r="Z265">
            <v>11416005.128470482</v>
          </cell>
          <cell r="AA265">
            <v>326171.57509915665</v>
          </cell>
          <cell r="AB265">
            <v>11416005.128470482</v>
          </cell>
          <cell r="AC265">
            <v>326171.57509915659</v>
          </cell>
        </row>
        <row r="266">
          <cell r="C266" t="str">
            <v>Contribution Margin</v>
          </cell>
          <cell r="E266">
            <v>36871.903161712922</v>
          </cell>
          <cell r="F266">
            <v>0</v>
          </cell>
          <cell r="G266">
            <v>36871.903161712922</v>
          </cell>
          <cell r="H266">
            <v>0</v>
          </cell>
          <cell r="I266">
            <v>36871.903161712922</v>
          </cell>
          <cell r="J266">
            <v>0</v>
          </cell>
          <cell r="K266">
            <v>36871.903161712922</v>
          </cell>
          <cell r="L266">
            <v>0</v>
          </cell>
          <cell r="M266">
            <v>36871.903161712922</v>
          </cell>
          <cell r="N266">
            <v>0</v>
          </cell>
          <cell r="O266">
            <v>36871.903161712922</v>
          </cell>
          <cell r="P266">
            <v>0</v>
          </cell>
          <cell r="Q266">
            <v>36871.903161712922</v>
          </cell>
          <cell r="R266">
            <v>1290516.6106599532</v>
          </cell>
          <cell r="S266">
            <v>36871.903161712922</v>
          </cell>
          <cell r="T266">
            <v>1290516.6106599532</v>
          </cell>
          <cell r="U266">
            <v>36871.903161712922</v>
          </cell>
          <cell r="V266">
            <v>1290516.6106599532</v>
          </cell>
          <cell r="W266">
            <v>36871.903161712922</v>
          </cell>
          <cell r="X266">
            <v>1290516.6106599532</v>
          </cell>
          <cell r="Y266">
            <v>36871.903161712922</v>
          </cell>
          <cell r="Z266">
            <v>1290516.6106599532</v>
          </cell>
          <cell r="AA266">
            <v>36871.903161712922</v>
          </cell>
          <cell r="AB266">
            <v>1290516.6106599532</v>
          </cell>
          <cell r="AC266">
            <v>36871.90316171298</v>
          </cell>
        </row>
        <row r="268">
          <cell r="C268" t="str">
            <v>Production cost</v>
          </cell>
        </row>
        <row r="269">
          <cell r="D269" t="str">
            <v xml:space="preserve">Salaries &amp; Wages </v>
          </cell>
          <cell r="E269">
            <v>4619.3194081365082</v>
          </cell>
          <cell r="F269">
            <v>0</v>
          </cell>
          <cell r="G269">
            <v>4619.3194081365082</v>
          </cell>
          <cell r="H269">
            <v>0</v>
          </cell>
          <cell r="I269">
            <v>4619.3194081365082</v>
          </cell>
          <cell r="J269">
            <v>0</v>
          </cell>
          <cell r="K269">
            <v>4619.3194081365082</v>
          </cell>
          <cell r="L269">
            <v>0</v>
          </cell>
          <cell r="M269">
            <v>4619.3194081365082</v>
          </cell>
          <cell r="N269">
            <v>0</v>
          </cell>
          <cell r="O269">
            <v>4619.3194081365082</v>
          </cell>
          <cell r="P269">
            <v>0</v>
          </cell>
          <cell r="Q269">
            <v>3959.4166355455786</v>
          </cell>
          <cell r="R269">
            <v>138579.58224409525</v>
          </cell>
          <cell r="S269">
            <v>3959.4166355455786</v>
          </cell>
          <cell r="T269">
            <v>138579.58224409525</v>
          </cell>
          <cell r="U269">
            <v>3959.4166355455786</v>
          </cell>
          <cell r="V269">
            <v>138579.58224409525</v>
          </cell>
          <cell r="W269">
            <v>3959.4166355455786</v>
          </cell>
          <cell r="X269">
            <v>138579.58224409525</v>
          </cell>
          <cell r="Y269">
            <v>3959.4166355455786</v>
          </cell>
          <cell r="Z269">
            <v>138579.58224409525</v>
          </cell>
          <cell r="AA269">
            <v>3959.4166355455786</v>
          </cell>
          <cell r="AB269">
            <v>138579.58224409525</v>
          </cell>
          <cell r="AC269">
            <v>3959.4166355455786</v>
          </cell>
        </row>
        <row r="270">
          <cell r="D270" t="str">
            <v xml:space="preserve">Utilities </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row>
        <row r="271">
          <cell r="D271" t="str">
            <v>Depreciation</v>
          </cell>
          <cell r="E271">
            <v>19315.555555555558</v>
          </cell>
          <cell r="F271">
            <v>0</v>
          </cell>
          <cell r="G271">
            <v>19315.555555555558</v>
          </cell>
          <cell r="H271">
            <v>0</v>
          </cell>
          <cell r="I271">
            <v>19315.555555555558</v>
          </cell>
          <cell r="J271">
            <v>0</v>
          </cell>
          <cell r="K271">
            <v>19315.555555555558</v>
          </cell>
          <cell r="L271">
            <v>0</v>
          </cell>
          <cell r="M271">
            <v>19315.555555555558</v>
          </cell>
          <cell r="N271">
            <v>0</v>
          </cell>
          <cell r="O271">
            <v>19315.555555555558</v>
          </cell>
          <cell r="P271">
            <v>0</v>
          </cell>
          <cell r="Q271">
            <v>16556.190476190477</v>
          </cell>
          <cell r="R271">
            <v>579466.66666666674</v>
          </cell>
          <cell r="S271">
            <v>16556.190476190477</v>
          </cell>
          <cell r="T271">
            <v>579466.66666666674</v>
          </cell>
          <cell r="U271">
            <v>16556.190476190477</v>
          </cell>
          <cell r="V271">
            <v>579466.66666666674</v>
          </cell>
          <cell r="W271">
            <v>16556.190476190477</v>
          </cell>
          <cell r="X271">
            <v>579466.66666666674</v>
          </cell>
          <cell r="Y271">
            <v>16556.190476190477</v>
          </cell>
          <cell r="Z271">
            <v>579466.66666666674</v>
          </cell>
          <cell r="AA271">
            <v>16556.190476190477</v>
          </cell>
          <cell r="AB271">
            <v>579466.66666666674</v>
          </cell>
          <cell r="AC271">
            <v>16556.190476190481</v>
          </cell>
        </row>
        <row r="272">
          <cell r="D272" t="str">
            <v xml:space="preserve">Other Factory overhead </v>
          </cell>
          <cell r="E272">
            <v>2884.1866359118612</v>
          </cell>
          <cell r="F272">
            <v>0</v>
          </cell>
          <cell r="G272">
            <v>2884.1866359118612</v>
          </cell>
          <cell r="H272">
            <v>0</v>
          </cell>
          <cell r="I272">
            <v>2884.1866359118612</v>
          </cell>
          <cell r="J272">
            <v>0</v>
          </cell>
          <cell r="K272">
            <v>2884.1866359118612</v>
          </cell>
          <cell r="L272">
            <v>0</v>
          </cell>
          <cell r="M272">
            <v>2884.1866359118612</v>
          </cell>
          <cell r="N272">
            <v>0</v>
          </cell>
          <cell r="O272">
            <v>2884.1866359118612</v>
          </cell>
          <cell r="P272">
            <v>0</v>
          </cell>
          <cell r="Q272">
            <v>2472.1599736387384</v>
          </cell>
          <cell r="R272">
            <v>86525.599077355844</v>
          </cell>
          <cell r="S272">
            <v>2472.1599736387384</v>
          </cell>
          <cell r="T272">
            <v>86525.599077355844</v>
          </cell>
          <cell r="U272">
            <v>2472.1599736387384</v>
          </cell>
          <cell r="V272">
            <v>86525.599077355844</v>
          </cell>
          <cell r="W272">
            <v>2472.1599736387384</v>
          </cell>
          <cell r="X272">
            <v>86525.599077355844</v>
          </cell>
          <cell r="Y272">
            <v>2472.1599736387384</v>
          </cell>
          <cell r="Z272">
            <v>86525.599077355844</v>
          </cell>
          <cell r="AA272">
            <v>2472.1599736387384</v>
          </cell>
          <cell r="AB272">
            <v>86525.599077355844</v>
          </cell>
          <cell r="AC272">
            <v>2472.1599736387379</v>
          </cell>
        </row>
        <row r="273">
          <cell r="D273" t="str">
            <v>Running Royalty</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row>
        <row r="274">
          <cell r="E274">
            <v>26819.061599603927</v>
          </cell>
          <cell r="F274">
            <v>0</v>
          </cell>
          <cell r="G274">
            <v>26819.061599603927</v>
          </cell>
          <cell r="H274">
            <v>0</v>
          </cell>
          <cell r="I274">
            <v>26819.061599603927</v>
          </cell>
          <cell r="J274">
            <v>0</v>
          </cell>
          <cell r="K274">
            <v>26819.061599603927</v>
          </cell>
          <cell r="L274">
            <v>0</v>
          </cell>
          <cell r="M274">
            <v>26819.061599603927</v>
          </cell>
          <cell r="N274">
            <v>0</v>
          </cell>
          <cell r="O274">
            <v>26819.061599603927</v>
          </cell>
          <cell r="P274">
            <v>0</v>
          </cell>
          <cell r="Q274">
            <v>22987.767085374795</v>
          </cell>
          <cell r="R274">
            <v>804571.84798811784</v>
          </cell>
          <cell r="S274">
            <v>22987.767085374795</v>
          </cell>
          <cell r="T274">
            <v>804571.84798811784</v>
          </cell>
          <cell r="U274">
            <v>22987.767085374795</v>
          </cell>
          <cell r="V274">
            <v>804571.84798811784</v>
          </cell>
          <cell r="W274">
            <v>22987.767085374795</v>
          </cell>
          <cell r="X274">
            <v>804571.84798811784</v>
          </cell>
          <cell r="Y274">
            <v>22987.767085374795</v>
          </cell>
          <cell r="Z274">
            <v>804571.84798811784</v>
          </cell>
          <cell r="AA274">
            <v>22987.767085374795</v>
          </cell>
          <cell r="AB274">
            <v>804571.84798811784</v>
          </cell>
          <cell r="AC274">
            <v>22987.767085374799</v>
          </cell>
        </row>
        <row r="275">
          <cell r="C275" t="str">
            <v>Gross Profit</v>
          </cell>
          <cell r="E275">
            <v>10052.841562108995</v>
          </cell>
          <cell r="F275">
            <v>0</v>
          </cell>
          <cell r="G275">
            <v>10052.841562108995</v>
          </cell>
          <cell r="H275">
            <v>0</v>
          </cell>
          <cell r="I275">
            <v>10052.841562108995</v>
          </cell>
          <cell r="J275">
            <v>0</v>
          </cell>
          <cell r="K275">
            <v>10052.841562108995</v>
          </cell>
          <cell r="L275">
            <v>0</v>
          </cell>
          <cell r="M275">
            <v>10052.841562108995</v>
          </cell>
          <cell r="N275">
            <v>0</v>
          </cell>
          <cell r="O275">
            <v>10052.841562108995</v>
          </cell>
          <cell r="P275">
            <v>0</v>
          </cell>
          <cell r="Q275">
            <v>13884.136076338127</v>
          </cell>
          <cell r="R275">
            <v>485944.76267183537</v>
          </cell>
          <cell r="S275">
            <v>13884.136076338127</v>
          </cell>
          <cell r="T275">
            <v>485944.76267183537</v>
          </cell>
          <cell r="U275">
            <v>13884.136076338127</v>
          </cell>
          <cell r="V275">
            <v>485944.76267183537</v>
          </cell>
          <cell r="W275">
            <v>13884.136076338127</v>
          </cell>
          <cell r="X275">
            <v>485944.76267183537</v>
          </cell>
          <cell r="Y275">
            <v>13884.136076338127</v>
          </cell>
          <cell r="Z275">
            <v>485944.76267183537</v>
          </cell>
          <cell r="AA275">
            <v>13884.136076338127</v>
          </cell>
          <cell r="AB275">
            <v>485944.76267183537</v>
          </cell>
          <cell r="AC275">
            <v>13884.136076338182</v>
          </cell>
        </row>
        <row r="276">
          <cell r="E276">
            <v>2.7690461787845138</v>
          </cell>
          <cell r="F276" t="e">
            <v>#DIV/0!</v>
          </cell>
          <cell r="G276">
            <v>2.7690461787845138</v>
          </cell>
          <cell r="H276" t="e">
            <v>#DIV/0!</v>
          </cell>
          <cell r="I276">
            <v>2.7690461787845138</v>
          </cell>
          <cell r="J276" t="e">
            <v>#DIV/0!</v>
          </cell>
          <cell r="K276">
            <v>2.7690461787845138</v>
          </cell>
          <cell r="L276" t="e">
            <v>#DIV/0!</v>
          </cell>
          <cell r="M276">
            <v>2.7690461787845138</v>
          </cell>
          <cell r="N276" t="e">
            <v>#DIV/0!</v>
          </cell>
          <cell r="O276">
            <v>2.7690461787845138</v>
          </cell>
          <cell r="P276" t="e">
            <v>#DIV/0!</v>
          </cell>
          <cell r="Q276">
            <v>3.8243728114464304</v>
          </cell>
          <cell r="R276">
            <v>3.8243728114464375</v>
          </cell>
          <cell r="S276">
            <v>3.8243728114464304</v>
          </cell>
          <cell r="T276">
            <v>3.8243728114464375</v>
          </cell>
          <cell r="U276">
            <v>3.8243728114464304</v>
          </cell>
          <cell r="V276">
            <v>3.8243728114464375</v>
          </cell>
          <cell r="W276">
            <v>3.8243728114464304</v>
          </cell>
          <cell r="X276">
            <v>3.8243728114464375</v>
          </cell>
          <cell r="Y276">
            <v>3.8243728114464304</v>
          </cell>
          <cell r="Z276">
            <v>3.8243728114464375</v>
          </cell>
          <cell r="AA276">
            <v>3.8243728114464304</v>
          </cell>
          <cell r="AB276">
            <v>3.8243728114464375</v>
          </cell>
          <cell r="AC276">
            <v>3.824372811446445</v>
          </cell>
        </row>
        <row r="277">
          <cell r="C277" t="str">
            <v>Other Expenses</v>
          </cell>
        </row>
        <row r="278">
          <cell r="D278" t="str">
            <v>Selling Expenses</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row>
        <row r="279">
          <cell r="D279" t="str">
            <v>Advertisement Expenses</v>
          </cell>
          <cell r="E279">
            <v>10890.595130119307</v>
          </cell>
          <cell r="F279">
            <v>0</v>
          </cell>
          <cell r="G279">
            <v>19074.844763831719</v>
          </cell>
          <cell r="H279">
            <v>0</v>
          </cell>
          <cell r="I279">
            <v>586.91830042559138</v>
          </cell>
          <cell r="J279">
            <v>0</v>
          </cell>
          <cell r="K279">
            <v>2441.4170969092306</v>
          </cell>
          <cell r="L279">
            <v>0</v>
          </cell>
          <cell r="M279">
            <v>10786.498384911953</v>
          </cell>
          <cell r="N279">
            <v>0</v>
          </cell>
          <cell r="O279">
            <v>11537.251658504394</v>
          </cell>
          <cell r="P279">
            <v>0</v>
          </cell>
          <cell r="Q279">
            <v>19357.842486060854</v>
          </cell>
          <cell r="R279">
            <v>677524.48701212986</v>
          </cell>
          <cell r="S279">
            <v>138.66649345315798</v>
          </cell>
          <cell r="T279">
            <v>4853.3272708605291</v>
          </cell>
          <cell r="U279">
            <v>138.66649345315798</v>
          </cell>
          <cell r="V279">
            <v>4853.3272708605291</v>
          </cell>
          <cell r="W279">
            <v>15599.980513480272</v>
          </cell>
          <cell r="X279">
            <v>545999.31797180953</v>
          </cell>
          <cell r="Y279">
            <v>9013.3220744552673</v>
          </cell>
          <cell r="Z279">
            <v>315466.27260593435</v>
          </cell>
          <cell r="AA279">
            <v>1525.3314279847375</v>
          </cell>
          <cell r="AB279">
            <v>53386.599979465813</v>
          </cell>
          <cell r="AC279">
            <v>7628.9682481479085</v>
          </cell>
        </row>
        <row r="280">
          <cell r="D280" t="str">
            <v>Administrative Expenses</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row>
        <row r="281">
          <cell r="D281" t="str">
            <v>Depreciation (Admin. &amp; Selling )</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row>
        <row r="282">
          <cell r="D282" t="str">
            <v>Financial Charges -Capital Exp.</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row>
        <row r="283">
          <cell r="D283" t="str">
            <v>Financial  Charges -Working Capital</v>
          </cell>
          <cell r="E283">
            <v>201.57918431275289</v>
          </cell>
          <cell r="F283">
            <v>0</v>
          </cell>
          <cell r="G283">
            <v>178.4251077933327</v>
          </cell>
          <cell r="H283">
            <v>0</v>
          </cell>
          <cell r="I283">
            <v>175.55668509273093</v>
          </cell>
          <cell r="J283">
            <v>0</v>
          </cell>
          <cell r="K283">
            <v>160.53201526974851</v>
          </cell>
          <cell r="L283">
            <v>0</v>
          </cell>
          <cell r="M283">
            <v>214.5866255466828</v>
          </cell>
          <cell r="N283">
            <v>0</v>
          </cell>
          <cell r="O283">
            <v>207.35917650875876</v>
          </cell>
          <cell r="P283">
            <v>0</v>
          </cell>
          <cell r="Q283">
            <v>157.4713934840606</v>
          </cell>
          <cell r="R283">
            <v>5511.4987719421206</v>
          </cell>
          <cell r="S283">
            <v>198.17331480982742</v>
          </cell>
          <cell r="T283">
            <v>6936.0660183439595</v>
          </cell>
          <cell r="U283">
            <v>184.65378229632779</v>
          </cell>
          <cell r="V283">
            <v>6462.8823803714731</v>
          </cell>
          <cell r="W283">
            <v>192.32717619631876</v>
          </cell>
          <cell r="X283">
            <v>6731.4511668711566</v>
          </cell>
          <cell r="Y283">
            <v>193.74054120384864</v>
          </cell>
          <cell r="Z283">
            <v>6780.9189421347019</v>
          </cell>
          <cell r="AA283">
            <v>186.90086739142365</v>
          </cell>
          <cell r="AB283">
            <v>6541.530358699828</v>
          </cell>
          <cell r="AC283">
            <v>185.54451256363447</v>
          </cell>
        </row>
        <row r="284">
          <cell r="D284" t="str">
            <v>Other Expenses (Charity &amp; Donation)</v>
          </cell>
          <cell r="E284">
            <v>139.98554466163398</v>
          </cell>
          <cell r="F284">
            <v>0</v>
          </cell>
          <cell r="G284">
            <v>123.90632485648104</v>
          </cell>
          <cell r="H284">
            <v>0</v>
          </cell>
          <cell r="I284">
            <v>121.91436464772984</v>
          </cell>
          <cell r="J284">
            <v>0</v>
          </cell>
          <cell r="K284">
            <v>111.48056615954759</v>
          </cell>
          <cell r="L284">
            <v>0</v>
          </cell>
          <cell r="M284">
            <v>149.01848996297417</v>
          </cell>
          <cell r="N284">
            <v>0</v>
          </cell>
          <cell r="O284">
            <v>143.99942813108245</v>
          </cell>
          <cell r="P284">
            <v>0</v>
          </cell>
          <cell r="Q284">
            <v>109.35513436393099</v>
          </cell>
          <cell r="R284">
            <v>3827.4297027375846</v>
          </cell>
          <cell r="S284">
            <v>137.6203575068246</v>
          </cell>
          <cell r="T284">
            <v>4816.7125127388608</v>
          </cell>
          <cell r="U284">
            <v>128.23179326133877</v>
          </cell>
          <cell r="V284">
            <v>4488.1127641468565</v>
          </cell>
          <cell r="W284">
            <v>133.56053902522137</v>
          </cell>
          <cell r="X284">
            <v>4674.6188658827477</v>
          </cell>
          <cell r="Y284">
            <v>134.54204250267267</v>
          </cell>
          <cell r="Z284">
            <v>4708.9714875935433</v>
          </cell>
          <cell r="AA284">
            <v>129.79226902182199</v>
          </cell>
          <cell r="AB284">
            <v>4542.7294157637698</v>
          </cell>
          <cell r="AC284">
            <v>128.85035594696839</v>
          </cell>
        </row>
        <row r="285">
          <cell r="D285" t="str">
            <v>Other Expenses ( W.P.P.F.)</v>
          </cell>
          <cell r="E285">
            <v>-99.685419286180618</v>
          </cell>
          <cell r="F285">
            <v>0</v>
          </cell>
          <cell r="G285">
            <v>-516.01336466537521</v>
          </cell>
          <cell r="H285">
            <v>0</v>
          </cell>
          <cell r="I285">
            <v>429.23507108313538</v>
          </cell>
          <cell r="J285">
            <v>0</v>
          </cell>
          <cell r="K285">
            <v>335.74469975652045</v>
          </cell>
          <cell r="L285">
            <v>0</v>
          </cell>
          <cell r="M285">
            <v>-83.654529301236565</v>
          </cell>
          <cell r="N285">
            <v>0</v>
          </cell>
          <cell r="O285">
            <v>-121.56749282883391</v>
          </cell>
          <cell r="P285">
            <v>0</v>
          </cell>
          <cell r="Q285">
            <v>-311.31446684236766</v>
          </cell>
          <cell r="R285">
            <v>-10896.006339482868</v>
          </cell>
          <cell r="S285">
            <v>675.13296289914501</v>
          </cell>
          <cell r="T285">
            <v>23629.653701470077</v>
          </cell>
          <cell r="U285">
            <v>676.31298309356544</v>
          </cell>
          <cell r="V285">
            <v>23670.954408274789</v>
          </cell>
          <cell r="W285">
            <v>-120.78534224496495</v>
          </cell>
          <cell r="X285">
            <v>-4227.4869785737737</v>
          </cell>
          <cell r="Y285">
            <v>218.37700984244069</v>
          </cell>
          <cell r="Z285">
            <v>7643.1953444854244</v>
          </cell>
          <cell r="AA285">
            <v>604.68828019460864</v>
          </cell>
          <cell r="AB285">
            <v>21164.089806811302</v>
          </cell>
          <cell r="AC285">
            <v>290.40190449040455</v>
          </cell>
        </row>
        <row r="286">
          <cell r="D286" t="str">
            <v>Workers Welfare Fund</v>
          </cell>
          <cell r="E286">
            <v>-37.880459328748636</v>
          </cell>
          <cell r="F286">
            <v>0</v>
          </cell>
          <cell r="G286">
            <v>-196.08507857284258</v>
          </cell>
          <cell r="H286">
            <v>0</v>
          </cell>
          <cell r="I286">
            <v>163.10932701159146</v>
          </cell>
          <cell r="J286">
            <v>0</v>
          </cell>
          <cell r="K286">
            <v>127.58298590747775</v>
          </cell>
          <cell r="L286">
            <v>0</v>
          </cell>
          <cell r="M286">
            <v>-31.788721134469881</v>
          </cell>
          <cell r="N286">
            <v>0</v>
          </cell>
          <cell r="O286">
            <v>-46.195647274956897</v>
          </cell>
          <cell r="P286">
            <v>0</v>
          </cell>
          <cell r="Q286">
            <v>-118.29949740009971</v>
          </cell>
          <cell r="R286">
            <v>-4140.4824090034899</v>
          </cell>
          <cell r="S286">
            <v>256.55052590167514</v>
          </cell>
          <cell r="T286">
            <v>8979.2684065586309</v>
          </cell>
          <cell r="U286">
            <v>256.99893357555482</v>
          </cell>
          <cell r="V286">
            <v>8994.9626751444193</v>
          </cell>
          <cell r="W286">
            <v>-45.898430053086649</v>
          </cell>
          <cell r="X286">
            <v>-1606.4450518580327</v>
          </cell>
          <cell r="Y286">
            <v>82.983263740127455</v>
          </cell>
          <cell r="Z286">
            <v>2904.414230904461</v>
          </cell>
          <cell r="AA286">
            <v>229.78154647395132</v>
          </cell>
          <cell r="AB286">
            <v>8042.3541265882959</v>
          </cell>
          <cell r="AC286">
            <v>110.35272370635373</v>
          </cell>
        </row>
        <row r="287">
          <cell r="E287">
            <v>11094.593980478767</v>
          </cell>
          <cell r="F287">
            <v>0</v>
          </cell>
          <cell r="G287">
            <v>18665.077753243317</v>
          </cell>
          <cell r="H287">
            <v>0</v>
          </cell>
          <cell r="I287">
            <v>1476.7337482607788</v>
          </cell>
          <cell r="J287">
            <v>0</v>
          </cell>
          <cell r="K287">
            <v>3176.7573640025248</v>
          </cell>
          <cell r="L287">
            <v>0</v>
          </cell>
          <cell r="M287">
            <v>11034.660249985904</v>
          </cell>
          <cell r="N287">
            <v>0</v>
          </cell>
          <cell r="O287">
            <v>11720.847123040445</v>
          </cell>
          <cell r="P287">
            <v>0</v>
          </cell>
          <cell r="Q287">
            <v>19195.055049666378</v>
          </cell>
          <cell r="R287">
            <v>671826.92673832318</v>
          </cell>
          <cell r="S287">
            <v>1406.1436545706304</v>
          </cell>
          <cell r="T287">
            <v>49215.027909972057</v>
          </cell>
          <cell r="U287">
            <v>1384.863985679945</v>
          </cell>
          <cell r="V287">
            <v>48470.239498798066</v>
          </cell>
          <cell r="W287">
            <v>15759.184456403762</v>
          </cell>
          <cell r="X287">
            <v>551571.45597413159</v>
          </cell>
          <cell r="Y287">
            <v>9642.9649317443564</v>
          </cell>
          <cell r="Z287">
            <v>337503.7726110525</v>
          </cell>
          <cell r="AA287">
            <v>2676.4943910665434</v>
          </cell>
          <cell r="AB287">
            <v>93677.303687329011</v>
          </cell>
          <cell r="AC287">
            <v>695.34314540460571</v>
          </cell>
        </row>
        <row r="288">
          <cell r="D288" t="str">
            <v>Operating Profit</v>
          </cell>
          <cell r="E288">
            <v>-1041.7524183697715</v>
          </cell>
          <cell r="F288">
            <v>0</v>
          </cell>
          <cell r="G288">
            <v>-8612.2361911343214</v>
          </cell>
          <cell r="H288">
            <v>0</v>
          </cell>
          <cell r="I288">
            <v>8576.1078138482171</v>
          </cell>
          <cell r="J288">
            <v>0</v>
          </cell>
          <cell r="K288">
            <v>6876.0841981064705</v>
          </cell>
          <cell r="L288">
            <v>0</v>
          </cell>
          <cell r="M288">
            <v>-981.81868787690837</v>
          </cell>
          <cell r="N288">
            <v>0</v>
          </cell>
          <cell r="O288">
            <v>-1668.0055609314495</v>
          </cell>
          <cell r="P288">
            <v>0</v>
          </cell>
          <cell r="Q288">
            <v>-5310.918973328251</v>
          </cell>
          <cell r="R288">
            <v>-185882.16406648781</v>
          </cell>
          <cell r="S288">
            <v>12477.992421767496</v>
          </cell>
          <cell r="T288">
            <v>436729.73476186331</v>
          </cell>
          <cell r="U288">
            <v>12499.272090658182</v>
          </cell>
          <cell r="V288">
            <v>437474.52317303733</v>
          </cell>
          <cell r="W288">
            <v>-1875.0483800656348</v>
          </cell>
          <cell r="X288">
            <v>-65626.693302296218</v>
          </cell>
          <cell r="Y288">
            <v>4241.1711445937708</v>
          </cell>
          <cell r="Z288">
            <v>148440.99006078287</v>
          </cell>
          <cell r="AA288">
            <v>11207.641685271585</v>
          </cell>
          <cell r="AB288">
            <v>392267.45898450637</v>
          </cell>
          <cell r="AC288">
            <v>13188.792930933576</v>
          </cell>
        </row>
        <row r="290">
          <cell r="C290" t="str">
            <v>Other Income</v>
          </cell>
        </row>
        <row r="291">
          <cell r="D291" t="str">
            <v>H.D</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row>
        <row r="292">
          <cell r="D292" t="str">
            <v>Others</v>
          </cell>
          <cell r="E292">
            <v>3111.1111111111113</v>
          </cell>
          <cell r="F292">
            <v>0</v>
          </cell>
          <cell r="G292">
            <v>3111.1111111111113</v>
          </cell>
          <cell r="H292">
            <v>0</v>
          </cell>
          <cell r="I292">
            <v>3111.1111111111113</v>
          </cell>
          <cell r="J292">
            <v>0</v>
          </cell>
          <cell r="K292">
            <v>3111.1111111111113</v>
          </cell>
          <cell r="L292">
            <v>0</v>
          </cell>
          <cell r="M292">
            <v>3111.1111111111113</v>
          </cell>
          <cell r="N292">
            <v>0</v>
          </cell>
          <cell r="O292">
            <v>3111.1111111111113</v>
          </cell>
          <cell r="P292">
            <v>0</v>
          </cell>
          <cell r="Q292">
            <v>2666.666666666667</v>
          </cell>
          <cell r="R292">
            <v>93333.333333333343</v>
          </cell>
          <cell r="S292">
            <v>2666.666666666667</v>
          </cell>
          <cell r="T292">
            <v>93333.333333333343</v>
          </cell>
          <cell r="U292">
            <v>2666.666666666667</v>
          </cell>
          <cell r="V292">
            <v>93333.333333333343</v>
          </cell>
          <cell r="W292">
            <v>2666.666666666667</v>
          </cell>
          <cell r="X292">
            <v>93333.333333333343</v>
          </cell>
          <cell r="Y292">
            <v>2666.666666666667</v>
          </cell>
          <cell r="Z292">
            <v>93333.333333333343</v>
          </cell>
          <cell r="AA292">
            <v>2666.666666666667</v>
          </cell>
          <cell r="AB292">
            <v>93333.333333333343</v>
          </cell>
          <cell r="AC292">
            <v>2666.6666666666674</v>
          </cell>
        </row>
        <row r="293">
          <cell r="E293">
            <v>3111.1111111111113</v>
          </cell>
          <cell r="F293">
            <v>0</v>
          </cell>
          <cell r="G293">
            <v>3111.1111111111113</v>
          </cell>
          <cell r="H293">
            <v>0</v>
          </cell>
          <cell r="I293">
            <v>3111.1111111111113</v>
          </cell>
          <cell r="J293">
            <v>0</v>
          </cell>
          <cell r="K293">
            <v>3111.1111111111113</v>
          </cell>
          <cell r="L293">
            <v>0</v>
          </cell>
          <cell r="M293">
            <v>3111.1111111111113</v>
          </cell>
          <cell r="N293">
            <v>0</v>
          </cell>
          <cell r="O293">
            <v>3111.1111111111113</v>
          </cell>
          <cell r="P293">
            <v>0</v>
          </cell>
          <cell r="Q293">
            <v>2666.666666666667</v>
          </cell>
          <cell r="R293">
            <v>93333.333333333343</v>
          </cell>
          <cell r="S293">
            <v>2666.666666666667</v>
          </cell>
          <cell r="T293">
            <v>93333.333333333343</v>
          </cell>
          <cell r="U293">
            <v>2666.666666666667</v>
          </cell>
          <cell r="V293">
            <v>93333.333333333343</v>
          </cell>
          <cell r="W293">
            <v>2666.666666666667</v>
          </cell>
          <cell r="X293">
            <v>93333.333333333343</v>
          </cell>
          <cell r="Y293">
            <v>2666.666666666667</v>
          </cell>
          <cell r="Z293">
            <v>93333.333333333343</v>
          </cell>
          <cell r="AA293">
            <v>2666.666666666667</v>
          </cell>
          <cell r="AB293">
            <v>93333.333333333343</v>
          </cell>
          <cell r="AC293">
            <v>2666.6666666666674</v>
          </cell>
        </row>
        <row r="295">
          <cell r="C295" t="str">
            <v>Profit before tax</v>
          </cell>
          <cell r="E295">
            <v>2069.3586927413398</v>
          </cell>
          <cell r="F295">
            <v>0</v>
          </cell>
          <cell r="G295">
            <v>-5501.1250800232101</v>
          </cell>
          <cell r="H295">
            <v>0</v>
          </cell>
          <cell r="I295">
            <v>11687.218924959328</v>
          </cell>
          <cell r="J295">
            <v>0</v>
          </cell>
          <cell r="K295">
            <v>9987.1953092175827</v>
          </cell>
          <cell r="L295">
            <v>0</v>
          </cell>
          <cell r="M295">
            <v>2129.2924232342029</v>
          </cell>
          <cell r="N295">
            <v>0</v>
          </cell>
          <cell r="O295">
            <v>1443.1055501796618</v>
          </cell>
          <cell r="P295">
            <v>0</v>
          </cell>
          <cell r="Q295">
            <v>-2644.252306661584</v>
          </cell>
          <cell r="R295">
            <v>-92548.830733154464</v>
          </cell>
          <cell r="S295">
            <v>15144.659088434164</v>
          </cell>
          <cell r="T295">
            <v>530063.06809519662</v>
          </cell>
          <cell r="U295">
            <v>15165.93875732485</v>
          </cell>
          <cell r="V295">
            <v>530807.85650637071</v>
          </cell>
          <cell r="W295">
            <v>791.6182866010322</v>
          </cell>
          <cell r="X295">
            <v>27706.640031037125</v>
          </cell>
          <cell r="Y295">
            <v>6907.8378112604378</v>
          </cell>
          <cell r="Z295">
            <v>241774.32339411622</v>
          </cell>
          <cell r="AA295">
            <v>13874.308351938253</v>
          </cell>
          <cell r="AB295">
            <v>485600.79231783969</v>
          </cell>
          <cell r="AC295">
            <v>15855.459597600244</v>
          </cell>
        </row>
        <row r="333">
          <cell r="F333">
            <v>185405.57509915665</v>
          </cell>
        </row>
        <row r="334">
          <cell r="D334" t="str">
            <v>CKD Cost</v>
          </cell>
          <cell r="F334">
            <v>55621672.529746994</v>
          </cell>
          <cell r="H334">
            <v>55621672.529746994</v>
          </cell>
          <cell r="J334">
            <v>55621672.529746994</v>
          </cell>
          <cell r="L334">
            <v>55621672.529746994</v>
          </cell>
          <cell r="N334">
            <v>55621672.529746994</v>
          </cell>
          <cell r="P334">
            <v>55621672.529746994</v>
          </cell>
          <cell r="R334">
            <v>58402756.156234346</v>
          </cell>
          <cell r="T334">
            <v>58402756.156234346</v>
          </cell>
          <cell r="V334">
            <v>58402756.156234346</v>
          </cell>
          <cell r="X334">
            <v>58402756.156234346</v>
          </cell>
          <cell r="Z334">
            <v>58402756.156234346</v>
          </cell>
          <cell r="AB334">
            <v>58402756.156234346</v>
          </cell>
          <cell r="AC334">
            <v>684146572.11588812</v>
          </cell>
          <cell r="AF334" t="str">
            <v>CKD Cost</v>
          </cell>
        </row>
        <row r="335">
          <cell r="D335" t="str">
            <v>Vendor parts</v>
          </cell>
          <cell r="F335">
            <v>27750870</v>
          </cell>
          <cell r="H335">
            <v>27750870</v>
          </cell>
          <cell r="J335">
            <v>27750870</v>
          </cell>
          <cell r="L335">
            <v>27750870</v>
          </cell>
          <cell r="N335">
            <v>27750870</v>
          </cell>
          <cell r="P335">
            <v>27750870</v>
          </cell>
          <cell r="R335">
            <v>29134335</v>
          </cell>
          <cell r="T335">
            <v>29134335</v>
          </cell>
          <cell r="V335">
            <v>29134335</v>
          </cell>
          <cell r="X335">
            <v>29134335</v>
          </cell>
          <cell r="Z335">
            <v>29134335</v>
          </cell>
          <cell r="AB335">
            <v>29134335</v>
          </cell>
          <cell r="AC335">
            <v>341311230</v>
          </cell>
          <cell r="AF335" t="str">
            <v>Vendor parts</v>
          </cell>
        </row>
        <row r="336">
          <cell r="D336" t="str">
            <v>Nummi Parts</v>
          </cell>
          <cell r="F336">
            <v>0</v>
          </cell>
          <cell r="H336">
            <v>0</v>
          </cell>
          <cell r="J336">
            <v>0</v>
          </cell>
          <cell r="L336">
            <v>0</v>
          </cell>
          <cell r="N336">
            <v>0</v>
          </cell>
          <cell r="P336">
            <v>0</v>
          </cell>
          <cell r="R336">
            <v>0</v>
          </cell>
          <cell r="T336">
            <v>0</v>
          </cell>
          <cell r="V336">
            <v>0</v>
          </cell>
          <cell r="X336">
            <v>0</v>
          </cell>
          <cell r="Z336">
            <v>0</v>
          </cell>
          <cell r="AB336">
            <v>0</v>
          </cell>
          <cell r="AC336">
            <v>0</v>
          </cell>
          <cell r="AF336" t="str">
            <v>Nummi Parts</v>
          </cell>
        </row>
        <row r="337">
          <cell r="D337" t="str">
            <v>Paints &amp; Chemicals</v>
          </cell>
          <cell r="F337">
            <v>1732050</v>
          </cell>
          <cell r="H337">
            <v>1732050</v>
          </cell>
          <cell r="J337">
            <v>1732050</v>
          </cell>
          <cell r="L337">
            <v>1732050</v>
          </cell>
          <cell r="N337">
            <v>1732050</v>
          </cell>
          <cell r="P337">
            <v>1732050</v>
          </cell>
          <cell r="R337">
            <v>1782165</v>
          </cell>
          <cell r="T337">
            <v>1782165</v>
          </cell>
          <cell r="V337">
            <v>1782165</v>
          </cell>
          <cell r="X337">
            <v>1782165</v>
          </cell>
          <cell r="Z337">
            <v>1782165</v>
          </cell>
          <cell r="AB337">
            <v>1782165</v>
          </cell>
          <cell r="AC337">
            <v>21085290</v>
          </cell>
          <cell r="AF337" t="str">
            <v>Paints &amp; Chemicals</v>
          </cell>
        </row>
        <row r="338">
          <cell r="D338" t="str">
            <v>Consumables</v>
          </cell>
          <cell r="F338">
            <v>1003380</v>
          </cell>
          <cell r="H338">
            <v>1003380</v>
          </cell>
          <cell r="J338">
            <v>1003380</v>
          </cell>
          <cell r="L338">
            <v>1003380</v>
          </cell>
          <cell r="N338">
            <v>1003380</v>
          </cell>
          <cell r="P338">
            <v>1003380</v>
          </cell>
          <cell r="R338">
            <v>1052940</v>
          </cell>
          <cell r="T338">
            <v>1052940</v>
          </cell>
          <cell r="V338">
            <v>1052940</v>
          </cell>
          <cell r="X338">
            <v>1052940</v>
          </cell>
          <cell r="Z338">
            <v>1052940</v>
          </cell>
          <cell r="AB338">
            <v>1052940</v>
          </cell>
          <cell r="AC338">
            <v>12337920</v>
          </cell>
          <cell r="AF338" t="str">
            <v>Consumables</v>
          </cell>
        </row>
        <row r="339">
          <cell r="D339" t="str">
            <v>KD Parts</v>
          </cell>
          <cell r="F339">
            <v>0</v>
          </cell>
          <cell r="H339">
            <v>0</v>
          </cell>
          <cell r="J339">
            <v>0</v>
          </cell>
          <cell r="L339">
            <v>0</v>
          </cell>
          <cell r="N339">
            <v>0</v>
          </cell>
          <cell r="P339">
            <v>0</v>
          </cell>
          <cell r="R339">
            <v>0</v>
          </cell>
          <cell r="T339">
            <v>0</v>
          </cell>
          <cell r="V339">
            <v>0</v>
          </cell>
          <cell r="X339">
            <v>0</v>
          </cell>
          <cell r="Z339">
            <v>0</v>
          </cell>
          <cell r="AB339">
            <v>0</v>
          </cell>
          <cell r="AC339">
            <v>0</v>
          </cell>
          <cell r="AF339" t="str">
            <v>KD Parts</v>
          </cell>
        </row>
        <row r="340">
          <cell r="D340" t="str">
            <v>Spare parts</v>
          </cell>
          <cell r="F340">
            <v>12150</v>
          </cell>
          <cell r="H340">
            <v>12150</v>
          </cell>
          <cell r="J340">
            <v>12150</v>
          </cell>
          <cell r="L340">
            <v>12150</v>
          </cell>
          <cell r="N340">
            <v>12150</v>
          </cell>
          <cell r="P340">
            <v>12150</v>
          </cell>
          <cell r="R340">
            <v>12810</v>
          </cell>
          <cell r="T340">
            <v>12810</v>
          </cell>
          <cell r="V340">
            <v>12810</v>
          </cell>
          <cell r="X340">
            <v>12810</v>
          </cell>
          <cell r="Z340">
            <v>12810</v>
          </cell>
          <cell r="AB340">
            <v>12810</v>
          </cell>
          <cell r="AC340">
            <v>149760</v>
          </cell>
          <cell r="AF340" t="str">
            <v>Spare parts</v>
          </cell>
        </row>
        <row r="341">
          <cell r="D341" t="str">
            <v>Utilities</v>
          </cell>
          <cell r="F341">
            <v>1271910</v>
          </cell>
          <cell r="H341">
            <v>1271910</v>
          </cell>
          <cell r="J341">
            <v>1271910</v>
          </cell>
          <cell r="L341">
            <v>1271910</v>
          </cell>
          <cell r="N341">
            <v>1271910</v>
          </cell>
          <cell r="P341">
            <v>1271910</v>
          </cell>
          <cell r="R341">
            <v>1330035</v>
          </cell>
          <cell r="T341">
            <v>1330035</v>
          </cell>
          <cell r="V341">
            <v>1330035</v>
          </cell>
          <cell r="X341">
            <v>1330035</v>
          </cell>
          <cell r="Z341">
            <v>1330035</v>
          </cell>
          <cell r="AB341">
            <v>1330035</v>
          </cell>
          <cell r="AC341">
            <v>15611670</v>
          </cell>
          <cell r="AF341" t="str">
            <v>Utilities</v>
          </cell>
        </row>
        <row r="342">
          <cell r="D342" t="str">
            <v>Royalties</v>
          </cell>
          <cell r="F342">
            <v>612510</v>
          </cell>
          <cell r="H342">
            <v>612510</v>
          </cell>
          <cell r="J342">
            <v>612510</v>
          </cell>
          <cell r="L342">
            <v>612510</v>
          </cell>
          <cell r="N342">
            <v>612510</v>
          </cell>
          <cell r="P342">
            <v>612510</v>
          </cell>
          <cell r="R342">
            <v>640920</v>
          </cell>
          <cell r="T342">
            <v>640920</v>
          </cell>
          <cell r="V342">
            <v>640920</v>
          </cell>
          <cell r="X342">
            <v>640920</v>
          </cell>
          <cell r="Z342">
            <v>640920</v>
          </cell>
          <cell r="AB342">
            <v>640920</v>
          </cell>
          <cell r="AC342">
            <v>7520580</v>
          </cell>
          <cell r="AF342" t="str">
            <v>Royalties</v>
          </cell>
        </row>
        <row r="344">
          <cell r="F344">
            <v>88004542.529746994</v>
          </cell>
          <cell r="H344">
            <v>88004542.529746994</v>
          </cell>
          <cell r="J344">
            <v>88004542.529746994</v>
          </cell>
          <cell r="L344">
            <v>88004542.529746994</v>
          </cell>
          <cell r="N344">
            <v>88004542.529746994</v>
          </cell>
          <cell r="P344">
            <v>88004542.529746994</v>
          </cell>
          <cell r="R344">
            <v>92355961.156234354</v>
          </cell>
          <cell r="T344">
            <v>92355961.156234354</v>
          </cell>
          <cell r="V344">
            <v>92355961.156234354</v>
          </cell>
          <cell r="X344">
            <v>92355961.156234354</v>
          </cell>
          <cell r="Z344">
            <v>92355961.156234354</v>
          </cell>
          <cell r="AB344">
            <v>92355961.156234354</v>
          </cell>
          <cell r="AC344">
            <v>1082163022.1158881</v>
          </cell>
        </row>
        <row r="345">
          <cell r="F345">
            <v>0</v>
          </cell>
          <cell r="H345">
            <v>0</v>
          </cell>
          <cell r="J345">
            <v>0</v>
          </cell>
          <cell r="L345">
            <v>0</v>
          </cell>
          <cell r="N345">
            <v>0</v>
          </cell>
          <cell r="P345">
            <v>0</v>
          </cell>
          <cell r="R345">
            <v>-11416005.12847048</v>
          </cell>
          <cell r="T345">
            <v>-11416005.12847048</v>
          </cell>
          <cell r="V345">
            <v>-11416005.12847048</v>
          </cell>
          <cell r="X345">
            <v>-11416005.12847048</v>
          </cell>
          <cell r="Z345">
            <v>-11416005.12847048</v>
          </cell>
          <cell r="AB345">
            <v>-11416005.12847048</v>
          </cell>
          <cell r="AC345">
            <v>-68496030.770822763</v>
          </cell>
        </row>
      </sheetData>
      <sheetData sheetId="11">
        <row r="31">
          <cell r="C31" t="str">
            <v>Depreciation (Admin. &amp; Selling )</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C32" t="str">
            <v>Financial Charges -Capital Exp.</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C33" t="str">
            <v>Financial Charges -Working Capital</v>
          </cell>
          <cell r="E33">
            <v>61821.642211505023</v>
          </cell>
          <cell r="F33">
            <v>54720.596341111326</v>
          </cell>
          <cell r="G33">
            <v>53840.889428353745</v>
          </cell>
          <cell r="H33">
            <v>49233.023961940838</v>
          </cell>
          <cell r="I33">
            <v>66097.823217230602</v>
          </cell>
          <cell r="J33">
            <v>63871.595708394932</v>
          </cell>
          <cell r="K33">
            <v>56780.621461829563</v>
          </cell>
          <cell r="L33">
            <v>71456.813349351432</v>
          </cell>
          <cell r="M33">
            <v>66581.975824860856</v>
          </cell>
          <cell r="N33">
            <v>69348.82804305121</v>
          </cell>
          <cell r="O33">
            <v>69858.455485244849</v>
          </cell>
          <cell r="P33">
            <v>67392.223866452419</v>
          </cell>
          <cell r="Q33">
            <v>751004.48889932688</v>
          </cell>
          <cell r="R33">
            <v>349585.57086853648</v>
          </cell>
          <cell r="S33">
            <v>401418.91803079034</v>
          </cell>
          <cell r="T33">
            <v>8173.9325113345403</v>
          </cell>
          <cell r="U33">
            <v>11775.441647157946</v>
          </cell>
        </row>
        <row r="34">
          <cell r="C34" t="str">
            <v>Other Expenses  - (Charity &amp; Donation)</v>
          </cell>
          <cell r="E34">
            <v>42931.695980211829</v>
          </cell>
          <cell r="F34">
            <v>38000.414125771749</v>
          </cell>
          <cell r="G34">
            <v>37389.506547467892</v>
          </cell>
          <cell r="H34">
            <v>34189.599973570039</v>
          </cell>
          <cell r="I34">
            <v>45901.266123076814</v>
          </cell>
          <cell r="J34">
            <v>44355.274797496473</v>
          </cell>
          <cell r="K34">
            <v>39430.987126270535</v>
          </cell>
          <cell r="L34">
            <v>49622.787048160724</v>
          </cell>
          <cell r="M34">
            <v>46237.483211708932</v>
          </cell>
          <cell r="N34">
            <v>48158.90836323001</v>
          </cell>
          <cell r="O34">
            <v>48512.816309197813</v>
          </cell>
          <cell r="P34">
            <v>46800.155462814189</v>
          </cell>
          <cell r="Q34">
            <v>521530.89506897703</v>
          </cell>
          <cell r="R34">
            <v>242767.75754759478</v>
          </cell>
          <cell r="S34">
            <v>278763.13752138219</v>
          </cell>
          <cell r="T34">
            <v>5676.342021760036</v>
          </cell>
          <cell r="U34">
            <v>8177.3900327485753</v>
          </cell>
        </row>
        <row r="35">
          <cell r="C35" t="str">
            <v>W.P.P.F.</v>
          </cell>
          <cell r="E35">
            <v>-29905.625785854187</v>
          </cell>
          <cell r="F35">
            <v>-154804.00939961255</v>
          </cell>
          <cell r="G35">
            <v>128770.52132494061</v>
          </cell>
          <cell r="H35">
            <v>100723.40992695613</v>
          </cell>
          <cell r="I35">
            <v>-25096.358790370967</v>
          </cell>
          <cell r="J35">
            <v>-36470.247848650171</v>
          </cell>
          <cell r="K35">
            <v>-108960.0633948287</v>
          </cell>
          <cell r="L35">
            <v>236296.53701470073</v>
          </cell>
          <cell r="M35">
            <v>236709.54408274789</v>
          </cell>
          <cell r="N35">
            <v>-42274.869785737734</v>
          </cell>
          <cell r="O35">
            <v>76431.95344485424</v>
          </cell>
          <cell r="P35">
            <v>211640.89806811302</v>
          </cell>
          <cell r="Q35">
            <v>593061.6888572583</v>
          </cell>
          <cell r="R35">
            <v>-16782.310572591134</v>
          </cell>
          <cell r="S35">
            <v>609843.99942984944</v>
          </cell>
          <cell r="T35">
            <v>0</v>
          </cell>
          <cell r="U35">
            <v>0</v>
          </cell>
        </row>
        <row r="36">
          <cell r="C36" t="str">
            <v>Workers Welfare Fund</v>
          </cell>
          <cell r="E36">
            <v>-11364.13779862459</v>
          </cell>
          <cell r="F36">
            <v>-58825.523571852777</v>
          </cell>
          <cell r="G36">
            <v>48932.798103477442</v>
          </cell>
          <cell r="H36">
            <v>38274.895772243326</v>
          </cell>
          <cell r="I36">
            <v>-9536.6163403409646</v>
          </cell>
          <cell r="J36">
            <v>-13858.69418248707</v>
          </cell>
          <cell r="K36">
            <v>-41404.824090034897</v>
          </cell>
          <cell r="L36">
            <v>89792.684065586305</v>
          </cell>
          <cell r="M36">
            <v>89949.626751444172</v>
          </cell>
          <cell r="N36">
            <v>-16064.450518580326</v>
          </cell>
          <cell r="O36">
            <v>29044.142309044608</v>
          </cell>
          <cell r="P36">
            <v>80423.541265882959</v>
          </cell>
          <cell r="Q36">
            <v>225363.44176575818</v>
          </cell>
          <cell r="R36">
            <v>-6377.2780175846292</v>
          </cell>
          <cell r="S36">
            <v>231740.71978334282</v>
          </cell>
          <cell r="T36">
            <v>0</v>
          </cell>
          <cell r="U36">
            <v>0</v>
          </cell>
        </row>
        <row r="37">
          <cell r="E37">
            <v>3403483.5746072386</v>
          </cell>
          <cell r="F37">
            <v>5729091.4774954198</v>
          </cell>
          <cell r="G37">
            <v>448933.71540423972</v>
          </cell>
          <cell r="H37">
            <v>971170.92963471054</v>
          </cell>
          <cell r="I37">
            <v>3399866.1142095951</v>
          </cell>
          <cell r="J37">
            <v>3611647.9284747541</v>
          </cell>
          <cell r="K37">
            <v>6925846.721103237</v>
          </cell>
          <cell r="L37">
            <v>497168.82147779921</v>
          </cell>
          <cell r="M37">
            <v>489478.62987076188</v>
          </cell>
          <cell r="N37">
            <v>5684168.4161019633</v>
          </cell>
          <cell r="O37">
            <v>3473847.3675483409</v>
          </cell>
          <cell r="P37">
            <v>956256.81866326253</v>
          </cell>
          <cell r="Q37">
            <v>35590960.514591321</v>
          </cell>
          <cell r="R37">
            <v>17564193.73982596</v>
          </cell>
          <cell r="S37">
            <v>18026766.774765365</v>
          </cell>
          <cell r="T37">
            <v>413592.67412244156</v>
          </cell>
          <cell r="U37">
            <v>504119.5105693005</v>
          </cell>
        </row>
        <row r="38">
          <cell r="B38" t="str">
            <v>Operating Profit</v>
          </cell>
          <cell r="E38">
            <v>-1490176.0854659383</v>
          </cell>
          <cell r="F38">
            <v>-3815783.9883541195</v>
          </cell>
          <cell r="G38">
            <v>1464373.7737370606</v>
          </cell>
          <cell r="H38">
            <v>942136.55950658978</v>
          </cell>
          <cell r="I38">
            <v>-1400627.5340100406</v>
          </cell>
          <cell r="J38">
            <v>-1612409.3482751995</v>
          </cell>
          <cell r="K38">
            <v>-2962169.7137450436</v>
          </cell>
          <cell r="L38">
            <v>3466508.1858803942</v>
          </cell>
          <cell r="M38">
            <v>3474198.3774874313</v>
          </cell>
          <cell r="N38">
            <v>-1720491.4087437699</v>
          </cell>
          <cell r="O38">
            <v>489829.63980985247</v>
          </cell>
          <cell r="P38">
            <v>3007420.1886949306</v>
          </cell>
          <cell r="Q38">
            <v>-157191.35347785335</v>
          </cell>
          <cell r="R38">
            <v>-5912486.622861648</v>
          </cell>
          <cell r="S38">
            <v>5755295.2693837956</v>
          </cell>
          <cell r="T38">
            <v>2336202.2397413384</v>
          </cell>
          <cell r="U38">
            <v>3620572.8602264579</v>
          </cell>
        </row>
        <row r="39">
          <cell r="R39">
            <v>0</v>
          </cell>
          <cell r="S39">
            <v>0</v>
          </cell>
          <cell r="T39">
            <v>0</v>
          </cell>
          <cell r="U39">
            <v>0</v>
          </cell>
        </row>
        <row r="40">
          <cell r="B40" t="str">
            <v>Other Income</v>
          </cell>
          <cell r="R40">
            <v>0</v>
          </cell>
          <cell r="S40">
            <v>0</v>
          </cell>
          <cell r="T40">
            <v>0</v>
          </cell>
          <cell r="U40">
            <v>0</v>
          </cell>
        </row>
        <row r="41">
          <cell r="C41" t="str">
            <v>H.D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C42" t="str">
            <v>Scrap income</v>
          </cell>
          <cell r="E42">
            <v>933333.33333333337</v>
          </cell>
          <cell r="F42">
            <v>933333.33333333337</v>
          </cell>
          <cell r="G42">
            <v>933333.33333333337</v>
          </cell>
          <cell r="H42">
            <v>933333.33333333337</v>
          </cell>
          <cell r="I42">
            <v>933333.33333333337</v>
          </cell>
          <cell r="J42">
            <v>933333.33333333337</v>
          </cell>
          <cell r="K42">
            <v>933333.3333333336</v>
          </cell>
          <cell r="L42">
            <v>933333.3333333336</v>
          </cell>
          <cell r="M42">
            <v>933333.3333333336</v>
          </cell>
          <cell r="N42">
            <v>933333.3333333336</v>
          </cell>
          <cell r="O42">
            <v>933333.3333333336</v>
          </cell>
          <cell r="P42">
            <v>933333.3333333336</v>
          </cell>
          <cell r="Q42">
            <v>11200000.000000004</v>
          </cell>
          <cell r="R42">
            <v>5600000</v>
          </cell>
          <cell r="S42">
            <v>5600000.0000000019</v>
          </cell>
          <cell r="T42">
            <v>0</v>
          </cell>
          <cell r="U42">
            <v>0</v>
          </cell>
        </row>
        <row r="43">
          <cell r="E43">
            <v>933333.33333333337</v>
          </cell>
          <cell r="F43">
            <v>933333.33333333337</v>
          </cell>
          <cell r="G43">
            <v>933333.33333333337</v>
          </cell>
          <cell r="H43">
            <v>933333.33333333337</v>
          </cell>
          <cell r="I43">
            <v>933333.33333333337</v>
          </cell>
          <cell r="J43">
            <v>933333.33333333337</v>
          </cell>
          <cell r="K43">
            <v>933333.3333333336</v>
          </cell>
          <cell r="L43">
            <v>933333.3333333336</v>
          </cell>
          <cell r="M43">
            <v>933333.3333333336</v>
          </cell>
          <cell r="N43">
            <v>933333.3333333336</v>
          </cell>
          <cell r="O43">
            <v>933333.3333333336</v>
          </cell>
          <cell r="P43">
            <v>933333.3333333336</v>
          </cell>
          <cell r="Q43">
            <v>11200000.000000004</v>
          </cell>
          <cell r="R43">
            <v>5600000</v>
          </cell>
          <cell r="S43">
            <v>5600000.0000000019</v>
          </cell>
          <cell r="T43">
            <v>0</v>
          </cell>
          <cell r="U43">
            <v>0</v>
          </cell>
        </row>
        <row r="44">
          <cell r="B44" t="str">
            <v>Profit Before Tax</v>
          </cell>
          <cell r="E44">
            <v>-556842.75213260495</v>
          </cell>
          <cell r="F44">
            <v>-2882450.655020786</v>
          </cell>
          <cell r="G44">
            <v>2397707.1070703939</v>
          </cell>
          <cell r="H44">
            <v>1875469.892839923</v>
          </cell>
          <cell r="I44">
            <v>-467294.2006767072</v>
          </cell>
          <cell r="J44">
            <v>-679076.01494186616</v>
          </cell>
          <cell r="K44">
            <v>-2028836.3804117101</v>
          </cell>
          <cell r="L44">
            <v>4399841.5192137277</v>
          </cell>
          <cell r="M44">
            <v>4407531.7108207652</v>
          </cell>
          <cell r="N44">
            <v>-787158.07541043626</v>
          </cell>
          <cell r="O44">
            <v>1423162.973143186</v>
          </cell>
          <cell r="P44">
            <v>3940753.5220282641</v>
          </cell>
          <cell r="Q44">
            <v>11042808.646522149</v>
          </cell>
          <cell r="R44">
            <v>-312486.62286164728</v>
          </cell>
          <cell r="S44">
            <v>11355295.269383796</v>
          </cell>
          <cell r="T44">
            <v>2336202.2397413393</v>
          </cell>
          <cell r="U44">
            <v>3620572.8602264579</v>
          </cell>
        </row>
        <row r="45">
          <cell r="R45">
            <v>0</v>
          </cell>
          <cell r="S45">
            <v>0</v>
          </cell>
          <cell r="T45">
            <v>0</v>
          </cell>
          <cell r="U45">
            <v>0</v>
          </cell>
        </row>
        <row r="46">
          <cell r="B46" t="str">
            <v>Taxation</v>
          </cell>
          <cell r="R46">
            <v>0</v>
          </cell>
          <cell r="S46">
            <v>0</v>
          </cell>
          <cell r="T46">
            <v>0</v>
          </cell>
          <cell r="U46">
            <v>0</v>
          </cell>
        </row>
        <row r="47">
          <cell r="C47" t="str">
            <v>Normal</v>
          </cell>
          <cell r="E47">
            <v>-318987.48943607247</v>
          </cell>
          <cell r="F47">
            <v>-1113888.2855763503</v>
          </cell>
          <cell r="G47">
            <v>690887.83494681586</v>
          </cell>
          <cell r="H47">
            <v>512385.3552939326</v>
          </cell>
          <cell r="I47">
            <v>-312694.44773432193</v>
          </cell>
          <cell r="J47">
            <v>-384744.06940504897</v>
          </cell>
          <cell r="K47">
            <v>-878047.67930518277</v>
          </cell>
          <cell r="L47">
            <v>1301093.9665940464</v>
          </cell>
          <cell r="M47">
            <v>1303700.7260331553</v>
          </cell>
          <cell r="N47">
            <v>-457153.53163051244</v>
          </cell>
          <cell r="O47">
            <v>292083.36014026508</v>
          </cell>
          <cell r="P47">
            <v>1145476.0013732968</v>
          </cell>
          <cell r="Q47">
            <v>1780111.7412940233</v>
          </cell>
          <cell r="R47">
            <v>-927041.10191104526</v>
          </cell>
          <cell r="S47">
            <v>2707152.8432050683</v>
          </cell>
          <cell r="T47">
            <v>0</v>
          </cell>
          <cell r="U47">
            <v>0</v>
          </cell>
        </row>
        <row r="48">
          <cell r="C48" t="str">
            <v>Presumptive</v>
          </cell>
          <cell r="E48">
            <v>104655.4552912223</v>
          </cell>
          <cell r="F48">
            <v>104655.4552912223</v>
          </cell>
          <cell r="G48">
            <v>104655.4552912223</v>
          </cell>
          <cell r="H48">
            <v>104655.4552912223</v>
          </cell>
          <cell r="I48">
            <v>125586.54634946678</v>
          </cell>
          <cell r="J48">
            <v>125586.54634946678</v>
          </cell>
          <cell r="K48">
            <v>167448.72846595568</v>
          </cell>
          <cell r="L48">
            <v>167448.72846595568</v>
          </cell>
          <cell r="M48">
            <v>167448.72846595568</v>
          </cell>
          <cell r="N48">
            <v>167448.72846595568</v>
          </cell>
          <cell r="O48">
            <v>167448.72846595568</v>
          </cell>
          <cell r="P48">
            <v>167448.72846595568</v>
          </cell>
          <cell r="Q48">
            <v>1674487.284659557</v>
          </cell>
          <cell r="R48">
            <v>669794.91386382282</v>
          </cell>
          <cell r="S48">
            <v>1004692.3707957341</v>
          </cell>
          <cell r="T48">
            <v>669794.91386382282</v>
          </cell>
          <cell r="U48">
            <v>1004692.3707957341</v>
          </cell>
        </row>
        <row r="49">
          <cell r="E49">
            <v>-214332.03414485016</v>
          </cell>
          <cell r="F49">
            <v>-1009232.830285128</v>
          </cell>
          <cell r="G49">
            <v>795543.29023803817</v>
          </cell>
          <cell r="H49">
            <v>617040.81058515492</v>
          </cell>
          <cell r="I49">
            <v>-187107.90138485515</v>
          </cell>
          <cell r="J49">
            <v>-259157.52305558219</v>
          </cell>
          <cell r="K49">
            <v>-710598.95083922707</v>
          </cell>
          <cell r="L49">
            <v>1468542.6950600022</v>
          </cell>
          <cell r="M49">
            <v>1471149.454499111</v>
          </cell>
          <cell r="N49">
            <v>-289704.80316455674</v>
          </cell>
          <cell r="O49">
            <v>459532.08860622079</v>
          </cell>
          <cell r="P49">
            <v>1312924.7298392525</v>
          </cell>
          <cell r="Q49">
            <v>3454599.0259535806</v>
          </cell>
          <cell r="R49">
            <v>-257246.18804722244</v>
          </cell>
          <cell r="S49">
            <v>3711845.2140008025</v>
          </cell>
          <cell r="T49">
            <v>-257246.18804722244</v>
          </cell>
          <cell r="U49">
            <v>3711845.2140008025</v>
          </cell>
        </row>
        <row r="50">
          <cell r="R50">
            <v>0</v>
          </cell>
          <cell r="S50">
            <v>0</v>
          </cell>
          <cell r="T50">
            <v>927041.10191104526</v>
          </cell>
          <cell r="U50">
            <v>-2707152.8432050683</v>
          </cell>
        </row>
        <row r="51">
          <cell r="B51" t="str">
            <v>Profit After Tax</v>
          </cell>
          <cell r="E51">
            <v>-342510.71798775479</v>
          </cell>
          <cell r="F51">
            <v>-1873217.824735658</v>
          </cell>
          <cell r="G51">
            <v>1602163.8168323557</v>
          </cell>
          <cell r="H51">
            <v>1258429.0822547681</v>
          </cell>
          <cell r="I51">
            <v>-280186.29929185205</v>
          </cell>
          <cell r="J51">
            <v>-419918.49188628397</v>
          </cell>
          <cell r="K51">
            <v>-1318237.4295724831</v>
          </cell>
          <cell r="L51">
            <v>2931298.8241537255</v>
          </cell>
          <cell r="M51">
            <v>2936382.2563216542</v>
          </cell>
          <cell r="N51">
            <v>-497453.27224587952</v>
          </cell>
          <cell r="O51">
            <v>963630.88453696517</v>
          </cell>
          <cell r="P51">
            <v>2627828.7921890114</v>
          </cell>
          <cell r="Q51">
            <v>7588209.6205685688</v>
          </cell>
          <cell r="R51">
            <v>-55240.434814424836</v>
          </cell>
          <cell r="S51">
            <v>7643450.055382994</v>
          </cell>
          <cell r="T51">
            <v>-55240.434814424836</v>
          </cell>
          <cell r="U51">
            <v>7643450.055382994</v>
          </cell>
        </row>
        <row r="55">
          <cell r="B55" t="str">
            <v>INDUS MOTOR COMPANY LIMITED</v>
          </cell>
        </row>
        <row r="56">
          <cell r="B56" t="str">
            <v>PERUNIT PROFIT &amp; LOSS ACCOUNT - DAIHTASU  (CKD)</v>
          </cell>
        </row>
        <row r="57">
          <cell r="B57" t="str">
            <v>FOR THE YEAR 2000~01</v>
          </cell>
        </row>
        <row r="58">
          <cell r="AA58" t="str">
            <v xml:space="preserve">C:\MIS\2002-03\[MIS-Aug-02-Sep17-QP.xls]Variantwise </v>
          </cell>
        </row>
        <row r="59">
          <cell r="AB59" t="str">
            <v>Rs.</v>
          </cell>
          <cell r="AC59" t="str">
            <v>CL</v>
          </cell>
        </row>
        <row r="60">
          <cell r="B60" t="str">
            <v>CL</v>
          </cell>
          <cell r="E60">
            <v>183</v>
          </cell>
          <cell r="G60">
            <v>214</v>
          </cell>
          <cell r="I60">
            <v>245</v>
          </cell>
          <cell r="K60">
            <v>276</v>
          </cell>
          <cell r="M60">
            <v>307</v>
          </cell>
          <cell r="O60">
            <v>338</v>
          </cell>
          <cell r="Q60">
            <v>369</v>
          </cell>
          <cell r="S60">
            <v>400</v>
          </cell>
          <cell r="U60">
            <v>431</v>
          </cell>
          <cell r="W60">
            <v>462</v>
          </cell>
          <cell r="Y60">
            <v>493</v>
          </cell>
          <cell r="AA60">
            <v>524</v>
          </cell>
          <cell r="AC60" t="str">
            <v>Yearly</v>
          </cell>
        </row>
        <row r="61">
          <cell r="E61" t="str">
            <v>Per Unit</v>
          </cell>
          <cell r="F61" t="str">
            <v>Total</v>
          </cell>
          <cell r="G61" t="str">
            <v>Per Unit</v>
          </cell>
          <cell r="H61" t="str">
            <v>Total</v>
          </cell>
          <cell r="I61" t="str">
            <v>Per Unit</v>
          </cell>
          <cell r="J61" t="str">
            <v>Total</v>
          </cell>
          <cell r="K61" t="str">
            <v>Per Unit</v>
          </cell>
          <cell r="L61" t="str">
            <v>Total</v>
          </cell>
          <cell r="M61" t="str">
            <v>Per Unit</v>
          </cell>
          <cell r="N61" t="str">
            <v>Total</v>
          </cell>
          <cell r="O61" t="str">
            <v>Per Unit</v>
          </cell>
          <cell r="P61" t="str">
            <v>Total</v>
          </cell>
          <cell r="Q61" t="str">
            <v>Per Unit</v>
          </cell>
          <cell r="R61" t="str">
            <v>Total</v>
          </cell>
          <cell r="S61" t="str">
            <v>Per Unit</v>
          </cell>
          <cell r="T61" t="str">
            <v>Total</v>
          </cell>
          <cell r="U61" t="str">
            <v>Per Unit</v>
          </cell>
          <cell r="V61" t="str">
            <v>Total</v>
          </cell>
          <cell r="W61" t="str">
            <v>Per Unit</v>
          </cell>
          <cell r="X61" t="str">
            <v>Total</v>
          </cell>
          <cell r="Y61" t="str">
            <v>Per Unit</v>
          </cell>
          <cell r="Z61" t="str">
            <v>Total</v>
          </cell>
          <cell r="AA61" t="str">
            <v>Per Unit</v>
          </cell>
          <cell r="AB61" t="str">
            <v>Total</v>
          </cell>
          <cell r="AC61" t="str">
            <v>Average</v>
          </cell>
        </row>
        <row r="63">
          <cell r="C63" t="str">
            <v>Sales Units</v>
          </cell>
          <cell r="E63">
            <v>1</v>
          </cell>
          <cell r="F63">
            <v>90</v>
          </cell>
          <cell r="G63">
            <v>1</v>
          </cell>
          <cell r="H63">
            <v>90</v>
          </cell>
          <cell r="I63">
            <v>1</v>
          </cell>
          <cell r="J63">
            <v>90</v>
          </cell>
          <cell r="K63">
            <v>1</v>
          </cell>
          <cell r="L63">
            <v>90</v>
          </cell>
          <cell r="M63">
            <v>1</v>
          </cell>
          <cell r="N63">
            <v>90</v>
          </cell>
          <cell r="O63">
            <v>1</v>
          </cell>
          <cell r="P63">
            <v>90</v>
          </cell>
          <cell r="Q63">
            <v>1</v>
          </cell>
          <cell r="R63">
            <v>90</v>
          </cell>
          <cell r="S63">
            <v>1</v>
          </cell>
          <cell r="T63">
            <v>90</v>
          </cell>
          <cell r="U63">
            <v>1</v>
          </cell>
          <cell r="V63">
            <v>90</v>
          </cell>
          <cell r="W63">
            <v>1</v>
          </cell>
          <cell r="X63">
            <v>90</v>
          </cell>
          <cell r="Y63">
            <v>1</v>
          </cell>
          <cell r="Z63">
            <v>90</v>
          </cell>
          <cell r="AA63">
            <v>1</v>
          </cell>
          <cell r="AB63">
            <v>90</v>
          </cell>
          <cell r="AC63">
            <v>1080</v>
          </cell>
        </row>
        <row r="65">
          <cell r="C65" t="str">
            <v>Selling Price</v>
          </cell>
          <cell r="E65">
            <v>349000</v>
          </cell>
          <cell r="F65">
            <v>31410000</v>
          </cell>
          <cell r="G65">
            <v>349000</v>
          </cell>
          <cell r="H65">
            <v>31410000</v>
          </cell>
          <cell r="I65">
            <v>349000</v>
          </cell>
          <cell r="J65">
            <v>31410000</v>
          </cell>
          <cell r="K65">
            <v>349000</v>
          </cell>
          <cell r="L65">
            <v>31410000</v>
          </cell>
          <cell r="M65">
            <v>349000</v>
          </cell>
          <cell r="N65">
            <v>31410000</v>
          </cell>
          <cell r="O65">
            <v>349000</v>
          </cell>
          <cell r="P65">
            <v>31410000</v>
          </cell>
          <cell r="Q65">
            <v>349000</v>
          </cell>
          <cell r="R65">
            <v>31410000</v>
          </cell>
          <cell r="S65">
            <v>349000</v>
          </cell>
          <cell r="T65">
            <v>31410000</v>
          </cell>
          <cell r="U65">
            <v>349000</v>
          </cell>
          <cell r="V65">
            <v>31410000</v>
          </cell>
          <cell r="W65">
            <v>349000</v>
          </cell>
          <cell r="X65">
            <v>31410000</v>
          </cell>
          <cell r="Y65">
            <v>349000</v>
          </cell>
          <cell r="Z65">
            <v>31410000</v>
          </cell>
          <cell r="AA65">
            <v>349000</v>
          </cell>
          <cell r="AB65">
            <v>31410000</v>
          </cell>
          <cell r="AC65">
            <v>349000</v>
          </cell>
        </row>
        <row r="66">
          <cell r="C66" t="str">
            <v>Less: Dealer commission</v>
          </cell>
          <cell r="E66">
            <v>-6000</v>
          </cell>
          <cell r="F66">
            <v>-540000</v>
          </cell>
          <cell r="G66">
            <v>-6000</v>
          </cell>
          <cell r="H66">
            <v>-540000</v>
          </cell>
          <cell r="I66">
            <v>-6000</v>
          </cell>
          <cell r="J66">
            <v>-540000</v>
          </cell>
          <cell r="K66">
            <v>-6000</v>
          </cell>
          <cell r="L66">
            <v>-540000</v>
          </cell>
          <cell r="M66">
            <v>-6000</v>
          </cell>
          <cell r="N66">
            <v>-540000</v>
          </cell>
          <cell r="O66">
            <v>-6000</v>
          </cell>
          <cell r="P66">
            <v>-540000</v>
          </cell>
          <cell r="Q66">
            <v>-6000</v>
          </cell>
          <cell r="R66">
            <v>-540000</v>
          </cell>
          <cell r="S66">
            <v>-6000</v>
          </cell>
          <cell r="T66">
            <v>-540000</v>
          </cell>
          <cell r="U66">
            <v>-6000</v>
          </cell>
          <cell r="V66">
            <v>-540000</v>
          </cell>
          <cell r="W66">
            <v>-6000</v>
          </cell>
          <cell r="X66">
            <v>-540000</v>
          </cell>
          <cell r="Y66">
            <v>-6000</v>
          </cell>
          <cell r="Z66">
            <v>-540000</v>
          </cell>
          <cell r="AA66">
            <v>-6000</v>
          </cell>
          <cell r="AB66">
            <v>-540000</v>
          </cell>
          <cell r="AC66">
            <v>-6000</v>
          </cell>
        </row>
        <row r="67">
          <cell r="D67" t="str">
            <v xml:space="preserve">  Sales tax</v>
          </cell>
          <cell r="E67">
            <v>-45521.739130434784</v>
          </cell>
          <cell r="F67">
            <v>-4096956.5217391304</v>
          </cell>
          <cell r="G67">
            <v>-45521.739130434784</v>
          </cell>
          <cell r="H67">
            <v>-4096956.5217391304</v>
          </cell>
          <cell r="I67">
            <v>-45521.739130434784</v>
          </cell>
          <cell r="J67">
            <v>-4096956.5217391304</v>
          </cell>
          <cell r="K67">
            <v>-45521.739130434784</v>
          </cell>
          <cell r="L67">
            <v>-4096956.5217391304</v>
          </cell>
          <cell r="M67">
            <v>-45521.739130434784</v>
          </cell>
          <cell r="N67">
            <v>-4096956.5217391304</v>
          </cell>
          <cell r="O67">
            <v>-45521.739130434784</v>
          </cell>
          <cell r="P67">
            <v>-4096956.5217391304</v>
          </cell>
          <cell r="Q67">
            <v>-45521.739130434784</v>
          </cell>
          <cell r="R67">
            <v>-4096956.5217391304</v>
          </cell>
          <cell r="S67">
            <v>-45521.739130434784</v>
          </cell>
          <cell r="T67">
            <v>-4096956.5217391304</v>
          </cell>
          <cell r="U67">
            <v>-45521.739130434784</v>
          </cell>
          <cell r="V67">
            <v>-4096956.5217391304</v>
          </cell>
          <cell r="W67">
            <v>-45521.739130434784</v>
          </cell>
          <cell r="X67">
            <v>-4096956.5217391304</v>
          </cell>
          <cell r="Y67">
            <v>-45521.739130434784</v>
          </cell>
          <cell r="Z67">
            <v>-4096956.5217391304</v>
          </cell>
          <cell r="AA67">
            <v>-45521.739130434784</v>
          </cell>
          <cell r="AB67">
            <v>-4096956.5217391304</v>
          </cell>
          <cell r="AC67">
            <v>-45521.739130434784</v>
          </cell>
        </row>
        <row r="68">
          <cell r="C68" t="str">
            <v>Net Sales</v>
          </cell>
          <cell r="E68">
            <v>297478.26086956519</v>
          </cell>
          <cell r="F68">
            <v>26773043.478260871</v>
          </cell>
          <cell r="G68">
            <v>297478.26086956519</v>
          </cell>
          <cell r="H68">
            <v>26773043.478260871</v>
          </cell>
          <cell r="I68">
            <v>297478.26086956519</v>
          </cell>
          <cell r="J68">
            <v>26773043.478260871</v>
          </cell>
          <cell r="K68">
            <v>297478.26086956519</v>
          </cell>
          <cell r="L68">
            <v>26773043.478260871</v>
          </cell>
          <cell r="M68">
            <v>297478.26086956519</v>
          </cell>
          <cell r="N68">
            <v>26773043.478260871</v>
          </cell>
          <cell r="O68">
            <v>297478.26086956519</v>
          </cell>
          <cell r="P68">
            <v>26773043.478260871</v>
          </cell>
          <cell r="Q68">
            <v>297478.26086956519</v>
          </cell>
          <cell r="R68">
            <v>26773043.478260871</v>
          </cell>
          <cell r="S68">
            <v>297478.26086956519</v>
          </cell>
          <cell r="T68">
            <v>26773043.478260871</v>
          </cell>
          <cell r="U68">
            <v>297478.26086956519</v>
          </cell>
          <cell r="V68">
            <v>26773043.478260871</v>
          </cell>
          <cell r="W68">
            <v>297478.26086956519</v>
          </cell>
          <cell r="X68">
            <v>26773043.478260871</v>
          </cell>
          <cell r="Y68">
            <v>297478.26086956519</v>
          </cell>
          <cell r="Z68">
            <v>26773043.478260871</v>
          </cell>
          <cell r="AA68">
            <v>297478.26086956519</v>
          </cell>
          <cell r="AB68">
            <v>26773043.478260871</v>
          </cell>
          <cell r="AC68">
            <v>297478.26086956519</v>
          </cell>
        </row>
        <row r="70">
          <cell r="C70" t="str">
            <v>Variable Cost of Sales</v>
          </cell>
        </row>
        <row r="71">
          <cell r="D71" t="str">
            <v>CKD Cost</v>
          </cell>
          <cell r="E71">
            <v>185405.57509915665</v>
          </cell>
          <cell r="F71">
            <v>16686501.758924099</v>
          </cell>
          <cell r="G71">
            <v>185405.57509915665</v>
          </cell>
          <cell r="H71">
            <v>16686501.758924099</v>
          </cell>
          <cell r="I71">
            <v>185405.57509915665</v>
          </cell>
          <cell r="J71">
            <v>16686501.758924099</v>
          </cell>
          <cell r="K71">
            <v>185405.57509915665</v>
          </cell>
          <cell r="L71">
            <v>16686501.758924099</v>
          </cell>
          <cell r="M71">
            <v>185405.57509915665</v>
          </cell>
          <cell r="N71">
            <v>16686501.758924099</v>
          </cell>
          <cell r="O71">
            <v>185405.57509915665</v>
          </cell>
          <cell r="P71">
            <v>16686501.758924099</v>
          </cell>
          <cell r="Q71">
            <v>185405.57509915665</v>
          </cell>
          <cell r="R71">
            <v>16686501.758924099</v>
          </cell>
          <cell r="S71">
            <v>185405.57509915665</v>
          </cell>
          <cell r="T71">
            <v>16686501.758924099</v>
          </cell>
          <cell r="U71">
            <v>185405.57509915665</v>
          </cell>
          <cell r="V71">
            <v>16686501.758924099</v>
          </cell>
          <cell r="W71">
            <v>185405.57509915665</v>
          </cell>
          <cell r="X71">
            <v>16686501.758924099</v>
          </cell>
          <cell r="Y71">
            <v>185405.57509915665</v>
          </cell>
          <cell r="Z71">
            <v>16686501.758924099</v>
          </cell>
          <cell r="AA71">
            <v>185405.57509915665</v>
          </cell>
          <cell r="AB71">
            <v>16686501.758924099</v>
          </cell>
          <cell r="AC71">
            <v>185405.57509915665</v>
          </cell>
        </row>
        <row r="72">
          <cell r="D72" t="str">
            <v>Vendor parts</v>
          </cell>
          <cell r="E72">
            <v>70231</v>
          </cell>
          <cell r="F72">
            <v>6320790</v>
          </cell>
          <cell r="G72">
            <v>70231</v>
          </cell>
          <cell r="H72">
            <v>6320790</v>
          </cell>
          <cell r="I72">
            <v>70231</v>
          </cell>
          <cell r="J72">
            <v>6320790</v>
          </cell>
          <cell r="K72">
            <v>70231</v>
          </cell>
          <cell r="L72">
            <v>6320790</v>
          </cell>
          <cell r="M72">
            <v>70231</v>
          </cell>
          <cell r="N72">
            <v>6320790</v>
          </cell>
          <cell r="O72">
            <v>70231</v>
          </cell>
          <cell r="P72">
            <v>6320790</v>
          </cell>
          <cell r="Q72">
            <v>70231</v>
          </cell>
          <cell r="R72">
            <v>6320790</v>
          </cell>
          <cell r="S72">
            <v>70231</v>
          </cell>
          <cell r="T72">
            <v>6320790</v>
          </cell>
          <cell r="U72">
            <v>70231</v>
          </cell>
          <cell r="V72">
            <v>6320790</v>
          </cell>
          <cell r="W72">
            <v>70231</v>
          </cell>
          <cell r="X72">
            <v>6320790</v>
          </cell>
          <cell r="Y72">
            <v>70231</v>
          </cell>
          <cell r="Z72">
            <v>6320790</v>
          </cell>
          <cell r="AA72">
            <v>70231</v>
          </cell>
          <cell r="AB72">
            <v>6320790</v>
          </cell>
          <cell r="AC72">
            <v>70231</v>
          </cell>
        </row>
        <row r="73">
          <cell r="D73" t="str">
            <v>Nomi Parts</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row>
        <row r="74">
          <cell r="D74" t="str">
            <v>Paints &amp; Chemicals</v>
          </cell>
          <cell r="E74">
            <v>3341</v>
          </cell>
          <cell r="F74">
            <v>300690</v>
          </cell>
          <cell r="G74">
            <v>3341</v>
          </cell>
          <cell r="H74">
            <v>300690</v>
          </cell>
          <cell r="I74">
            <v>3341</v>
          </cell>
          <cell r="J74">
            <v>300690</v>
          </cell>
          <cell r="K74">
            <v>3341</v>
          </cell>
          <cell r="L74">
            <v>300690</v>
          </cell>
          <cell r="M74">
            <v>3341</v>
          </cell>
          <cell r="N74">
            <v>300690</v>
          </cell>
          <cell r="O74">
            <v>3341</v>
          </cell>
          <cell r="P74">
            <v>300690</v>
          </cell>
          <cell r="Q74">
            <v>3341</v>
          </cell>
          <cell r="R74">
            <v>300690</v>
          </cell>
          <cell r="S74">
            <v>3341</v>
          </cell>
          <cell r="T74">
            <v>300690</v>
          </cell>
          <cell r="U74">
            <v>3341</v>
          </cell>
          <cell r="V74">
            <v>300690</v>
          </cell>
          <cell r="W74">
            <v>3341</v>
          </cell>
          <cell r="X74">
            <v>300690</v>
          </cell>
          <cell r="Y74">
            <v>3341</v>
          </cell>
          <cell r="Z74">
            <v>300690</v>
          </cell>
          <cell r="AA74">
            <v>3341</v>
          </cell>
          <cell r="AB74">
            <v>300690</v>
          </cell>
          <cell r="AC74">
            <v>3341</v>
          </cell>
        </row>
        <row r="75">
          <cell r="D75" t="str">
            <v>Consumables</v>
          </cell>
          <cell r="E75">
            <v>3304</v>
          </cell>
          <cell r="F75">
            <v>297360</v>
          </cell>
          <cell r="G75">
            <v>3304</v>
          </cell>
          <cell r="H75">
            <v>297360</v>
          </cell>
          <cell r="I75">
            <v>3304</v>
          </cell>
          <cell r="J75">
            <v>297360</v>
          </cell>
          <cell r="K75">
            <v>3304</v>
          </cell>
          <cell r="L75">
            <v>297360</v>
          </cell>
          <cell r="M75">
            <v>3304</v>
          </cell>
          <cell r="N75">
            <v>297360</v>
          </cell>
          <cell r="O75">
            <v>3304</v>
          </cell>
          <cell r="P75">
            <v>297360</v>
          </cell>
          <cell r="Q75">
            <v>3304</v>
          </cell>
          <cell r="R75">
            <v>297360</v>
          </cell>
          <cell r="S75">
            <v>3304</v>
          </cell>
          <cell r="T75">
            <v>297360</v>
          </cell>
          <cell r="U75">
            <v>3304</v>
          </cell>
          <cell r="V75">
            <v>297360</v>
          </cell>
          <cell r="W75">
            <v>3304</v>
          </cell>
          <cell r="X75">
            <v>297360</v>
          </cell>
          <cell r="Y75">
            <v>3304</v>
          </cell>
          <cell r="Z75">
            <v>297360</v>
          </cell>
          <cell r="AA75">
            <v>3304</v>
          </cell>
          <cell r="AB75">
            <v>297360</v>
          </cell>
          <cell r="AC75">
            <v>3304</v>
          </cell>
        </row>
        <row r="76">
          <cell r="D76" t="str">
            <v>KD Parts</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row>
        <row r="77">
          <cell r="D77" t="str">
            <v>Spare parts</v>
          </cell>
          <cell r="E77">
            <v>44</v>
          </cell>
          <cell r="F77">
            <v>3960</v>
          </cell>
          <cell r="G77">
            <v>44</v>
          </cell>
          <cell r="H77">
            <v>3960</v>
          </cell>
          <cell r="I77">
            <v>44</v>
          </cell>
          <cell r="J77">
            <v>3960</v>
          </cell>
          <cell r="K77">
            <v>44</v>
          </cell>
          <cell r="L77">
            <v>3960</v>
          </cell>
          <cell r="M77">
            <v>44</v>
          </cell>
          <cell r="N77">
            <v>3960</v>
          </cell>
          <cell r="O77">
            <v>44</v>
          </cell>
          <cell r="P77">
            <v>3960</v>
          </cell>
          <cell r="Q77">
            <v>44</v>
          </cell>
          <cell r="R77">
            <v>3960</v>
          </cell>
          <cell r="S77">
            <v>44</v>
          </cell>
          <cell r="T77">
            <v>3960</v>
          </cell>
          <cell r="U77">
            <v>44</v>
          </cell>
          <cell r="V77">
            <v>3960</v>
          </cell>
          <cell r="W77">
            <v>44</v>
          </cell>
          <cell r="X77">
            <v>3960</v>
          </cell>
          <cell r="Y77">
            <v>44</v>
          </cell>
          <cell r="Z77">
            <v>3960</v>
          </cell>
          <cell r="AA77">
            <v>44</v>
          </cell>
          <cell r="AB77">
            <v>3960</v>
          </cell>
          <cell r="AC77">
            <v>44</v>
          </cell>
        </row>
        <row r="78">
          <cell r="D78" t="str">
            <v>Utilites</v>
          </cell>
          <cell r="E78">
            <v>3875</v>
          </cell>
          <cell r="F78">
            <v>348750</v>
          </cell>
          <cell r="G78">
            <v>3875</v>
          </cell>
          <cell r="H78">
            <v>348750</v>
          </cell>
          <cell r="I78">
            <v>3875</v>
          </cell>
          <cell r="J78">
            <v>348750</v>
          </cell>
          <cell r="K78">
            <v>3875</v>
          </cell>
          <cell r="L78">
            <v>348750</v>
          </cell>
          <cell r="M78">
            <v>3875</v>
          </cell>
          <cell r="N78">
            <v>348750</v>
          </cell>
          <cell r="O78">
            <v>3875</v>
          </cell>
          <cell r="P78">
            <v>348750</v>
          </cell>
          <cell r="Q78">
            <v>3875</v>
          </cell>
          <cell r="R78">
            <v>348750</v>
          </cell>
          <cell r="S78">
            <v>3875</v>
          </cell>
          <cell r="T78">
            <v>348750</v>
          </cell>
          <cell r="U78">
            <v>3875</v>
          </cell>
          <cell r="V78">
            <v>348750</v>
          </cell>
          <cell r="W78">
            <v>3875</v>
          </cell>
          <cell r="X78">
            <v>348750</v>
          </cell>
          <cell r="Y78">
            <v>3875</v>
          </cell>
          <cell r="Z78">
            <v>348750</v>
          </cell>
          <cell r="AA78">
            <v>3875</v>
          </cell>
          <cell r="AB78">
            <v>348750</v>
          </cell>
          <cell r="AC78">
            <v>3875</v>
          </cell>
        </row>
        <row r="79">
          <cell r="D79" t="str">
            <v>Royalty</v>
          </cell>
          <cell r="E79">
            <v>1894</v>
          </cell>
          <cell r="F79">
            <v>170460</v>
          </cell>
          <cell r="G79">
            <v>1894</v>
          </cell>
          <cell r="H79">
            <v>170460</v>
          </cell>
          <cell r="I79">
            <v>1894</v>
          </cell>
          <cell r="J79">
            <v>170460</v>
          </cell>
          <cell r="K79">
            <v>1894</v>
          </cell>
          <cell r="L79">
            <v>170460</v>
          </cell>
          <cell r="M79">
            <v>1894</v>
          </cell>
          <cell r="N79">
            <v>170460</v>
          </cell>
          <cell r="O79">
            <v>1894</v>
          </cell>
          <cell r="P79">
            <v>170460</v>
          </cell>
          <cell r="Q79">
            <v>1894</v>
          </cell>
          <cell r="R79">
            <v>170460</v>
          </cell>
          <cell r="S79">
            <v>1894</v>
          </cell>
          <cell r="T79">
            <v>170460</v>
          </cell>
          <cell r="U79">
            <v>1894</v>
          </cell>
          <cell r="V79">
            <v>170460</v>
          </cell>
          <cell r="W79">
            <v>1894</v>
          </cell>
          <cell r="X79">
            <v>170460</v>
          </cell>
          <cell r="Y79">
            <v>1894</v>
          </cell>
          <cell r="Z79">
            <v>170460</v>
          </cell>
          <cell r="AA79">
            <v>1894</v>
          </cell>
          <cell r="AB79">
            <v>170460</v>
          </cell>
          <cell r="AC79">
            <v>1894</v>
          </cell>
        </row>
        <row r="81">
          <cell r="E81">
            <v>268094.57509915665</v>
          </cell>
          <cell r="F81">
            <v>24128511.758924097</v>
          </cell>
          <cell r="G81">
            <v>268094.57509915665</v>
          </cell>
          <cell r="H81">
            <v>24128511.758924097</v>
          </cell>
          <cell r="I81">
            <v>268094.57509915665</v>
          </cell>
          <cell r="J81">
            <v>24128511.758924097</v>
          </cell>
          <cell r="K81">
            <v>268094.57509915665</v>
          </cell>
          <cell r="L81">
            <v>24128511.758924097</v>
          </cell>
          <cell r="M81">
            <v>268094.57509915665</v>
          </cell>
          <cell r="N81">
            <v>24128511.758924097</v>
          </cell>
          <cell r="O81">
            <v>268094.57509915665</v>
          </cell>
          <cell r="P81">
            <v>24128511.758924097</v>
          </cell>
          <cell r="Q81">
            <v>268094.57509915665</v>
          </cell>
          <cell r="R81">
            <v>24128511.758924097</v>
          </cell>
          <cell r="S81">
            <v>268094.57509915665</v>
          </cell>
          <cell r="T81">
            <v>24128511.758924097</v>
          </cell>
          <cell r="U81">
            <v>268094.57509915665</v>
          </cell>
          <cell r="V81">
            <v>24128511.758924097</v>
          </cell>
          <cell r="W81">
            <v>268094.57509915665</v>
          </cell>
          <cell r="X81">
            <v>24128511.758924097</v>
          </cell>
          <cell r="Y81">
            <v>268094.57509915665</v>
          </cell>
          <cell r="Z81">
            <v>24128511.758924097</v>
          </cell>
          <cell r="AA81">
            <v>268094.57509915665</v>
          </cell>
          <cell r="AB81">
            <v>24128511.758924097</v>
          </cell>
          <cell r="AC81">
            <v>268094.57509915665</v>
          </cell>
        </row>
        <row r="82">
          <cell r="C82" t="str">
            <v>Contribution Margin</v>
          </cell>
          <cell r="E82">
            <v>29383.685770408541</v>
          </cell>
          <cell r="F82">
            <v>2644531.7193367742</v>
          </cell>
          <cell r="G82">
            <v>29383.685770408541</v>
          </cell>
          <cell r="H82">
            <v>2644531.7193367742</v>
          </cell>
          <cell r="I82">
            <v>29383.685770408541</v>
          </cell>
          <cell r="J82">
            <v>2644531.7193367742</v>
          </cell>
          <cell r="K82">
            <v>29383.685770408541</v>
          </cell>
          <cell r="L82">
            <v>2644531.7193367742</v>
          </cell>
          <cell r="M82">
            <v>29383.685770408541</v>
          </cell>
          <cell r="N82">
            <v>2644531.7193367742</v>
          </cell>
          <cell r="O82">
            <v>29383.685770408541</v>
          </cell>
          <cell r="P82">
            <v>2644531.7193367742</v>
          </cell>
          <cell r="Q82">
            <v>29383.685770408541</v>
          </cell>
          <cell r="R82">
            <v>2644531.7193367742</v>
          </cell>
          <cell r="S82">
            <v>29383.685770408541</v>
          </cell>
          <cell r="T82">
            <v>2644531.7193367742</v>
          </cell>
          <cell r="U82">
            <v>29383.685770408541</v>
          </cell>
          <cell r="V82">
            <v>2644531.7193367742</v>
          </cell>
          <cell r="W82">
            <v>29383.685770408541</v>
          </cell>
          <cell r="X82">
            <v>2644531.7193367742</v>
          </cell>
          <cell r="Y82">
            <v>29383.685770408541</v>
          </cell>
          <cell r="Z82">
            <v>2644531.7193367742</v>
          </cell>
          <cell r="AA82">
            <v>29383.685770408541</v>
          </cell>
          <cell r="AB82">
            <v>2644531.7193367742</v>
          </cell>
          <cell r="AC82">
            <v>29383.685770408541</v>
          </cell>
        </row>
        <row r="84">
          <cell r="C84" t="str">
            <v>Production cost</v>
          </cell>
        </row>
        <row r="85">
          <cell r="D85" t="str">
            <v xml:space="preserve">Salaries &amp; Wages </v>
          </cell>
          <cell r="E85">
            <v>4619.3194081365082</v>
          </cell>
          <cell r="F85">
            <v>415738.74673228571</v>
          </cell>
          <cell r="G85">
            <v>4619.3194081365082</v>
          </cell>
          <cell r="H85">
            <v>415738.74673228571</v>
          </cell>
          <cell r="I85">
            <v>4619.3194081365082</v>
          </cell>
          <cell r="J85">
            <v>415738.74673228571</v>
          </cell>
          <cell r="K85">
            <v>4619.3194081365082</v>
          </cell>
          <cell r="L85">
            <v>415738.74673228571</v>
          </cell>
          <cell r="M85">
            <v>4619.3194081365082</v>
          </cell>
          <cell r="N85">
            <v>415738.74673228571</v>
          </cell>
          <cell r="O85">
            <v>4619.3194081365082</v>
          </cell>
          <cell r="P85">
            <v>415738.74673228571</v>
          </cell>
          <cell r="Q85">
            <v>3959.4166355455786</v>
          </cell>
          <cell r="R85">
            <v>356347.49719910207</v>
          </cell>
          <cell r="S85">
            <v>3959.4166355455786</v>
          </cell>
          <cell r="T85">
            <v>356347.49719910207</v>
          </cell>
          <cell r="U85">
            <v>3959.4166355455786</v>
          </cell>
          <cell r="V85">
            <v>356347.49719910207</v>
          </cell>
          <cell r="W85">
            <v>3959.4166355455786</v>
          </cell>
          <cell r="X85">
            <v>356347.49719910207</v>
          </cell>
          <cell r="Y85">
            <v>3959.4166355455786</v>
          </cell>
          <cell r="Z85">
            <v>356347.49719910207</v>
          </cell>
          <cell r="AA85">
            <v>3959.4166355455786</v>
          </cell>
          <cell r="AB85">
            <v>356347.49719910207</v>
          </cell>
          <cell r="AC85">
            <v>4289.3680218410445</v>
          </cell>
        </row>
        <row r="86">
          <cell r="D86" t="str">
            <v xml:space="preserve">Utilities </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row>
        <row r="87">
          <cell r="D87" t="str">
            <v>Depreciation</v>
          </cell>
          <cell r="E87">
            <v>19315.555555555558</v>
          </cell>
          <cell r="F87">
            <v>1738400.0000000002</v>
          </cell>
          <cell r="G87">
            <v>19315.555555555558</v>
          </cell>
          <cell r="H87">
            <v>1738400.0000000002</v>
          </cell>
          <cell r="I87">
            <v>19315.555555555558</v>
          </cell>
          <cell r="J87">
            <v>1738400.0000000002</v>
          </cell>
          <cell r="K87">
            <v>19315.555555555558</v>
          </cell>
          <cell r="L87">
            <v>1738400.0000000002</v>
          </cell>
          <cell r="M87">
            <v>19315.555555555558</v>
          </cell>
          <cell r="N87">
            <v>1738400.0000000002</v>
          </cell>
          <cell r="O87">
            <v>19315.555555555558</v>
          </cell>
          <cell r="P87">
            <v>1738400.0000000002</v>
          </cell>
          <cell r="Q87">
            <v>16556.190476190477</v>
          </cell>
          <cell r="R87">
            <v>1490057.142857143</v>
          </cell>
          <cell r="S87">
            <v>16556.190476190477</v>
          </cell>
          <cell r="T87">
            <v>1490057.142857143</v>
          </cell>
          <cell r="U87">
            <v>16556.190476190477</v>
          </cell>
          <cell r="V87">
            <v>1490057.142857143</v>
          </cell>
          <cell r="W87">
            <v>16556.190476190477</v>
          </cell>
          <cell r="X87">
            <v>1490057.142857143</v>
          </cell>
          <cell r="Y87">
            <v>16556.190476190477</v>
          </cell>
          <cell r="Z87">
            <v>1490057.142857143</v>
          </cell>
          <cell r="AA87">
            <v>16556.190476190477</v>
          </cell>
          <cell r="AB87">
            <v>1490057.142857143</v>
          </cell>
          <cell r="AC87">
            <v>17935.873015873021</v>
          </cell>
        </row>
        <row r="88">
          <cell r="D88" t="str">
            <v xml:space="preserve">Other Factory overhead </v>
          </cell>
          <cell r="E88">
            <v>2884.1866359118612</v>
          </cell>
          <cell r="F88">
            <v>259576.7972320675</v>
          </cell>
          <cell r="G88">
            <v>2884.1866359118612</v>
          </cell>
          <cell r="H88">
            <v>259576.7972320675</v>
          </cell>
          <cell r="I88">
            <v>2884.1866359118612</v>
          </cell>
          <cell r="J88">
            <v>259576.7972320675</v>
          </cell>
          <cell r="K88">
            <v>2884.1866359118612</v>
          </cell>
          <cell r="L88">
            <v>259576.7972320675</v>
          </cell>
          <cell r="M88">
            <v>2884.1866359118612</v>
          </cell>
          <cell r="N88">
            <v>259576.7972320675</v>
          </cell>
          <cell r="O88">
            <v>2884.1866359118612</v>
          </cell>
          <cell r="P88">
            <v>259576.7972320675</v>
          </cell>
          <cell r="Q88">
            <v>2472.1599736387384</v>
          </cell>
          <cell r="R88">
            <v>222494.39762748647</v>
          </cell>
          <cell r="S88">
            <v>2472.1599736387384</v>
          </cell>
          <cell r="T88">
            <v>222494.39762748647</v>
          </cell>
          <cell r="U88">
            <v>2472.1599736387384</v>
          </cell>
          <cell r="V88">
            <v>222494.39762748647</v>
          </cell>
          <cell r="W88">
            <v>2472.1599736387384</v>
          </cell>
          <cell r="X88">
            <v>222494.39762748647</v>
          </cell>
          <cell r="Y88">
            <v>2472.1599736387384</v>
          </cell>
          <cell r="Z88">
            <v>222494.39762748647</v>
          </cell>
          <cell r="AA88">
            <v>2472.1599736387384</v>
          </cell>
          <cell r="AB88">
            <v>222494.39762748647</v>
          </cell>
          <cell r="AC88">
            <v>2678.1733047752996</v>
          </cell>
        </row>
        <row r="89">
          <cell r="D89" t="str">
            <v>Running Royalty</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row>
        <row r="90">
          <cell r="E90">
            <v>26819.061599603927</v>
          </cell>
          <cell r="F90">
            <v>2413715.5439643539</v>
          </cell>
          <cell r="G90">
            <v>26819.061599603927</v>
          </cell>
          <cell r="H90">
            <v>2413715.5439643539</v>
          </cell>
          <cell r="I90">
            <v>26819.061599603927</v>
          </cell>
          <cell r="J90">
            <v>2413715.5439643539</v>
          </cell>
          <cell r="K90">
            <v>26819.061599603927</v>
          </cell>
          <cell r="L90">
            <v>2413715.5439643539</v>
          </cell>
          <cell r="M90">
            <v>26819.061599603927</v>
          </cell>
          <cell r="N90">
            <v>2413715.5439643539</v>
          </cell>
          <cell r="O90">
            <v>26819.061599603927</v>
          </cell>
          <cell r="P90">
            <v>2413715.5439643539</v>
          </cell>
          <cell r="Q90">
            <v>22987.767085374795</v>
          </cell>
          <cell r="R90">
            <v>2068899.0376837314</v>
          </cell>
          <cell r="S90">
            <v>22987.767085374795</v>
          </cell>
          <cell r="T90">
            <v>2068899.0376837314</v>
          </cell>
          <cell r="U90">
            <v>22987.767085374795</v>
          </cell>
          <cell r="V90">
            <v>2068899.0376837314</v>
          </cell>
          <cell r="W90">
            <v>22987.767085374795</v>
          </cell>
          <cell r="X90">
            <v>2068899.0376837314</v>
          </cell>
          <cell r="Y90">
            <v>22987.767085374795</v>
          </cell>
          <cell r="Z90">
            <v>2068899.0376837314</v>
          </cell>
          <cell r="AA90">
            <v>22987.767085374795</v>
          </cell>
          <cell r="AB90">
            <v>2068899.0376837314</v>
          </cell>
          <cell r="AC90">
            <v>24903.414342489366</v>
          </cell>
        </row>
        <row r="91">
          <cell r="C91" t="str">
            <v>Gross Profit</v>
          </cell>
          <cell r="E91">
            <v>2564.6241708046146</v>
          </cell>
          <cell r="F91">
            <v>230816.17537242034</v>
          </cell>
          <cell r="G91">
            <v>2564.6241708046146</v>
          </cell>
          <cell r="H91">
            <v>230816.17537242034</v>
          </cell>
          <cell r="I91">
            <v>2564.6241708046146</v>
          </cell>
          <cell r="J91">
            <v>230816.17537242034</v>
          </cell>
          <cell r="K91">
            <v>2564.6241708046146</v>
          </cell>
          <cell r="L91">
            <v>230816.17537242034</v>
          </cell>
          <cell r="M91">
            <v>2564.6241708046146</v>
          </cell>
          <cell r="N91">
            <v>230816.17537242034</v>
          </cell>
          <cell r="O91">
            <v>2564.6241708046146</v>
          </cell>
          <cell r="P91">
            <v>230816.17537242034</v>
          </cell>
          <cell r="Q91">
            <v>6395.9186850337464</v>
          </cell>
          <cell r="R91">
            <v>575632.68165304279</v>
          </cell>
          <cell r="S91">
            <v>6395.9186850337464</v>
          </cell>
          <cell r="T91">
            <v>575632.68165304279</v>
          </cell>
          <cell r="U91">
            <v>6395.9186850337464</v>
          </cell>
          <cell r="V91">
            <v>575632.68165304279</v>
          </cell>
          <cell r="W91">
            <v>6395.9186850337464</v>
          </cell>
          <cell r="X91">
            <v>575632.68165304279</v>
          </cell>
          <cell r="Y91">
            <v>6395.9186850337464</v>
          </cell>
          <cell r="Z91">
            <v>575632.68165304279</v>
          </cell>
          <cell r="AA91">
            <v>6395.9186850337464</v>
          </cell>
          <cell r="AB91">
            <v>575632.68165304279</v>
          </cell>
          <cell r="AC91">
            <v>4480.271427919175</v>
          </cell>
        </row>
        <row r="93">
          <cell r="C93" t="str">
            <v>Other Expenses</v>
          </cell>
        </row>
        <row r="94">
          <cell r="D94" t="str">
            <v>Selling Expenses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row>
        <row r="95">
          <cell r="D95" t="str">
            <v>Administrative Expenses</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row>
        <row r="96">
          <cell r="D96" t="str">
            <v>Depreciation (Admin. &amp; Selling )</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row>
        <row r="97">
          <cell r="D97" t="str">
            <v>Financial Charges -Capital Exp.</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row>
        <row r="98">
          <cell r="D98" t="str">
            <v>Financial  Charges -Working Capital</v>
          </cell>
          <cell r="E98">
            <v>201.57918431275289</v>
          </cell>
          <cell r="F98">
            <v>18142.126588147759</v>
          </cell>
          <cell r="G98">
            <v>178.4251077933327</v>
          </cell>
          <cell r="H98">
            <v>16058.259701399944</v>
          </cell>
          <cell r="I98">
            <v>175.55668509273093</v>
          </cell>
          <cell r="J98">
            <v>15800.101658345784</v>
          </cell>
          <cell r="K98">
            <v>160.53201526974851</v>
          </cell>
          <cell r="L98">
            <v>14447.881374277365</v>
          </cell>
          <cell r="M98">
            <v>214.5866255466828</v>
          </cell>
          <cell r="N98">
            <v>19312.796299201451</v>
          </cell>
          <cell r="O98">
            <v>207.35917650875876</v>
          </cell>
          <cell r="P98">
            <v>18662.32588578829</v>
          </cell>
          <cell r="Q98">
            <v>157.4713934840606</v>
          </cell>
          <cell r="R98">
            <v>14172.425413565454</v>
          </cell>
          <cell r="S98">
            <v>198.17331480982742</v>
          </cell>
          <cell r="T98">
            <v>17835.598332884467</v>
          </cell>
          <cell r="U98">
            <v>184.65378229632779</v>
          </cell>
          <cell r="V98">
            <v>16618.8404066695</v>
          </cell>
          <cell r="W98">
            <v>192.32717619631876</v>
          </cell>
          <cell r="X98">
            <v>17309.445857668688</v>
          </cell>
          <cell r="Y98">
            <v>193.74054120384864</v>
          </cell>
          <cell r="Z98">
            <v>17436.648708346376</v>
          </cell>
          <cell r="AA98">
            <v>186.90086739142365</v>
          </cell>
          <cell r="AB98">
            <v>16821.078065228128</v>
          </cell>
          <cell r="AC98">
            <v>187.60882249215112</v>
          </cell>
        </row>
        <row r="99">
          <cell r="D99" t="str">
            <v>Other Expenses (Charity &amp; Donation)</v>
          </cell>
          <cell r="E99">
            <v>139.98554466163398</v>
          </cell>
          <cell r="F99">
            <v>12598.699019547059</v>
          </cell>
          <cell r="G99">
            <v>123.90632485648104</v>
          </cell>
          <cell r="H99">
            <v>11151.569237083293</v>
          </cell>
          <cell r="I99">
            <v>121.91436464772984</v>
          </cell>
          <cell r="J99">
            <v>10972.292818295686</v>
          </cell>
          <cell r="K99">
            <v>111.48056615954759</v>
          </cell>
          <cell r="L99">
            <v>10033.250954359284</v>
          </cell>
          <cell r="M99">
            <v>149.01848996297417</v>
          </cell>
          <cell r="N99">
            <v>13411.664096667675</v>
          </cell>
          <cell r="O99">
            <v>143.99942813108245</v>
          </cell>
          <cell r="P99">
            <v>12959.948531797421</v>
          </cell>
          <cell r="Q99">
            <v>109.35513436393099</v>
          </cell>
          <cell r="R99">
            <v>9841.962092753789</v>
          </cell>
          <cell r="S99">
            <v>137.6203575068246</v>
          </cell>
          <cell r="T99">
            <v>12385.832175614214</v>
          </cell>
          <cell r="U99">
            <v>128.23179326133877</v>
          </cell>
          <cell r="V99">
            <v>11540.861393520488</v>
          </cell>
          <cell r="W99">
            <v>133.56053902522137</v>
          </cell>
          <cell r="X99">
            <v>12020.448512269924</v>
          </cell>
          <cell r="Y99">
            <v>134.54204250267267</v>
          </cell>
          <cell r="Z99">
            <v>12108.78382524054</v>
          </cell>
          <cell r="AA99">
            <v>129.79226902182199</v>
          </cell>
          <cell r="AB99">
            <v>11681.304211963979</v>
          </cell>
          <cell r="AC99">
            <v>130.2839045084383</v>
          </cell>
        </row>
        <row r="100">
          <cell r="D100" t="str">
            <v>Other Expenses ( W.P.P.F.)</v>
          </cell>
          <cell r="E100">
            <v>-99.685419286180618</v>
          </cell>
          <cell r="F100">
            <v>-8971.6877357562553</v>
          </cell>
          <cell r="G100">
            <v>-516.01336466537521</v>
          </cell>
          <cell r="H100">
            <v>-46441.202819883765</v>
          </cell>
          <cell r="I100">
            <v>429.23507108313538</v>
          </cell>
          <cell r="J100">
            <v>38631.156397482184</v>
          </cell>
          <cell r="K100">
            <v>335.74469975652045</v>
          </cell>
          <cell r="L100">
            <v>30217.022978086839</v>
          </cell>
          <cell r="M100">
            <v>-83.654529301236565</v>
          </cell>
          <cell r="N100">
            <v>-7528.9076371112906</v>
          </cell>
          <cell r="O100">
            <v>-121.56749282883391</v>
          </cell>
          <cell r="P100">
            <v>-10941.074354595052</v>
          </cell>
          <cell r="Q100">
            <v>-311.31446684236766</v>
          </cell>
          <cell r="R100">
            <v>-28018.302015813089</v>
          </cell>
          <cell r="S100">
            <v>675.13296289914501</v>
          </cell>
          <cell r="T100">
            <v>60761.966660923048</v>
          </cell>
          <cell r="U100">
            <v>676.31298309356544</v>
          </cell>
          <cell r="V100">
            <v>60868.168478420892</v>
          </cell>
          <cell r="W100">
            <v>-120.78534224496495</v>
          </cell>
          <cell r="X100">
            <v>-10870.680802046845</v>
          </cell>
          <cell r="Y100">
            <v>218.37700984244069</v>
          </cell>
          <cell r="Z100">
            <v>19653.93088581966</v>
          </cell>
          <cell r="AA100">
            <v>604.68828019460864</v>
          </cell>
          <cell r="AB100">
            <v>54421.945217514774</v>
          </cell>
          <cell r="AC100">
            <v>140.53919930837142</v>
          </cell>
        </row>
        <row r="101">
          <cell r="D101" t="str">
            <v>Workers Welfare Fund</v>
          </cell>
          <cell r="E101">
            <v>-37.880459328748636</v>
          </cell>
          <cell r="F101">
            <v>-3409.2413395873773</v>
          </cell>
          <cell r="G101">
            <v>-196.08507857284258</v>
          </cell>
          <cell r="H101">
            <v>-17647.657071555834</v>
          </cell>
          <cell r="I101">
            <v>163.10932701159146</v>
          </cell>
          <cell r="J101">
            <v>14679.839431043232</v>
          </cell>
          <cell r="K101">
            <v>127.58298590747775</v>
          </cell>
          <cell r="L101">
            <v>11482.468731672998</v>
          </cell>
          <cell r="M101">
            <v>-31.788721134469881</v>
          </cell>
          <cell r="N101">
            <v>-2860.9849021022892</v>
          </cell>
          <cell r="O101">
            <v>-46.195647274956897</v>
          </cell>
          <cell r="P101">
            <v>-4157.608254746121</v>
          </cell>
          <cell r="Q101">
            <v>-118.29949740009971</v>
          </cell>
          <cell r="R101">
            <v>-10646.954766008974</v>
          </cell>
          <cell r="S101">
            <v>256.55052590167514</v>
          </cell>
          <cell r="T101">
            <v>23089.547331150763</v>
          </cell>
          <cell r="U101">
            <v>256.99893357555482</v>
          </cell>
          <cell r="V101">
            <v>23129.904021799932</v>
          </cell>
          <cell r="W101">
            <v>-45.898430053086649</v>
          </cell>
          <cell r="X101">
            <v>-4130.8587047777983</v>
          </cell>
          <cell r="Y101">
            <v>82.983263740127455</v>
          </cell>
          <cell r="Z101">
            <v>7468.4937366114709</v>
          </cell>
          <cell r="AA101">
            <v>229.78154647395132</v>
          </cell>
          <cell r="AB101">
            <v>20680.339182655618</v>
          </cell>
          <cell r="AC101">
            <v>53.404895737181128</v>
          </cell>
        </row>
        <row r="102">
          <cell r="E102">
            <v>203.99885035945763</v>
          </cell>
          <cell r="F102">
            <v>18359.896532351184</v>
          </cell>
          <cell r="G102">
            <v>-409.76701058840405</v>
          </cell>
          <cell r="H102">
            <v>-36879.03095295636</v>
          </cell>
          <cell r="I102">
            <v>889.81544783518757</v>
          </cell>
          <cell r="J102">
            <v>80083.390305166889</v>
          </cell>
          <cell r="K102">
            <v>735.3402670932943</v>
          </cell>
          <cell r="L102">
            <v>66180.624038396491</v>
          </cell>
          <cell r="M102">
            <v>248.16186507395054</v>
          </cell>
          <cell r="N102">
            <v>22334.567856655547</v>
          </cell>
          <cell r="O102">
            <v>183.59546453605043</v>
          </cell>
          <cell r="P102">
            <v>16523.591808244542</v>
          </cell>
          <cell r="Q102">
            <v>-162.78743639447578</v>
          </cell>
          <cell r="R102">
            <v>-14650.869275502821</v>
          </cell>
          <cell r="S102">
            <v>1267.4771611174722</v>
          </cell>
          <cell r="T102">
            <v>114072.9445005725</v>
          </cell>
          <cell r="U102">
            <v>1246.1974922267868</v>
          </cell>
          <cell r="V102">
            <v>112157.77430041081</v>
          </cell>
          <cell r="W102">
            <v>159.20394292348851</v>
          </cell>
          <cell r="X102">
            <v>14328.354863113971</v>
          </cell>
          <cell r="Y102">
            <v>629.64285728908942</v>
          </cell>
          <cell r="Z102">
            <v>56667.857156018043</v>
          </cell>
          <cell r="AA102">
            <v>1151.1629630818056</v>
          </cell>
          <cell r="AB102">
            <v>103604.6666773625</v>
          </cell>
          <cell r="AC102">
            <v>511.83682204614189</v>
          </cell>
        </row>
        <row r="103">
          <cell r="D103" t="str">
            <v>Operating Profit</v>
          </cell>
          <cell r="E103">
            <v>2360.6253204451568</v>
          </cell>
          <cell r="F103">
            <v>212456.27884006916</v>
          </cell>
          <cell r="G103">
            <v>2974.3911813930185</v>
          </cell>
          <cell r="H103">
            <v>267695.2063253767</v>
          </cell>
          <cell r="I103">
            <v>1674.808722969427</v>
          </cell>
          <cell r="J103">
            <v>150732.78506725346</v>
          </cell>
          <cell r="K103">
            <v>1829.2839037113204</v>
          </cell>
          <cell r="L103">
            <v>164635.55133402385</v>
          </cell>
          <cell r="M103">
            <v>2316.462305730664</v>
          </cell>
          <cell r="N103">
            <v>208481.6075157648</v>
          </cell>
          <cell r="O103">
            <v>2381.0287062685643</v>
          </cell>
          <cell r="P103">
            <v>214292.58356417582</v>
          </cell>
          <cell r="Q103">
            <v>6558.7061214282221</v>
          </cell>
          <cell r="R103">
            <v>590283.55092854565</v>
          </cell>
          <cell r="S103">
            <v>5128.4415239162745</v>
          </cell>
          <cell r="T103">
            <v>461559.73715247028</v>
          </cell>
          <cell r="U103">
            <v>5149.7211928069592</v>
          </cell>
          <cell r="V103">
            <v>463474.90735263197</v>
          </cell>
          <cell r="W103">
            <v>6236.7147421102582</v>
          </cell>
          <cell r="X103">
            <v>561304.32678992883</v>
          </cell>
          <cell r="Y103">
            <v>5766.2758277446574</v>
          </cell>
          <cell r="Z103">
            <v>518964.82449702476</v>
          </cell>
          <cell r="AA103">
            <v>5244.7557219519404</v>
          </cell>
          <cell r="AB103">
            <v>472028.01497568027</v>
          </cell>
          <cell r="AC103">
            <v>3968.434605873033</v>
          </cell>
        </row>
        <row r="105">
          <cell r="C105" t="str">
            <v>Other Income</v>
          </cell>
        </row>
        <row r="106">
          <cell r="D106" t="str">
            <v>H.D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row>
        <row r="107">
          <cell r="D107" t="str">
            <v>Others</v>
          </cell>
          <cell r="E107">
            <v>3111.1111111111113</v>
          </cell>
          <cell r="F107">
            <v>280000</v>
          </cell>
          <cell r="G107">
            <v>3111.1111111111113</v>
          </cell>
          <cell r="H107">
            <v>280000</v>
          </cell>
          <cell r="I107">
            <v>3111.1111111111113</v>
          </cell>
          <cell r="J107">
            <v>280000</v>
          </cell>
          <cell r="K107">
            <v>3111.1111111111113</v>
          </cell>
          <cell r="L107">
            <v>280000</v>
          </cell>
          <cell r="M107">
            <v>3111.1111111111113</v>
          </cell>
          <cell r="N107">
            <v>280000</v>
          </cell>
          <cell r="O107">
            <v>3111.1111111111113</v>
          </cell>
          <cell r="P107">
            <v>280000</v>
          </cell>
          <cell r="Q107">
            <v>2666.666666666667</v>
          </cell>
          <cell r="R107">
            <v>240000.00000000003</v>
          </cell>
          <cell r="S107">
            <v>2666.666666666667</v>
          </cell>
          <cell r="T107">
            <v>240000.00000000003</v>
          </cell>
          <cell r="U107">
            <v>2666.666666666667</v>
          </cell>
          <cell r="V107">
            <v>240000.00000000003</v>
          </cell>
          <cell r="W107">
            <v>2666.666666666667</v>
          </cell>
          <cell r="X107">
            <v>240000.00000000003</v>
          </cell>
          <cell r="Y107">
            <v>2666.666666666667</v>
          </cell>
          <cell r="Z107">
            <v>240000.00000000003</v>
          </cell>
          <cell r="AA107">
            <v>2666.666666666667</v>
          </cell>
          <cell r="AB107">
            <v>240000.00000000003</v>
          </cell>
          <cell r="AC107">
            <v>2888.8888888888887</v>
          </cell>
        </row>
        <row r="108">
          <cell r="E108">
            <v>3111.1111111111113</v>
          </cell>
          <cell r="F108">
            <v>280000</v>
          </cell>
          <cell r="G108">
            <v>3111.1111111111113</v>
          </cell>
          <cell r="H108">
            <v>280000</v>
          </cell>
          <cell r="I108">
            <v>3111.1111111111113</v>
          </cell>
          <cell r="J108">
            <v>280000</v>
          </cell>
          <cell r="K108">
            <v>3111.1111111111113</v>
          </cell>
          <cell r="L108">
            <v>280000</v>
          </cell>
          <cell r="M108">
            <v>3111.1111111111113</v>
          </cell>
          <cell r="N108">
            <v>280000</v>
          </cell>
          <cell r="O108">
            <v>3111.1111111111113</v>
          </cell>
          <cell r="P108">
            <v>280000</v>
          </cell>
          <cell r="Q108">
            <v>2666.666666666667</v>
          </cell>
          <cell r="R108">
            <v>240000.00000000003</v>
          </cell>
          <cell r="S108">
            <v>2666.666666666667</v>
          </cell>
          <cell r="T108">
            <v>240000.00000000003</v>
          </cell>
          <cell r="U108">
            <v>2666.666666666667</v>
          </cell>
          <cell r="V108">
            <v>240000.00000000003</v>
          </cell>
          <cell r="W108">
            <v>2666.666666666667</v>
          </cell>
          <cell r="X108">
            <v>240000.00000000003</v>
          </cell>
          <cell r="Y108">
            <v>2666.666666666667</v>
          </cell>
          <cell r="Z108">
            <v>240000.00000000003</v>
          </cell>
          <cell r="AA108">
            <v>2666.666666666667</v>
          </cell>
          <cell r="AB108">
            <v>240000.00000000003</v>
          </cell>
          <cell r="AC108">
            <v>2888.8888888888887</v>
          </cell>
        </row>
        <row r="110">
          <cell r="C110" t="str">
            <v>Profit before tax</v>
          </cell>
          <cell r="E110">
            <v>5471.7364315562681</v>
          </cell>
          <cell r="F110">
            <v>492456.27884006919</v>
          </cell>
          <cell r="G110">
            <v>6085.5022925041303</v>
          </cell>
          <cell r="H110">
            <v>547695.20632537664</v>
          </cell>
          <cell r="I110">
            <v>4785.9198340805378</v>
          </cell>
          <cell r="J110">
            <v>430732.78506725346</v>
          </cell>
          <cell r="K110">
            <v>4940.3950148224321</v>
          </cell>
          <cell r="L110">
            <v>444635.55133402382</v>
          </cell>
          <cell r="M110">
            <v>5427.5734168417748</v>
          </cell>
          <cell r="N110">
            <v>488481.60751576477</v>
          </cell>
          <cell r="O110">
            <v>5492.1398173796752</v>
          </cell>
          <cell r="P110">
            <v>494292.58356417582</v>
          </cell>
          <cell r="Q110">
            <v>9225.37278809489</v>
          </cell>
          <cell r="R110">
            <v>830283.55092854565</v>
          </cell>
          <cell r="S110">
            <v>7795.1081905829415</v>
          </cell>
          <cell r="T110">
            <v>701559.73715247028</v>
          </cell>
          <cell r="U110">
            <v>7816.3878594736261</v>
          </cell>
          <cell r="V110">
            <v>703474.90735263203</v>
          </cell>
          <cell r="W110">
            <v>8903.3814087769242</v>
          </cell>
          <cell r="X110">
            <v>801304.32678992883</v>
          </cell>
          <cell r="Y110">
            <v>8432.9424944113234</v>
          </cell>
          <cell r="Z110">
            <v>758964.82449702476</v>
          </cell>
          <cell r="AA110">
            <v>7911.4223886186073</v>
          </cell>
          <cell r="AB110">
            <v>712028.01497568027</v>
          </cell>
          <cell r="AC110">
            <v>6857.3234947619221</v>
          </cell>
        </row>
        <row r="112">
          <cell r="C112" t="str">
            <v>Taxation</v>
          </cell>
        </row>
        <row r="113">
          <cell r="D113" t="str">
            <v>Current</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row>
        <row r="114">
          <cell r="D114" t="str">
            <v>Deferred</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row>
        <row r="115">
          <cell r="E115">
            <v>0</v>
          </cell>
          <cell r="G115">
            <v>0</v>
          </cell>
          <cell r="I115">
            <v>0</v>
          </cell>
          <cell r="K115">
            <v>0</v>
          </cell>
          <cell r="M115">
            <v>0</v>
          </cell>
          <cell r="O115">
            <v>0</v>
          </cell>
          <cell r="Q115">
            <v>0</v>
          </cell>
          <cell r="S115">
            <v>0</v>
          </cell>
          <cell r="U115">
            <v>0</v>
          </cell>
          <cell r="W115">
            <v>0</v>
          </cell>
          <cell r="Y115">
            <v>0</v>
          </cell>
          <cell r="AA115">
            <v>0</v>
          </cell>
          <cell r="AB115">
            <v>0</v>
          </cell>
          <cell r="AC115">
            <v>0</v>
          </cell>
        </row>
        <row r="116">
          <cell r="C116" t="str">
            <v>Net Profit after taxation</v>
          </cell>
          <cell r="E116">
            <v>5471.7364315562681</v>
          </cell>
          <cell r="F116">
            <v>492456.27884006919</v>
          </cell>
          <cell r="G116">
            <v>6085.5022925041303</v>
          </cell>
          <cell r="H116">
            <v>547695.20632537664</v>
          </cell>
          <cell r="I116">
            <v>4785.9198340805378</v>
          </cell>
          <cell r="J116">
            <v>430732.78506725346</v>
          </cell>
          <cell r="K116">
            <v>4940.3950148224321</v>
          </cell>
          <cell r="L116">
            <v>444635.55133402382</v>
          </cell>
          <cell r="M116">
            <v>5427.5734168417748</v>
          </cell>
          <cell r="N116">
            <v>488481.60751576477</v>
          </cell>
          <cell r="O116">
            <v>5492.1398173796752</v>
          </cell>
          <cell r="P116">
            <v>494292.58356417582</v>
          </cell>
          <cell r="Q116">
            <v>9225.37278809489</v>
          </cell>
          <cell r="R116">
            <v>830283.55092854565</v>
          </cell>
          <cell r="S116">
            <v>7795.1081905829415</v>
          </cell>
          <cell r="T116">
            <v>701559.73715247028</v>
          </cell>
          <cell r="U116">
            <v>7816.3878594736261</v>
          </cell>
          <cell r="V116">
            <v>703474.90735263203</v>
          </cell>
          <cell r="W116">
            <v>8903.3814087769242</v>
          </cell>
          <cell r="X116">
            <v>801304.32678992883</v>
          </cell>
          <cell r="Y116">
            <v>8432.9424944113234</v>
          </cell>
          <cell r="Z116">
            <v>758964.82449702476</v>
          </cell>
          <cell r="AA116">
            <v>7911.4223886186073</v>
          </cell>
          <cell r="AB116">
            <v>712028.01497568027</v>
          </cell>
          <cell r="AC116">
            <v>6857.3234947619221</v>
          </cell>
        </row>
        <row r="118">
          <cell r="AC118" t="str">
            <v>CG</v>
          </cell>
        </row>
        <row r="119">
          <cell r="B119" t="str">
            <v>CG</v>
          </cell>
          <cell r="E119">
            <v>183</v>
          </cell>
          <cell r="G119">
            <v>214</v>
          </cell>
          <cell r="I119">
            <v>245</v>
          </cell>
          <cell r="K119">
            <v>276</v>
          </cell>
          <cell r="M119">
            <v>307</v>
          </cell>
          <cell r="O119">
            <v>338</v>
          </cell>
          <cell r="Q119">
            <v>369</v>
          </cell>
          <cell r="S119">
            <v>400</v>
          </cell>
          <cell r="U119">
            <v>431</v>
          </cell>
          <cell r="W119">
            <v>462</v>
          </cell>
          <cell r="Y119">
            <v>493</v>
          </cell>
          <cell r="AA119">
            <v>524</v>
          </cell>
          <cell r="AC119" t="str">
            <v>Yearly</v>
          </cell>
        </row>
        <row r="120">
          <cell r="E120" t="str">
            <v>Per Unit</v>
          </cell>
          <cell r="F120" t="str">
            <v>Total</v>
          </cell>
          <cell r="G120" t="str">
            <v>Per Unit</v>
          </cell>
          <cell r="H120" t="str">
            <v>Total</v>
          </cell>
          <cell r="I120" t="str">
            <v>Per Unit</v>
          </cell>
          <cell r="J120" t="str">
            <v>Total</v>
          </cell>
          <cell r="K120" t="str">
            <v>Per Unit</v>
          </cell>
          <cell r="L120" t="str">
            <v>Total</v>
          </cell>
          <cell r="M120" t="str">
            <v>Per Unit</v>
          </cell>
          <cell r="N120" t="str">
            <v>Total</v>
          </cell>
          <cell r="O120" t="str">
            <v>Per Unit</v>
          </cell>
          <cell r="P120" t="str">
            <v>Total</v>
          </cell>
          <cell r="Q120" t="str">
            <v>Per Unit</v>
          </cell>
          <cell r="R120" t="str">
            <v>Total</v>
          </cell>
          <cell r="S120" t="str">
            <v>Per Unit</v>
          </cell>
          <cell r="T120" t="str">
            <v>Total</v>
          </cell>
          <cell r="U120" t="str">
            <v>Per Unit</v>
          </cell>
          <cell r="V120" t="str">
            <v>Total</v>
          </cell>
          <cell r="W120" t="str">
            <v>Per Unit</v>
          </cell>
          <cell r="X120" t="str">
            <v>Total</v>
          </cell>
          <cell r="Y120" t="str">
            <v>Per Unit</v>
          </cell>
          <cell r="Z120" t="str">
            <v>Total</v>
          </cell>
          <cell r="AA120" t="str">
            <v>Per Unit</v>
          </cell>
          <cell r="AB120" t="str">
            <v>Total</v>
          </cell>
          <cell r="AC120" t="str">
            <v>Average</v>
          </cell>
        </row>
        <row r="122">
          <cell r="C122" t="str">
            <v>Sales Units</v>
          </cell>
          <cell r="E122">
            <v>1</v>
          </cell>
          <cell r="F122">
            <v>0</v>
          </cell>
          <cell r="G122">
            <v>1</v>
          </cell>
          <cell r="H122">
            <v>0</v>
          </cell>
          <cell r="I122">
            <v>1</v>
          </cell>
          <cell r="J122">
            <v>0</v>
          </cell>
          <cell r="K122">
            <v>1</v>
          </cell>
          <cell r="L122">
            <v>0</v>
          </cell>
          <cell r="M122">
            <v>1</v>
          </cell>
          <cell r="N122">
            <v>0</v>
          </cell>
          <cell r="O122">
            <v>1</v>
          </cell>
          <cell r="P122">
            <v>0</v>
          </cell>
          <cell r="Q122">
            <v>1</v>
          </cell>
          <cell r="R122">
            <v>15</v>
          </cell>
          <cell r="S122">
            <v>1</v>
          </cell>
          <cell r="T122">
            <v>15</v>
          </cell>
          <cell r="U122">
            <v>1</v>
          </cell>
          <cell r="V122">
            <v>15</v>
          </cell>
          <cell r="W122">
            <v>1</v>
          </cell>
          <cell r="X122">
            <v>15</v>
          </cell>
          <cell r="Y122">
            <v>1</v>
          </cell>
          <cell r="Z122">
            <v>15</v>
          </cell>
          <cell r="AA122">
            <v>1</v>
          </cell>
          <cell r="AB122">
            <v>15</v>
          </cell>
          <cell r="AC122">
            <v>90</v>
          </cell>
        </row>
        <row r="124">
          <cell r="C124" t="str">
            <v>Selling Price</v>
          </cell>
          <cell r="E124">
            <v>379000</v>
          </cell>
          <cell r="F124">
            <v>0</v>
          </cell>
          <cell r="G124">
            <v>379000</v>
          </cell>
          <cell r="H124">
            <v>0</v>
          </cell>
          <cell r="I124">
            <v>379000</v>
          </cell>
          <cell r="J124">
            <v>0</v>
          </cell>
          <cell r="K124">
            <v>379000</v>
          </cell>
          <cell r="L124">
            <v>0</v>
          </cell>
          <cell r="M124">
            <v>379000</v>
          </cell>
          <cell r="N124">
            <v>0</v>
          </cell>
          <cell r="O124">
            <v>379000</v>
          </cell>
          <cell r="P124">
            <v>0</v>
          </cell>
          <cell r="Q124">
            <v>379000</v>
          </cell>
          <cell r="R124">
            <v>5685000</v>
          </cell>
          <cell r="S124">
            <v>379000</v>
          </cell>
          <cell r="T124">
            <v>5685000</v>
          </cell>
          <cell r="U124">
            <v>379000</v>
          </cell>
          <cell r="V124">
            <v>5685000</v>
          </cell>
          <cell r="W124">
            <v>379000</v>
          </cell>
          <cell r="X124">
            <v>5685000</v>
          </cell>
          <cell r="Y124">
            <v>379000</v>
          </cell>
          <cell r="Z124">
            <v>5685000</v>
          </cell>
          <cell r="AA124">
            <v>379000</v>
          </cell>
          <cell r="AB124">
            <v>5685000</v>
          </cell>
          <cell r="AC124">
            <v>379000</v>
          </cell>
        </row>
        <row r="125">
          <cell r="C125" t="str">
            <v>Less: Dealer commission</v>
          </cell>
          <cell r="E125">
            <v>-6000</v>
          </cell>
          <cell r="F125">
            <v>0</v>
          </cell>
          <cell r="G125">
            <v>-6000</v>
          </cell>
          <cell r="H125">
            <v>0</v>
          </cell>
          <cell r="I125">
            <v>-6000</v>
          </cell>
          <cell r="J125">
            <v>0</v>
          </cell>
          <cell r="K125">
            <v>-6000</v>
          </cell>
          <cell r="L125">
            <v>0</v>
          </cell>
          <cell r="M125">
            <v>-6000</v>
          </cell>
          <cell r="N125">
            <v>0</v>
          </cell>
          <cell r="O125">
            <v>-6000</v>
          </cell>
          <cell r="P125">
            <v>0</v>
          </cell>
          <cell r="Q125">
            <v>-6000</v>
          </cell>
          <cell r="R125">
            <v>-90000</v>
          </cell>
          <cell r="S125">
            <v>-6000</v>
          </cell>
          <cell r="T125">
            <v>-90000</v>
          </cell>
          <cell r="U125">
            <v>-6000</v>
          </cell>
          <cell r="V125">
            <v>-90000</v>
          </cell>
          <cell r="W125">
            <v>-6000</v>
          </cell>
          <cell r="X125">
            <v>-90000</v>
          </cell>
          <cell r="Y125">
            <v>-6000</v>
          </cell>
          <cell r="Z125">
            <v>-90000</v>
          </cell>
          <cell r="AA125">
            <v>-6000</v>
          </cell>
          <cell r="AB125">
            <v>-90000</v>
          </cell>
          <cell r="AC125">
            <v>-6000</v>
          </cell>
        </row>
        <row r="126">
          <cell r="D126" t="str">
            <v xml:space="preserve">  Sales tax</v>
          </cell>
          <cell r="E126">
            <v>-49434.782608695656</v>
          </cell>
          <cell r="F126">
            <v>0</v>
          </cell>
          <cell r="G126">
            <v>-49434.782608695656</v>
          </cell>
          <cell r="H126">
            <v>0</v>
          </cell>
          <cell r="I126">
            <v>-49434.782608695656</v>
          </cell>
          <cell r="J126">
            <v>0</v>
          </cell>
          <cell r="K126">
            <v>-49434.782608695656</v>
          </cell>
          <cell r="L126">
            <v>0</v>
          </cell>
          <cell r="M126">
            <v>-49434.782608695656</v>
          </cell>
          <cell r="N126">
            <v>0</v>
          </cell>
          <cell r="O126">
            <v>-49434.782608695656</v>
          </cell>
          <cell r="P126">
            <v>0</v>
          </cell>
          <cell r="Q126">
            <v>-49434.782608695656</v>
          </cell>
          <cell r="R126">
            <v>-741521.73913043481</v>
          </cell>
          <cell r="S126">
            <v>-49434.782608695656</v>
          </cell>
          <cell r="T126">
            <v>-741521.73913043481</v>
          </cell>
          <cell r="U126">
            <v>-49434.782608695656</v>
          </cell>
          <cell r="V126">
            <v>-741521.73913043481</v>
          </cell>
          <cell r="W126">
            <v>-49434.782608695656</v>
          </cell>
          <cell r="X126">
            <v>-741521.73913043481</v>
          </cell>
          <cell r="Y126">
            <v>-49434.782608695656</v>
          </cell>
          <cell r="Z126">
            <v>-741521.73913043481</v>
          </cell>
          <cell r="AA126">
            <v>-49434.782608695656</v>
          </cell>
          <cell r="AB126">
            <v>-741521.73913043481</v>
          </cell>
          <cell r="AC126">
            <v>-49434.782608695648</v>
          </cell>
        </row>
        <row r="127">
          <cell r="C127" t="str">
            <v>Net Sales</v>
          </cell>
          <cell r="E127">
            <v>323565.21739130432</v>
          </cell>
          <cell r="F127">
            <v>0</v>
          </cell>
          <cell r="G127">
            <v>323565.21739130432</v>
          </cell>
          <cell r="H127">
            <v>0</v>
          </cell>
          <cell r="I127">
            <v>323565.21739130432</v>
          </cell>
          <cell r="J127">
            <v>0</v>
          </cell>
          <cell r="K127">
            <v>323565.21739130432</v>
          </cell>
          <cell r="L127">
            <v>0</v>
          </cell>
          <cell r="M127">
            <v>323565.21739130432</v>
          </cell>
          <cell r="N127">
            <v>0</v>
          </cell>
          <cell r="O127">
            <v>323565.21739130432</v>
          </cell>
          <cell r="P127">
            <v>0</v>
          </cell>
          <cell r="Q127">
            <v>323565.21739130432</v>
          </cell>
          <cell r="R127">
            <v>4853478.2608695654</v>
          </cell>
          <cell r="S127">
            <v>323565.21739130432</v>
          </cell>
          <cell r="T127">
            <v>4853478.2608695654</v>
          </cell>
          <cell r="U127">
            <v>323565.21739130432</v>
          </cell>
          <cell r="V127">
            <v>4853478.2608695654</v>
          </cell>
          <cell r="W127">
            <v>323565.21739130432</v>
          </cell>
          <cell r="X127">
            <v>4853478.2608695654</v>
          </cell>
          <cell r="Y127">
            <v>323565.21739130432</v>
          </cell>
          <cell r="Z127">
            <v>4853478.2608695654</v>
          </cell>
          <cell r="AA127">
            <v>323565.21739130432</v>
          </cell>
          <cell r="AB127">
            <v>4853478.2608695654</v>
          </cell>
          <cell r="AC127">
            <v>323565.21739130432</v>
          </cell>
        </row>
        <row r="129">
          <cell r="C129" t="str">
            <v>Variable Cost of Sales</v>
          </cell>
        </row>
        <row r="130">
          <cell r="D130" t="str">
            <v>CKD Cost</v>
          </cell>
          <cell r="E130">
            <v>185405.57509915665</v>
          </cell>
          <cell r="F130">
            <v>0</v>
          </cell>
          <cell r="G130">
            <v>185405.57509915665</v>
          </cell>
          <cell r="H130">
            <v>0</v>
          </cell>
          <cell r="I130">
            <v>185405.57509915665</v>
          </cell>
          <cell r="J130">
            <v>0</v>
          </cell>
          <cell r="K130">
            <v>185405.57509915665</v>
          </cell>
          <cell r="L130">
            <v>0</v>
          </cell>
          <cell r="M130">
            <v>185405.57509915665</v>
          </cell>
          <cell r="N130">
            <v>0</v>
          </cell>
          <cell r="O130">
            <v>185405.57509915665</v>
          </cell>
          <cell r="P130">
            <v>0</v>
          </cell>
          <cell r="Q130">
            <v>185405.57509915665</v>
          </cell>
          <cell r="R130">
            <v>2781083.6264873496</v>
          </cell>
          <cell r="S130">
            <v>185405.57509915665</v>
          </cell>
          <cell r="T130">
            <v>2781083.6264873496</v>
          </cell>
          <cell r="U130">
            <v>185405.57509915665</v>
          </cell>
          <cell r="V130">
            <v>2781083.6264873496</v>
          </cell>
          <cell r="W130">
            <v>185405.57509915665</v>
          </cell>
          <cell r="X130">
            <v>2781083.6264873496</v>
          </cell>
          <cell r="Y130">
            <v>185405.57509915665</v>
          </cell>
          <cell r="Z130">
            <v>2781083.6264873496</v>
          </cell>
          <cell r="AA130">
            <v>185405.57509915665</v>
          </cell>
          <cell r="AB130">
            <v>2781083.6264873496</v>
          </cell>
          <cell r="AC130">
            <v>185405.57509915665</v>
          </cell>
        </row>
        <row r="131">
          <cell r="D131" t="str">
            <v>Vendor parts</v>
          </cell>
          <cell r="E131">
            <v>92231</v>
          </cell>
          <cell r="F131">
            <v>0</v>
          </cell>
          <cell r="G131">
            <v>92231</v>
          </cell>
          <cell r="H131">
            <v>0</v>
          </cell>
          <cell r="I131">
            <v>92231</v>
          </cell>
          <cell r="J131">
            <v>0</v>
          </cell>
          <cell r="K131">
            <v>92231</v>
          </cell>
          <cell r="L131">
            <v>0</v>
          </cell>
          <cell r="M131">
            <v>92231</v>
          </cell>
          <cell r="N131">
            <v>0</v>
          </cell>
          <cell r="O131">
            <v>92231</v>
          </cell>
          <cell r="P131">
            <v>0</v>
          </cell>
          <cell r="Q131">
            <v>92231</v>
          </cell>
          <cell r="R131">
            <v>1383465</v>
          </cell>
          <cell r="S131">
            <v>92231</v>
          </cell>
          <cell r="T131">
            <v>1383465</v>
          </cell>
          <cell r="U131">
            <v>92231</v>
          </cell>
          <cell r="V131">
            <v>1383465</v>
          </cell>
          <cell r="W131">
            <v>92231</v>
          </cell>
          <cell r="X131">
            <v>1383465</v>
          </cell>
          <cell r="Y131">
            <v>92231</v>
          </cell>
          <cell r="Z131">
            <v>1383465</v>
          </cell>
          <cell r="AA131">
            <v>92231</v>
          </cell>
          <cell r="AB131">
            <v>1383465</v>
          </cell>
          <cell r="AC131">
            <v>92231</v>
          </cell>
        </row>
        <row r="132">
          <cell r="D132" t="str">
            <v>Nomi Parts</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row>
        <row r="133">
          <cell r="D133" t="str">
            <v>Paints &amp; Chemicals</v>
          </cell>
          <cell r="E133">
            <v>3341</v>
          </cell>
          <cell r="F133">
            <v>0</v>
          </cell>
          <cell r="G133">
            <v>3341</v>
          </cell>
          <cell r="H133">
            <v>0</v>
          </cell>
          <cell r="I133">
            <v>3341</v>
          </cell>
          <cell r="J133">
            <v>0</v>
          </cell>
          <cell r="K133">
            <v>3341</v>
          </cell>
          <cell r="L133">
            <v>0</v>
          </cell>
          <cell r="M133">
            <v>3341</v>
          </cell>
          <cell r="N133">
            <v>0</v>
          </cell>
          <cell r="O133">
            <v>3341</v>
          </cell>
          <cell r="P133">
            <v>0</v>
          </cell>
          <cell r="Q133">
            <v>3341</v>
          </cell>
          <cell r="R133">
            <v>50115</v>
          </cell>
          <cell r="S133">
            <v>3341</v>
          </cell>
          <cell r="T133">
            <v>50115</v>
          </cell>
          <cell r="U133">
            <v>3341</v>
          </cell>
          <cell r="V133">
            <v>50115</v>
          </cell>
          <cell r="W133">
            <v>3341</v>
          </cell>
          <cell r="X133">
            <v>50115</v>
          </cell>
          <cell r="Y133">
            <v>3341</v>
          </cell>
          <cell r="Z133">
            <v>50115</v>
          </cell>
          <cell r="AA133">
            <v>3341</v>
          </cell>
          <cell r="AB133">
            <v>50115</v>
          </cell>
          <cell r="AC133">
            <v>3341</v>
          </cell>
        </row>
        <row r="134">
          <cell r="D134" t="str">
            <v>Consumables</v>
          </cell>
          <cell r="E134">
            <v>3304</v>
          </cell>
          <cell r="F134">
            <v>0</v>
          </cell>
          <cell r="G134">
            <v>3304</v>
          </cell>
          <cell r="H134">
            <v>0</v>
          </cell>
          <cell r="I134">
            <v>3304</v>
          </cell>
          <cell r="J134">
            <v>0</v>
          </cell>
          <cell r="K134">
            <v>3304</v>
          </cell>
          <cell r="L134">
            <v>0</v>
          </cell>
          <cell r="M134">
            <v>3304</v>
          </cell>
          <cell r="N134">
            <v>0</v>
          </cell>
          <cell r="O134">
            <v>3304</v>
          </cell>
          <cell r="P134">
            <v>0</v>
          </cell>
          <cell r="Q134">
            <v>3304</v>
          </cell>
          <cell r="R134">
            <v>49560</v>
          </cell>
          <cell r="S134">
            <v>3304</v>
          </cell>
          <cell r="T134">
            <v>49560</v>
          </cell>
          <cell r="U134">
            <v>3304</v>
          </cell>
          <cell r="V134">
            <v>49560</v>
          </cell>
          <cell r="W134">
            <v>3304</v>
          </cell>
          <cell r="X134">
            <v>49560</v>
          </cell>
          <cell r="Y134">
            <v>3304</v>
          </cell>
          <cell r="Z134">
            <v>49560</v>
          </cell>
          <cell r="AA134">
            <v>3304</v>
          </cell>
          <cell r="AB134">
            <v>49560</v>
          </cell>
          <cell r="AC134">
            <v>3304</v>
          </cell>
        </row>
        <row r="135">
          <cell r="D135" t="str">
            <v>KD Parts</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row>
        <row r="136">
          <cell r="D136" t="str">
            <v>Spare parts</v>
          </cell>
          <cell r="E136">
            <v>44</v>
          </cell>
          <cell r="F136">
            <v>0</v>
          </cell>
          <cell r="G136">
            <v>44</v>
          </cell>
          <cell r="H136">
            <v>0</v>
          </cell>
          <cell r="I136">
            <v>44</v>
          </cell>
          <cell r="J136">
            <v>0</v>
          </cell>
          <cell r="K136">
            <v>44</v>
          </cell>
          <cell r="L136">
            <v>0</v>
          </cell>
          <cell r="M136">
            <v>44</v>
          </cell>
          <cell r="N136">
            <v>0</v>
          </cell>
          <cell r="O136">
            <v>44</v>
          </cell>
          <cell r="P136">
            <v>0</v>
          </cell>
          <cell r="Q136">
            <v>44</v>
          </cell>
          <cell r="R136">
            <v>660</v>
          </cell>
          <cell r="S136">
            <v>44</v>
          </cell>
          <cell r="T136">
            <v>660</v>
          </cell>
          <cell r="U136">
            <v>44</v>
          </cell>
          <cell r="V136">
            <v>660</v>
          </cell>
          <cell r="W136">
            <v>44</v>
          </cell>
          <cell r="X136">
            <v>660</v>
          </cell>
          <cell r="Y136">
            <v>44</v>
          </cell>
          <cell r="Z136">
            <v>660</v>
          </cell>
          <cell r="AA136">
            <v>44</v>
          </cell>
          <cell r="AB136">
            <v>660</v>
          </cell>
          <cell r="AC136">
            <v>44</v>
          </cell>
        </row>
        <row r="137">
          <cell r="D137" t="str">
            <v>Utilities</v>
          </cell>
          <cell r="E137">
            <v>3875</v>
          </cell>
          <cell r="F137">
            <v>0</v>
          </cell>
          <cell r="G137">
            <v>3875</v>
          </cell>
          <cell r="H137">
            <v>0</v>
          </cell>
          <cell r="I137">
            <v>3875</v>
          </cell>
          <cell r="J137">
            <v>0</v>
          </cell>
          <cell r="K137">
            <v>3875</v>
          </cell>
          <cell r="L137">
            <v>0</v>
          </cell>
          <cell r="M137">
            <v>3875</v>
          </cell>
          <cell r="N137">
            <v>0</v>
          </cell>
          <cell r="O137">
            <v>3875</v>
          </cell>
          <cell r="P137">
            <v>0</v>
          </cell>
          <cell r="Q137">
            <v>3875</v>
          </cell>
          <cell r="R137">
            <v>58125</v>
          </cell>
          <cell r="S137">
            <v>3875</v>
          </cell>
          <cell r="T137">
            <v>58125</v>
          </cell>
          <cell r="U137">
            <v>3875</v>
          </cell>
          <cell r="V137">
            <v>58125</v>
          </cell>
          <cell r="W137">
            <v>3875</v>
          </cell>
          <cell r="X137">
            <v>58125</v>
          </cell>
          <cell r="Y137">
            <v>3875</v>
          </cell>
          <cell r="Z137">
            <v>58125</v>
          </cell>
          <cell r="AA137">
            <v>3875</v>
          </cell>
          <cell r="AB137">
            <v>58125</v>
          </cell>
          <cell r="AC137">
            <v>3875</v>
          </cell>
        </row>
        <row r="138">
          <cell r="D138" t="str">
            <v>Royalty</v>
          </cell>
          <cell r="E138">
            <v>1894</v>
          </cell>
          <cell r="F138">
            <v>0</v>
          </cell>
          <cell r="G138">
            <v>1894</v>
          </cell>
          <cell r="H138">
            <v>0</v>
          </cell>
          <cell r="I138">
            <v>1894</v>
          </cell>
          <cell r="J138">
            <v>0</v>
          </cell>
          <cell r="K138">
            <v>1894</v>
          </cell>
          <cell r="L138">
            <v>0</v>
          </cell>
          <cell r="M138">
            <v>1894</v>
          </cell>
          <cell r="N138">
            <v>0</v>
          </cell>
          <cell r="O138">
            <v>1894</v>
          </cell>
          <cell r="P138">
            <v>0</v>
          </cell>
          <cell r="Q138">
            <v>1894</v>
          </cell>
          <cell r="R138">
            <v>28410</v>
          </cell>
          <cell r="S138">
            <v>1894</v>
          </cell>
          <cell r="T138">
            <v>28410</v>
          </cell>
          <cell r="U138">
            <v>1894</v>
          </cell>
          <cell r="V138">
            <v>28410</v>
          </cell>
          <cell r="W138">
            <v>1894</v>
          </cell>
          <cell r="X138">
            <v>28410</v>
          </cell>
          <cell r="Y138">
            <v>1894</v>
          </cell>
          <cell r="Z138">
            <v>28410</v>
          </cell>
          <cell r="AA138">
            <v>1894</v>
          </cell>
          <cell r="AB138">
            <v>28410</v>
          </cell>
          <cell r="AC138">
            <v>1894</v>
          </cell>
        </row>
        <row r="140">
          <cell r="E140">
            <v>290094.57509915665</v>
          </cell>
          <cell r="F140">
            <v>0</v>
          </cell>
          <cell r="G140">
            <v>290094.57509915665</v>
          </cell>
          <cell r="H140">
            <v>0</v>
          </cell>
          <cell r="I140">
            <v>290094.57509915665</v>
          </cell>
          <cell r="J140">
            <v>0</v>
          </cell>
          <cell r="K140">
            <v>290094.57509915665</v>
          </cell>
          <cell r="L140">
            <v>0</v>
          </cell>
          <cell r="M140">
            <v>290094.57509915665</v>
          </cell>
          <cell r="N140">
            <v>0</v>
          </cell>
          <cell r="O140">
            <v>290094.57509915665</v>
          </cell>
          <cell r="P140">
            <v>0</v>
          </cell>
          <cell r="Q140">
            <v>290094.57509915665</v>
          </cell>
          <cell r="R140">
            <v>4351418.6264873501</v>
          </cell>
          <cell r="S140">
            <v>290094.57509915665</v>
          </cell>
          <cell r="T140">
            <v>4351418.6264873501</v>
          </cell>
          <cell r="U140">
            <v>290094.57509915665</v>
          </cell>
          <cell r="V140">
            <v>4351418.6264873501</v>
          </cell>
          <cell r="W140">
            <v>290094.57509915665</v>
          </cell>
          <cell r="X140">
            <v>4351418.6264873501</v>
          </cell>
          <cell r="Y140">
            <v>290094.57509915665</v>
          </cell>
          <cell r="Z140">
            <v>4351418.6264873501</v>
          </cell>
          <cell r="AA140">
            <v>290094.57509915665</v>
          </cell>
          <cell r="AB140">
            <v>4351418.6264873501</v>
          </cell>
          <cell r="AC140">
            <v>290094.57509915665</v>
          </cell>
        </row>
        <row r="141">
          <cell r="C141" t="str">
            <v>Contribution Margin</v>
          </cell>
          <cell r="E141">
            <v>33470.642292147677</v>
          </cell>
          <cell r="F141">
            <v>0</v>
          </cell>
          <cell r="G141">
            <v>33470.642292147677</v>
          </cell>
          <cell r="H141">
            <v>0</v>
          </cell>
          <cell r="I141">
            <v>33470.642292147677</v>
          </cell>
          <cell r="J141">
            <v>0</v>
          </cell>
          <cell r="K141">
            <v>33470.642292147677</v>
          </cell>
          <cell r="L141">
            <v>0</v>
          </cell>
          <cell r="M141">
            <v>33470.642292147677</v>
          </cell>
          <cell r="N141">
            <v>0</v>
          </cell>
          <cell r="O141">
            <v>33470.642292147677</v>
          </cell>
          <cell r="P141">
            <v>0</v>
          </cell>
          <cell r="Q141">
            <v>33470.642292147677</v>
          </cell>
          <cell r="R141">
            <v>502059.63438221533</v>
          </cell>
          <cell r="S141">
            <v>33470.642292147677</v>
          </cell>
          <cell r="T141">
            <v>502059.63438221533</v>
          </cell>
          <cell r="U141">
            <v>33470.642292147677</v>
          </cell>
          <cell r="V141">
            <v>502059.63438221533</v>
          </cell>
          <cell r="W141">
            <v>33470.642292147677</v>
          </cell>
          <cell r="X141">
            <v>502059.63438221533</v>
          </cell>
          <cell r="Y141">
            <v>33470.642292147677</v>
          </cell>
          <cell r="Z141">
            <v>502059.63438221533</v>
          </cell>
          <cell r="AA141">
            <v>33470.642292147677</v>
          </cell>
          <cell r="AB141">
            <v>502059.63438221533</v>
          </cell>
          <cell r="AC141">
            <v>33470.642292147677</v>
          </cell>
        </row>
        <row r="143">
          <cell r="C143" t="str">
            <v>Production cost</v>
          </cell>
        </row>
        <row r="144">
          <cell r="D144" t="str">
            <v xml:space="preserve">Salaries &amp; Wages </v>
          </cell>
          <cell r="E144">
            <v>4619.3194081365082</v>
          </cell>
          <cell r="F144">
            <v>0</v>
          </cell>
          <cell r="G144">
            <v>4619.3194081365082</v>
          </cell>
          <cell r="H144">
            <v>0</v>
          </cell>
          <cell r="I144">
            <v>4619.3194081365082</v>
          </cell>
          <cell r="J144">
            <v>0</v>
          </cell>
          <cell r="K144">
            <v>4619.3194081365082</v>
          </cell>
          <cell r="L144">
            <v>0</v>
          </cell>
          <cell r="M144">
            <v>4619.3194081365082</v>
          </cell>
          <cell r="N144">
            <v>0</v>
          </cell>
          <cell r="O144">
            <v>4619.3194081365082</v>
          </cell>
          <cell r="P144">
            <v>0</v>
          </cell>
          <cell r="Q144">
            <v>3959.4166355455786</v>
          </cell>
          <cell r="R144">
            <v>59391.249533183676</v>
          </cell>
          <cell r="S144">
            <v>3959.4166355455786</v>
          </cell>
          <cell r="T144">
            <v>59391.249533183676</v>
          </cell>
          <cell r="U144">
            <v>3959.4166355455786</v>
          </cell>
          <cell r="V144">
            <v>59391.249533183676</v>
          </cell>
          <cell r="W144">
            <v>3959.4166355455786</v>
          </cell>
          <cell r="X144">
            <v>59391.249533183676</v>
          </cell>
          <cell r="Y144">
            <v>3959.4166355455786</v>
          </cell>
          <cell r="Z144">
            <v>59391.249533183676</v>
          </cell>
          <cell r="AA144">
            <v>3959.4166355455786</v>
          </cell>
          <cell r="AB144">
            <v>59391.249533183676</v>
          </cell>
          <cell r="AC144">
            <v>3959.4166355455786</v>
          </cell>
        </row>
        <row r="145">
          <cell r="D145" t="str">
            <v xml:space="preserve">Utilities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row>
        <row r="146">
          <cell r="D146" t="str">
            <v>Depreciation</v>
          </cell>
          <cell r="E146">
            <v>19315.555555555558</v>
          </cell>
          <cell r="F146">
            <v>0</v>
          </cell>
          <cell r="G146">
            <v>19315.555555555558</v>
          </cell>
          <cell r="H146">
            <v>0</v>
          </cell>
          <cell r="I146">
            <v>19315.555555555558</v>
          </cell>
          <cell r="J146">
            <v>0</v>
          </cell>
          <cell r="K146">
            <v>19315.555555555558</v>
          </cell>
          <cell r="L146">
            <v>0</v>
          </cell>
          <cell r="M146">
            <v>19315.555555555558</v>
          </cell>
          <cell r="N146">
            <v>0</v>
          </cell>
          <cell r="O146">
            <v>19315.555555555558</v>
          </cell>
          <cell r="P146">
            <v>0</v>
          </cell>
          <cell r="Q146">
            <v>16556.190476190477</v>
          </cell>
          <cell r="R146">
            <v>248342.85714285716</v>
          </cell>
          <cell r="S146">
            <v>16556.190476190477</v>
          </cell>
          <cell r="T146">
            <v>248342.85714285716</v>
          </cell>
          <cell r="U146">
            <v>16556.190476190477</v>
          </cell>
          <cell r="V146">
            <v>248342.85714285716</v>
          </cell>
          <cell r="W146">
            <v>16556.190476190477</v>
          </cell>
          <cell r="X146">
            <v>248342.85714285716</v>
          </cell>
          <cell r="Y146">
            <v>16556.190476190477</v>
          </cell>
          <cell r="Z146">
            <v>248342.85714285716</v>
          </cell>
          <cell r="AA146">
            <v>16556.190476190477</v>
          </cell>
          <cell r="AB146">
            <v>248342.85714285716</v>
          </cell>
          <cell r="AC146">
            <v>16556.190476190481</v>
          </cell>
        </row>
        <row r="147">
          <cell r="D147" t="str">
            <v xml:space="preserve">Other Factory overhead </v>
          </cell>
          <cell r="E147">
            <v>2884.1866359118612</v>
          </cell>
          <cell r="F147">
            <v>0</v>
          </cell>
          <cell r="G147">
            <v>2884.1866359118612</v>
          </cell>
          <cell r="H147">
            <v>0</v>
          </cell>
          <cell r="I147">
            <v>2884.1866359118612</v>
          </cell>
          <cell r="J147">
            <v>0</v>
          </cell>
          <cell r="K147">
            <v>2884.1866359118612</v>
          </cell>
          <cell r="L147">
            <v>0</v>
          </cell>
          <cell r="M147">
            <v>2884.1866359118612</v>
          </cell>
          <cell r="N147">
            <v>0</v>
          </cell>
          <cell r="O147">
            <v>2884.1866359118612</v>
          </cell>
          <cell r="P147">
            <v>0</v>
          </cell>
          <cell r="Q147">
            <v>2472.1599736387384</v>
          </cell>
          <cell r="R147">
            <v>37082.399604581078</v>
          </cell>
          <cell r="S147">
            <v>2472.1599736387384</v>
          </cell>
          <cell r="T147">
            <v>37082.399604581078</v>
          </cell>
          <cell r="U147">
            <v>2472.1599736387384</v>
          </cell>
          <cell r="V147">
            <v>37082.399604581078</v>
          </cell>
          <cell r="W147">
            <v>2472.1599736387384</v>
          </cell>
          <cell r="X147">
            <v>37082.399604581078</v>
          </cell>
          <cell r="Y147">
            <v>2472.1599736387384</v>
          </cell>
          <cell r="Z147">
            <v>37082.399604581078</v>
          </cell>
          <cell r="AA147">
            <v>2472.1599736387384</v>
          </cell>
          <cell r="AB147">
            <v>37082.399604581078</v>
          </cell>
          <cell r="AC147">
            <v>2472.1599736387384</v>
          </cell>
        </row>
        <row r="148">
          <cell r="D148" t="str">
            <v>Running Royalty</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row>
        <row r="149">
          <cell r="E149">
            <v>26819.061599603927</v>
          </cell>
          <cell r="F149">
            <v>0</v>
          </cell>
          <cell r="G149">
            <v>26819.061599603927</v>
          </cell>
          <cell r="H149">
            <v>0</v>
          </cell>
          <cell r="I149">
            <v>26819.061599603927</v>
          </cell>
          <cell r="J149">
            <v>0</v>
          </cell>
          <cell r="K149">
            <v>26819.061599603927</v>
          </cell>
          <cell r="L149">
            <v>0</v>
          </cell>
          <cell r="M149">
            <v>26819.061599603927</v>
          </cell>
          <cell r="N149">
            <v>0</v>
          </cell>
          <cell r="O149">
            <v>26819.061599603927</v>
          </cell>
          <cell r="P149">
            <v>0</v>
          </cell>
          <cell r="Q149">
            <v>22987.767085374795</v>
          </cell>
          <cell r="R149">
            <v>344816.50628062192</v>
          </cell>
          <cell r="S149">
            <v>22987.767085374795</v>
          </cell>
          <cell r="T149">
            <v>344816.50628062192</v>
          </cell>
          <cell r="U149">
            <v>22987.767085374795</v>
          </cell>
          <cell r="V149">
            <v>344816.50628062192</v>
          </cell>
          <cell r="W149">
            <v>22987.767085374795</v>
          </cell>
          <cell r="X149">
            <v>344816.50628062192</v>
          </cell>
          <cell r="Y149">
            <v>22987.767085374795</v>
          </cell>
          <cell r="Z149">
            <v>344816.50628062192</v>
          </cell>
          <cell r="AA149">
            <v>22987.767085374795</v>
          </cell>
          <cell r="AB149">
            <v>344816.50628062192</v>
          </cell>
          <cell r="AC149">
            <v>22987.767085374799</v>
          </cell>
        </row>
        <row r="150">
          <cell r="C150" t="str">
            <v>Gross Profit</v>
          </cell>
          <cell r="E150">
            <v>6651.58069254375</v>
          </cell>
          <cell r="F150">
            <v>0</v>
          </cell>
          <cell r="G150">
            <v>6651.58069254375</v>
          </cell>
          <cell r="H150">
            <v>0</v>
          </cell>
          <cell r="I150">
            <v>6651.58069254375</v>
          </cell>
          <cell r="J150">
            <v>0</v>
          </cell>
          <cell r="K150">
            <v>6651.58069254375</v>
          </cell>
          <cell r="L150">
            <v>0</v>
          </cell>
          <cell r="M150">
            <v>6651.58069254375</v>
          </cell>
          <cell r="N150">
            <v>0</v>
          </cell>
          <cell r="O150">
            <v>6651.58069254375</v>
          </cell>
          <cell r="P150">
            <v>0</v>
          </cell>
          <cell r="Q150">
            <v>10482.875206772882</v>
          </cell>
          <cell r="R150">
            <v>157243.12810159341</v>
          </cell>
          <cell r="S150">
            <v>10482.875206772882</v>
          </cell>
          <cell r="T150">
            <v>157243.12810159341</v>
          </cell>
          <cell r="U150">
            <v>10482.875206772882</v>
          </cell>
          <cell r="V150">
            <v>157243.12810159341</v>
          </cell>
          <cell r="W150">
            <v>10482.875206772882</v>
          </cell>
          <cell r="X150">
            <v>157243.12810159341</v>
          </cell>
          <cell r="Y150">
            <v>10482.875206772882</v>
          </cell>
          <cell r="Z150">
            <v>157243.12810159341</v>
          </cell>
          <cell r="AA150">
            <v>10482.875206772882</v>
          </cell>
          <cell r="AB150">
            <v>157243.12810159341</v>
          </cell>
          <cell r="AC150">
            <v>10482.875206772878</v>
          </cell>
        </row>
        <row r="152">
          <cell r="C152" t="str">
            <v>Other Expenses</v>
          </cell>
        </row>
        <row r="153">
          <cell r="D153" t="str">
            <v>Selling Expenses</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row>
        <row r="154">
          <cell r="D154" t="str">
            <v>Administrative Expenses</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row>
        <row r="155">
          <cell r="D155" t="str">
            <v>Depreciation (Admin. &amp; Selling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row>
        <row r="156">
          <cell r="D156" t="str">
            <v>Financial Charges -Capital Exp.</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row>
        <row r="157">
          <cell r="D157" t="str">
            <v>Financial  Charges -Working Capital</v>
          </cell>
          <cell r="E157">
            <v>201.57918431275289</v>
          </cell>
          <cell r="F157">
            <v>0</v>
          </cell>
          <cell r="G157">
            <v>178.4251077933327</v>
          </cell>
          <cell r="H157">
            <v>0</v>
          </cell>
          <cell r="I157">
            <v>175.55668509273093</v>
          </cell>
          <cell r="J157">
            <v>0</v>
          </cell>
          <cell r="K157">
            <v>160.53201526974851</v>
          </cell>
          <cell r="L157">
            <v>0</v>
          </cell>
          <cell r="M157">
            <v>214.5866255466828</v>
          </cell>
          <cell r="N157">
            <v>0</v>
          </cell>
          <cell r="O157">
            <v>207.35917650875876</v>
          </cell>
          <cell r="P157">
            <v>0</v>
          </cell>
          <cell r="Q157">
            <v>157.4713934840606</v>
          </cell>
          <cell r="R157">
            <v>2362.070902260909</v>
          </cell>
          <cell r="S157">
            <v>198.17331480982742</v>
          </cell>
          <cell r="T157">
            <v>2972.5997221474113</v>
          </cell>
          <cell r="U157">
            <v>184.65378229632779</v>
          </cell>
          <cell r="V157">
            <v>2769.8067344449169</v>
          </cell>
          <cell r="W157">
            <v>192.32717619631876</v>
          </cell>
          <cell r="X157">
            <v>2884.9076429447814</v>
          </cell>
          <cell r="Y157">
            <v>193.74054120384864</v>
          </cell>
          <cell r="Z157">
            <v>2906.1081180577294</v>
          </cell>
          <cell r="AA157">
            <v>186.90086739142365</v>
          </cell>
          <cell r="AB157">
            <v>2803.5130108713547</v>
          </cell>
          <cell r="AC157">
            <v>185.54451256363447</v>
          </cell>
        </row>
        <row r="158">
          <cell r="D158" t="str">
            <v>Other Expenses (Charity &amp; Donation)</v>
          </cell>
          <cell r="E158">
            <v>139.98554466163398</v>
          </cell>
          <cell r="F158">
            <v>0</v>
          </cell>
          <cell r="G158">
            <v>123.90632485648104</v>
          </cell>
          <cell r="H158">
            <v>0</v>
          </cell>
          <cell r="I158">
            <v>121.91436464772984</v>
          </cell>
          <cell r="J158">
            <v>0</v>
          </cell>
          <cell r="K158">
            <v>111.48056615954759</v>
          </cell>
          <cell r="L158">
            <v>0</v>
          </cell>
          <cell r="M158">
            <v>149.01848996297417</v>
          </cell>
          <cell r="N158">
            <v>0</v>
          </cell>
          <cell r="O158">
            <v>143.99942813108245</v>
          </cell>
          <cell r="P158">
            <v>0</v>
          </cell>
          <cell r="Q158">
            <v>109.35513436393099</v>
          </cell>
          <cell r="R158">
            <v>1640.3270154589648</v>
          </cell>
          <cell r="S158">
            <v>137.6203575068246</v>
          </cell>
          <cell r="T158">
            <v>2064.3053626023689</v>
          </cell>
          <cell r="U158">
            <v>128.23179326133877</v>
          </cell>
          <cell r="V158">
            <v>1923.4768989200816</v>
          </cell>
          <cell r="W158">
            <v>133.56053902522137</v>
          </cell>
          <cell r="X158">
            <v>2003.4080853783207</v>
          </cell>
          <cell r="Y158">
            <v>134.54204250267267</v>
          </cell>
          <cell r="Z158">
            <v>2018.13063754009</v>
          </cell>
          <cell r="AA158">
            <v>129.79226902182199</v>
          </cell>
          <cell r="AB158">
            <v>1946.8840353273299</v>
          </cell>
          <cell r="AC158">
            <v>128.85035594696839</v>
          </cell>
        </row>
        <row r="159">
          <cell r="D159" t="str">
            <v>Other Expenses ( W.P.P.F.)</v>
          </cell>
          <cell r="E159">
            <v>-99.685419286180618</v>
          </cell>
          <cell r="F159">
            <v>0</v>
          </cell>
          <cell r="G159">
            <v>-516.01336466537521</v>
          </cell>
          <cell r="H159">
            <v>0</v>
          </cell>
          <cell r="I159">
            <v>429.23507108313538</v>
          </cell>
          <cell r="J159">
            <v>0</v>
          </cell>
          <cell r="K159">
            <v>335.74469975652045</v>
          </cell>
          <cell r="L159">
            <v>0</v>
          </cell>
          <cell r="M159">
            <v>-83.654529301236565</v>
          </cell>
          <cell r="N159">
            <v>0</v>
          </cell>
          <cell r="O159">
            <v>-121.56749282883391</v>
          </cell>
          <cell r="P159">
            <v>0</v>
          </cell>
          <cell r="Q159">
            <v>-311.31446684236766</v>
          </cell>
          <cell r="R159">
            <v>-4669.7170026355152</v>
          </cell>
          <cell r="S159">
            <v>675.13296289914501</v>
          </cell>
          <cell r="T159">
            <v>10126.994443487176</v>
          </cell>
          <cell r="U159">
            <v>676.31298309356544</v>
          </cell>
          <cell r="V159">
            <v>10144.694746403482</v>
          </cell>
          <cell r="W159">
            <v>-120.78534224496495</v>
          </cell>
          <cell r="X159">
            <v>-1811.7801336744742</v>
          </cell>
          <cell r="Y159">
            <v>218.37700984244069</v>
          </cell>
          <cell r="Z159">
            <v>3275.6551476366103</v>
          </cell>
          <cell r="AA159">
            <v>604.68828019460864</v>
          </cell>
          <cell r="AB159">
            <v>9070.3242029191297</v>
          </cell>
          <cell r="AC159">
            <v>290.40190449040455</v>
          </cell>
        </row>
        <row r="160">
          <cell r="D160" t="str">
            <v>Workers Welfare Fund</v>
          </cell>
          <cell r="E160">
            <v>-37.880459328748636</v>
          </cell>
          <cell r="F160">
            <v>0</v>
          </cell>
          <cell r="G160">
            <v>-196.08507857284258</v>
          </cell>
          <cell r="H160">
            <v>0</v>
          </cell>
          <cell r="I160">
            <v>163.10932701159146</v>
          </cell>
          <cell r="J160">
            <v>0</v>
          </cell>
          <cell r="K160">
            <v>127.58298590747775</v>
          </cell>
          <cell r="L160">
            <v>0</v>
          </cell>
          <cell r="M160">
            <v>-31.788721134469881</v>
          </cell>
          <cell r="N160">
            <v>0</v>
          </cell>
          <cell r="O160">
            <v>-46.195647274956897</v>
          </cell>
          <cell r="P160">
            <v>0</v>
          </cell>
          <cell r="Q160">
            <v>-118.29949740009971</v>
          </cell>
          <cell r="R160">
            <v>-1774.4924610014957</v>
          </cell>
          <cell r="S160">
            <v>256.55052590167514</v>
          </cell>
          <cell r="T160">
            <v>3848.2578885251273</v>
          </cell>
          <cell r="U160">
            <v>256.99893357555482</v>
          </cell>
          <cell r="V160">
            <v>3854.9840036333221</v>
          </cell>
          <cell r="W160">
            <v>-45.898430053086649</v>
          </cell>
          <cell r="X160">
            <v>-688.47645079629979</v>
          </cell>
          <cell r="Y160">
            <v>82.983263740127455</v>
          </cell>
          <cell r="Z160">
            <v>1244.7489561019117</v>
          </cell>
          <cell r="AA160">
            <v>229.78154647395132</v>
          </cell>
          <cell r="AB160">
            <v>3446.7231971092697</v>
          </cell>
          <cell r="AC160">
            <v>110.35272370635373</v>
          </cell>
        </row>
        <row r="161">
          <cell r="E161">
            <v>203.99885035945763</v>
          </cell>
          <cell r="F161">
            <v>0</v>
          </cell>
          <cell r="G161">
            <v>-409.76701058840405</v>
          </cell>
          <cell r="H161">
            <v>0</v>
          </cell>
          <cell r="I161">
            <v>889.81544783518757</v>
          </cell>
          <cell r="J161">
            <v>0</v>
          </cell>
          <cell r="K161">
            <v>735.3402670932943</v>
          </cell>
          <cell r="L161">
            <v>0</v>
          </cell>
          <cell r="M161">
            <v>248.16186507395054</v>
          </cell>
          <cell r="N161">
            <v>0</v>
          </cell>
          <cell r="O161">
            <v>183.59546453605043</v>
          </cell>
          <cell r="P161">
            <v>0</v>
          </cell>
          <cell r="Q161">
            <v>-162.78743639447578</v>
          </cell>
          <cell r="R161">
            <v>-2441.8115459171377</v>
          </cell>
          <cell r="S161">
            <v>1267.4771611174722</v>
          </cell>
          <cell r="T161">
            <v>19012.157416762082</v>
          </cell>
          <cell r="U161">
            <v>1246.1974922267868</v>
          </cell>
          <cell r="V161">
            <v>18692.962383401802</v>
          </cell>
          <cell r="W161">
            <v>159.20394292348851</v>
          </cell>
          <cell r="X161">
            <v>2388.0591438523279</v>
          </cell>
          <cell r="Y161">
            <v>629.64285728908942</v>
          </cell>
          <cell r="Z161">
            <v>9444.6428593363416</v>
          </cell>
          <cell r="AA161">
            <v>1151.1629630818056</v>
          </cell>
          <cell r="AB161">
            <v>17267.444446227084</v>
          </cell>
          <cell r="AC161">
            <v>715.1494967073611</v>
          </cell>
        </row>
        <row r="162">
          <cell r="D162" t="str">
            <v>Operating Profit</v>
          </cell>
          <cell r="E162">
            <v>6447.5818421842923</v>
          </cell>
          <cell r="F162">
            <v>0</v>
          </cell>
          <cell r="G162">
            <v>7061.3477031321545</v>
          </cell>
          <cell r="H162">
            <v>0</v>
          </cell>
          <cell r="I162">
            <v>5761.765244708562</v>
          </cell>
          <cell r="J162">
            <v>0</v>
          </cell>
          <cell r="K162">
            <v>5916.2404254504554</v>
          </cell>
          <cell r="L162">
            <v>0</v>
          </cell>
          <cell r="M162">
            <v>6403.4188274697999</v>
          </cell>
          <cell r="N162">
            <v>0</v>
          </cell>
          <cell r="O162">
            <v>6467.9852280076993</v>
          </cell>
          <cell r="P162">
            <v>0</v>
          </cell>
          <cell r="Q162">
            <v>10645.662643167358</v>
          </cell>
          <cell r="R162">
            <v>159684.93964751053</v>
          </cell>
          <cell r="S162">
            <v>9215.3980456554091</v>
          </cell>
          <cell r="T162">
            <v>138230.97068483132</v>
          </cell>
          <cell r="U162">
            <v>9236.6777145460946</v>
          </cell>
          <cell r="V162">
            <v>138550.16571819159</v>
          </cell>
          <cell r="W162">
            <v>10323.671263849394</v>
          </cell>
          <cell r="X162">
            <v>154855.06895774108</v>
          </cell>
          <cell r="Y162">
            <v>9853.2323494837929</v>
          </cell>
          <cell r="Z162">
            <v>147798.48524225707</v>
          </cell>
          <cell r="AA162">
            <v>9331.7122436910759</v>
          </cell>
          <cell r="AB162">
            <v>139975.68365536633</v>
          </cell>
          <cell r="AC162">
            <v>9767.725710065517</v>
          </cell>
        </row>
        <row r="164">
          <cell r="C164" t="str">
            <v>Other Income</v>
          </cell>
        </row>
        <row r="165">
          <cell r="D165" t="str">
            <v>H.D</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row>
        <row r="166">
          <cell r="D166" t="str">
            <v>Others</v>
          </cell>
          <cell r="E166">
            <v>3111.1111111111113</v>
          </cell>
          <cell r="F166">
            <v>0</v>
          </cell>
          <cell r="G166">
            <v>3111.1111111111113</v>
          </cell>
          <cell r="H166">
            <v>0</v>
          </cell>
          <cell r="I166">
            <v>3111.1111111111113</v>
          </cell>
          <cell r="J166">
            <v>0</v>
          </cell>
          <cell r="K166">
            <v>3111.1111111111113</v>
          </cell>
          <cell r="L166">
            <v>0</v>
          </cell>
          <cell r="M166">
            <v>3111.1111111111113</v>
          </cell>
          <cell r="N166">
            <v>0</v>
          </cell>
          <cell r="O166">
            <v>3111.1111111111113</v>
          </cell>
          <cell r="P166">
            <v>0</v>
          </cell>
          <cell r="Q166">
            <v>2666.666666666667</v>
          </cell>
          <cell r="R166">
            <v>40000.000000000007</v>
          </cell>
          <cell r="S166">
            <v>2666.666666666667</v>
          </cell>
          <cell r="T166">
            <v>40000.000000000007</v>
          </cell>
          <cell r="U166">
            <v>2666.666666666667</v>
          </cell>
          <cell r="V166">
            <v>40000.000000000007</v>
          </cell>
          <cell r="W166">
            <v>2666.666666666667</v>
          </cell>
          <cell r="X166">
            <v>40000.000000000007</v>
          </cell>
          <cell r="Y166">
            <v>2666.666666666667</v>
          </cell>
          <cell r="Z166">
            <v>40000.000000000007</v>
          </cell>
          <cell r="AA166">
            <v>2666.666666666667</v>
          </cell>
          <cell r="AB166">
            <v>40000.000000000007</v>
          </cell>
          <cell r="AC166">
            <v>2666.666666666667</v>
          </cell>
        </row>
        <row r="167">
          <cell r="E167">
            <v>3111.1111111111113</v>
          </cell>
          <cell r="F167">
            <v>0</v>
          </cell>
          <cell r="G167">
            <v>3111.1111111111113</v>
          </cell>
          <cell r="H167">
            <v>0</v>
          </cell>
          <cell r="I167">
            <v>3111.1111111111113</v>
          </cell>
          <cell r="J167">
            <v>0</v>
          </cell>
          <cell r="K167">
            <v>3111.1111111111113</v>
          </cell>
          <cell r="L167">
            <v>0</v>
          </cell>
          <cell r="M167">
            <v>3111.1111111111113</v>
          </cell>
          <cell r="N167">
            <v>0</v>
          </cell>
          <cell r="O167">
            <v>3111.1111111111113</v>
          </cell>
          <cell r="P167">
            <v>0</v>
          </cell>
          <cell r="Q167">
            <v>2666.666666666667</v>
          </cell>
          <cell r="R167">
            <v>40000.000000000007</v>
          </cell>
          <cell r="S167">
            <v>2666.666666666667</v>
          </cell>
          <cell r="T167">
            <v>40000.000000000007</v>
          </cell>
          <cell r="U167">
            <v>2666.666666666667</v>
          </cell>
          <cell r="V167">
            <v>40000.000000000007</v>
          </cell>
          <cell r="W167">
            <v>2666.666666666667</v>
          </cell>
          <cell r="X167">
            <v>40000.000000000007</v>
          </cell>
          <cell r="Y167">
            <v>2666.666666666667</v>
          </cell>
          <cell r="Z167">
            <v>40000.000000000007</v>
          </cell>
          <cell r="AA167">
            <v>2666.666666666667</v>
          </cell>
          <cell r="AB167">
            <v>40000.000000000007</v>
          </cell>
          <cell r="AC167">
            <v>2666.666666666667</v>
          </cell>
        </row>
        <row r="169">
          <cell r="C169" t="str">
            <v>Profit before tax</v>
          </cell>
          <cell r="E169">
            <v>9558.6929532954036</v>
          </cell>
          <cell r="F169">
            <v>0</v>
          </cell>
          <cell r="G169">
            <v>10172.458814243266</v>
          </cell>
          <cell r="H169">
            <v>0</v>
          </cell>
          <cell r="I169">
            <v>8872.8763558196733</v>
          </cell>
          <cell r="J169">
            <v>0</v>
          </cell>
          <cell r="K169">
            <v>9027.3515365615676</v>
          </cell>
          <cell r="L169">
            <v>0</v>
          </cell>
          <cell r="M169">
            <v>9514.5299385809121</v>
          </cell>
          <cell r="N169">
            <v>0</v>
          </cell>
          <cell r="O169">
            <v>9579.0963391188106</v>
          </cell>
          <cell r="P169">
            <v>0</v>
          </cell>
          <cell r="Q169">
            <v>13312.329309834025</v>
          </cell>
          <cell r="R169">
            <v>199684.93964751053</v>
          </cell>
          <cell r="S169">
            <v>11882.064712322077</v>
          </cell>
          <cell r="T169">
            <v>178230.97068483132</v>
          </cell>
          <cell r="U169">
            <v>11903.344381212763</v>
          </cell>
          <cell r="V169">
            <v>178550.16571819159</v>
          </cell>
          <cell r="W169">
            <v>12990.33793051606</v>
          </cell>
          <cell r="X169">
            <v>194855.06895774108</v>
          </cell>
          <cell r="Y169">
            <v>12519.899016150459</v>
          </cell>
          <cell r="Z169">
            <v>187798.48524225707</v>
          </cell>
          <cell r="AA169">
            <v>11998.378910357744</v>
          </cell>
          <cell r="AB169">
            <v>179975.68365536633</v>
          </cell>
          <cell r="AC169">
            <v>12434.392376732183</v>
          </cell>
        </row>
        <row r="171">
          <cell r="C171" t="str">
            <v>Taxation</v>
          </cell>
        </row>
        <row r="172">
          <cell r="D172" t="str">
            <v>Current</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row>
        <row r="173">
          <cell r="D173" t="str">
            <v>Deferred</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row>
        <row r="176">
          <cell r="C176" t="str">
            <v>Net Profit after taxation</v>
          </cell>
          <cell r="E176">
            <v>9558.6929532954036</v>
          </cell>
          <cell r="F176">
            <v>0</v>
          </cell>
          <cell r="G176">
            <v>10172.458814243266</v>
          </cell>
          <cell r="H176">
            <v>0</v>
          </cell>
          <cell r="I176">
            <v>8872.8763558196733</v>
          </cell>
          <cell r="J176">
            <v>0</v>
          </cell>
          <cell r="K176">
            <v>9027.3515365615676</v>
          </cell>
          <cell r="L176">
            <v>0</v>
          </cell>
          <cell r="M176">
            <v>9514.5299385809121</v>
          </cell>
          <cell r="N176">
            <v>0</v>
          </cell>
          <cell r="O176">
            <v>9579.0963391188106</v>
          </cell>
          <cell r="P176">
            <v>0</v>
          </cell>
          <cell r="Q176">
            <v>13312.329309834025</v>
          </cell>
          <cell r="R176">
            <v>199684.93964751053</v>
          </cell>
          <cell r="S176">
            <v>11882.064712322077</v>
          </cell>
          <cell r="T176">
            <v>178230.97068483132</v>
          </cell>
          <cell r="U176">
            <v>11903.344381212763</v>
          </cell>
          <cell r="V176">
            <v>178550.16571819159</v>
          </cell>
          <cell r="W176">
            <v>12990.33793051606</v>
          </cell>
          <cell r="X176">
            <v>194855.06895774108</v>
          </cell>
          <cell r="Y176">
            <v>12519.899016150459</v>
          </cell>
          <cell r="Z176">
            <v>187798.48524225707</v>
          </cell>
          <cell r="AA176">
            <v>11998.378910357744</v>
          </cell>
          <cell r="AB176">
            <v>179975.68365536633</v>
          </cell>
          <cell r="AC176">
            <v>12434.392376732183</v>
          </cell>
        </row>
        <row r="179">
          <cell r="AC179" t="str">
            <v>CX</v>
          </cell>
        </row>
        <row r="180">
          <cell r="B180" t="str">
            <v>CX</v>
          </cell>
          <cell r="E180">
            <v>183</v>
          </cell>
          <cell r="G180">
            <v>214</v>
          </cell>
          <cell r="I180">
            <v>245</v>
          </cell>
          <cell r="K180">
            <v>276</v>
          </cell>
          <cell r="M180">
            <v>307</v>
          </cell>
          <cell r="O180">
            <v>338</v>
          </cell>
          <cell r="Q180">
            <v>369</v>
          </cell>
          <cell r="S180">
            <v>400</v>
          </cell>
          <cell r="U180">
            <v>431</v>
          </cell>
          <cell r="W180">
            <v>462</v>
          </cell>
          <cell r="Y180">
            <v>493</v>
          </cell>
          <cell r="AA180">
            <v>524</v>
          </cell>
          <cell r="AC180" t="str">
            <v>Yearly</v>
          </cell>
        </row>
        <row r="181">
          <cell r="E181" t="str">
            <v>Per Unit</v>
          </cell>
          <cell r="F181" t="str">
            <v>Total</v>
          </cell>
          <cell r="G181" t="str">
            <v>Per Unit</v>
          </cell>
          <cell r="H181" t="str">
            <v>Total</v>
          </cell>
          <cell r="I181" t="str">
            <v>Per Unit</v>
          </cell>
          <cell r="J181" t="str">
            <v>Total</v>
          </cell>
          <cell r="K181" t="str">
            <v>Per Unit</v>
          </cell>
          <cell r="L181" t="str">
            <v>Total</v>
          </cell>
          <cell r="M181" t="str">
            <v>Per Unit</v>
          </cell>
          <cell r="N181" t="str">
            <v>Total</v>
          </cell>
          <cell r="O181" t="str">
            <v>Per Unit</v>
          </cell>
          <cell r="P181" t="str">
            <v>Total</v>
          </cell>
          <cell r="Q181" t="str">
            <v>Per Unit</v>
          </cell>
          <cell r="R181" t="str">
            <v>Total</v>
          </cell>
          <cell r="S181" t="str">
            <v>Per Unit</v>
          </cell>
          <cell r="T181" t="str">
            <v>Total</v>
          </cell>
          <cell r="U181" t="str">
            <v>Per Unit</v>
          </cell>
          <cell r="V181" t="str">
            <v>Total</v>
          </cell>
          <cell r="W181" t="str">
            <v>Per Unit</v>
          </cell>
          <cell r="X181" t="str">
            <v>Total</v>
          </cell>
          <cell r="Y181" t="str">
            <v>Per Unit</v>
          </cell>
          <cell r="Z181" t="str">
            <v>Total</v>
          </cell>
          <cell r="AA181" t="str">
            <v>Per Unit</v>
          </cell>
          <cell r="AB181" t="str">
            <v>Total</v>
          </cell>
          <cell r="AC181" t="str">
            <v>Average</v>
          </cell>
        </row>
        <row r="183">
          <cell r="C183" t="str">
            <v>Sales Units</v>
          </cell>
          <cell r="E183">
            <v>1</v>
          </cell>
          <cell r="F183">
            <v>210</v>
          </cell>
          <cell r="G183">
            <v>1</v>
          </cell>
          <cell r="H183">
            <v>210</v>
          </cell>
          <cell r="I183">
            <v>1</v>
          </cell>
          <cell r="J183">
            <v>210</v>
          </cell>
          <cell r="K183">
            <v>1</v>
          </cell>
          <cell r="L183">
            <v>210</v>
          </cell>
          <cell r="M183">
            <v>1</v>
          </cell>
          <cell r="N183">
            <v>210</v>
          </cell>
          <cell r="O183">
            <v>1</v>
          </cell>
          <cell r="P183">
            <v>210</v>
          </cell>
          <cell r="Q183">
            <v>1</v>
          </cell>
          <cell r="R183">
            <v>210</v>
          </cell>
          <cell r="S183">
            <v>1</v>
          </cell>
          <cell r="T183">
            <v>210</v>
          </cell>
          <cell r="U183">
            <v>1</v>
          </cell>
          <cell r="V183">
            <v>210</v>
          </cell>
          <cell r="W183">
            <v>1</v>
          </cell>
          <cell r="X183">
            <v>210</v>
          </cell>
          <cell r="Y183">
            <v>1</v>
          </cell>
          <cell r="Z183">
            <v>210</v>
          </cell>
          <cell r="AA183">
            <v>1</v>
          </cell>
          <cell r="AB183">
            <v>210</v>
          </cell>
          <cell r="AC183">
            <v>2520</v>
          </cell>
        </row>
        <row r="185">
          <cell r="C185" t="str">
            <v>Selling Price</v>
          </cell>
          <cell r="E185">
            <v>399000</v>
          </cell>
          <cell r="F185">
            <v>83790000</v>
          </cell>
          <cell r="G185">
            <v>399000</v>
          </cell>
          <cell r="H185">
            <v>83790000</v>
          </cell>
          <cell r="I185">
            <v>399000</v>
          </cell>
          <cell r="J185">
            <v>83790000</v>
          </cell>
          <cell r="K185">
            <v>399000</v>
          </cell>
          <cell r="L185">
            <v>83790000</v>
          </cell>
          <cell r="M185">
            <v>399000</v>
          </cell>
          <cell r="N185">
            <v>83790000</v>
          </cell>
          <cell r="O185">
            <v>399000</v>
          </cell>
          <cell r="P185">
            <v>83790000</v>
          </cell>
          <cell r="Q185">
            <v>399000</v>
          </cell>
          <cell r="R185">
            <v>83790000</v>
          </cell>
          <cell r="S185">
            <v>399000</v>
          </cell>
          <cell r="T185">
            <v>83790000</v>
          </cell>
          <cell r="U185">
            <v>399000</v>
          </cell>
          <cell r="V185">
            <v>83790000</v>
          </cell>
          <cell r="W185">
            <v>399000</v>
          </cell>
          <cell r="X185">
            <v>83790000</v>
          </cell>
          <cell r="Y185">
            <v>399000</v>
          </cell>
          <cell r="Z185">
            <v>83790000</v>
          </cell>
          <cell r="AA185">
            <v>399000</v>
          </cell>
          <cell r="AB185">
            <v>83790000</v>
          </cell>
          <cell r="AC185">
            <v>399000</v>
          </cell>
        </row>
        <row r="186">
          <cell r="C186" t="str">
            <v>Less: Dealer commission</v>
          </cell>
          <cell r="E186">
            <v>-10000</v>
          </cell>
          <cell r="F186">
            <v>-2100000</v>
          </cell>
          <cell r="G186">
            <v>-10000</v>
          </cell>
          <cell r="H186">
            <v>-2100000</v>
          </cell>
          <cell r="I186">
            <v>-10000</v>
          </cell>
          <cell r="J186">
            <v>-2100000</v>
          </cell>
          <cell r="K186">
            <v>-10000</v>
          </cell>
          <cell r="L186">
            <v>-2100000</v>
          </cell>
          <cell r="M186">
            <v>-10000</v>
          </cell>
          <cell r="N186">
            <v>-2100000</v>
          </cell>
          <cell r="O186">
            <v>-10000</v>
          </cell>
          <cell r="P186">
            <v>-2100000</v>
          </cell>
          <cell r="Q186">
            <v>-10000</v>
          </cell>
          <cell r="R186">
            <v>-2100000</v>
          </cell>
          <cell r="S186">
            <v>-10000</v>
          </cell>
          <cell r="T186">
            <v>-2100000</v>
          </cell>
          <cell r="U186">
            <v>-10000</v>
          </cell>
          <cell r="V186">
            <v>-2100000</v>
          </cell>
          <cell r="W186">
            <v>-10000</v>
          </cell>
          <cell r="X186">
            <v>-2100000</v>
          </cell>
          <cell r="Y186">
            <v>-10000</v>
          </cell>
          <cell r="Z186">
            <v>-2100000</v>
          </cell>
          <cell r="AA186">
            <v>-10000</v>
          </cell>
          <cell r="AB186">
            <v>-2100000</v>
          </cell>
          <cell r="AC186">
            <v>-10000</v>
          </cell>
        </row>
        <row r="187">
          <cell r="D187" t="str">
            <v xml:space="preserve">  Sales tax</v>
          </cell>
          <cell r="E187">
            <v>-52043.478260869568</v>
          </cell>
          <cell r="F187">
            <v>-10929130.434782609</v>
          </cell>
          <cell r="G187">
            <v>-52043.478260869568</v>
          </cell>
          <cell r="H187">
            <v>-10929130.434782609</v>
          </cell>
          <cell r="I187">
            <v>-52043.478260869568</v>
          </cell>
          <cell r="J187">
            <v>-10929130.434782609</v>
          </cell>
          <cell r="K187">
            <v>-52043.478260869568</v>
          </cell>
          <cell r="L187">
            <v>-10929130.434782609</v>
          </cell>
          <cell r="M187">
            <v>-52043.478260869568</v>
          </cell>
          <cell r="N187">
            <v>-10929130.434782609</v>
          </cell>
          <cell r="O187">
            <v>-52043.478260869568</v>
          </cell>
          <cell r="P187">
            <v>-10929130.434782609</v>
          </cell>
          <cell r="Q187">
            <v>-52043.478260869568</v>
          </cell>
          <cell r="R187">
            <v>-10929130.434782609</v>
          </cell>
          <cell r="S187">
            <v>-52043.478260869568</v>
          </cell>
          <cell r="T187">
            <v>-10929130.434782609</v>
          </cell>
          <cell r="U187">
            <v>-52043.478260869568</v>
          </cell>
          <cell r="V187">
            <v>-10929130.434782609</v>
          </cell>
          <cell r="W187">
            <v>-52043.478260869568</v>
          </cell>
          <cell r="X187">
            <v>-10929130.434782609</v>
          </cell>
          <cell r="Y187">
            <v>-52043.478260869568</v>
          </cell>
          <cell r="Z187">
            <v>-10929130.434782609</v>
          </cell>
          <cell r="AA187">
            <v>-52043.478260869568</v>
          </cell>
          <cell r="AB187">
            <v>-10929130.434782609</v>
          </cell>
          <cell r="AC187">
            <v>-52043.478260869568</v>
          </cell>
        </row>
        <row r="188">
          <cell r="C188" t="str">
            <v>Net Sales</v>
          </cell>
          <cell r="E188">
            <v>336956.52173913043</v>
          </cell>
          <cell r="F188">
            <v>70760869.565217391</v>
          </cell>
          <cell r="G188">
            <v>336956.52173913043</v>
          </cell>
          <cell r="H188">
            <v>70760869.565217391</v>
          </cell>
          <cell r="I188">
            <v>336956.52173913043</v>
          </cell>
          <cell r="J188">
            <v>70760869.565217391</v>
          </cell>
          <cell r="K188">
            <v>336956.52173913043</v>
          </cell>
          <cell r="L188">
            <v>70760869.565217391</v>
          </cell>
          <cell r="M188">
            <v>336956.52173913043</v>
          </cell>
          <cell r="N188">
            <v>70760869.565217391</v>
          </cell>
          <cell r="O188">
            <v>336956.52173913043</v>
          </cell>
          <cell r="P188">
            <v>70760869.565217391</v>
          </cell>
          <cell r="Q188">
            <v>336956.52173913043</v>
          </cell>
          <cell r="R188">
            <v>70760869.565217391</v>
          </cell>
          <cell r="S188">
            <v>336956.52173913043</v>
          </cell>
          <cell r="T188">
            <v>70760869.565217391</v>
          </cell>
          <cell r="U188">
            <v>336956.52173913043</v>
          </cell>
          <cell r="V188">
            <v>70760869.565217391</v>
          </cell>
          <cell r="W188">
            <v>336956.52173913043</v>
          </cell>
          <cell r="X188">
            <v>70760869.565217391</v>
          </cell>
          <cell r="Y188">
            <v>336956.52173913043</v>
          </cell>
          <cell r="Z188">
            <v>70760869.565217391</v>
          </cell>
          <cell r="AA188">
            <v>336956.52173913043</v>
          </cell>
          <cell r="AB188">
            <v>70760869.565217391</v>
          </cell>
          <cell r="AC188">
            <v>336956.52173913043</v>
          </cell>
        </row>
        <row r="190">
          <cell r="C190" t="str">
            <v>Variable Cost of Sales</v>
          </cell>
        </row>
        <row r="191">
          <cell r="D191" t="str">
            <v>CKD Cost</v>
          </cell>
          <cell r="E191">
            <v>185405.57509915665</v>
          </cell>
          <cell r="F191">
            <v>38935170.770822898</v>
          </cell>
          <cell r="G191">
            <v>185405.57509915665</v>
          </cell>
          <cell r="H191">
            <v>38935170.770822898</v>
          </cell>
          <cell r="I191">
            <v>185405.57509915665</v>
          </cell>
          <cell r="J191">
            <v>38935170.770822898</v>
          </cell>
          <cell r="K191">
            <v>185405.57509915665</v>
          </cell>
          <cell r="L191">
            <v>38935170.770822898</v>
          </cell>
          <cell r="M191">
            <v>185405.57509915665</v>
          </cell>
          <cell r="N191">
            <v>38935170.770822898</v>
          </cell>
          <cell r="O191">
            <v>185405.57509915665</v>
          </cell>
          <cell r="P191">
            <v>38935170.770822898</v>
          </cell>
          <cell r="Q191">
            <v>185405.57509915665</v>
          </cell>
          <cell r="R191">
            <v>38935170.770822898</v>
          </cell>
          <cell r="S191">
            <v>185405.57509915665</v>
          </cell>
          <cell r="T191">
            <v>38935170.770822898</v>
          </cell>
          <cell r="U191">
            <v>185405.57509915665</v>
          </cell>
          <cell r="V191">
            <v>38935170.770822898</v>
          </cell>
          <cell r="W191">
            <v>185405.57509915665</v>
          </cell>
          <cell r="X191">
            <v>38935170.770822898</v>
          </cell>
          <cell r="Y191">
            <v>185405.57509915665</v>
          </cell>
          <cell r="Z191">
            <v>38935170.770822898</v>
          </cell>
          <cell r="AA191">
            <v>185405.57509915665</v>
          </cell>
          <cell r="AB191">
            <v>38935170.770822898</v>
          </cell>
          <cell r="AC191">
            <v>185405.57509915662</v>
          </cell>
        </row>
        <row r="192">
          <cell r="D192" t="str">
            <v>Vendor parts</v>
          </cell>
          <cell r="E192">
            <v>102048</v>
          </cell>
          <cell r="F192">
            <v>21430080</v>
          </cell>
          <cell r="G192">
            <v>102048</v>
          </cell>
          <cell r="H192">
            <v>21430080</v>
          </cell>
          <cell r="I192">
            <v>102048</v>
          </cell>
          <cell r="J192">
            <v>21430080</v>
          </cell>
          <cell r="K192">
            <v>102048</v>
          </cell>
          <cell r="L192">
            <v>21430080</v>
          </cell>
          <cell r="M192">
            <v>102048</v>
          </cell>
          <cell r="N192">
            <v>21430080</v>
          </cell>
          <cell r="O192">
            <v>102048</v>
          </cell>
          <cell r="P192">
            <v>21430080</v>
          </cell>
          <cell r="Q192">
            <v>102048</v>
          </cell>
          <cell r="R192">
            <v>21430080</v>
          </cell>
          <cell r="S192">
            <v>102048</v>
          </cell>
          <cell r="T192">
            <v>21430080</v>
          </cell>
          <cell r="U192">
            <v>102048</v>
          </cell>
          <cell r="V192">
            <v>21430080</v>
          </cell>
          <cell r="W192">
            <v>102048</v>
          </cell>
          <cell r="X192">
            <v>21430080</v>
          </cell>
          <cell r="Y192">
            <v>102048</v>
          </cell>
          <cell r="Z192">
            <v>21430080</v>
          </cell>
          <cell r="AA192">
            <v>102048</v>
          </cell>
          <cell r="AB192">
            <v>21430080</v>
          </cell>
          <cell r="AC192">
            <v>102048</v>
          </cell>
        </row>
        <row r="193">
          <cell r="D193" t="str">
            <v>Nomi Parts</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row>
        <row r="194">
          <cell r="D194" t="str">
            <v>Paints &amp; Chemicals</v>
          </cell>
          <cell r="E194">
            <v>6816</v>
          </cell>
          <cell r="F194">
            <v>1431360</v>
          </cell>
          <cell r="G194">
            <v>6816</v>
          </cell>
          <cell r="H194">
            <v>1431360</v>
          </cell>
          <cell r="I194">
            <v>6816</v>
          </cell>
          <cell r="J194">
            <v>1431360</v>
          </cell>
          <cell r="K194">
            <v>6816</v>
          </cell>
          <cell r="L194">
            <v>1431360</v>
          </cell>
          <cell r="M194">
            <v>6816</v>
          </cell>
          <cell r="N194">
            <v>1431360</v>
          </cell>
          <cell r="O194">
            <v>6816</v>
          </cell>
          <cell r="P194">
            <v>1431360</v>
          </cell>
          <cell r="Q194">
            <v>6816</v>
          </cell>
          <cell r="R194">
            <v>1431360</v>
          </cell>
          <cell r="S194">
            <v>6816</v>
          </cell>
          <cell r="T194">
            <v>1431360</v>
          </cell>
          <cell r="U194">
            <v>6816</v>
          </cell>
          <cell r="V194">
            <v>1431360</v>
          </cell>
          <cell r="W194">
            <v>6816</v>
          </cell>
          <cell r="X194">
            <v>1431360</v>
          </cell>
          <cell r="Y194">
            <v>6816</v>
          </cell>
          <cell r="Z194">
            <v>1431360</v>
          </cell>
          <cell r="AA194">
            <v>6816</v>
          </cell>
          <cell r="AB194">
            <v>1431360</v>
          </cell>
          <cell r="AC194">
            <v>6816</v>
          </cell>
        </row>
        <row r="195">
          <cell r="D195" t="str">
            <v>Consumables</v>
          </cell>
          <cell r="E195">
            <v>3362</v>
          </cell>
          <cell r="F195">
            <v>706020</v>
          </cell>
          <cell r="G195">
            <v>3362</v>
          </cell>
          <cell r="H195">
            <v>706020</v>
          </cell>
          <cell r="I195">
            <v>3362</v>
          </cell>
          <cell r="J195">
            <v>706020</v>
          </cell>
          <cell r="K195">
            <v>3362</v>
          </cell>
          <cell r="L195">
            <v>706020</v>
          </cell>
          <cell r="M195">
            <v>3362</v>
          </cell>
          <cell r="N195">
            <v>706020</v>
          </cell>
          <cell r="O195">
            <v>3362</v>
          </cell>
          <cell r="P195">
            <v>706020</v>
          </cell>
          <cell r="Q195">
            <v>3362</v>
          </cell>
          <cell r="R195">
            <v>706020</v>
          </cell>
          <cell r="S195">
            <v>3362</v>
          </cell>
          <cell r="T195">
            <v>706020</v>
          </cell>
          <cell r="U195">
            <v>3362</v>
          </cell>
          <cell r="V195">
            <v>706020</v>
          </cell>
          <cell r="W195">
            <v>3362</v>
          </cell>
          <cell r="X195">
            <v>706020</v>
          </cell>
          <cell r="Y195">
            <v>3362</v>
          </cell>
          <cell r="Z195">
            <v>706020</v>
          </cell>
          <cell r="AA195">
            <v>3362</v>
          </cell>
          <cell r="AB195">
            <v>706020</v>
          </cell>
          <cell r="AC195">
            <v>3362</v>
          </cell>
        </row>
        <row r="196">
          <cell r="D196" t="str">
            <v>KD Parts</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row>
        <row r="197">
          <cell r="D197" t="str">
            <v>Spare parts</v>
          </cell>
          <cell r="E197">
            <v>39</v>
          </cell>
          <cell r="F197">
            <v>8190</v>
          </cell>
          <cell r="G197">
            <v>39</v>
          </cell>
          <cell r="H197">
            <v>8190</v>
          </cell>
          <cell r="I197">
            <v>39</v>
          </cell>
          <cell r="J197">
            <v>8190</v>
          </cell>
          <cell r="K197">
            <v>39</v>
          </cell>
          <cell r="L197">
            <v>8190</v>
          </cell>
          <cell r="M197">
            <v>39</v>
          </cell>
          <cell r="N197">
            <v>8190</v>
          </cell>
          <cell r="O197">
            <v>39</v>
          </cell>
          <cell r="P197">
            <v>8190</v>
          </cell>
          <cell r="Q197">
            <v>39</v>
          </cell>
          <cell r="R197">
            <v>8190</v>
          </cell>
          <cell r="S197">
            <v>39</v>
          </cell>
          <cell r="T197">
            <v>8190</v>
          </cell>
          <cell r="U197">
            <v>39</v>
          </cell>
          <cell r="V197">
            <v>8190</v>
          </cell>
          <cell r="W197">
            <v>39</v>
          </cell>
          <cell r="X197">
            <v>8190</v>
          </cell>
          <cell r="Y197">
            <v>39</v>
          </cell>
          <cell r="Z197">
            <v>8190</v>
          </cell>
          <cell r="AA197">
            <v>39</v>
          </cell>
          <cell r="AB197">
            <v>8190</v>
          </cell>
          <cell r="AC197">
            <v>39</v>
          </cell>
        </row>
        <row r="198">
          <cell r="D198" t="str">
            <v>Utilities</v>
          </cell>
          <cell r="E198">
            <v>4396</v>
          </cell>
          <cell r="F198">
            <v>923160</v>
          </cell>
          <cell r="G198">
            <v>4396</v>
          </cell>
          <cell r="H198">
            <v>923160</v>
          </cell>
          <cell r="I198">
            <v>4396</v>
          </cell>
          <cell r="J198">
            <v>923160</v>
          </cell>
          <cell r="K198">
            <v>4396</v>
          </cell>
          <cell r="L198">
            <v>923160</v>
          </cell>
          <cell r="M198">
            <v>4396</v>
          </cell>
          <cell r="N198">
            <v>923160</v>
          </cell>
          <cell r="O198">
            <v>4396</v>
          </cell>
          <cell r="P198">
            <v>923160</v>
          </cell>
          <cell r="Q198">
            <v>4396</v>
          </cell>
          <cell r="R198">
            <v>923160</v>
          </cell>
          <cell r="S198">
            <v>4396</v>
          </cell>
          <cell r="T198">
            <v>923160</v>
          </cell>
          <cell r="U198">
            <v>4396</v>
          </cell>
          <cell r="V198">
            <v>923160</v>
          </cell>
          <cell r="W198">
            <v>4396</v>
          </cell>
          <cell r="X198">
            <v>923160</v>
          </cell>
          <cell r="Y198">
            <v>4396</v>
          </cell>
          <cell r="Z198">
            <v>923160</v>
          </cell>
          <cell r="AA198">
            <v>4396</v>
          </cell>
          <cell r="AB198">
            <v>923160</v>
          </cell>
          <cell r="AC198">
            <v>4396</v>
          </cell>
        </row>
        <row r="199">
          <cell r="D199" t="str">
            <v>Royalties</v>
          </cell>
          <cell r="E199">
            <v>2105</v>
          </cell>
          <cell r="F199">
            <v>442050</v>
          </cell>
          <cell r="G199">
            <v>2105</v>
          </cell>
          <cell r="H199">
            <v>442050</v>
          </cell>
          <cell r="I199">
            <v>2105</v>
          </cell>
          <cell r="J199">
            <v>442050</v>
          </cell>
          <cell r="K199">
            <v>2105</v>
          </cell>
          <cell r="L199">
            <v>442050</v>
          </cell>
          <cell r="M199">
            <v>2105</v>
          </cell>
          <cell r="N199">
            <v>442050</v>
          </cell>
          <cell r="O199">
            <v>2105</v>
          </cell>
          <cell r="P199">
            <v>442050</v>
          </cell>
          <cell r="Q199">
            <v>2105</v>
          </cell>
          <cell r="R199">
            <v>442050</v>
          </cell>
          <cell r="S199">
            <v>2105</v>
          </cell>
          <cell r="T199">
            <v>442050</v>
          </cell>
          <cell r="U199">
            <v>2105</v>
          </cell>
          <cell r="V199">
            <v>442050</v>
          </cell>
          <cell r="W199">
            <v>2105</v>
          </cell>
          <cell r="X199">
            <v>442050</v>
          </cell>
          <cell r="Y199">
            <v>2105</v>
          </cell>
          <cell r="Z199">
            <v>442050</v>
          </cell>
          <cell r="AA199">
            <v>2105</v>
          </cell>
          <cell r="AB199">
            <v>442050</v>
          </cell>
          <cell r="AC199">
            <v>2105</v>
          </cell>
        </row>
        <row r="201">
          <cell r="E201">
            <v>304171.57509915665</v>
          </cell>
          <cell r="F201">
            <v>63876030.770822898</v>
          </cell>
          <cell r="G201">
            <v>304171.57509915665</v>
          </cell>
          <cell r="H201">
            <v>63876030.770822898</v>
          </cell>
          <cell r="I201">
            <v>304171.57509915665</v>
          </cell>
          <cell r="J201">
            <v>63876030.770822898</v>
          </cell>
          <cell r="K201">
            <v>304171.57509915665</v>
          </cell>
          <cell r="L201">
            <v>63876030.770822898</v>
          </cell>
          <cell r="M201">
            <v>304171.57509915665</v>
          </cell>
          <cell r="N201">
            <v>63876030.770822898</v>
          </cell>
          <cell r="O201">
            <v>304171.57509915665</v>
          </cell>
          <cell r="P201">
            <v>63876030.770822898</v>
          </cell>
          <cell r="Q201">
            <v>304171.57509915665</v>
          </cell>
          <cell r="R201">
            <v>63876030.770822898</v>
          </cell>
          <cell r="S201">
            <v>304171.57509915665</v>
          </cell>
          <cell r="T201">
            <v>63876030.770822898</v>
          </cell>
          <cell r="U201">
            <v>304171.57509915665</v>
          </cell>
          <cell r="V201">
            <v>63876030.770822898</v>
          </cell>
          <cell r="W201">
            <v>304171.57509915665</v>
          </cell>
          <cell r="X201">
            <v>63876030.770822898</v>
          </cell>
          <cell r="Y201">
            <v>304171.57509915665</v>
          </cell>
          <cell r="Z201">
            <v>63876030.770822898</v>
          </cell>
          <cell r="AA201">
            <v>304171.57509915665</v>
          </cell>
          <cell r="AB201">
            <v>63876030.770822898</v>
          </cell>
          <cell r="AC201">
            <v>304171.57509915659</v>
          </cell>
        </row>
        <row r="202">
          <cell r="C202" t="str">
            <v>Contribution Margin</v>
          </cell>
          <cell r="E202">
            <v>32784.946639973787</v>
          </cell>
          <cell r="F202">
            <v>6884838.7943944931</v>
          </cell>
          <cell r="G202">
            <v>32784.946639973787</v>
          </cell>
          <cell r="H202">
            <v>6884838.7943944931</v>
          </cell>
          <cell r="I202">
            <v>32784.946639973787</v>
          </cell>
          <cell r="J202">
            <v>6884838.7943944931</v>
          </cell>
          <cell r="K202">
            <v>32784.946639973787</v>
          </cell>
          <cell r="L202">
            <v>6884838.7943944931</v>
          </cell>
          <cell r="M202">
            <v>32784.946639973787</v>
          </cell>
          <cell r="N202">
            <v>6884838.7943944931</v>
          </cell>
          <cell r="O202">
            <v>32784.946639973787</v>
          </cell>
          <cell r="P202">
            <v>6884838.7943944931</v>
          </cell>
          <cell r="Q202">
            <v>32784.946639973787</v>
          </cell>
          <cell r="R202">
            <v>6884838.7943944931</v>
          </cell>
          <cell r="S202">
            <v>32784.946639973787</v>
          </cell>
          <cell r="T202">
            <v>6884838.7943944931</v>
          </cell>
          <cell r="U202">
            <v>32784.946639973787</v>
          </cell>
          <cell r="V202">
            <v>6884838.7943944931</v>
          </cell>
          <cell r="W202">
            <v>32784.946639973787</v>
          </cell>
          <cell r="X202">
            <v>6884838.7943944931</v>
          </cell>
          <cell r="Y202">
            <v>32784.946639973787</v>
          </cell>
          <cell r="Z202">
            <v>6884838.7943944931</v>
          </cell>
          <cell r="AA202">
            <v>32784.946639973787</v>
          </cell>
          <cell r="AB202">
            <v>6884838.7943944931</v>
          </cell>
          <cell r="AC202">
            <v>32784.946639973845</v>
          </cell>
        </row>
        <row r="204">
          <cell r="C204" t="str">
            <v>Production cost</v>
          </cell>
        </row>
        <row r="205">
          <cell r="D205" t="str">
            <v xml:space="preserve">Salaries &amp; Wages </v>
          </cell>
          <cell r="E205">
            <v>4619.3194081365082</v>
          </cell>
          <cell r="F205">
            <v>970057.0757086667</v>
          </cell>
          <cell r="G205">
            <v>4619.3194081365082</v>
          </cell>
          <cell r="H205">
            <v>970057.0757086667</v>
          </cell>
          <cell r="I205">
            <v>4619.3194081365082</v>
          </cell>
          <cell r="J205">
            <v>970057.0757086667</v>
          </cell>
          <cell r="K205">
            <v>4619.3194081365082</v>
          </cell>
          <cell r="L205">
            <v>970057.0757086667</v>
          </cell>
          <cell r="M205">
            <v>4619.3194081365082</v>
          </cell>
          <cell r="N205">
            <v>970057.0757086667</v>
          </cell>
          <cell r="O205">
            <v>4619.3194081365082</v>
          </cell>
          <cell r="P205">
            <v>970057.0757086667</v>
          </cell>
          <cell r="Q205">
            <v>3959.4166355455786</v>
          </cell>
          <cell r="R205">
            <v>831477.49346457154</v>
          </cell>
          <cell r="S205">
            <v>3959.4166355455786</v>
          </cell>
          <cell r="T205">
            <v>831477.49346457154</v>
          </cell>
          <cell r="U205">
            <v>3959.4166355455786</v>
          </cell>
          <cell r="V205">
            <v>831477.49346457154</v>
          </cell>
          <cell r="W205">
            <v>3959.4166355455786</v>
          </cell>
          <cell r="X205">
            <v>831477.49346457154</v>
          </cell>
          <cell r="Y205">
            <v>3959.4166355455786</v>
          </cell>
          <cell r="Z205">
            <v>831477.49346457154</v>
          </cell>
          <cell r="AA205">
            <v>3959.4166355455786</v>
          </cell>
          <cell r="AB205">
            <v>831477.49346457154</v>
          </cell>
          <cell r="AC205">
            <v>4289.3680218410445</v>
          </cell>
        </row>
        <row r="206">
          <cell r="D206" t="str">
            <v xml:space="preserve">Utilities </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row>
        <row r="207">
          <cell r="D207" t="str">
            <v>Depreciation</v>
          </cell>
          <cell r="E207">
            <v>19315.555555555558</v>
          </cell>
          <cell r="F207">
            <v>4056266.6666666674</v>
          </cell>
          <cell r="G207">
            <v>19315.555555555558</v>
          </cell>
          <cell r="H207">
            <v>4056266.6666666674</v>
          </cell>
          <cell r="I207">
            <v>19315.555555555558</v>
          </cell>
          <cell r="J207">
            <v>4056266.6666666674</v>
          </cell>
          <cell r="K207">
            <v>19315.555555555558</v>
          </cell>
          <cell r="L207">
            <v>4056266.6666666674</v>
          </cell>
          <cell r="M207">
            <v>19315.555555555558</v>
          </cell>
          <cell r="N207">
            <v>4056266.6666666674</v>
          </cell>
          <cell r="O207">
            <v>19315.555555555558</v>
          </cell>
          <cell r="P207">
            <v>4056266.6666666674</v>
          </cell>
          <cell r="Q207">
            <v>16556.190476190477</v>
          </cell>
          <cell r="R207">
            <v>3476800</v>
          </cell>
          <cell r="S207">
            <v>16556.190476190477</v>
          </cell>
          <cell r="T207">
            <v>3476800</v>
          </cell>
          <cell r="U207">
            <v>16556.190476190477</v>
          </cell>
          <cell r="V207">
            <v>3476800</v>
          </cell>
          <cell r="W207">
            <v>16556.190476190477</v>
          </cell>
          <cell r="X207">
            <v>3476800</v>
          </cell>
          <cell r="Y207">
            <v>16556.190476190477</v>
          </cell>
          <cell r="Z207">
            <v>3476800</v>
          </cell>
          <cell r="AA207">
            <v>16556.190476190477</v>
          </cell>
          <cell r="AB207">
            <v>3476800</v>
          </cell>
          <cell r="AC207">
            <v>17935.873015873014</v>
          </cell>
        </row>
        <row r="208">
          <cell r="D208" t="str">
            <v xml:space="preserve">Other Factory overhead </v>
          </cell>
          <cell r="E208">
            <v>2884.1866359118612</v>
          </cell>
          <cell r="F208">
            <v>605679.19354149082</v>
          </cell>
          <cell r="G208">
            <v>2884.1866359118612</v>
          </cell>
          <cell r="H208">
            <v>605679.19354149082</v>
          </cell>
          <cell r="I208">
            <v>2884.1866359118612</v>
          </cell>
          <cell r="J208">
            <v>605679.19354149082</v>
          </cell>
          <cell r="K208">
            <v>2884.1866359118612</v>
          </cell>
          <cell r="L208">
            <v>605679.19354149082</v>
          </cell>
          <cell r="M208">
            <v>2884.1866359118612</v>
          </cell>
          <cell r="N208">
            <v>605679.19354149082</v>
          </cell>
          <cell r="O208">
            <v>2884.1866359118612</v>
          </cell>
          <cell r="P208">
            <v>605679.19354149082</v>
          </cell>
          <cell r="Q208">
            <v>2472.1599736387384</v>
          </cell>
          <cell r="R208">
            <v>519153.59446413507</v>
          </cell>
          <cell r="S208">
            <v>2472.1599736387384</v>
          </cell>
          <cell r="T208">
            <v>519153.59446413507</v>
          </cell>
          <cell r="U208">
            <v>2472.1599736387384</v>
          </cell>
          <cell r="V208">
            <v>519153.59446413507</v>
          </cell>
          <cell r="W208">
            <v>2472.1599736387384</v>
          </cell>
          <cell r="X208">
            <v>519153.59446413507</v>
          </cell>
          <cell r="Y208">
            <v>2472.1599736387384</v>
          </cell>
          <cell r="Z208">
            <v>519153.59446413507</v>
          </cell>
          <cell r="AA208">
            <v>2472.1599736387384</v>
          </cell>
          <cell r="AB208">
            <v>519153.59446413507</v>
          </cell>
          <cell r="AC208">
            <v>2678.1733047753005</v>
          </cell>
        </row>
        <row r="209">
          <cell r="D209" t="str">
            <v>Running Royalty</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row>
        <row r="210">
          <cell r="E210">
            <v>26819.061599603927</v>
          </cell>
          <cell r="F210">
            <v>5632002.9359168243</v>
          </cell>
          <cell r="G210">
            <v>26819.061599603927</v>
          </cell>
          <cell r="H210">
            <v>5632002.9359168243</v>
          </cell>
          <cell r="I210">
            <v>26819.061599603927</v>
          </cell>
          <cell r="J210">
            <v>5632002.9359168243</v>
          </cell>
          <cell r="K210">
            <v>26819.061599603927</v>
          </cell>
          <cell r="L210">
            <v>5632002.9359168243</v>
          </cell>
          <cell r="M210">
            <v>26819.061599603927</v>
          </cell>
          <cell r="N210">
            <v>5632002.9359168243</v>
          </cell>
          <cell r="O210">
            <v>26819.061599603927</v>
          </cell>
          <cell r="P210">
            <v>5632002.9359168243</v>
          </cell>
          <cell r="Q210">
            <v>22987.767085374795</v>
          </cell>
          <cell r="R210">
            <v>4827431.0879287068</v>
          </cell>
          <cell r="S210">
            <v>22987.767085374795</v>
          </cell>
          <cell r="T210">
            <v>4827431.0879287068</v>
          </cell>
          <cell r="U210">
            <v>22987.767085374795</v>
          </cell>
          <cell r="V210">
            <v>4827431.0879287068</v>
          </cell>
          <cell r="W210">
            <v>22987.767085374795</v>
          </cell>
          <cell r="X210">
            <v>4827431.0879287068</v>
          </cell>
          <cell r="Y210">
            <v>22987.767085374795</v>
          </cell>
          <cell r="Z210">
            <v>4827431.0879287068</v>
          </cell>
          <cell r="AA210">
            <v>22987.767085374795</v>
          </cell>
          <cell r="AB210">
            <v>4827431.0879287068</v>
          </cell>
          <cell r="AC210">
            <v>24903.414342489359</v>
          </cell>
        </row>
        <row r="211">
          <cell r="C211" t="str">
            <v>Gross Profit</v>
          </cell>
          <cell r="E211">
            <v>5965.8850403698598</v>
          </cell>
          <cell r="F211">
            <v>1252835.8584776688</v>
          </cell>
          <cell r="G211">
            <v>5965.8850403698598</v>
          </cell>
          <cell r="H211">
            <v>1252835.8584776688</v>
          </cell>
          <cell r="I211">
            <v>5965.8850403698598</v>
          </cell>
          <cell r="J211">
            <v>1252835.8584776688</v>
          </cell>
          <cell r="K211">
            <v>5965.8850403698598</v>
          </cell>
          <cell r="L211">
            <v>1252835.8584776688</v>
          </cell>
          <cell r="M211">
            <v>5965.8850403698598</v>
          </cell>
          <cell r="N211">
            <v>1252835.8584776688</v>
          </cell>
          <cell r="O211">
            <v>5965.8850403698598</v>
          </cell>
          <cell r="P211">
            <v>1252835.8584776688</v>
          </cell>
          <cell r="Q211">
            <v>9797.1795545989917</v>
          </cell>
          <cell r="R211">
            <v>2057407.7064657863</v>
          </cell>
          <cell r="S211">
            <v>9797.1795545989917</v>
          </cell>
          <cell r="T211">
            <v>2057407.7064657863</v>
          </cell>
          <cell r="U211">
            <v>9797.1795545989917</v>
          </cell>
          <cell r="V211">
            <v>2057407.7064657863</v>
          </cell>
          <cell r="W211">
            <v>9797.1795545989917</v>
          </cell>
          <cell r="X211">
            <v>2057407.7064657863</v>
          </cell>
          <cell r="Y211">
            <v>9797.1795545989917</v>
          </cell>
          <cell r="Z211">
            <v>2057407.7064657863</v>
          </cell>
          <cell r="AA211">
            <v>9797.1795545989917</v>
          </cell>
          <cell r="AB211">
            <v>2057407.7064657863</v>
          </cell>
          <cell r="AC211">
            <v>7881.5322974844858</v>
          </cell>
        </row>
        <row r="213">
          <cell r="C213" t="str">
            <v>Other Expenses</v>
          </cell>
        </row>
        <row r="214">
          <cell r="D214" t="str">
            <v>Selling Expenses</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row>
        <row r="215">
          <cell r="D215" t="str">
            <v>Administrative Expenses</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row>
        <row r="216">
          <cell r="D216" t="str">
            <v>Depreciation (Admin. &amp; Selling )</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row>
        <row r="217">
          <cell r="D217" t="str">
            <v>Financial Charges -Capital Exp.</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row>
        <row r="218">
          <cell r="D218" t="str">
            <v>Financial  Charges -Working Capital</v>
          </cell>
          <cell r="E218">
            <v>201.57918431275289</v>
          </cell>
          <cell r="F218">
            <v>42331.628705678108</v>
          </cell>
          <cell r="G218">
            <v>178.4251077933327</v>
          </cell>
          <cell r="H218">
            <v>37469.272636599868</v>
          </cell>
          <cell r="I218">
            <v>175.55668509273093</v>
          </cell>
          <cell r="J218">
            <v>36866.903869473492</v>
          </cell>
          <cell r="K218">
            <v>160.53201526974851</v>
          </cell>
          <cell r="L218">
            <v>33711.723206647184</v>
          </cell>
          <cell r="M218">
            <v>214.5866255466828</v>
          </cell>
          <cell r="N218">
            <v>45063.191364803388</v>
          </cell>
          <cell r="O218">
            <v>207.35917650875876</v>
          </cell>
          <cell r="P218">
            <v>43545.427066839344</v>
          </cell>
          <cell r="Q218">
            <v>157.4713934840606</v>
          </cell>
          <cell r="R218">
            <v>33068.992631652727</v>
          </cell>
          <cell r="S218">
            <v>198.17331480982742</v>
          </cell>
          <cell r="T218">
            <v>41616.396110063761</v>
          </cell>
          <cell r="U218">
            <v>184.65378229632779</v>
          </cell>
          <cell r="V218">
            <v>38777.294282228839</v>
          </cell>
          <cell r="W218">
            <v>192.32717619631876</v>
          </cell>
          <cell r="X218">
            <v>40388.70700122694</v>
          </cell>
          <cell r="Y218">
            <v>193.74054120384864</v>
          </cell>
          <cell r="Z218">
            <v>40685.513652808215</v>
          </cell>
          <cell r="AA218">
            <v>186.90086739142365</v>
          </cell>
          <cell r="AB218">
            <v>39249.182152198962</v>
          </cell>
          <cell r="AC218">
            <v>187.60882249215112</v>
          </cell>
        </row>
        <row r="219">
          <cell r="D219" t="str">
            <v>Other Expenses (Charity &amp; Donation)</v>
          </cell>
          <cell r="E219">
            <v>139.98554466163398</v>
          </cell>
          <cell r="F219">
            <v>29396.964378943136</v>
          </cell>
          <cell r="G219">
            <v>123.90632485648104</v>
          </cell>
          <cell r="H219">
            <v>26020.328219861018</v>
          </cell>
          <cell r="I219">
            <v>121.91436464772984</v>
          </cell>
          <cell r="J219">
            <v>25602.016576023267</v>
          </cell>
          <cell r="K219">
            <v>111.48056615954759</v>
          </cell>
          <cell r="L219">
            <v>23410.918893504993</v>
          </cell>
          <cell r="M219">
            <v>149.01848996297417</v>
          </cell>
          <cell r="N219">
            <v>31293.882892224578</v>
          </cell>
          <cell r="O219">
            <v>143.99942813108245</v>
          </cell>
          <cell r="P219">
            <v>30239.879907527316</v>
          </cell>
          <cell r="Q219">
            <v>109.35513436393099</v>
          </cell>
          <cell r="R219">
            <v>22964.578216425507</v>
          </cell>
          <cell r="S219">
            <v>137.6203575068246</v>
          </cell>
          <cell r="T219">
            <v>28900.275076433169</v>
          </cell>
          <cell r="U219">
            <v>128.23179326133877</v>
          </cell>
          <cell r="V219">
            <v>26928.676584881141</v>
          </cell>
          <cell r="W219">
            <v>133.56053902522137</v>
          </cell>
          <cell r="X219">
            <v>28047.713195296488</v>
          </cell>
          <cell r="Y219">
            <v>134.54204250267267</v>
          </cell>
          <cell r="Z219">
            <v>28253.828925561262</v>
          </cell>
          <cell r="AA219">
            <v>129.79226902182199</v>
          </cell>
          <cell r="AB219">
            <v>27256.376494582619</v>
          </cell>
          <cell r="AC219">
            <v>130.2839045084383</v>
          </cell>
        </row>
        <row r="220">
          <cell r="D220" t="str">
            <v>Other Expenses ( W.P.P.F.)</v>
          </cell>
          <cell r="E220">
            <v>-99.685419286180618</v>
          </cell>
          <cell r="F220">
            <v>-20933.938050097931</v>
          </cell>
          <cell r="G220">
            <v>-516.01336466537521</v>
          </cell>
          <cell r="H220">
            <v>-108362.8065797288</v>
          </cell>
          <cell r="I220">
            <v>429.23507108313538</v>
          </cell>
          <cell r="J220">
            <v>90139.364927458431</v>
          </cell>
          <cell r="K220">
            <v>335.74469975652045</v>
          </cell>
          <cell r="L220">
            <v>70506.386948869287</v>
          </cell>
          <cell r="M220">
            <v>-83.654529301236565</v>
          </cell>
          <cell r="N220">
            <v>-17567.451153259677</v>
          </cell>
          <cell r="O220">
            <v>-121.56749282883391</v>
          </cell>
          <cell r="P220">
            <v>-25529.173494055121</v>
          </cell>
          <cell r="Q220">
            <v>-311.31446684236766</v>
          </cell>
          <cell r="R220">
            <v>-65376.038036897211</v>
          </cell>
          <cell r="S220">
            <v>675.13296289914501</v>
          </cell>
          <cell r="T220">
            <v>141777.92220882044</v>
          </cell>
          <cell r="U220">
            <v>676.31298309356544</v>
          </cell>
          <cell r="V220">
            <v>142025.72644964873</v>
          </cell>
          <cell r="W220">
            <v>-120.78534224496495</v>
          </cell>
          <cell r="X220">
            <v>-25364.921871442639</v>
          </cell>
          <cell r="Y220">
            <v>218.37700984244069</v>
          </cell>
          <cell r="Z220">
            <v>45859.172066912543</v>
          </cell>
          <cell r="AA220">
            <v>604.68828019460864</v>
          </cell>
          <cell r="AB220">
            <v>126984.53884086781</v>
          </cell>
          <cell r="AC220">
            <v>140.53919930837139</v>
          </cell>
        </row>
        <row r="221">
          <cell r="D221" t="str">
            <v>Workers Welfare Fund</v>
          </cell>
          <cell r="E221">
            <v>-37.880459328748636</v>
          </cell>
          <cell r="F221">
            <v>-7954.8964590372134</v>
          </cell>
          <cell r="G221">
            <v>-196.08507857284258</v>
          </cell>
          <cell r="H221">
            <v>-41177.866500296943</v>
          </cell>
          <cell r="I221">
            <v>163.10932701159146</v>
          </cell>
          <cell r="J221">
            <v>34252.958672434208</v>
          </cell>
          <cell r="K221">
            <v>127.58298590747775</v>
          </cell>
          <cell r="L221">
            <v>26792.427040570328</v>
          </cell>
          <cell r="M221">
            <v>-31.788721134469881</v>
          </cell>
          <cell r="N221">
            <v>-6675.6314382386754</v>
          </cell>
          <cell r="O221">
            <v>-46.195647274956897</v>
          </cell>
          <cell r="P221">
            <v>-9701.085927740949</v>
          </cell>
          <cell r="Q221">
            <v>-118.29949740009971</v>
          </cell>
          <cell r="R221">
            <v>-24842.894454020938</v>
          </cell>
          <cell r="S221">
            <v>256.55052590167514</v>
          </cell>
          <cell r="T221">
            <v>53875.610439351782</v>
          </cell>
          <cell r="U221">
            <v>256.99893357555482</v>
          </cell>
          <cell r="V221">
            <v>53969.776050866509</v>
          </cell>
          <cell r="W221">
            <v>-45.898430053086649</v>
          </cell>
          <cell r="X221">
            <v>-9638.6703111481966</v>
          </cell>
          <cell r="Y221">
            <v>82.983263740127455</v>
          </cell>
          <cell r="Z221">
            <v>17426.485385426764</v>
          </cell>
          <cell r="AA221">
            <v>229.78154647395132</v>
          </cell>
          <cell r="AB221">
            <v>48254.124759529775</v>
          </cell>
          <cell r="AC221">
            <v>53.404895737181135</v>
          </cell>
        </row>
        <row r="222">
          <cell r="E222">
            <v>203.99885035945763</v>
          </cell>
          <cell r="F222">
            <v>42839.758575486099</v>
          </cell>
          <cell r="G222">
            <v>-409.76701058840405</v>
          </cell>
          <cell r="H222">
            <v>-86051.072223564857</v>
          </cell>
          <cell r="I222">
            <v>889.81544783518757</v>
          </cell>
          <cell r="J222">
            <v>186861.24404538941</v>
          </cell>
          <cell r="K222">
            <v>735.3402670932943</v>
          </cell>
          <cell r="L222">
            <v>154421.45608959178</v>
          </cell>
          <cell r="M222">
            <v>248.16186507395054</v>
          </cell>
          <cell r="N222">
            <v>52113.991665529611</v>
          </cell>
          <cell r="O222">
            <v>183.59546453605043</v>
          </cell>
          <cell r="P222">
            <v>38555.047552570584</v>
          </cell>
          <cell r="Q222">
            <v>-162.78743639447578</v>
          </cell>
          <cell r="R222">
            <v>-34185.361642839911</v>
          </cell>
          <cell r="S222">
            <v>1267.4771611174722</v>
          </cell>
          <cell r="T222">
            <v>266170.20383466914</v>
          </cell>
          <cell r="U222">
            <v>1246.1974922267868</v>
          </cell>
          <cell r="V222">
            <v>261701.47336762521</v>
          </cell>
          <cell r="W222">
            <v>159.20394292348851</v>
          </cell>
          <cell r="X222">
            <v>33432.828013932587</v>
          </cell>
          <cell r="Y222">
            <v>629.64285728908942</v>
          </cell>
          <cell r="Z222">
            <v>132225.00003070879</v>
          </cell>
          <cell r="AA222">
            <v>1151.1629630818056</v>
          </cell>
          <cell r="AB222">
            <v>241744.22224717916</v>
          </cell>
          <cell r="AC222">
            <v>511.83682204614189</v>
          </cell>
        </row>
        <row r="223">
          <cell r="D223" t="str">
            <v>Operating Profit</v>
          </cell>
          <cell r="E223">
            <v>5761.8861900104021</v>
          </cell>
          <cell r="F223">
            <v>1209996.0999021828</v>
          </cell>
          <cell r="G223">
            <v>6375.6520509582642</v>
          </cell>
          <cell r="H223">
            <v>1338886.9307012337</v>
          </cell>
          <cell r="I223">
            <v>5076.0695925346718</v>
          </cell>
          <cell r="J223">
            <v>1065974.6144322795</v>
          </cell>
          <cell r="K223">
            <v>5230.5447732765651</v>
          </cell>
          <cell r="L223">
            <v>1098414.402388077</v>
          </cell>
          <cell r="M223">
            <v>5717.7231752959096</v>
          </cell>
          <cell r="N223">
            <v>1200721.8668121393</v>
          </cell>
          <cell r="O223">
            <v>5782.2895758338091</v>
          </cell>
          <cell r="P223">
            <v>1214280.8109250981</v>
          </cell>
          <cell r="Q223">
            <v>9959.9669909934673</v>
          </cell>
          <cell r="R223">
            <v>2091593.0681086262</v>
          </cell>
          <cell r="S223">
            <v>8529.7023934815188</v>
          </cell>
          <cell r="T223">
            <v>1791237.5026311171</v>
          </cell>
          <cell r="U223">
            <v>8550.9820623722044</v>
          </cell>
          <cell r="V223">
            <v>1795706.2330981612</v>
          </cell>
          <cell r="W223">
            <v>9637.9756116755034</v>
          </cell>
          <cell r="X223">
            <v>2023974.8784518538</v>
          </cell>
          <cell r="Y223">
            <v>9167.5366973099026</v>
          </cell>
          <cell r="Z223">
            <v>1925182.7064350776</v>
          </cell>
          <cell r="AA223">
            <v>8646.0165915171856</v>
          </cell>
          <cell r="AB223">
            <v>1815663.4842186072</v>
          </cell>
          <cell r="AC223">
            <v>7369.6954754383441</v>
          </cell>
        </row>
        <row r="225">
          <cell r="C225" t="str">
            <v>Other Income</v>
          </cell>
        </row>
        <row r="226">
          <cell r="D226" t="str">
            <v>H.D</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row>
        <row r="227">
          <cell r="D227" t="str">
            <v>Others</v>
          </cell>
          <cell r="E227">
            <v>3111.1111111111113</v>
          </cell>
          <cell r="F227">
            <v>653333.33333333337</v>
          </cell>
          <cell r="G227">
            <v>3111.1111111111113</v>
          </cell>
          <cell r="H227">
            <v>653333.33333333337</v>
          </cell>
          <cell r="I227">
            <v>3111.1111111111113</v>
          </cell>
          <cell r="J227">
            <v>653333.33333333337</v>
          </cell>
          <cell r="K227">
            <v>3111.1111111111113</v>
          </cell>
          <cell r="L227">
            <v>653333.33333333337</v>
          </cell>
          <cell r="M227">
            <v>3111.1111111111113</v>
          </cell>
          <cell r="N227">
            <v>653333.33333333337</v>
          </cell>
          <cell r="O227">
            <v>3111.1111111111113</v>
          </cell>
          <cell r="P227">
            <v>653333.33333333337</v>
          </cell>
          <cell r="Q227">
            <v>2666.666666666667</v>
          </cell>
          <cell r="R227">
            <v>560000.00000000012</v>
          </cell>
          <cell r="S227">
            <v>2666.666666666667</v>
          </cell>
          <cell r="T227">
            <v>560000.00000000012</v>
          </cell>
          <cell r="U227">
            <v>2666.666666666667</v>
          </cell>
          <cell r="V227">
            <v>560000.00000000012</v>
          </cell>
          <cell r="W227">
            <v>2666.666666666667</v>
          </cell>
          <cell r="X227">
            <v>560000.00000000012</v>
          </cell>
          <cell r="Y227">
            <v>2666.666666666667</v>
          </cell>
          <cell r="Z227">
            <v>560000.00000000012</v>
          </cell>
          <cell r="AA227">
            <v>2666.666666666667</v>
          </cell>
          <cell r="AB227">
            <v>560000.00000000012</v>
          </cell>
          <cell r="AC227">
            <v>2888.8888888888891</v>
          </cell>
        </row>
        <row r="228">
          <cell r="E228">
            <v>3111.1111111111113</v>
          </cell>
          <cell r="F228">
            <v>653333.33333333337</v>
          </cell>
          <cell r="G228">
            <v>3111.1111111111113</v>
          </cell>
          <cell r="H228">
            <v>653333.33333333337</v>
          </cell>
          <cell r="I228">
            <v>3111.1111111111113</v>
          </cell>
          <cell r="J228">
            <v>653333.33333333337</v>
          </cell>
          <cell r="K228">
            <v>3111.1111111111113</v>
          </cell>
          <cell r="L228">
            <v>653333.33333333337</v>
          </cell>
          <cell r="M228">
            <v>3111.1111111111113</v>
          </cell>
          <cell r="N228">
            <v>653333.33333333337</v>
          </cell>
          <cell r="O228">
            <v>3111.1111111111113</v>
          </cell>
          <cell r="P228">
            <v>653333.33333333337</v>
          </cell>
          <cell r="Q228">
            <v>2666.666666666667</v>
          </cell>
          <cell r="R228">
            <v>560000.00000000012</v>
          </cell>
          <cell r="S228">
            <v>2666.666666666667</v>
          </cell>
          <cell r="T228">
            <v>560000.00000000012</v>
          </cell>
          <cell r="U228">
            <v>2666.666666666667</v>
          </cell>
          <cell r="V228">
            <v>560000.00000000012</v>
          </cell>
          <cell r="W228">
            <v>2666.666666666667</v>
          </cell>
          <cell r="X228">
            <v>560000.00000000012</v>
          </cell>
          <cell r="Y228">
            <v>2666.666666666667</v>
          </cell>
          <cell r="Z228">
            <v>560000.00000000012</v>
          </cell>
          <cell r="AA228">
            <v>2666.666666666667</v>
          </cell>
          <cell r="AB228">
            <v>560000.00000000012</v>
          </cell>
          <cell r="AC228">
            <v>2888.8888888888891</v>
          </cell>
        </row>
        <row r="230">
          <cell r="C230" t="str">
            <v>Profit before tax</v>
          </cell>
          <cell r="E230">
            <v>8872.9973011215134</v>
          </cell>
          <cell r="F230">
            <v>1863329.4332355163</v>
          </cell>
          <cell r="G230">
            <v>9486.7631620693755</v>
          </cell>
          <cell r="H230">
            <v>1992220.2640345669</v>
          </cell>
          <cell r="I230">
            <v>8187.1807036457831</v>
          </cell>
          <cell r="J230">
            <v>1719307.947765613</v>
          </cell>
          <cell r="K230">
            <v>8341.6558843876774</v>
          </cell>
          <cell r="L230">
            <v>1751747.7357214103</v>
          </cell>
          <cell r="M230">
            <v>8828.8342864070219</v>
          </cell>
          <cell r="N230">
            <v>1854055.2001454728</v>
          </cell>
          <cell r="O230">
            <v>8893.4006869449204</v>
          </cell>
          <cell r="P230">
            <v>1867614.1442584316</v>
          </cell>
          <cell r="Q230">
            <v>12626.633657660135</v>
          </cell>
          <cell r="R230">
            <v>2651593.0681086262</v>
          </cell>
          <cell r="S230">
            <v>11196.369060148187</v>
          </cell>
          <cell r="T230">
            <v>2351237.5026311171</v>
          </cell>
          <cell r="U230">
            <v>11217.648729038872</v>
          </cell>
          <cell r="V230">
            <v>2355706.2330981614</v>
          </cell>
          <cell r="W230">
            <v>12304.642278342169</v>
          </cell>
          <cell r="X230">
            <v>2583974.878451854</v>
          </cell>
          <cell r="Y230">
            <v>11834.203363976569</v>
          </cell>
          <cell r="Z230">
            <v>2485182.7064350778</v>
          </cell>
          <cell r="AA230">
            <v>11312.683258183853</v>
          </cell>
          <cell r="AB230">
            <v>2375663.4842186072</v>
          </cell>
          <cell r="AC230">
            <v>10258.584364327233</v>
          </cell>
        </row>
        <row r="232">
          <cell r="C232" t="str">
            <v>Taxation</v>
          </cell>
        </row>
        <row r="233">
          <cell r="D233" t="str">
            <v>Current</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row>
        <row r="234">
          <cell r="D234" t="str">
            <v>Deferred</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row>
        <row r="235">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row>
        <row r="237">
          <cell r="C237" t="str">
            <v>Net Profit after taxation</v>
          </cell>
          <cell r="E237">
            <v>8872.9973011215134</v>
          </cell>
          <cell r="F237">
            <v>1863329.4332355163</v>
          </cell>
          <cell r="G237">
            <v>9486.7631620693755</v>
          </cell>
          <cell r="H237">
            <v>1992220.2640345669</v>
          </cell>
          <cell r="I237">
            <v>8187.1807036457831</v>
          </cell>
          <cell r="J237">
            <v>1719307.947765613</v>
          </cell>
          <cell r="K237">
            <v>8341.6558843876774</v>
          </cell>
          <cell r="L237">
            <v>1751747.7357214103</v>
          </cell>
          <cell r="M237">
            <v>8828.8342864070219</v>
          </cell>
          <cell r="N237">
            <v>1854055.2001454728</v>
          </cell>
          <cell r="O237">
            <v>8893.4006869449204</v>
          </cell>
          <cell r="P237">
            <v>1867614.1442584316</v>
          </cell>
          <cell r="Q237">
            <v>12626.633657660135</v>
          </cell>
          <cell r="R237">
            <v>2651593.0681086262</v>
          </cell>
          <cell r="S237">
            <v>11196.369060148187</v>
          </cell>
          <cell r="T237">
            <v>2351237.5026311171</v>
          </cell>
          <cell r="U237">
            <v>11217.648729038872</v>
          </cell>
          <cell r="V237">
            <v>2355706.2330981614</v>
          </cell>
          <cell r="W237">
            <v>12304.642278342169</v>
          </cell>
          <cell r="X237">
            <v>2583974.878451854</v>
          </cell>
          <cell r="Y237">
            <v>11834.203363976569</v>
          </cell>
          <cell r="Z237">
            <v>2485182.7064350778</v>
          </cell>
          <cell r="AA237">
            <v>11312.683258183853</v>
          </cell>
          <cell r="AB237">
            <v>2375663.4842186072</v>
          </cell>
          <cell r="AC237">
            <v>10258.584364327233</v>
          </cell>
        </row>
        <row r="241">
          <cell r="D241" t="str">
            <v>CKD Cost</v>
          </cell>
          <cell r="F241">
            <v>55621672.529746994</v>
          </cell>
          <cell r="H241">
            <v>55621672.529746994</v>
          </cell>
          <cell r="J241">
            <v>55621672.529746994</v>
          </cell>
          <cell r="L241">
            <v>55621672.529746994</v>
          </cell>
          <cell r="N241">
            <v>55621672.529746994</v>
          </cell>
          <cell r="P241">
            <v>55621672.529746994</v>
          </cell>
          <cell r="R241">
            <v>58402756.156234346</v>
          </cell>
          <cell r="T241">
            <v>58402756.156234346</v>
          </cell>
          <cell r="V241">
            <v>58402756.156234346</v>
          </cell>
          <cell r="X241">
            <v>58402756.156234346</v>
          </cell>
          <cell r="Z241">
            <v>58402756.156234346</v>
          </cell>
          <cell r="AB241">
            <v>58402756.156234346</v>
          </cell>
          <cell r="AC241">
            <v>684146572.11588812</v>
          </cell>
          <cell r="AD241" t="e">
            <v>#REF!</v>
          </cell>
        </row>
        <row r="242">
          <cell r="D242" t="str">
            <v>Vendor parts</v>
          </cell>
          <cell r="F242">
            <v>27750870</v>
          </cell>
          <cell r="H242">
            <v>27750870</v>
          </cell>
          <cell r="J242">
            <v>27750870</v>
          </cell>
          <cell r="L242">
            <v>27750870</v>
          </cell>
          <cell r="N242">
            <v>27750870</v>
          </cell>
          <cell r="P242">
            <v>27750870</v>
          </cell>
          <cell r="R242">
            <v>29134335</v>
          </cell>
          <cell r="T242">
            <v>29134335</v>
          </cell>
          <cell r="V242">
            <v>29134335</v>
          </cell>
          <cell r="X242">
            <v>29134335</v>
          </cell>
          <cell r="Z242">
            <v>29134335</v>
          </cell>
          <cell r="AB242">
            <v>29134335</v>
          </cell>
          <cell r="AC242">
            <v>341311230</v>
          </cell>
          <cell r="AD242" t="e">
            <v>#REF!</v>
          </cell>
        </row>
        <row r="243">
          <cell r="D243" t="str">
            <v>Nummi Parts</v>
          </cell>
          <cell r="F243">
            <v>0</v>
          </cell>
          <cell r="H243">
            <v>0</v>
          </cell>
          <cell r="J243">
            <v>0</v>
          </cell>
          <cell r="L243">
            <v>0</v>
          </cell>
          <cell r="N243">
            <v>0</v>
          </cell>
          <cell r="P243">
            <v>0</v>
          </cell>
          <cell r="R243">
            <v>0</v>
          </cell>
          <cell r="T243">
            <v>0</v>
          </cell>
          <cell r="V243">
            <v>0</v>
          </cell>
          <cell r="X243">
            <v>0</v>
          </cell>
          <cell r="Z243">
            <v>0</v>
          </cell>
          <cell r="AB243">
            <v>0</v>
          </cell>
          <cell r="AC243">
            <v>0</v>
          </cell>
          <cell r="AD243" t="e">
            <v>#REF!</v>
          </cell>
        </row>
        <row r="244">
          <cell r="D244" t="str">
            <v>Paints &amp; Chemicals</v>
          </cell>
          <cell r="F244">
            <v>1732050</v>
          </cell>
          <cell r="H244">
            <v>1732050</v>
          </cell>
          <cell r="J244">
            <v>1732050</v>
          </cell>
          <cell r="L244">
            <v>1732050</v>
          </cell>
          <cell r="N244">
            <v>1732050</v>
          </cell>
          <cell r="P244">
            <v>1732050</v>
          </cell>
          <cell r="R244">
            <v>1782165</v>
          </cell>
          <cell r="T244">
            <v>1782165</v>
          </cell>
          <cell r="V244">
            <v>1782165</v>
          </cell>
          <cell r="X244">
            <v>1782165</v>
          </cell>
          <cell r="Z244">
            <v>1782165</v>
          </cell>
          <cell r="AB244">
            <v>1782165</v>
          </cell>
          <cell r="AC244">
            <v>21085290</v>
          </cell>
          <cell r="AD244" t="e">
            <v>#REF!</v>
          </cell>
        </row>
        <row r="245">
          <cell r="D245" t="str">
            <v>Consumables</v>
          </cell>
          <cell r="F245">
            <v>1003380</v>
          </cell>
          <cell r="H245">
            <v>1003380</v>
          </cell>
          <cell r="J245">
            <v>1003380</v>
          </cell>
          <cell r="L245">
            <v>1003380</v>
          </cell>
          <cell r="N245">
            <v>1003380</v>
          </cell>
          <cell r="P245">
            <v>1003380</v>
          </cell>
          <cell r="R245">
            <v>1052940</v>
          </cell>
          <cell r="T245">
            <v>1052940</v>
          </cell>
          <cell r="V245">
            <v>1052940</v>
          </cell>
          <cell r="X245">
            <v>1052940</v>
          </cell>
          <cell r="Z245">
            <v>1052940</v>
          </cell>
          <cell r="AB245">
            <v>1052940</v>
          </cell>
          <cell r="AC245">
            <v>12337920</v>
          </cell>
          <cell r="AD245" t="e">
            <v>#REF!</v>
          </cell>
        </row>
        <row r="246">
          <cell r="D246" t="str">
            <v>KD Parts</v>
          </cell>
          <cell r="F246">
            <v>0</v>
          </cell>
          <cell r="H246">
            <v>0</v>
          </cell>
          <cell r="J246">
            <v>0</v>
          </cell>
          <cell r="L246">
            <v>0</v>
          </cell>
          <cell r="N246">
            <v>0</v>
          </cell>
          <cell r="P246">
            <v>0</v>
          </cell>
          <cell r="R246">
            <v>0</v>
          </cell>
          <cell r="T246">
            <v>0</v>
          </cell>
          <cell r="V246">
            <v>0</v>
          </cell>
          <cell r="X246">
            <v>0</v>
          </cell>
          <cell r="Z246">
            <v>0</v>
          </cell>
          <cell r="AB246">
            <v>0</v>
          </cell>
          <cell r="AC246">
            <v>0</v>
          </cell>
          <cell r="AD246" t="e">
            <v>#REF!</v>
          </cell>
        </row>
        <row r="247">
          <cell r="D247" t="str">
            <v>Spare parts</v>
          </cell>
          <cell r="F247">
            <v>12150</v>
          </cell>
          <cell r="H247">
            <v>12150</v>
          </cell>
          <cell r="J247">
            <v>12150</v>
          </cell>
          <cell r="L247">
            <v>12150</v>
          </cell>
          <cell r="N247">
            <v>12150</v>
          </cell>
          <cell r="P247">
            <v>12150</v>
          </cell>
          <cell r="R247">
            <v>12810</v>
          </cell>
          <cell r="T247">
            <v>12810</v>
          </cell>
          <cell r="V247">
            <v>12810</v>
          </cell>
          <cell r="X247">
            <v>12810</v>
          </cell>
          <cell r="Z247">
            <v>12810</v>
          </cell>
          <cell r="AB247">
            <v>12810</v>
          </cell>
          <cell r="AC247">
            <v>149760</v>
          </cell>
          <cell r="AD247" t="e">
            <v>#REF!</v>
          </cell>
        </row>
        <row r="248">
          <cell r="D248" t="str">
            <v>Utilities</v>
          </cell>
          <cell r="F248">
            <v>1271910</v>
          </cell>
          <cell r="H248">
            <v>1271910</v>
          </cell>
          <cell r="J248">
            <v>1271910</v>
          </cell>
          <cell r="L248">
            <v>1271910</v>
          </cell>
          <cell r="N248">
            <v>1271910</v>
          </cell>
          <cell r="P248">
            <v>1271910</v>
          </cell>
          <cell r="R248">
            <v>1330035</v>
          </cell>
          <cell r="T248">
            <v>1330035</v>
          </cell>
          <cell r="V248">
            <v>1330035</v>
          </cell>
          <cell r="X248">
            <v>1330035</v>
          </cell>
          <cell r="Z248">
            <v>1330035</v>
          </cell>
          <cell r="AB248">
            <v>1330035</v>
          </cell>
          <cell r="AC248">
            <v>15611670</v>
          </cell>
        </row>
        <row r="249">
          <cell r="D249" t="str">
            <v>Royalties</v>
          </cell>
          <cell r="F249">
            <v>612510</v>
          </cell>
          <cell r="H249">
            <v>612510</v>
          </cell>
          <cell r="J249">
            <v>612510</v>
          </cell>
          <cell r="L249">
            <v>612510</v>
          </cell>
          <cell r="N249">
            <v>612510</v>
          </cell>
          <cell r="P249">
            <v>612510</v>
          </cell>
          <cell r="R249">
            <v>640920</v>
          </cell>
          <cell r="T249">
            <v>640920</v>
          </cell>
          <cell r="V249">
            <v>640920</v>
          </cell>
          <cell r="X249">
            <v>640920</v>
          </cell>
          <cell r="Z249">
            <v>640920</v>
          </cell>
          <cell r="AB249">
            <v>640920</v>
          </cell>
          <cell r="AC249">
            <v>7520580</v>
          </cell>
        </row>
        <row r="251">
          <cell r="F251">
            <v>88004542.529746994</v>
          </cell>
          <cell r="H251">
            <v>88004542.529746994</v>
          </cell>
          <cell r="J251">
            <v>88004542.529746994</v>
          </cell>
          <cell r="L251">
            <v>88004542.529746994</v>
          </cell>
          <cell r="N251">
            <v>88004542.529746994</v>
          </cell>
          <cell r="P251">
            <v>88004542.529746994</v>
          </cell>
          <cell r="R251">
            <v>92355961.156234354</v>
          </cell>
          <cell r="T251">
            <v>92355961.156234354</v>
          </cell>
          <cell r="V251">
            <v>92355961.156234354</v>
          </cell>
          <cell r="X251">
            <v>92355961.156234354</v>
          </cell>
          <cell r="Z251">
            <v>92355961.156234354</v>
          </cell>
          <cell r="AB251">
            <v>92355961.156234354</v>
          </cell>
          <cell r="AC251">
            <v>1059030772.1158881</v>
          </cell>
        </row>
        <row r="252">
          <cell r="F252">
            <v>-1744257.5881870389</v>
          </cell>
          <cell r="H252">
            <v>-1744257.5881870389</v>
          </cell>
          <cell r="J252">
            <v>-1744257.5881870389</v>
          </cell>
          <cell r="L252">
            <v>-1744257.5881870389</v>
          </cell>
          <cell r="N252">
            <v>-2093109.1058244407</v>
          </cell>
          <cell r="P252">
            <v>-2093109.1058244407</v>
          </cell>
          <cell r="R252">
            <v>-14206817.26956974</v>
          </cell>
          <cell r="T252">
            <v>-14206817.26956974</v>
          </cell>
          <cell r="V252">
            <v>-14206817.26956974</v>
          </cell>
          <cell r="X252">
            <v>-14206817.26956974</v>
          </cell>
          <cell r="Z252">
            <v>-14206817.26956974</v>
          </cell>
          <cell r="AB252">
            <v>-14206817.26956974</v>
          </cell>
          <cell r="AC252">
            <v>-119536402.18181562</v>
          </cell>
        </row>
      </sheetData>
      <sheetData sheetId="12">
        <row r="31">
          <cell r="C31" t="str">
            <v>Administrative Expenses</v>
          </cell>
          <cell r="D31">
            <v>10721372.916666664</v>
          </cell>
          <cell r="E31">
            <v>10721372.916666666</v>
          </cell>
          <cell r="F31">
            <v>10721372.916666664</v>
          </cell>
          <cell r="G31">
            <v>10721372.916666666</v>
          </cell>
          <cell r="H31">
            <v>10721372.916666664</v>
          </cell>
          <cell r="I31">
            <v>10721372.916666664</v>
          </cell>
          <cell r="J31">
            <v>10721372.916666664</v>
          </cell>
          <cell r="K31">
            <v>10721372.916666662</v>
          </cell>
          <cell r="L31">
            <v>10721372.916666664</v>
          </cell>
          <cell r="M31">
            <v>10721372.916666664</v>
          </cell>
          <cell r="N31">
            <v>10721372.916666664</v>
          </cell>
          <cell r="O31">
            <v>10721372.916666664</v>
          </cell>
          <cell r="P31">
            <v>128656474.99999994</v>
          </cell>
          <cell r="Q31">
            <v>128656474.99999996</v>
          </cell>
          <cell r="R31">
            <v>96492356.24999997</v>
          </cell>
          <cell r="S31">
            <v>0</v>
          </cell>
          <cell r="T31">
            <v>1.0167250052835973E-2</v>
          </cell>
        </row>
        <row r="32">
          <cell r="C32" t="str">
            <v>Depreciation (Admin. &amp; Selling )</v>
          </cell>
          <cell r="D32">
            <v>3015166.666666667</v>
          </cell>
          <cell r="E32">
            <v>3015166.666666667</v>
          </cell>
          <cell r="F32">
            <v>3015166.666666666</v>
          </cell>
          <cell r="G32">
            <v>3015166.666666667</v>
          </cell>
          <cell r="H32">
            <v>3015166.6666666665</v>
          </cell>
          <cell r="I32">
            <v>3015166.6666666665</v>
          </cell>
          <cell r="J32">
            <v>3015166.666666666</v>
          </cell>
          <cell r="K32">
            <v>3015166.6666666665</v>
          </cell>
          <cell r="L32">
            <v>3015166.666666667</v>
          </cell>
          <cell r="M32">
            <v>3015166.6666666665</v>
          </cell>
          <cell r="N32">
            <v>3015166.666666667</v>
          </cell>
          <cell r="O32">
            <v>3015166.6666666665</v>
          </cell>
          <cell r="P32">
            <v>36182000</v>
          </cell>
          <cell r="Q32">
            <v>36182000.000000007</v>
          </cell>
          <cell r="R32">
            <v>27136499.999999996</v>
          </cell>
          <cell r="S32">
            <v>0</v>
          </cell>
          <cell r="T32">
            <v>2.859330954090817E-3</v>
          </cell>
        </row>
        <row r="33">
          <cell r="C33" t="str">
            <v>Financial Charges -Capital 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C34" t="str">
            <v>Financial  Charges -Working Capital</v>
          </cell>
          <cell r="D34">
            <v>600000</v>
          </cell>
          <cell r="E34">
            <v>600000.00000000012</v>
          </cell>
          <cell r="F34">
            <v>600000</v>
          </cell>
          <cell r="G34">
            <v>600000</v>
          </cell>
          <cell r="H34">
            <v>600000</v>
          </cell>
          <cell r="I34">
            <v>600000</v>
          </cell>
          <cell r="J34">
            <v>599999.99999999988</v>
          </cell>
          <cell r="K34">
            <v>600000</v>
          </cell>
          <cell r="L34">
            <v>599999.99999999988</v>
          </cell>
          <cell r="M34">
            <v>599999.99999999977</v>
          </cell>
          <cell r="N34">
            <v>600000.00000000012</v>
          </cell>
          <cell r="O34">
            <v>599999.99999999988</v>
          </cell>
          <cell r="P34">
            <v>7200000</v>
          </cell>
          <cell r="Q34">
            <v>7200000.0000000009</v>
          </cell>
          <cell r="R34">
            <v>5400000</v>
          </cell>
          <cell r="S34">
            <v>0</v>
          </cell>
          <cell r="T34">
            <v>5.6898963212243328E-4</v>
          </cell>
        </row>
        <row r="35">
          <cell r="C35" t="str">
            <v>Charity &amp; Donation</v>
          </cell>
          <cell r="D35">
            <v>416666.66666666674</v>
          </cell>
          <cell r="E35">
            <v>416666.66666666674</v>
          </cell>
          <cell r="F35">
            <v>416666.66666666663</v>
          </cell>
          <cell r="G35">
            <v>416666.66666666674</v>
          </cell>
          <cell r="H35">
            <v>416666.66666666674</v>
          </cell>
          <cell r="I35">
            <v>416666.66666666674</v>
          </cell>
          <cell r="J35">
            <v>416666.66666666669</v>
          </cell>
          <cell r="K35">
            <v>416666.66666666669</v>
          </cell>
          <cell r="L35">
            <v>416666.66666666674</v>
          </cell>
          <cell r="M35">
            <v>416666.66666666669</v>
          </cell>
          <cell r="N35">
            <v>416666.66666666669</v>
          </cell>
          <cell r="O35">
            <v>416666.66666666663</v>
          </cell>
          <cell r="P35">
            <v>5000000</v>
          </cell>
          <cell r="Q35">
            <v>5000000</v>
          </cell>
          <cell r="R35">
            <v>3750000</v>
          </cell>
          <cell r="S35">
            <v>0</v>
          </cell>
          <cell r="T35">
            <v>3.95131688973912E-4</v>
          </cell>
        </row>
        <row r="36">
          <cell r="C36" t="str">
            <v>W.P.P.F.</v>
          </cell>
          <cell r="D36">
            <v>3559868.9292300735</v>
          </cell>
          <cell r="E36">
            <v>3767707.5929493941</v>
          </cell>
          <cell r="F36">
            <v>3677909.3910089652</v>
          </cell>
          <cell r="G36">
            <v>4171651.4457984064</v>
          </cell>
          <cell r="H36">
            <v>2841065.1533499868</v>
          </cell>
          <cell r="I36">
            <v>3207703.4925322449</v>
          </cell>
          <cell r="J36">
            <v>4335966.3675106233</v>
          </cell>
          <cell r="K36">
            <v>3064995.3006430091</v>
          </cell>
          <cell r="L36">
            <v>3508339.016590822</v>
          </cell>
          <cell r="M36">
            <v>3361367.686896902</v>
          </cell>
          <cell r="N36">
            <v>3065663.6406980813</v>
          </cell>
          <cell r="O36">
            <v>3875710.4839301649</v>
          </cell>
          <cell r="P36">
            <v>42437948.50113868</v>
          </cell>
          <cell r="Q36">
            <v>42437948.501138672</v>
          </cell>
          <cell r="R36">
            <v>32135206.689613532</v>
          </cell>
          <cell r="S36">
            <v>0</v>
          </cell>
          <cell r="T36">
            <v>3.3537156535685649E-3</v>
          </cell>
        </row>
        <row r="37">
          <cell r="C37" t="str">
            <v>W.W.F</v>
          </cell>
          <cell r="D37">
            <v>1352750.193107428</v>
          </cell>
          <cell r="E37">
            <v>1431728.8853207699</v>
          </cell>
          <cell r="F37">
            <v>1397605.568583407</v>
          </cell>
          <cell r="G37">
            <v>1585227.5494033948</v>
          </cell>
          <cell r="H37">
            <v>1079604.7582729952</v>
          </cell>
          <cell r="I37">
            <v>1218927.3271622532</v>
          </cell>
          <cell r="J37">
            <v>1647667.2196540369</v>
          </cell>
          <cell r="K37">
            <v>1164698.2142443438</v>
          </cell>
          <cell r="L37">
            <v>1333168.8263045123</v>
          </cell>
          <cell r="M37">
            <v>1277319.7210208229</v>
          </cell>
          <cell r="N37">
            <v>1164952.183465271</v>
          </cell>
          <cell r="O37">
            <v>1472769.9838934625</v>
          </cell>
          <cell r="P37">
            <v>16126420.430432696</v>
          </cell>
          <cell r="Q37">
            <v>16126420.430432698</v>
          </cell>
          <cell r="R37">
            <v>12211378.542053141</v>
          </cell>
          <cell r="S37">
            <v>0</v>
          </cell>
          <cell r="T37">
            <v>1.2744119483560545E-3</v>
          </cell>
        </row>
        <row r="38">
          <cell r="D38">
            <v>29080175.705670834</v>
          </cell>
          <cell r="E38">
            <v>32216993.061603501</v>
          </cell>
          <cell r="F38">
            <v>34243071.542925708</v>
          </cell>
          <cell r="G38">
            <v>35883185.578535132</v>
          </cell>
          <cell r="H38">
            <v>34745726.494956322</v>
          </cell>
          <cell r="I38">
            <v>28807937.403027836</v>
          </cell>
          <cell r="J38">
            <v>33991190.170497991</v>
          </cell>
          <cell r="K38">
            <v>29257250.09822068</v>
          </cell>
          <cell r="L38">
            <v>31019064.426228669</v>
          </cell>
          <cell r="M38">
            <v>31091243.991251055</v>
          </cell>
          <cell r="N38">
            <v>36558172.407496691</v>
          </cell>
          <cell r="O38">
            <v>27101037.05115696</v>
          </cell>
          <cell r="P38">
            <v>383995047.9315713</v>
          </cell>
          <cell r="Q38">
            <v>383995047.9315713</v>
          </cell>
          <cell r="R38">
            <v>289244594.48166662</v>
          </cell>
          <cell r="S38">
            <v>0</v>
          </cell>
          <cell r="T38">
            <v>3.0345722369364014E-2</v>
          </cell>
        </row>
        <row r="39">
          <cell r="R39">
            <v>0</v>
          </cell>
        </row>
        <row r="40">
          <cell r="B40" t="str">
            <v>Operating  Profit</v>
          </cell>
          <cell r="D40">
            <v>47080764.79559736</v>
          </cell>
          <cell r="E40">
            <v>51060120.714051098</v>
          </cell>
          <cell r="F40">
            <v>49308046.193920426</v>
          </cell>
          <cell r="G40">
            <v>59484035.254099481</v>
          </cell>
          <cell r="H40">
            <v>34645998.488710143</v>
          </cell>
          <cell r="I40">
            <v>41549456.364283785</v>
          </cell>
          <cell r="J40">
            <v>69522267.096381009</v>
          </cell>
          <cell r="K40">
            <v>47928737.831306055</v>
          </cell>
          <cell r="L40">
            <v>56088529.822254434</v>
          </cell>
          <cell r="M40">
            <v>53494071.663353667</v>
          </cell>
          <cell r="N40">
            <v>47941182.323131606</v>
          </cell>
          <cell r="O40">
            <v>62991102.544113003</v>
          </cell>
          <cell r="P40">
            <v>621094313.09120202</v>
          </cell>
          <cell r="R40">
            <v>456667956.56060368</v>
          </cell>
          <cell r="T40">
            <v>4.9082808988763674E-2</v>
          </cell>
        </row>
        <row r="42">
          <cell r="B42" t="str">
            <v>Other Income</v>
          </cell>
          <cell r="R42">
            <v>0</v>
          </cell>
        </row>
        <row r="43">
          <cell r="C43" t="str">
            <v>Commission on H.D.</v>
          </cell>
          <cell r="D43">
            <v>537328</v>
          </cell>
          <cell r="E43">
            <v>427928</v>
          </cell>
          <cell r="F43">
            <v>507960</v>
          </cell>
          <cell r="G43">
            <v>9525448</v>
          </cell>
          <cell r="H43">
            <v>9587968</v>
          </cell>
          <cell r="I43">
            <v>9511316</v>
          </cell>
          <cell r="J43">
            <v>2546760</v>
          </cell>
          <cell r="K43">
            <v>474808</v>
          </cell>
          <cell r="L43">
            <v>570075.99999999988</v>
          </cell>
          <cell r="M43">
            <v>427927.99999999994</v>
          </cell>
          <cell r="N43">
            <v>474808</v>
          </cell>
          <cell r="O43">
            <v>507960</v>
          </cell>
          <cell r="P43">
            <v>35100288</v>
          </cell>
          <cell r="R43">
            <v>33689592</v>
          </cell>
          <cell r="T43">
            <v>2.7738472161821471E-3</v>
          </cell>
        </row>
        <row r="44">
          <cell r="C44" t="str">
            <v>Other Income</v>
          </cell>
          <cell r="D44">
            <v>17333333.333333332</v>
          </cell>
          <cell r="E44">
            <v>17333333.333333332</v>
          </cell>
          <cell r="F44">
            <v>17333333.333333336</v>
          </cell>
          <cell r="G44">
            <v>7333333.333333333</v>
          </cell>
          <cell r="H44">
            <v>7333333.333333333</v>
          </cell>
          <cell r="I44">
            <v>7333333.333333333</v>
          </cell>
          <cell r="J44">
            <v>7333333.333333334</v>
          </cell>
          <cell r="K44">
            <v>7333333.333333334</v>
          </cell>
          <cell r="L44">
            <v>7333333.3333333349</v>
          </cell>
          <cell r="M44">
            <v>7333333.333333333</v>
          </cell>
          <cell r="N44">
            <v>7333333.333333334</v>
          </cell>
          <cell r="O44">
            <v>7333333.3333333349</v>
          </cell>
          <cell r="P44">
            <v>117999999.99999997</v>
          </cell>
          <cell r="R44">
            <v>95999999.999999985</v>
          </cell>
          <cell r="T44">
            <v>9.325107859784321E-3</v>
          </cell>
        </row>
        <row r="45">
          <cell r="D45">
            <v>17870661.333333332</v>
          </cell>
          <cell r="E45">
            <v>17761261.333333332</v>
          </cell>
          <cell r="F45">
            <v>17841293.333333336</v>
          </cell>
          <cell r="G45">
            <v>16858781.333333332</v>
          </cell>
          <cell r="H45">
            <v>16921301.333333332</v>
          </cell>
          <cell r="I45">
            <v>16844649.333333332</v>
          </cell>
          <cell r="J45">
            <v>9880093.333333334</v>
          </cell>
          <cell r="K45">
            <v>7808141.333333334</v>
          </cell>
          <cell r="L45">
            <v>7903409.3333333349</v>
          </cell>
          <cell r="M45">
            <v>7761261.333333333</v>
          </cell>
          <cell r="N45">
            <v>7808141.333333334</v>
          </cell>
          <cell r="O45">
            <v>7841293.3333333349</v>
          </cell>
          <cell r="P45">
            <v>153100288</v>
          </cell>
          <cell r="R45">
            <v>129689591.99999999</v>
          </cell>
          <cell r="T45">
            <v>1.2098955075966471E-2</v>
          </cell>
        </row>
        <row r="46">
          <cell r="R46">
            <v>0</v>
          </cell>
        </row>
        <row r="47">
          <cell r="B47" t="str">
            <v>Profit Before Tax</v>
          </cell>
          <cell r="D47">
            <v>64951426.128930688</v>
          </cell>
          <cell r="E47">
            <v>68821382.047384426</v>
          </cell>
          <cell r="F47">
            <v>67149339.527253762</v>
          </cell>
          <cell r="G47">
            <v>76342816.587432817</v>
          </cell>
          <cell r="H47">
            <v>51567299.822043478</v>
          </cell>
          <cell r="I47">
            <v>58394105.697617114</v>
          </cell>
          <cell r="J47">
            <v>79402360.429714337</v>
          </cell>
          <cell r="K47">
            <v>55736879.164639391</v>
          </cell>
          <cell r="L47">
            <v>63991939.15558777</v>
          </cell>
          <cell r="M47">
            <v>61255332.996687002</v>
          </cell>
          <cell r="N47">
            <v>55749323.656464942</v>
          </cell>
          <cell r="O47">
            <v>70832395.877446339</v>
          </cell>
          <cell r="P47">
            <v>774194601.09120202</v>
          </cell>
          <cell r="R47">
            <v>586357548.56060374</v>
          </cell>
          <cell r="T47">
            <v>6.1181764064730144E-2</v>
          </cell>
        </row>
        <row r="48">
          <cell r="R48">
            <v>0</v>
          </cell>
        </row>
        <row r="49">
          <cell r="B49" t="str">
            <v>Taxation</v>
          </cell>
          <cell r="R49">
            <v>0</v>
          </cell>
        </row>
        <row r="50">
          <cell r="C50" t="str">
            <v>Current</v>
          </cell>
          <cell r="D50">
            <v>17729497.154693488</v>
          </cell>
          <cell r="E50">
            <v>19477296.950747214</v>
          </cell>
          <cell r="F50">
            <v>19160440.196393885</v>
          </cell>
          <cell r="G50">
            <v>22214147.762537304</v>
          </cell>
          <cell r="H50">
            <v>13566158.961265313</v>
          </cell>
          <cell r="I50">
            <v>15142008.141611325</v>
          </cell>
          <cell r="J50">
            <v>21829221.278572366</v>
          </cell>
          <cell r="K50">
            <v>14497511.287242452</v>
          </cell>
          <cell r="L50">
            <v>17586372.954913206</v>
          </cell>
          <cell r="M50">
            <v>16643067.755550765</v>
          </cell>
          <cell r="N50">
            <v>14747481.539583361</v>
          </cell>
          <cell r="O50">
            <v>18641119.357631199</v>
          </cell>
          <cell r="P50">
            <v>211234323.34074187</v>
          </cell>
          <cell r="R50">
            <v>161202654.68797654</v>
          </cell>
          <cell r="T50">
            <v>1.6693074990177758E-2</v>
          </cell>
        </row>
        <row r="51">
          <cell r="C51" t="str">
            <v>Presumptive</v>
          </cell>
          <cell r="D51">
            <v>4417259.3732567672</v>
          </cell>
          <cell r="E51">
            <v>3577984.3732567676</v>
          </cell>
          <cell r="F51">
            <v>3930096.3732567676</v>
          </cell>
          <cell r="G51">
            <v>4099799.8884331421</v>
          </cell>
          <cell r="H51">
            <v>4179475.2370795738</v>
          </cell>
          <cell r="I51">
            <v>4666638.2370795738</v>
          </cell>
          <cell r="J51">
            <v>4775814.0631665299</v>
          </cell>
          <cell r="K51">
            <v>4423207.0631665299</v>
          </cell>
          <cell r="L51">
            <v>4229358.0631665299</v>
          </cell>
          <cell r="M51">
            <v>4134974.0631665299</v>
          </cell>
          <cell r="N51">
            <v>4328823.0631665299</v>
          </cell>
          <cell r="O51">
            <v>4969663.0631665299</v>
          </cell>
          <cell r="P51">
            <v>51733092.861361764</v>
          </cell>
        </row>
        <row r="52">
          <cell r="C52" t="str">
            <v>Normal - Oil</v>
          </cell>
          <cell r="D52">
            <v>193077.5</v>
          </cell>
          <cell r="E52">
            <v>193077.5</v>
          </cell>
          <cell r="F52">
            <v>193077.5</v>
          </cell>
          <cell r="G52">
            <v>227111.5</v>
          </cell>
          <cell r="H52">
            <v>227111.5</v>
          </cell>
          <cell r="I52">
            <v>227111.5</v>
          </cell>
          <cell r="J52">
            <v>294525</v>
          </cell>
          <cell r="K52">
            <v>294525</v>
          </cell>
          <cell r="L52">
            <v>294525</v>
          </cell>
          <cell r="M52">
            <v>310887.5</v>
          </cell>
          <cell r="N52">
            <v>310887.5</v>
          </cell>
          <cell r="O52">
            <v>310887.5</v>
          </cell>
          <cell r="P52">
            <v>3076804.5</v>
          </cell>
          <cell r="R52">
            <v>2144142</v>
          </cell>
          <cell r="T52">
            <v>2.4314859174550657E-4</v>
          </cell>
        </row>
        <row r="53">
          <cell r="D53">
            <v>22339834.027950257</v>
          </cell>
          <cell r="E53">
            <v>23248358.824003983</v>
          </cell>
          <cell r="F53">
            <v>23283614.069650654</v>
          </cell>
          <cell r="G53">
            <v>26541059.150970448</v>
          </cell>
          <cell r="H53">
            <v>17972745.698344886</v>
          </cell>
          <cell r="I53">
            <v>20035757.878690898</v>
          </cell>
          <cell r="J53">
            <v>26899560.341738895</v>
          </cell>
          <cell r="K53">
            <v>19215243.350408982</v>
          </cell>
          <cell r="L53">
            <v>22110256.018079735</v>
          </cell>
          <cell r="M53">
            <v>21088929.318717293</v>
          </cell>
          <cell r="N53">
            <v>19387192.102749892</v>
          </cell>
          <cell r="O53">
            <v>23921669.920797728</v>
          </cell>
          <cell r="P53">
            <v>266044220.70210361</v>
          </cell>
          <cell r="Q53">
            <v>0</v>
          </cell>
          <cell r="R53">
            <v>201646429.35983869</v>
          </cell>
          <cell r="T53">
            <v>2.1024500453554081E-2</v>
          </cell>
        </row>
        <row r="54">
          <cell r="R54">
            <v>0</v>
          </cell>
        </row>
        <row r="55">
          <cell r="B55" t="str">
            <v>Profit After Tax</v>
          </cell>
          <cell r="D55">
            <v>42611592.100980431</v>
          </cell>
          <cell r="E55">
            <v>45573023.223380446</v>
          </cell>
          <cell r="F55">
            <v>43865725.457603112</v>
          </cell>
          <cell r="G55">
            <v>49801757.436462373</v>
          </cell>
          <cell r="H55">
            <v>33594554.123698592</v>
          </cell>
          <cell r="I55">
            <v>38358347.818926215</v>
          </cell>
          <cell r="J55">
            <v>52502800.087975442</v>
          </cell>
          <cell r="K55">
            <v>36521635.814230412</v>
          </cell>
          <cell r="L55">
            <v>41881683.137508035</v>
          </cell>
          <cell r="M55">
            <v>40166403.677969709</v>
          </cell>
          <cell r="N55">
            <v>36362131.55371505</v>
          </cell>
          <cell r="O55">
            <v>46910725.956648611</v>
          </cell>
          <cell r="P55">
            <v>508150380.38909835</v>
          </cell>
          <cell r="Q55">
            <v>0</v>
          </cell>
          <cell r="R55">
            <v>384711119.20076501</v>
          </cell>
          <cell r="T55">
            <v>4.015726361117606E-2</v>
          </cell>
        </row>
        <row r="56">
          <cell r="D56">
            <v>42361697.481444031</v>
          </cell>
          <cell r="E56">
            <v>45377591.374902979</v>
          </cell>
          <cell r="F56">
            <v>43546639.048529029</v>
          </cell>
          <cell r="G56">
            <v>49494901.156896532</v>
          </cell>
          <cell r="H56">
            <v>33294022.162912402</v>
          </cell>
          <cell r="I56">
            <v>38063741.610488892</v>
          </cell>
          <cell r="J56">
            <v>52190377.54169555</v>
          </cell>
          <cell r="K56">
            <v>36006654.356608436</v>
          </cell>
          <cell r="L56">
            <v>41366459.372390851</v>
          </cell>
          <cell r="M56">
            <v>39814857.534330294</v>
          </cell>
          <cell r="N56">
            <v>35940941.195152983</v>
          </cell>
          <cell r="O56">
            <v>46410209.738438457</v>
          </cell>
          <cell r="P56">
            <v>503868092.57379049</v>
          </cell>
        </row>
        <row r="57">
          <cell r="D57">
            <v>249894.61953639984</v>
          </cell>
          <cell r="E57">
            <v>195431.84847746789</v>
          </cell>
          <cell r="F57">
            <v>319086.40907408297</v>
          </cell>
          <cell r="G57">
            <v>306856.27956584096</v>
          </cell>
          <cell r="H57">
            <v>300531.96078618988</v>
          </cell>
          <cell r="I57">
            <v>294606.20843732357</v>
          </cell>
          <cell r="J57">
            <v>312422.54627989233</v>
          </cell>
          <cell r="K57">
            <v>514981.45762197673</v>
          </cell>
          <cell r="L57">
            <v>515223.76511718333</v>
          </cell>
          <cell r="M57">
            <v>351546.1436394155</v>
          </cell>
          <cell r="N57">
            <v>421190.35856206715</v>
          </cell>
          <cell r="O57">
            <v>500516.21821015328</v>
          </cell>
          <cell r="P57">
            <v>4282287.8153078556</v>
          </cell>
        </row>
      </sheetData>
      <sheetData sheetId="13">
        <row r="31">
          <cell r="B31" t="str">
            <v>L/c Opening &amp; Bank Charges</v>
          </cell>
          <cell r="D31">
            <v>1358.4292800000003</v>
          </cell>
          <cell r="E31">
            <v>1358.4292800000003</v>
          </cell>
          <cell r="F31">
            <v>1358.4292800000003</v>
          </cell>
          <cell r="G31">
            <v>1337.4410400000002</v>
          </cell>
          <cell r="H31">
            <v>1337.4410400000002</v>
          </cell>
          <cell r="I31">
            <v>1337.4410400000002</v>
          </cell>
          <cell r="J31">
            <v>1337.4410400000002</v>
          </cell>
          <cell r="K31">
            <v>1337.4410400000002</v>
          </cell>
          <cell r="L31">
            <v>1337.4410400000002</v>
          </cell>
          <cell r="M31">
            <v>1337.4410400000002</v>
          </cell>
          <cell r="N31">
            <v>1337.4410400000002</v>
          </cell>
          <cell r="O31">
            <v>1337.4410400000002</v>
          </cell>
        </row>
        <row r="32">
          <cell r="B32" t="str">
            <v xml:space="preserve">Inland transport </v>
          </cell>
          <cell r="C32" t="str">
            <v>0.1% of DAV</v>
          </cell>
          <cell r="D32">
            <v>2317.4124302160003</v>
          </cell>
          <cell r="E32">
            <v>2317.4124302160003</v>
          </cell>
          <cell r="F32">
            <v>2317.4124302160003</v>
          </cell>
          <cell r="G32">
            <v>2281.6075421880005</v>
          </cell>
          <cell r="H32">
            <v>2281.6075421880005</v>
          </cell>
          <cell r="I32">
            <v>2281.6075421880005</v>
          </cell>
          <cell r="J32">
            <v>2281.6075421880005</v>
          </cell>
          <cell r="K32">
            <v>2281.6075421880005</v>
          </cell>
          <cell r="L32">
            <v>2281.6075421880005</v>
          </cell>
          <cell r="M32">
            <v>2281.6075421880005</v>
          </cell>
          <cell r="N32">
            <v>2281.6075421880005</v>
          </cell>
          <cell r="O32">
            <v>2281.6075421880005</v>
          </cell>
        </row>
        <row r="33">
          <cell r="B33" t="str">
            <v xml:space="preserve">Import Duty </v>
          </cell>
          <cell r="C33" t="str">
            <v>35% of   (DAV)</v>
          </cell>
          <cell r="D33">
            <v>81109.435057560011</v>
          </cell>
          <cell r="E33">
            <v>81109.435057560011</v>
          </cell>
          <cell r="F33">
            <v>81109.435057560011</v>
          </cell>
          <cell r="G33">
            <v>79856.263976579998</v>
          </cell>
          <cell r="H33">
            <v>79856.263976579998</v>
          </cell>
          <cell r="I33">
            <v>79856.263976579998</v>
          </cell>
          <cell r="J33">
            <v>79856.263976579998</v>
          </cell>
          <cell r="K33">
            <v>79856.263976579998</v>
          </cell>
          <cell r="L33">
            <v>79856.263976579998</v>
          </cell>
          <cell r="M33">
            <v>79856.263976579998</v>
          </cell>
          <cell r="N33">
            <v>79856.263976579998</v>
          </cell>
          <cell r="O33">
            <v>79856.263976579998</v>
          </cell>
        </row>
        <row r="34">
          <cell r="B34" t="str">
            <v>(DAV)</v>
          </cell>
          <cell r="C34" t="str">
            <v>(C &amp; F Rupee  - Loading)</v>
          </cell>
          <cell r="D34">
            <v>231741.24302160004</v>
          </cell>
          <cell r="E34">
            <v>231741.24302160004</v>
          </cell>
          <cell r="F34">
            <v>231741.24302160004</v>
          </cell>
          <cell r="G34">
            <v>228160.75421880002</v>
          </cell>
          <cell r="H34">
            <v>228160.75421880002</v>
          </cell>
          <cell r="I34">
            <v>228160.75421880002</v>
          </cell>
          <cell r="J34">
            <v>228160.75421880002</v>
          </cell>
          <cell r="K34">
            <v>228160.75421880002</v>
          </cell>
          <cell r="L34">
            <v>228160.75421880002</v>
          </cell>
          <cell r="M34">
            <v>228160.75421880002</v>
          </cell>
          <cell r="N34">
            <v>228160.75421880002</v>
          </cell>
          <cell r="O34">
            <v>228160.75421880002</v>
          </cell>
        </row>
        <row r="35">
          <cell r="B35" t="str">
            <v>CIF (Rupees)</v>
          </cell>
          <cell r="C35" t="str">
            <v>Actual</v>
          </cell>
          <cell r="D35">
            <v>227197.29708000005</v>
          </cell>
          <cell r="E35">
            <v>227197.29708000005</v>
          </cell>
          <cell r="F35">
            <v>227197.29708000005</v>
          </cell>
          <cell r="G35">
            <v>223687.01394000003</v>
          </cell>
          <cell r="H35">
            <v>223687.01394000003</v>
          </cell>
          <cell r="I35">
            <v>223687.01394000003</v>
          </cell>
          <cell r="J35">
            <v>223687.01394000003</v>
          </cell>
          <cell r="K35">
            <v>223687.01394000003</v>
          </cell>
          <cell r="L35">
            <v>223687.01394000003</v>
          </cell>
          <cell r="M35">
            <v>223687.01394000003</v>
          </cell>
          <cell r="N35">
            <v>223687.01394000003</v>
          </cell>
          <cell r="O35">
            <v>223687.01394000003</v>
          </cell>
        </row>
        <row r="36">
          <cell r="B36" t="str">
            <v>Insurance</v>
          </cell>
          <cell r="C36" t="str">
            <v>Actual</v>
          </cell>
          <cell r="D36">
            <v>792.41708000000017</v>
          </cell>
          <cell r="E36">
            <v>792.41708000000017</v>
          </cell>
          <cell r="F36">
            <v>792.41708000000017</v>
          </cell>
          <cell r="G36">
            <v>780.17394000000013</v>
          </cell>
          <cell r="H36">
            <v>780.17394000000013</v>
          </cell>
          <cell r="I36">
            <v>780.17394000000013</v>
          </cell>
          <cell r="J36">
            <v>780.17394000000013</v>
          </cell>
          <cell r="K36">
            <v>780.17394000000013</v>
          </cell>
          <cell r="L36">
            <v>780.17394000000013</v>
          </cell>
          <cell r="M36">
            <v>780.17394000000013</v>
          </cell>
          <cell r="N36">
            <v>780.17394000000013</v>
          </cell>
          <cell r="O36">
            <v>780.17394000000013</v>
          </cell>
        </row>
        <row r="37">
          <cell r="B37" t="str">
            <v>C &amp; F (Rupees)</v>
          </cell>
          <cell r="C37" t="str">
            <v>Actual</v>
          </cell>
          <cell r="D37">
            <v>226404.88000000003</v>
          </cell>
          <cell r="E37">
            <v>226404.88000000003</v>
          </cell>
          <cell r="F37">
            <v>226404.88000000003</v>
          </cell>
          <cell r="G37">
            <v>222906.84000000003</v>
          </cell>
          <cell r="H37">
            <v>222906.84000000003</v>
          </cell>
          <cell r="I37">
            <v>222906.84000000003</v>
          </cell>
          <cell r="J37">
            <v>222906.84000000003</v>
          </cell>
          <cell r="K37">
            <v>222906.84000000003</v>
          </cell>
          <cell r="L37">
            <v>222906.84000000003</v>
          </cell>
          <cell r="M37">
            <v>222906.84000000003</v>
          </cell>
          <cell r="N37">
            <v>222906.84000000003</v>
          </cell>
          <cell r="O37">
            <v>222906.84000000003</v>
          </cell>
        </row>
        <row r="38">
          <cell r="B38" t="str">
            <v>Exchange rate</v>
          </cell>
          <cell r="C38" t="str">
            <v>¥ to Re</v>
          </cell>
          <cell r="D38">
            <v>1.9230769230769229</v>
          </cell>
          <cell r="E38">
            <v>1.9230769230769229</v>
          </cell>
          <cell r="F38">
            <v>1.9230769230769229</v>
          </cell>
          <cell r="G38">
            <v>1.9230769230769229</v>
          </cell>
          <cell r="H38">
            <v>1.9230769230769229</v>
          </cell>
          <cell r="I38">
            <v>1.9230769230769229</v>
          </cell>
          <cell r="J38">
            <v>1.9230769230769229</v>
          </cell>
          <cell r="K38">
            <v>1.9230769230769229</v>
          </cell>
          <cell r="L38">
            <v>1.9230769230769229</v>
          </cell>
          <cell r="M38">
            <v>1.9230769230769229</v>
          </cell>
          <cell r="N38">
            <v>1.9230769230769229</v>
          </cell>
          <cell r="O38">
            <v>1.9230769230769229</v>
          </cell>
        </row>
        <row r="39">
          <cell r="B39" t="str">
            <v>C &amp; F (Yen)</v>
          </cell>
          <cell r="C39" t="str">
            <v>Actual</v>
          </cell>
          <cell r="D39">
            <v>435394</v>
          </cell>
          <cell r="E39">
            <v>435394</v>
          </cell>
          <cell r="F39">
            <v>435394</v>
          </cell>
          <cell r="G39">
            <v>428667</v>
          </cell>
          <cell r="H39">
            <v>428667</v>
          </cell>
          <cell r="I39">
            <v>428667</v>
          </cell>
          <cell r="J39">
            <v>428667</v>
          </cell>
          <cell r="K39">
            <v>428667</v>
          </cell>
          <cell r="L39">
            <v>428667</v>
          </cell>
          <cell r="M39">
            <v>428667</v>
          </cell>
          <cell r="N39">
            <v>428667</v>
          </cell>
          <cell r="O39">
            <v>428667</v>
          </cell>
        </row>
        <row r="40">
          <cell r="B40" t="str">
            <v>Freight</v>
          </cell>
          <cell r="D40">
            <v>0</v>
          </cell>
          <cell r="E40">
            <v>0</v>
          </cell>
          <cell r="F40">
            <v>0</v>
          </cell>
          <cell r="G40">
            <v>0</v>
          </cell>
          <cell r="H40">
            <v>0</v>
          </cell>
          <cell r="I40">
            <v>0</v>
          </cell>
          <cell r="J40">
            <v>0</v>
          </cell>
          <cell r="K40">
            <v>0</v>
          </cell>
          <cell r="L40">
            <v>0</v>
          </cell>
          <cell r="M40">
            <v>0</v>
          </cell>
          <cell r="N40">
            <v>0</v>
          </cell>
          <cell r="O40">
            <v>0</v>
          </cell>
        </row>
        <row r="41">
          <cell r="B41" t="str">
            <v>TTC FOB</v>
          </cell>
          <cell r="D41">
            <v>435394</v>
          </cell>
          <cell r="E41">
            <v>435394</v>
          </cell>
          <cell r="F41">
            <v>435394</v>
          </cell>
          <cell r="G41">
            <v>428667</v>
          </cell>
          <cell r="H41">
            <v>428667</v>
          </cell>
          <cell r="I41">
            <v>428667</v>
          </cell>
          <cell r="J41">
            <v>428667</v>
          </cell>
          <cell r="K41">
            <v>428667</v>
          </cell>
          <cell r="L41">
            <v>428667</v>
          </cell>
          <cell r="M41">
            <v>428667</v>
          </cell>
          <cell r="N41">
            <v>428667</v>
          </cell>
          <cell r="O41">
            <v>428667</v>
          </cell>
        </row>
        <row r="42">
          <cell r="D42">
            <v>1.3900787602381057</v>
          </cell>
          <cell r="E42">
            <v>1.3900787602381057</v>
          </cell>
          <cell r="F42">
            <v>1.3900787602381057</v>
          </cell>
          <cell r="G42">
            <v>1.3901134168096234</v>
          </cell>
          <cell r="H42">
            <v>1.3901134168096234</v>
          </cell>
          <cell r="I42">
            <v>1.3901134168096234</v>
          </cell>
          <cell r="J42">
            <v>1.3901134168096234</v>
          </cell>
          <cell r="K42">
            <v>1.3901134168096234</v>
          </cell>
          <cell r="L42">
            <v>1.3901134168096234</v>
          </cell>
          <cell r="M42">
            <v>1.3901134168096234</v>
          </cell>
          <cell r="N42">
            <v>1.3901134168096234</v>
          </cell>
          <cell r="O42">
            <v>1.3901134168096234</v>
          </cell>
        </row>
        <row r="44">
          <cell r="D44">
            <v>0.52</v>
          </cell>
          <cell r="E44">
            <v>0.52</v>
          </cell>
          <cell r="F44">
            <v>0.52</v>
          </cell>
          <cell r="G44">
            <v>0.52</v>
          </cell>
          <cell r="H44">
            <v>0.52</v>
          </cell>
          <cell r="I44">
            <v>0.52</v>
          </cell>
          <cell r="J44">
            <v>0.52</v>
          </cell>
          <cell r="K44">
            <v>0.52</v>
          </cell>
          <cell r="L44">
            <v>0.52</v>
          </cell>
          <cell r="M44">
            <v>0.52</v>
          </cell>
          <cell r="N44">
            <v>0.52</v>
          </cell>
          <cell r="O44">
            <v>0.52</v>
          </cell>
        </row>
        <row r="45">
          <cell r="D45">
            <v>0.52</v>
          </cell>
          <cell r="E45">
            <v>0.52</v>
          </cell>
          <cell r="F45">
            <v>0.52</v>
          </cell>
          <cell r="G45">
            <v>0.52</v>
          </cell>
          <cell r="H45">
            <v>0.52</v>
          </cell>
          <cell r="I45">
            <v>0.52</v>
          </cell>
          <cell r="J45">
            <v>0.52</v>
          </cell>
          <cell r="K45">
            <v>0.52</v>
          </cell>
          <cell r="L45">
            <v>0.52</v>
          </cell>
          <cell r="M45">
            <v>0.52</v>
          </cell>
          <cell r="N45">
            <v>0.52</v>
          </cell>
          <cell r="O45">
            <v>0.52</v>
          </cell>
        </row>
        <row r="46">
          <cell r="C46" t="str">
            <v>SE SALOON</v>
          </cell>
          <cell r="D46">
            <v>37073</v>
          </cell>
          <cell r="E46">
            <v>37104</v>
          </cell>
          <cell r="F46">
            <v>37135</v>
          </cell>
          <cell r="G46">
            <v>37166</v>
          </cell>
          <cell r="H46">
            <v>37197</v>
          </cell>
          <cell r="I46">
            <v>37228</v>
          </cell>
          <cell r="J46">
            <v>37259</v>
          </cell>
          <cell r="K46">
            <v>37290</v>
          </cell>
          <cell r="L46">
            <v>37321</v>
          </cell>
          <cell r="M46">
            <v>37352</v>
          </cell>
          <cell r="N46">
            <v>37383</v>
          </cell>
          <cell r="O46">
            <v>37414</v>
          </cell>
        </row>
        <row r="47">
          <cell r="B47" t="str">
            <v>CKD cost at factory</v>
          </cell>
          <cell r="D47">
            <v>380307.31398791802</v>
          </cell>
          <cell r="E47">
            <v>380307.31398791802</v>
          </cell>
          <cell r="F47">
            <v>380307.31398791802</v>
          </cell>
          <cell r="G47">
            <v>374422.63277064578</v>
          </cell>
          <cell r="H47">
            <v>374422.63277064578</v>
          </cell>
          <cell r="I47">
            <v>374422.63277064578</v>
          </cell>
          <cell r="J47">
            <v>374422.63277064578</v>
          </cell>
          <cell r="K47">
            <v>374422.63277064578</v>
          </cell>
          <cell r="L47">
            <v>374422.63277064578</v>
          </cell>
          <cell r="M47">
            <v>374422.63277064578</v>
          </cell>
          <cell r="N47">
            <v>374422.63277064578</v>
          </cell>
          <cell r="O47">
            <v>374422.63277064578</v>
          </cell>
          <cell r="P47">
            <v>125165.36722935422</v>
          </cell>
        </row>
        <row r="48">
          <cell r="B48" t="str">
            <v>KMC DMI</v>
          </cell>
          <cell r="C48" t="str">
            <v>0.30% of (DAV +Duty)*S.Tax)</v>
          </cell>
          <cell r="D48">
            <v>1304.6224429399592</v>
          </cell>
          <cell r="E48">
            <v>1304.6224429399592</v>
          </cell>
          <cell r="F48">
            <v>1304.6224429399592</v>
          </cell>
          <cell r="G48">
            <v>1284.4088059117771</v>
          </cell>
          <cell r="H48">
            <v>1284.4088059117771</v>
          </cell>
          <cell r="I48">
            <v>1284.4088059117771</v>
          </cell>
          <cell r="J48">
            <v>1284.4088059117771</v>
          </cell>
          <cell r="K48">
            <v>1284.4088059117771</v>
          </cell>
          <cell r="L48">
            <v>1284.4088059117771</v>
          </cell>
          <cell r="M48">
            <v>1284.4088059117771</v>
          </cell>
          <cell r="N48">
            <v>1284.4088059117771</v>
          </cell>
          <cell r="O48">
            <v>1284.4088059117771</v>
          </cell>
        </row>
        <row r="49">
          <cell r="B49" t="str">
            <v>Clearing charge</v>
          </cell>
          <cell r="C49" t="str">
            <v>0.05% of DAV</v>
          </cell>
          <cell r="D49">
            <v>1400.5608619860004</v>
          </cell>
          <cell r="E49">
            <v>1400.5608619860004</v>
          </cell>
          <cell r="F49">
            <v>1400.5608619860004</v>
          </cell>
          <cell r="G49">
            <v>1378.8607685580002</v>
          </cell>
          <cell r="H49">
            <v>1378.8607685580002</v>
          </cell>
          <cell r="I49">
            <v>1378.8607685580002</v>
          </cell>
          <cell r="J49">
            <v>1378.8607685580002</v>
          </cell>
          <cell r="K49">
            <v>1378.8607685580002</v>
          </cell>
          <cell r="L49">
            <v>1378.8607685580002</v>
          </cell>
          <cell r="M49">
            <v>1378.8607685580002</v>
          </cell>
          <cell r="N49">
            <v>1378.8607685580002</v>
          </cell>
          <cell r="O49">
            <v>1378.8607685580002</v>
          </cell>
        </row>
        <row r="50">
          <cell r="B50" t="str">
            <v>Wharfage</v>
          </cell>
          <cell r="D50">
            <v>500</v>
          </cell>
          <cell r="E50">
            <v>500</v>
          </cell>
          <cell r="F50">
            <v>500</v>
          </cell>
          <cell r="G50">
            <v>500</v>
          </cell>
          <cell r="H50">
            <v>500</v>
          </cell>
          <cell r="I50">
            <v>500</v>
          </cell>
          <cell r="J50">
            <v>500</v>
          </cell>
          <cell r="K50">
            <v>500</v>
          </cell>
          <cell r="L50">
            <v>500</v>
          </cell>
          <cell r="M50">
            <v>500</v>
          </cell>
          <cell r="N50">
            <v>500</v>
          </cell>
          <cell r="O50">
            <v>500</v>
          </cell>
        </row>
        <row r="51">
          <cell r="B51" t="str">
            <v>L/c Opening &amp; Bank Charges</v>
          </cell>
          <cell r="D51">
            <v>1641.9717600000001</v>
          </cell>
          <cell r="E51">
            <v>1641.9717600000001</v>
          </cell>
          <cell r="F51">
            <v>1641.9717600000001</v>
          </cell>
          <cell r="G51">
            <v>1616.5312800000002</v>
          </cell>
          <cell r="H51">
            <v>1616.5312800000002</v>
          </cell>
          <cell r="I51">
            <v>1616.5312800000002</v>
          </cell>
          <cell r="J51">
            <v>1616.5312800000002</v>
          </cell>
          <cell r="K51">
            <v>1616.5312800000002</v>
          </cell>
          <cell r="L51">
            <v>1616.5312800000002</v>
          </cell>
          <cell r="M51">
            <v>1616.5312800000002</v>
          </cell>
          <cell r="N51">
            <v>1616.5312800000002</v>
          </cell>
          <cell r="O51">
            <v>1616.5312800000002</v>
          </cell>
        </row>
        <row r="52">
          <cell r="B52" t="str">
            <v xml:space="preserve">Inland transport </v>
          </cell>
          <cell r="C52" t="str">
            <v>0.1% of DAV</v>
          </cell>
          <cell r="D52">
            <v>2801.1217239720008</v>
          </cell>
          <cell r="E52">
            <v>2801.1217239720008</v>
          </cell>
          <cell r="F52">
            <v>2801.1217239720008</v>
          </cell>
          <cell r="G52">
            <v>2757.7215371160005</v>
          </cell>
          <cell r="H52">
            <v>2757.7215371160005</v>
          </cell>
          <cell r="I52">
            <v>2757.7215371160005</v>
          </cell>
          <cell r="J52">
            <v>2757.7215371160005</v>
          </cell>
          <cell r="K52">
            <v>2757.7215371160005</v>
          </cell>
          <cell r="L52">
            <v>2757.7215371160005</v>
          </cell>
          <cell r="M52">
            <v>2757.7215371160005</v>
          </cell>
          <cell r="N52">
            <v>2757.7215371160005</v>
          </cell>
          <cell r="O52">
            <v>2757.7215371160005</v>
          </cell>
        </row>
        <row r="53">
          <cell r="B53" t="str">
            <v xml:space="preserve">Import Duty </v>
          </cell>
          <cell r="C53" t="str">
            <v>35% of   (DAV)</v>
          </cell>
          <cell r="D53">
            <v>98039.260339020024</v>
          </cell>
          <cell r="E53">
            <v>98039.260339020024</v>
          </cell>
          <cell r="F53">
            <v>98039.260339020024</v>
          </cell>
          <cell r="G53">
            <v>96520.25379906001</v>
          </cell>
          <cell r="H53">
            <v>96520.25379906001</v>
          </cell>
          <cell r="I53">
            <v>96520.25379906001</v>
          </cell>
          <cell r="J53">
            <v>96520.25379906001</v>
          </cell>
          <cell r="K53">
            <v>96520.25379906001</v>
          </cell>
          <cell r="L53">
            <v>96520.25379906001</v>
          </cell>
          <cell r="M53">
            <v>96520.25379906001</v>
          </cell>
          <cell r="N53">
            <v>96520.25379906001</v>
          </cell>
          <cell r="O53">
            <v>96520.25379906001</v>
          </cell>
        </row>
        <row r="54">
          <cell r="B54" t="str">
            <v>(DAV)</v>
          </cell>
          <cell r="C54" t="str">
            <v>(C &amp; F Rupee  - Loading)</v>
          </cell>
          <cell r="D54">
            <v>280112.17239720008</v>
          </cell>
          <cell r="E54">
            <v>280112.17239720008</v>
          </cell>
          <cell r="F54">
            <v>280112.17239720008</v>
          </cell>
          <cell r="G54">
            <v>275772.15371160005</v>
          </cell>
          <cell r="H54">
            <v>275772.15371160005</v>
          </cell>
          <cell r="I54">
            <v>275772.15371160005</v>
          </cell>
          <cell r="J54">
            <v>275772.15371160005</v>
          </cell>
          <cell r="K54">
            <v>275772.15371160005</v>
          </cell>
          <cell r="L54">
            <v>275772.15371160005</v>
          </cell>
          <cell r="M54">
            <v>275772.15371160005</v>
          </cell>
          <cell r="N54">
            <v>275772.15371160005</v>
          </cell>
          <cell r="O54">
            <v>275772.15371160005</v>
          </cell>
        </row>
        <row r="55">
          <cell r="B55" t="str">
            <v>CIF (Rupees)</v>
          </cell>
          <cell r="C55" t="str">
            <v>Actual</v>
          </cell>
          <cell r="D55">
            <v>274619.77686000004</v>
          </cell>
          <cell r="E55">
            <v>274619.77686000004</v>
          </cell>
          <cell r="F55">
            <v>274619.77686000004</v>
          </cell>
          <cell r="G55">
            <v>270364.85658000002</v>
          </cell>
          <cell r="H55">
            <v>270364.85658000002</v>
          </cell>
          <cell r="I55">
            <v>270364.85658000002</v>
          </cell>
          <cell r="J55">
            <v>270364.85658000002</v>
          </cell>
          <cell r="K55">
            <v>270364.85658000002</v>
          </cell>
          <cell r="L55">
            <v>270364.85658000002</v>
          </cell>
          <cell r="M55">
            <v>270364.85658000002</v>
          </cell>
          <cell r="N55">
            <v>270364.85658000002</v>
          </cell>
          <cell r="O55">
            <v>270364.85658000002</v>
          </cell>
        </row>
        <row r="56">
          <cell r="B56" t="str">
            <v>Insurance</v>
          </cell>
          <cell r="C56" t="str">
            <v>Actual</v>
          </cell>
          <cell r="D56">
            <v>957.81686000000013</v>
          </cell>
          <cell r="E56">
            <v>957.81686000000013</v>
          </cell>
          <cell r="F56">
            <v>957.81686000000013</v>
          </cell>
          <cell r="G56">
            <v>942.97658000000001</v>
          </cell>
          <cell r="H56">
            <v>942.97658000000001</v>
          </cell>
          <cell r="I56">
            <v>942.97658000000001</v>
          </cell>
          <cell r="J56">
            <v>942.97658000000001</v>
          </cell>
          <cell r="K56">
            <v>942.97658000000001</v>
          </cell>
          <cell r="L56">
            <v>942.97658000000001</v>
          </cell>
          <cell r="M56">
            <v>942.97658000000001</v>
          </cell>
          <cell r="N56">
            <v>942.97658000000001</v>
          </cell>
          <cell r="O56">
            <v>942.97658000000001</v>
          </cell>
        </row>
        <row r="57">
          <cell r="B57" t="str">
            <v>C &amp; F (Rupees)</v>
          </cell>
          <cell r="C57" t="str">
            <v>Actual</v>
          </cell>
          <cell r="D57">
            <v>273661.96000000002</v>
          </cell>
          <cell r="E57">
            <v>273661.96000000002</v>
          </cell>
          <cell r="F57">
            <v>273661.96000000002</v>
          </cell>
          <cell r="G57">
            <v>269421.88</v>
          </cell>
          <cell r="H57">
            <v>269421.88</v>
          </cell>
          <cell r="I57">
            <v>269421.88</v>
          </cell>
          <cell r="J57">
            <v>269421.88</v>
          </cell>
          <cell r="K57">
            <v>269421.88</v>
          </cell>
          <cell r="L57">
            <v>269421.88</v>
          </cell>
          <cell r="M57">
            <v>269421.88</v>
          </cell>
          <cell r="N57">
            <v>269421.88</v>
          </cell>
          <cell r="O57">
            <v>269421.88</v>
          </cell>
        </row>
        <row r="58">
          <cell r="B58" t="str">
            <v>Exchange rate</v>
          </cell>
          <cell r="C58" t="str">
            <v>¥ to Re</v>
          </cell>
          <cell r="D58">
            <v>1.9230769230769229</v>
          </cell>
          <cell r="E58">
            <v>1.9230769230769229</v>
          </cell>
          <cell r="F58">
            <v>1.9230769230769229</v>
          </cell>
          <cell r="G58">
            <v>1.9230769230769229</v>
          </cell>
          <cell r="H58">
            <v>1.9230769230769229</v>
          </cell>
          <cell r="I58">
            <v>1.9230769230769229</v>
          </cell>
          <cell r="J58">
            <v>1.9230769230769229</v>
          </cell>
          <cell r="K58">
            <v>1.9230769230769229</v>
          </cell>
          <cell r="L58">
            <v>1.9230769230769229</v>
          </cell>
          <cell r="M58">
            <v>1.9230769230769229</v>
          </cell>
          <cell r="N58">
            <v>1.9230769230769229</v>
          </cell>
          <cell r="O58">
            <v>1.9230769230769229</v>
          </cell>
        </row>
        <row r="59">
          <cell r="B59" t="str">
            <v>C &amp; F (Yen)</v>
          </cell>
          <cell r="C59" t="str">
            <v>Actual</v>
          </cell>
          <cell r="D59">
            <v>526273</v>
          </cell>
          <cell r="E59">
            <v>526273</v>
          </cell>
          <cell r="F59">
            <v>526273</v>
          </cell>
          <cell r="G59">
            <v>518119</v>
          </cell>
          <cell r="H59">
            <v>518119</v>
          </cell>
          <cell r="I59">
            <v>518119</v>
          </cell>
          <cell r="J59">
            <v>518119</v>
          </cell>
          <cell r="K59">
            <v>518119</v>
          </cell>
          <cell r="L59">
            <v>518119</v>
          </cell>
          <cell r="M59">
            <v>518119</v>
          </cell>
          <cell r="N59">
            <v>518119</v>
          </cell>
          <cell r="O59">
            <v>518119</v>
          </cell>
        </row>
        <row r="60">
          <cell r="B60" t="str">
            <v>Freight</v>
          </cell>
          <cell r="D60">
            <v>0</v>
          </cell>
          <cell r="E60">
            <v>0</v>
          </cell>
          <cell r="F60">
            <v>0</v>
          </cell>
          <cell r="G60">
            <v>0</v>
          </cell>
          <cell r="H60">
            <v>0</v>
          </cell>
          <cell r="I60">
            <v>0</v>
          </cell>
          <cell r="J60">
            <v>0</v>
          </cell>
          <cell r="K60">
            <v>0</v>
          </cell>
          <cell r="L60">
            <v>0</v>
          </cell>
          <cell r="M60">
            <v>0</v>
          </cell>
          <cell r="N60">
            <v>0</v>
          </cell>
          <cell r="O60">
            <v>0</v>
          </cell>
        </row>
        <row r="61">
          <cell r="B61" t="str">
            <v>TTC FOB</v>
          </cell>
          <cell r="D61">
            <v>526273</v>
          </cell>
          <cell r="E61">
            <v>526273</v>
          </cell>
          <cell r="F61">
            <v>526273</v>
          </cell>
          <cell r="G61">
            <v>518119</v>
          </cell>
          <cell r="H61">
            <v>518119</v>
          </cell>
          <cell r="I61">
            <v>518119</v>
          </cell>
          <cell r="J61">
            <v>518119</v>
          </cell>
          <cell r="K61">
            <v>518119</v>
          </cell>
          <cell r="L61">
            <v>518119</v>
          </cell>
          <cell r="M61">
            <v>518119</v>
          </cell>
          <cell r="N61">
            <v>518119</v>
          </cell>
          <cell r="O61">
            <v>518119</v>
          </cell>
        </row>
        <row r="62">
          <cell r="D62">
            <v>1.3896973988928458</v>
          </cell>
          <cell r="E62">
            <v>1.3896973988928458</v>
          </cell>
          <cell r="F62">
            <v>1.3896973988928458</v>
          </cell>
          <cell r="G62">
            <v>1.3897261527929572</v>
          </cell>
          <cell r="H62">
            <v>1.3897261527929572</v>
          </cell>
          <cell r="I62">
            <v>1.3897261527929572</v>
          </cell>
          <cell r="J62">
            <v>1.3897261527929572</v>
          </cell>
          <cell r="K62">
            <v>1.3897261527929572</v>
          </cell>
          <cell r="L62">
            <v>1.3897261527929572</v>
          </cell>
          <cell r="M62">
            <v>1.3897261527929572</v>
          </cell>
          <cell r="N62">
            <v>1.3897261527929572</v>
          </cell>
          <cell r="O62">
            <v>1.3897261527929572</v>
          </cell>
        </row>
        <row r="64">
          <cell r="D64">
            <v>0.52</v>
          </cell>
          <cell r="E64">
            <v>0.52</v>
          </cell>
          <cell r="F64">
            <v>0.52</v>
          </cell>
          <cell r="G64">
            <v>0.52</v>
          </cell>
          <cell r="H64">
            <v>0.52</v>
          </cell>
          <cell r="I64">
            <v>0.52</v>
          </cell>
          <cell r="J64">
            <v>0.52</v>
          </cell>
          <cell r="K64">
            <v>0.52</v>
          </cell>
          <cell r="L64">
            <v>0.52</v>
          </cell>
          <cell r="M64">
            <v>0.52</v>
          </cell>
          <cell r="N64">
            <v>0.52</v>
          </cell>
          <cell r="O64">
            <v>0.52</v>
          </cell>
        </row>
        <row r="65">
          <cell r="D65">
            <v>0.52</v>
          </cell>
          <cell r="E65">
            <v>0.52</v>
          </cell>
          <cell r="F65">
            <v>0.52</v>
          </cell>
          <cell r="G65">
            <v>0.52</v>
          </cell>
          <cell r="H65">
            <v>0.52</v>
          </cell>
          <cell r="I65">
            <v>0.52</v>
          </cell>
          <cell r="J65">
            <v>0.52</v>
          </cell>
          <cell r="K65">
            <v>0.52</v>
          </cell>
          <cell r="L65">
            <v>0.52</v>
          </cell>
          <cell r="M65">
            <v>0.52</v>
          </cell>
          <cell r="N65">
            <v>0.52</v>
          </cell>
          <cell r="O65">
            <v>0.52</v>
          </cell>
        </row>
        <row r="66">
          <cell r="B66" t="str">
            <v>GLi - A/T</v>
          </cell>
          <cell r="C66" t="str">
            <v>SE SALOON AT</v>
          </cell>
          <cell r="D66">
            <v>37073</v>
          </cell>
          <cell r="E66">
            <v>37104</v>
          </cell>
          <cell r="F66">
            <v>37135</v>
          </cell>
          <cell r="G66">
            <v>37166</v>
          </cell>
          <cell r="H66">
            <v>37197</v>
          </cell>
          <cell r="I66">
            <v>37228</v>
          </cell>
          <cell r="J66">
            <v>37259</v>
          </cell>
          <cell r="K66">
            <v>37290</v>
          </cell>
          <cell r="L66">
            <v>37321</v>
          </cell>
          <cell r="M66">
            <v>37352</v>
          </cell>
          <cell r="N66">
            <v>37383</v>
          </cell>
          <cell r="O66">
            <v>37414</v>
          </cell>
        </row>
        <row r="67">
          <cell r="B67" t="str">
            <v>CKD cost at factory</v>
          </cell>
          <cell r="D67">
            <v>441703.14431852615</v>
          </cell>
          <cell r="E67">
            <v>441703.14431852615</v>
          </cell>
          <cell r="F67">
            <v>441703.14431852615</v>
          </cell>
          <cell r="G67">
            <v>441703.14431852615</v>
          </cell>
          <cell r="H67">
            <v>441703.14431852615</v>
          </cell>
          <cell r="I67">
            <v>441703.14431852615</v>
          </cell>
          <cell r="J67">
            <v>441703.14431852615</v>
          </cell>
          <cell r="K67">
            <v>441703.14431852615</v>
          </cell>
          <cell r="L67">
            <v>441703.14431852615</v>
          </cell>
          <cell r="M67">
            <v>441703.14431852615</v>
          </cell>
          <cell r="N67">
            <v>441703.14431852615</v>
          </cell>
          <cell r="O67">
            <v>441703.14431852615</v>
          </cell>
          <cell r="P67">
            <v>116552.85568147385</v>
          </cell>
        </row>
        <row r="68">
          <cell r="B68" t="str">
            <v>KMC DMI</v>
          </cell>
          <cell r="C68" t="str">
            <v>0.30% of (DAV +Duty)*S.Tax)</v>
          </cell>
          <cell r="D68">
            <v>1515.5145853561348</v>
          </cell>
          <cell r="E68">
            <v>1515.5145853561348</v>
          </cell>
          <cell r="F68">
            <v>1515.5145853561348</v>
          </cell>
          <cell r="G68">
            <v>1515.5145853561348</v>
          </cell>
          <cell r="H68">
            <v>1515.5145853561348</v>
          </cell>
          <cell r="I68">
            <v>1515.5145853561348</v>
          </cell>
          <cell r="J68">
            <v>1515.5145853561348</v>
          </cell>
          <cell r="K68">
            <v>1515.5145853561348</v>
          </cell>
          <cell r="L68">
            <v>1515.5145853561348</v>
          </cell>
          <cell r="M68">
            <v>1515.5145853561348</v>
          </cell>
          <cell r="N68">
            <v>1515.5145853561348</v>
          </cell>
          <cell r="O68">
            <v>1515.5145853561348</v>
          </cell>
        </row>
        <row r="69">
          <cell r="B69" t="str">
            <v>Clearing charge</v>
          </cell>
          <cell r="C69" t="str">
            <v>0.05% of DAV</v>
          </cell>
          <cell r="D69">
            <v>1626.9614442900001</v>
          </cell>
          <cell r="E69">
            <v>1626.9614442900001</v>
          </cell>
          <cell r="F69">
            <v>1626.9614442900001</v>
          </cell>
          <cell r="G69">
            <v>1626.9614442900001</v>
          </cell>
          <cell r="H69">
            <v>1626.9614442900001</v>
          </cell>
          <cell r="I69">
            <v>1626.9614442900001</v>
          </cell>
          <cell r="J69">
            <v>1626.9614442900001</v>
          </cell>
          <cell r="K69">
            <v>1626.9614442900001</v>
          </cell>
          <cell r="L69">
            <v>1626.9614442900001</v>
          </cell>
          <cell r="M69">
            <v>1626.9614442900001</v>
          </cell>
          <cell r="N69">
            <v>1626.9614442900001</v>
          </cell>
          <cell r="O69">
            <v>1626.9614442900001</v>
          </cell>
        </row>
        <row r="70">
          <cell r="B70" t="str">
            <v>Wharfage</v>
          </cell>
          <cell r="D70">
            <v>500</v>
          </cell>
          <cell r="E70">
            <v>500</v>
          </cell>
          <cell r="F70">
            <v>500</v>
          </cell>
          <cell r="G70">
            <v>500</v>
          </cell>
          <cell r="H70">
            <v>500</v>
          </cell>
          <cell r="I70">
            <v>500</v>
          </cell>
          <cell r="J70">
            <v>500</v>
          </cell>
          <cell r="K70">
            <v>500</v>
          </cell>
          <cell r="L70">
            <v>500</v>
          </cell>
          <cell r="M70">
            <v>500</v>
          </cell>
          <cell r="N70">
            <v>500</v>
          </cell>
          <cell r="O70">
            <v>500</v>
          </cell>
        </row>
        <row r="71">
          <cell r="B71" t="str">
            <v>L/c Opening &amp; Bank Charges</v>
          </cell>
          <cell r="D71">
            <v>1907.3964000000001</v>
          </cell>
          <cell r="E71">
            <v>1907.3964000000001</v>
          </cell>
          <cell r="F71">
            <v>1907.3964000000001</v>
          </cell>
          <cell r="G71">
            <v>1907.3964000000001</v>
          </cell>
          <cell r="H71">
            <v>1907.3964000000001</v>
          </cell>
          <cell r="I71">
            <v>1907.3964000000001</v>
          </cell>
          <cell r="J71">
            <v>1907.3964000000001</v>
          </cell>
          <cell r="K71">
            <v>1907.3964000000001</v>
          </cell>
          <cell r="L71">
            <v>1907.3964000000001</v>
          </cell>
          <cell r="M71">
            <v>1907.3964000000001</v>
          </cell>
          <cell r="N71">
            <v>1907.3964000000001</v>
          </cell>
          <cell r="O71">
            <v>1907.3964000000001</v>
          </cell>
        </row>
        <row r="72">
          <cell r="B72" t="str">
            <v xml:space="preserve">Inland transport </v>
          </cell>
          <cell r="C72" t="str">
            <v>0.1% of DAV</v>
          </cell>
          <cell r="D72">
            <v>3253.9228885800003</v>
          </cell>
          <cell r="E72">
            <v>3253.9228885800003</v>
          </cell>
          <cell r="F72">
            <v>3253.9228885800003</v>
          </cell>
          <cell r="G72">
            <v>3253.9228885800003</v>
          </cell>
          <cell r="H72">
            <v>3253.9228885800003</v>
          </cell>
          <cell r="I72">
            <v>3253.9228885800003</v>
          </cell>
          <cell r="J72">
            <v>3253.9228885800003</v>
          </cell>
          <cell r="K72">
            <v>3253.9228885800003</v>
          </cell>
          <cell r="L72">
            <v>3253.9228885800003</v>
          </cell>
          <cell r="M72">
            <v>3253.9228885800003</v>
          </cell>
          <cell r="N72">
            <v>3253.9228885800003</v>
          </cell>
          <cell r="O72">
            <v>3253.9228885800003</v>
          </cell>
        </row>
        <row r="73">
          <cell r="B73" t="str">
            <v xml:space="preserve">Import Duty </v>
          </cell>
          <cell r="C73" t="str">
            <v>35% of   (DAV)</v>
          </cell>
          <cell r="D73">
            <v>113887.3011003</v>
          </cell>
          <cell r="E73">
            <v>113887.3011003</v>
          </cell>
          <cell r="F73">
            <v>113887.3011003</v>
          </cell>
          <cell r="G73">
            <v>113887.3011003</v>
          </cell>
          <cell r="H73">
            <v>113887.3011003</v>
          </cell>
          <cell r="I73">
            <v>113887.3011003</v>
          </cell>
          <cell r="J73">
            <v>113887.3011003</v>
          </cell>
          <cell r="K73">
            <v>113887.3011003</v>
          </cell>
          <cell r="L73">
            <v>113887.3011003</v>
          </cell>
          <cell r="M73">
            <v>113887.3011003</v>
          </cell>
          <cell r="N73">
            <v>113887.3011003</v>
          </cell>
          <cell r="O73">
            <v>113887.3011003</v>
          </cell>
        </row>
        <row r="74">
          <cell r="B74" t="str">
            <v>(DAV)</v>
          </cell>
          <cell r="C74" t="str">
            <v>(C &amp; F Rupee  - Loading)</v>
          </cell>
          <cell r="D74">
            <v>325392.28885800001</v>
          </cell>
          <cell r="E74">
            <v>325392.28885800001</v>
          </cell>
          <cell r="F74">
            <v>325392.28885800001</v>
          </cell>
          <cell r="G74">
            <v>325392.28885800001</v>
          </cell>
          <cell r="H74">
            <v>325392.28885800001</v>
          </cell>
          <cell r="I74">
            <v>325392.28885800001</v>
          </cell>
          <cell r="J74">
            <v>325392.28885800001</v>
          </cell>
          <cell r="K74">
            <v>325392.28885800001</v>
          </cell>
          <cell r="L74">
            <v>325392.28885800001</v>
          </cell>
          <cell r="M74">
            <v>325392.28885800001</v>
          </cell>
          <cell r="N74">
            <v>325392.28885800001</v>
          </cell>
          <cell r="O74">
            <v>325392.28885800001</v>
          </cell>
        </row>
        <row r="75">
          <cell r="B75" t="str">
            <v>CIF (Rupees)</v>
          </cell>
          <cell r="C75" t="str">
            <v>Actual</v>
          </cell>
          <cell r="D75">
            <v>319012.04790000001</v>
          </cell>
          <cell r="E75">
            <v>319012.04790000001</v>
          </cell>
          <cell r="F75">
            <v>319012.04790000001</v>
          </cell>
          <cell r="G75">
            <v>319012.04790000001</v>
          </cell>
          <cell r="H75">
            <v>319012.04790000001</v>
          </cell>
          <cell r="I75">
            <v>319012.04790000001</v>
          </cell>
          <cell r="J75">
            <v>319012.04790000001</v>
          </cell>
          <cell r="K75">
            <v>319012.04790000001</v>
          </cell>
          <cell r="L75">
            <v>319012.04790000001</v>
          </cell>
          <cell r="M75">
            <v>319012.04790000001</v>
          </cell>
          <cell r="N75">
            <v>319012.04790000001</v>
          </cell>
          <cell r="O75">
            <v>319012.04790000001</v>
          </cell>
        </row>
        <row r="76">
          <cell r="B76" t="str">
            <v>Insurance</v>
          </cell>
          <cell r="C76" t="str">
            <v>Actual</v>
          </cell>
          <cell r="D76">
            <v>1112.6479000000002</v>
          </cell>
          <cell r="E76">
            <v>1112.6479000000002</v>
          </cell>
          <cell r="F76">
            <v>1112.6479000000002</v>
          </cell>
          <cell r="G76">
            <v>1112.6479000000002</v>
          </cell>
          <cell r="H76">
            <v>1112.6479000000002</v>
          </cell>
          <cell r="I76">
            <v>1112.6479000000002</v>
          </cell>
          <cell r="J76">
            <v>1112.6479000000002</v>
          </cell>
          <cell r="K76">
            <v>1112.6479000000002</v>
          </cell>
          <cell r="L76">
            <v>1112.6479000000002</v>
          </cell>
          <cell r="M76">
            <v>1112.6479000000002</v>
          </cell>
          <cell r="N76">
            <v>1112.6479000000002</v>
          </cell>
          <cell r="O76">
            <v>1112.6479000000002</v>
          </cell>
        </row>
        <row r="77">
          <cell r="B77" t="str">
            <v>C &amp; F (Rupees)</v>
          </cell>
          <cell r="C77" t="str">
            <v>Actual</v>
          </cell>
          <cell r="D77">
            <v>317899.40000000002</v>
          </cell>
          <cell r="E77">
            <v>317899.40000000002</v>
          </cell>
          <cell r="F77">
            <v>317899.40000000002</v>
          </cell>
          <cell r="G77">
            <v>317899.40000000002</v>
          </cell>
          <cell r="H77">
            <v>317899.40000000002</v>
          </cell>
          <cell r="I77">
            <v>317899.40000000002</v>
          </cell>
          <cell r="J77">
            <v>317899.40000000002</v>
          </cell>
          <cell r="K77">
            <v>317899.40000000002</v>
          </cell>
          <cell r="L77">
            <v>317899.40000000002</v>
          </cell>
          <cell r="M77">
            <v>317899.40000000002</v>
          </cell>
          <cell r="N77">
            <v>317899.40000000002</v>
          </cell>
          <cell r="O77">
            <v>317899.40000000002</v>
          </cell>
        </row>
        <row r="78">
          <cell r="B78" t="str">
            <v>Exchange rate</v>
          </cell>
          <cell r="C78" t="str">
            <v>¥ to Re</v>
          </cell>
          <cell r="D78">
            <v>1.9230769230769229</v>
          </cell>
          <cell r="E78">
            <v>1.9230769230769229</v>
          </cell>
          <cell r="F78">
            <v>1.9230769230769229</v>
          </cell>
          <cell r="G78">
            <v>1.9230769230769229</v>
          </cell>
          <cell r="H78">
            <v>1.9230769230769229</v>
          </cell>
          <cell r="I78">
            <v>1.9230769230769229</v>
          </cell>
          <cell r="J78">
            <v>1.9230769230769229</v>
          </cell>
          <cell r="K78">
            <v>1.9230769230769229</v>
          </cell>
          <cell r="L78">
            <v>1.9230769230769229</v>
          </cell>
          <cell r="M78">
            <v>1.9230769230769229</v>
          </cell>
          <cell r="N78">
            <v>1.9230769230769229</v>
          </cell>
          <cell r="O78">
            <v>1.9230769230769229</v>
          </cell>
        </row>
        <row r="79">
          <cell r="B79" t="str">
            <v>C &amp; F (Yen)</v>
          </cell>
          <cell r="C79" t="str">
            <v>Actual</v>
          </cell>
          <cell r="D79">
            <v>611345</v>
          </cell>
          <cell r="E79">
            <v>611345</v>
          </cell>
          <cell r="F79">
            <v>611345</v>
          </cell>
          <cell r="G79">
            <v>611345</v>
          </cell>
          <cell r="H79">
            <v>611345</v>
          </cell>
          <cell r="I79">
            <v>611345</v>
          </cell>
          <cell r="J79">
            <v>611345</v>
          </cell>
          <cell r="K79">
            <v>611345</v>
          </cell>
          <cell r="L79">
            <v>611345</v>
          </cell>
          <cell r="M79">
            <v>611345</v>
          </cell>
          <cell r="N79">
            <v>611345</v>
          </cell>
          <cell r="O79">
            <v>611345</v>
          </cell>
        </row>
        <row r="80">
          <cell r="B80" t="str">
            <v>Freight</v>
          </cell>
          <cell r="D80">
            <v>0</v>
          </cell>
          <cell r="E80">
            <v>0</v>
          </cell>
          <cell r="F80">
            <v>0</v>
          </cell>
          <cell r="G80">
            <v>0</v>
          </cell>
          <cell r="H80">
            <v>0</v>
          </cell>
          <cell r="I80">
            <v>0</v>
          </cell>
          <cell r="J80">
            <v>0</v>
          </cell>
          <cell r="K80">
            <v>0</v>
          </cell>
          <cell r="L80">
            <v>0</v>
          </cell>
          <cell r="M80">
            <v>0</v>
          </cell>
          <cell r="N80">
            <v>0</v>
          </cell>
          <cell r="O80">
            <v>0</v>
          </cell>
        </row>
        <row r="81">
          <cell r="B81" t="str">
            <v>TTC FOB</v>
          </cell>
          <cell r="D81">
            <v>611345</v>
          </cell>
          <cell r="E81">
            <v>611345</v>
          </cell>
          <cell r="F81">
            <v>611345</v>
          </cell>
          <cell r="G81">
            <v>611345</v>
          </cell>
          <cell r="H81">
            <v>611345</v>
          </cell>
          <cell r="I81">
            <v>611345</v>
          </cell>
          <cell r="J81">
            <v>611345</v>
          </cell>
          <cell r="K81">
            <v>611345</v>
          </cell>
          <cell r="L81">
            <v>611345</v>
          </cell>
          <cell r="M81">
            <v>611345</v>
          </cell>
          <cell r="N81">
            <v>611345</v>
          </cell>
          <cell r="O81">
            <v>611345</v>
          </cell>
        </row>
        <row r="82">
          <cell r="D82">
            <v>1.3894431518855528</v>
          </cell>
          <cell r="E82">
            <v>1.3894431518855528</v>
          </cell>
          <cell r="F82">
            <v>1.3894431518855528</v>
          </cell>
          <cell r="G82">
            <v>1.3894431518855528</v>
          </cell>
          <cell r="H82">
            <v>1.3894431518855528</v>
          </cell>
          <cell r="I82">
            <v>1.3894431518855528</v>
          </cell>
          <cell r="J82">
            <v>1.3894431518855528</v>
          </cell>
          <cell r="K82">
            <v>1.3894431518855528</v>
          </cell>
          <cell r="L82">
            <v>1.3894431518855528</v>
          </cell>
          <cell r="M82">
            <v>1.3894431518855528</v>
          </cell>
          <cell r="N82">
            <v>1.3894431518855528</v>
          </cell>
          <cell r="O82">
            <v>1.3894431518855528</v>
          </cell>
        </row>
        <row r="84">
          <cell r="D84">
            <v>0.52</v>
          </cell>
          <cell r="E84">
            <v>0.52</v>
          </cell>
          <cell r="F84">
            <v>0.52</v>
          </cell>
          <cell r="G84">
            <v>0.52</v>
          </cell>
          <cell r="H84">
            <v>0.52</v>
          </cell>
          <cell r="I84">
            <v>0.52</v>
          </cell>
          <cell r="J84">
            <v>0.52</v>
          </cell>
          <cell r="K84">
            <v>0.52</v>
          </cell>
          <cell r="L84">
            <v>0.52</v>
          </cell>
          <cell r="M84">
            <v>0.52</v>
          </cell>
          <cell r="N84">
            <v>0.52</v>
          </cell>
          <cell r="O84">
            <v>0.52</v>
          </cell>
        </row>
        <row r="85">
          <cell r="D85">
            <v>0.52</v>
          </cell>
          <cell r="E85">
            <v>0.52</v>
          </cell>
          <cell r="F85">
            <v>0.52</v>
          </cell>
          <cell r="G85">
            <v>0.52</v>
          </cell>
          <cell r="H85">
            <v>0.52</v>
          </cell>
          <cell r="I85">
            <v>0.52</v>
          </cell>
          <cell r="J85">
            <v>0.52</v>
          </cell>
          <cell r="K85">
            <v>0.52</v>
          </cell>
          <cell r="L85">
            <v>0.52</v>
          </cell>
          <cell r="M85">
            <v>0.52</v>
          </cell>
          <cell r="N85">
            <v>0.52</v>
          </cell>
          <cell r="O85">
            <v>0.52</v>
          </cell>
        </row>
        <row r="86">
          <cell r="B86" t="str">
            <v>2.O D</v>
          </cell>
          <cell r="D86">
            <v>37073</v>
          </cell>
          <cell r="E86">
            <v>37104</v>
          </cell>
          <cell r="F86">
            <v>37135</v>
          </cell>
          <cell r="G86">
            <v>37166</v>
          </cell>
          <cell r="H86">
            <v>37197</v>
          </cell>
          <cell r="I86">
            <v>37228</v>
          </cell>
          <cell r="J86">
            <v>37259</v>
          </cell>
          <cell r="K86">
            <v>37290</v>
          </cell>
          <cell r="L86">
            <v>37321</v>
          </cell>
          <cell r="M86">
            <v>37352</v>
          </cell>
          <cell r="N86">
            <v>37383</v>
          </cell>
          <cell r="O86">
            <v>37414</v>
          </cell>
        </row>
        <row r="87">
          <cell r="B87" t="str">
            <v>CKD cost at factory</v>
          </cell>
          <cell r="D87">
            <v>379442.00459626858</v>
          </cell>
          <cell r="E87">
            <v>379442.00459626858</v>
          </cell>
          <cell r="F87">
            <v>379442.00459626858</v>
          </cell>
          <cell r="G87">
            <v>373578.25246353168</v>
          </cell>
          <cell r="H87">
            <v>373578.25246353168</v>
          </cell>
          <cell r="I87">
            <v>373578.25246353168</v>
          </cell>
          <cell r="J87">
            <v>373578.25246353168</v>
          </cell>
          <cell r="K87">
            <v>373578.25246353168</v>
          </cell>
          <cell r="L87">
            <v>373578.25246353168</v>
          </cell>
          <cell r="M87">
            <v>373578.25246353168</v>
          </cell>
          <cell r="N87">
            <v>373578.25246353168</v>
          </cell>
          <cell r="O87">
            <v>373578.25246353168</v>
          </cell>
          <cell r="P87">
            <v>78798.74753646832</v>
          </cell>
        </row>
        <row r="88">
          <cell r="B88" t="str">
            <v>KMC DMI</v>
          </cell>
          <cell r="C88" t="str">
            <v>0.30% of (DAV +Duty)*S.Tax)</v>
          </cell>
          <cell r="D88">
            <v>1301.650140904542</v>
          </cell>
          <cell r="E88">
            <v>1301.650140904542</v>
          </cell>
          <cell r="F88">
            <v>1301.650140904542</v>
          </cell>
          <cell r="G88">
            <v>1281.5083944176668</v>
          </cell>
          <cell r="H88">
            <v>1281.5083944176668</v>
          </cell>
          <cell r="I88">
            <v>1281.5083944176668</v>
          </cell>
          <cell r="J88">
            <v>1281.5083944176668</v>
          </cell>
          <cell r="K88">
            <v>1281.5083944176668</v>
          </cell>
          <cell r="L88">
            <v>1281.5083944176668</v>
          </cell>
          <cell r="M88">
            <v>1281.5083944176668</v>
          </cell>
          <cell r="N88">
            <v>1281.5083944176668</v>
          </cell>
          <cell r="O88">
            <v>1281.5083944176668</v>
          </cell>
        </row>
        <row r="89">
          <cell r="B89" t="str">
            <v>Clearing charge</v>
          </cell>
          <cell r="C89" t="str">
            <v>0.05% of DAV</v>
          </cell>
          <cell r="D89">
            <v>1397.3699848680001</v>
          </cell>
          <cell r="E89">
            <v>1397.3699848680001</v>
          </cell>
          <cell r="F89">
            <v>1397.3699848680001</v>
          </cell>
          <cell r="G89">
            <v>1375.747068618</v>
          </cell>
          <cell r="H89">
            <v>1375.747068618</v>
          </cell>
          <cell r="I89">
            <v>1375.747068618</v>
          </cell>
          <cell r="J89">
            <v>1375.747068618</v>
          </cell>
          <cell r="K89">
            <v>1375.747068618</v>
          </cell>
          <cell r="L89">
            <v>1375.747068618</v>
          </cell>
          <cell r="M89">
            <v>1375.747068618</v>
          </cell>
          <cell r="N89">
            <v>1375.747068618</v>
          </cell>
          <cell r="O89">
            <v>1375.747068618</v>
          </cell>
        </row>
        <row r="90">
          <cell r="B90" t="str">
            <v>Wharfage</v>
          </cell>
          <cell r="D90">
            <v>500</v>
          </cell>
          <cell r="E90">
            <v>500</v>
          </cell>
          <cell r="F90">
            <v>500</v>
          </cell>
          <cell r="G90">
            <v>500</v>
          </cell>
          <cell r="H90">
            <v>500</v>
          </cell>
          <cell r="I90">
            <v>500</v>
          </cell>
          <cell r="J90">
            <v>500</v>
          </cell>
          <cell r="K90">
            <v>500</v>
          </cell>
          <cell r="L90">
            <v>500</v>
          </cell>
          <cell r="M90">
            <v>500</v>
          </cell>
          <cell r="N90">
            <v>500</v>
          </cell>
          <cell r="O90">
            <v>500</v>
          </cell>
        </row>
        <row r="91">
          <cell r="B91" t="str">
            <v>L/c Opening &amp; Bank Charges</v>
          </cell>
          <cell r="D91">
            <v>1638.2308800000003</v>
          </cell>
          <cell r="E91">
            <v>1638.2308800000003</v>
          </cell>
          <cell r="F91">
            <v>1638.2308800000003</v>
          </cell>
          <cell r="G91">
            <v>1612.8808800000002</v>
          </cell>
          <cell r="H91">
            <v>1612.8808800000002</v>
          </cell>
          <cell r="I91">
            <v>1612.8808800000002</v>
          </cell>
          <cell r="J91">
            <v>1612.8808800000002</v>
          </cell>
          <cell r="K91">
            <v>1612.8808800000002</v>
          </cell>
          <cell r="L91">
            <v>1612.8808800000002</v>
          </cell>
          <cell r="M91">
            <v>1612.8808800000002</v>
          </cell>
          <cell r="N91">
            <v>1612.8808800000002</v>
          </cell>
          <cell r="O91">
            <v>1612.8808800000002</v>
          </cell>
        </row>
        <row r="92">
          <cell r="B92" t="str">
            <v xml:space="preserve">Inland transport </v>
          </cell>
          <cell r="C92" t="str">
            <v>0.1% of DAV</v>
          </cell>
          <cell r="D92">
            <v>2794.7399697360001</v>
          </cell>
          <cell r="E92">
            <v>2794.7399697360001</v>
          </cell>
          <cell r="F92">
            <v>2794.7399697360001</v>
          </cell>
          <cell r="G92">
            <v>2751.4941372359999</v>
          </cell>
          <cell r="H92">
            <v>2751.4941372359999</v>
          </cell>
          <cell r="I92">
            <v>2751.4941372359999</v>
          </cell>
          <cell r="J92">
            <v>2751.4941372359999</v>
          </cell>
          <cell r="K92">
            <v>2751.4941372359999</v>
          </cell>
          <cell r="L92">
            <v>2751.4941372359999</v>
          </cell>
          <cell r="M92">
            <v>2751.4941372359999</v>
          </cell>
          <cell r="N92">
            <v>2751.4941372359999</v>
          </cell>
          <cell r="O92">
            <v>2751.4941372359999</v>
          </cell>
        </row>
        <row r="93">
          <cell r="B93" t="str">
            <v xml:space="preserve">Import Duty </v>
          </cell>
          <cell r="C93" t="str">
            <v>35% of   (DAV)</v>
          </cell>
          <cell r="D93">
            <v>97815.898940760002</v>
          </cell>
          <cell r="E93">
            <v>97815.898940760002</v>
          </cell>
          <cell r="F93">
            <v>97815.898940760002</v>
          </cell>
          <cell r="G93">
            <v>96302.294803259982</v>
          </cell>
          <cell r="H93">
            <v>96302.294803259982</v>
          </cell>
          <cell r="I93">
            <v>96302.294803259982</v>
          </cell>
          <cell r="J93">
            <v>96302.294803259982</v>
          </cell>
          <cell r="K93">
            <v>96302.294803259982</v>
          </cell>
          <cell r="L93">
            <v>96302.294803259982</v>
          </cell>
          <cell r="M93">
            <v>96302.294803259982</v>
          </cell>
          <cell r="N93">
            <v>96302.294803259982</v>
          </cell>
          <cell r="O93">
            <v>96302.294803259982</v>
          </cell>
        </row>
        <row r="94">
          <cell r="B94" t="str">
            <v>(DAV)</v>
          </cell>
          <cell r="C94" t="str">
            <v>(C &amp; F Rupee  - Loading)</v>
          </cell>
          <cell r="D94">
            <v>279473.99697360001</v>
          </cell>
          <cell r="E94">
            <v>279473.99697360001</v>
          </cell>
          <cell r="F94">
            <v>279473.99697360001</v>
          </cell>
          <cell r="G94">
            <v>275149.41372359998</v>
          </cell>
          <cell r="H94">
            <v>275149.41372359998</v>
          </cell>
          <cell r="I94">
            <v>275149.41372359998</v>
          </cell>
          <cell r="J94">
            <v>275149.41372359998</v>
          </cell>
          <cell r="K94">
            <v>275149.41372359998</v>
          </cell>
          <cell r="L94">
            <v>275149.41372359998</v>
          </cell>
          <cell r="M94">
            <v>275149.41372359998</v>
          </cell>
          <cell r="N94">
            <v>275149.41372359998</v>
          </cell>
          <cell r="O94">
            <v>275149.41372359998</v>
          </cell>
        </row>
        <row r="95">
          <cell r="B95" t="str">
            <v>CIF (Rupees)</v>
          </cell>
          <cell r="C95" t="str">
            <v>Actual</v>
          </cell>
          <cell r="D95">
            <v>273994.11468000006</v>
          </cell>
          <cell r="E95">
            <v>273994.11468000006</v>
          </cell>
          <cell r="F95">
            <v>273994.11468000006</v>
          </cell>
          <cell r="G95">
            <v>269754.32718000002</v>
          </cell>
          <cell r="H95">
            <v>269754.32718000002</v>
          </cell>
          <cell r="I95">
            <v>269754.32718000002</v>
          </cell>
          <cell r="J95">
            <v>269754.32718000002</v>
          </cell>
          <cell r="K95">
            <v>269754.32718000002</v>
          </cell>
          <cell r="L95">
            <v>269754.32718000002</v>
          </cell>
          <cell r="M95">
            <v>269754.32718000002</v>
          </cell>
          <cell r="N95">
            <v>269754.32718000002</v>
          </cell>
          <cell r="O95">
            <v>269754.32718000002</v>
          </cell>
        </row>
        <row r="96">
          <cell r="B96" t="str">
            <v>Insurance</v>
          </cell>
          <cell r="C96" t="str">
            <v>Actual</v>
          </cell>
          <cell r="D96">
            <v>955.63468000000012</v>
          </cell>
          <cell r="E96">
            <v>955.63468000000012</v>
          </cell>
          <cell r="F96">
            <v>955.63468000000012</v>
          </cell>
          <cell r="G96">
            <v>940.84718000000021</v>
          </cell>
          <cell r="H96">
            <v>940.84718000000021</v>
          </cell>
          <cell r="I96">
            <v>940.84718000000021</v>
          </cell>
          <cell r="J96">
            <v>940.84718000000021</v>
          </cell>
          <cell r="K96">
            <v>940.84718000000021</v>
          </cell>
          <cell r="L96">
            <v>940.84718000000021</v>
          </cell>
          <cell r="M96">
            <v>940.84718000000021</v>
          </cell>
          <cell r="N96">
            <v>940.84718000000021</v>
          </cell>
          <cell r="O96">
            <v>940.84718000000021</v>
          </cell>
        </row>
        <row r="97">
          <cell r="B97" t="str">
            <v>C &amp; F (Rupees)</v>
          </cell>
          <cell r="C97" t="str">
            <v>Actual</v>
          </cell>
          <cell r="D97">
            <v>273038.48000000004</v>
          </cell>
          <cell r="E97">
            <v>273038.48000000004</v>
          </cell>
          <cell r="F97">
            <v>273038.48000000004</v>
          </cell>
          <cell r="G97">
            <v>268813.48000000004</v>
          </cell>
          <cell r="H97">
            <v>268813.48000000004</v>
          </cell>
          <cell r="I97">
            <v>268813.48000000004</v>
          </cell>
          <cell r="J97">
            <v>268813.48000000004</v>
          </cell>
          <cell r="K97">
            <v>268813.48000000004</v>
          </cell>
          <cell r="L97">
            <v>268813.48000000004</v>
          </cell>
          <cell r="M97">
            <v>268813.48000000004</v>
          </cell>
          <cell r="N97">
            <v>268813.48000000004</v>
          </cell>
          <cell r="O97">
            <v>268813.48000000004</v>
          </cell>
        </row>
        <row r="98">
          <cell r="B98" t="str">
            <v>Exchange rate</v>
          </cell>
          <cell r="C98" t="str">
            <v>¥ to Re</v>
          </cell>
          <cell r="D98">
            <v>1.9230769230769229</v>
          </cell>
          <cell r="E98">
            <v>1.9230769230769229</v>
          </cell>
          <cell r="F98">
            <v>1.9230769230769229</v>
          </cell>
          <cell r="G98">
            <v>1.9230769230769229</v>
          </cell>
          <cell r="H98">
            <v>1.9230769230769229</v>
          </cell>
          <cell r="I98">
            <v>1.9230769230769229</v>
          </cell>
          <cell r="J98">
            <v>1.9230769230769229</v>
          </cell>
          <cell r="K98">
            <v>1.9230769230769229</v>
          </cell>
          <cell r="L98">
            <v>1.9230769230769229</v>
          </cell>
          <cell r="M98">
            <v>1.9230769230769229</v>
          </cell>
          <cell r="N98">
            <v>1.9230769230769229</v>
          </cell>
          <cell r="O98">
            <v>1.9230769230769229</v>
          </cell>
        </row>
        <row r="99">
          <cell r="B99" t="str">
            <v>C &amp; F (Yen)</v>
          </cell>
          <cell r="C99" t="str">
            <v>Actual</v>
          </cell>
          <cell r="D99">
            <v>525074</v>
          </cell>
          <cell r="E99">
            <v>525074</v>
          </cell>
          <cell r="F99">
            <v>525074</v>
          </cell>
          <cell r="G99">
            <v>516949</v>
          </cell>
          <cell r="H99">
            <v>516949</v>
          </cell>
          <cell r="I99">
            <v>516949</v>
          </cell>
          <cell r="J99">
            <v>516949</v>
          </cell>
          <cell r="K99">
            <v>516949</v>
          </cell>
          <cell r="L99">
            <v>516949</v>
          </cell>
          <cell r="M99">
            <v>516949</v>
          </cell>
          <cell r="N99">
            <v>516949</v>
          </cell>
          <cell r="O99">
            <v>516949</v>
          </cell>
        </row>
        <row r="100">
          <cell r="B100" t="str">
            <v>Freight</v>
          </cell>
          <cell r="D100">
            <v>0</v>
          </cell>
          <cell r="E100">
            <v>0</v>
          </cell>
          <cell r="F100">
            <v>0</v>
          </cell>
          <cell r="G100">
            <v>0</v>
          </cell>
          <cell r="H100">
            <v>0</v>
          </cell>
          <cell r="I100">
            <v>0</v>
          </cell>
          <cell r="J100">
            <v>0</v>
          </cell>
          <cell r="K100">
            <v>0</v>
          </cell>
          <cell r="L100">
            <v>0</v>
          </cell>
          <cell r="M100">
            <v>0</v>
          </cell>
          <cell r="N100">
            <v>0</v>
          </cell>
          <cell r="O100">
            <v>0</v>
          </cell>
        </row>
        <row r="101">
          <cell r="B101" t="str">
            <v>TTC FOB</v>
          </cell>
          <cell r="D101">
            <v>525074</v>
          </cell>
          <cell r="E101">
            <v>525074</v>
          </cell>
          <cell r="F101">
            <v>525074</v>
          </cell>
          <cell r="G101">
            <v>516949</v>
          </cell>
          <cell r="H101">
            <v>516949</v>
          </cell>
          <cell r="I101">
            <v>516949</v>
          </cell>
          <cell r="J101">
            <v>516949</v>
          </cell>
          <cell r="K101">
            <v>516949</v>
          </cell>
          <cell r="L101">
            <v>516949</v>
          </cell>
          <cell r="M101">
            <v>516949</v>
          </cell>
          <cell r="N101">
            <v>516949</v>
          </cell>
          <cell r="O101">
            <v>516949</v>
          </cell>
        </row>
        <row r="102">
          <cell r="D102">
            <v>1.3897015709883402</v>
          </cell>
          <cell r="E102">
            <v>1.3897015709883402</v>
          </cell>
          <cell r="F102">
            <v>1.3897015709883402</v>
          </cell>
          <cell r="G102">
            <v>1.3897303530445408</v>
          </cell>
          <cell r="H102">
            <v>1.3897303530445408</v>
          </cell>
          <cell r="I102">
            <v>1.3897303530445408</v>
          </cell>
          <cell r="J102">
            <v>1.3897303530445408</v>
          </cell>
          <cell r="K102">
            <v>1.3897303530445408</v>
          </cell>
          <cell r="L102">
            <v>1.3897303530445408</v>
          </cell>
          <cell r="M102">
            <v>1.3897303530445408</v>
          </cell>
          <cell r="N102">
            <v>1.3897303530445408</v>
          </cell>
          <cell r="O102">
            <v>1.3897303530445408</v>
          </cell>
        </row>
        <row r="104">
          <cell r="D104">
            <v>0.52</v>
          </cell>
          <cell r="E104">
            <v>0.52</v>
          </cell>
          <cell r="F104">
            <v>0.52</v>
          </cell>
          <cell r="G104">
            <v>0.52</v>
          </cell>
          <cell r="H104">
            <v>0.52</v>
          </cell>
          <cell r="I104">
            <v>0.52</v>
          </cell>
          <cell r="J104">
            <v>0.52</v>
          </cell>
          <cell r="K104">
            <v>0.52</v>
          </cell>
          <cell r="L104">
            <v>0.52</v>
          </cell>
          <cell r="M104">
            <v>0.52</v>
          </cell>
          <cell r="N104">
            <v>0.52</v>
          </cell>
          <cell r="O104">
            <v>0.52</v>
          </cell>
        </row>
        <row r="105">
          <cell r="D105">
            <v>0.52</v>
          </cell>
          <cell r="E105">
            <v>0.52</v>
          </cell>
          <cell r="F105">
            <v>0.52</v>
          </cell>
          <cell r="G105">
            <v>0.52</v>
          </cell>
          <cell r="H105">
            <v>0.52</v>
          </cell>
          <cell r="I105">
            <v>0.52</v>
          </cell>
          <cell r="J105">
            <v>0.52</v>
          </cell>
          <cell r="K105">
            <v>0.52</v>
          </cell>
          <cell r="L105">
            <v>0.52</v>
          </cell>
          <cell r="M105">
            <v>0.52</v>
          </cell>
          <cell r="N105">
            <v>0.52</v>
          </cell>
          <cell r="O105">
            <v>0.52</v>
          </cell>
        </row>
        <row r="106">
          <cell r="B106" t="str">
            <v>2.O D SALOON</v>
          </cell>
          <cell r="D106">
            <v>37073</v>
          </cell>
          <cell r="E106">
            <v>37104</v>
          </cell>
          <cell r="F106">
            <v>37135</v>
          </cell>
          <cell r="G106">
            <v>37166</v>
          </cell>
          <cell r="H106">
            <v>37197</v>
          </cell>
          <cell r="I106">
            <v>37228</v>
          </cell>
          <cell r="J106">
            <v>37259</v>
          </cell>
          <cell r="K106">
            <v>37290</v>
          </cell>
          <cell r="L106">
            <v>37321</v>
          </cell>
          <cell r="M106">
            <v>37352</v>
          </cell>
          <cell r="N106">
            <v>37383</v>
          </cell>
          <cell r="O106">
            <v>37414</v>
          </cell>
        </row>
        <row r="107">
          <cell r="B107" t="str">
            <v>CKD cost at factory</v>
          </cell>
          <cell r="D107">
            <v>514635.2303835096</v>
          </cell>
          <cell r="E107">
            <v>514635.2303835096</v>
          </cell>
          <cell r="F107">
            <v>514635.2303835096</v>
          </cell>
          <cell r="G107">
            <v>514635.2303835096</v>
          </cell>
          <cell r="H107">
            <v>514635.2303835096</v>
          </cell>
          <cell r="I107">
            <v>514635.2303835096</v>
          </cell>
          <cell r="J107">
            <v>514635.2303835096</v>
          </cell>
          <cell r="K107">
            <v>514635.2303835096</v>
          </cell>
          <cell r="L107">
            <v>514635.2303835096</v>
          </cell>
          <cell r="M107">
            <v>514635.2303835096</v>
          </cell>
          <cell r="N107">
            <v>514635.2303835096</v>
          </cell>
          <cell r="O107">
            <v>514635.2303835096</v>
          </cell>
          <cell r="P107">
            <v>-62258.230383509595</v>
          </cell>
        </row>
        <row r="108">
          <cell r="B108" t="str">
            <v>KMC DMI</v>
          </cell>
          <cell r="C108" t="str">
            <v>0.30% of (DAV +Duty)*S.Tax)</v>
          </cell>
          <cell r="D108">
            <v>1766.033289937566</v>
          </cell>
          <cell r="E108">
            <v>1766.033289937566</v>
          </cell>
          <cell r="F108">
            <v>1766.033289937566</v>
          </cell>
          <cell r="G108">
            <v>1766.033289937566</v>
          </cell>
          <cell r="H108">
            <v>1766.033289937566</v>
          </cell>
          <cell r="I108">
            <v>1766.033289937566</v>
          </cell>
          <cell r="J108">
            <v>1766.033289937566</v>
          </cell>
          <cell r="K108">
            <v>1766.033289937566</v>
          </cell>
          <cell r="L108">
            <v>1766.033289937566</v>
          </cell>
          <cell r="M108">
            <v>1766.033289937566</v>
          </cell>
          <cell r="N108">
            <v>1766.033289937566</v>
          </cell>
          <cell r="O108">
            <v>1766.033289937566</v>
          </cell>
        </row>
        <row r="109">
          <cell r="B109" t="str">
            <v>Clearing charge</v>
          </cell>
          <cell r="C109" t="str">
            <v>0.05% of DAV</v>
          </cell>
          <cell r="D109">
            <v>1895.902619364</v>
          </cell>
          <cell r="E109">
            <v>1895.902619364</v>
          </cell>
          <cell r="F109">
            <v>1895.902619364</v>
          </cell>
          <cell r="G109">
            <v>1895.902619364</v>
          </cell>
          <cell r="H109">
            <v>1895.902619364</v>
          </cell>
          <cell r="I109">
            <v>1895.902619364</v>
          </cell>
          <cell r="J109">
            <v>1895.902619364</v>
          </cell>
          <cell r="K109">
            <v>1895.902619364</v>
          </cell>
          <cell r="L109">
            <v>1895.902619364</v>
          </cell>
          <cell r="M109">
            <v>1895.902619364</v>
          </cell>
          <cell r="N109">
            <v>1895.902619364</v>
          </cell>
          <cell r="O109">
            <v>1895.902619364</v>
          </cell>
        </row>
        <row r="110">
          <cell r="B110" t="str">
            <v>Wharfage</v>
          </cell>
          <cell r="D110">
            <v>500</v>
          </cell>
          <cell r="E110">
            <v>500</v>
          </cell>
          <cell r="F110">
            <v>500</v>
          </cell>
          <cell r="G110">
            <v>500</v>
          </cell>
          <cell r="H110">
            <v>500</v>
          </cell>
          <cell r="I110">
            <v>500</v>
          </cell>
          <cell r="J110">
            <v>500</v>
          </cell>
          <cell r="K110">
            <v>500</v>
          </cell>
          <cell r="L110">
            <v>500</v>
          </cell>
          <cell r="M110">
            <v>500</v>
          </cell>
          <cell r="N110">
            <v>500</v>
          </cell>
          <cell r="O110">
            <v>500</v>
          </cell>
        </row>
        <row r="111">
          <cell r="B111" t="str">
            <v>L/c Opening &amp; Bank Charges</v>
          </cell>
          <cell r="D111">
            <v>2222.6942400000003</v>
          </cell>
          <cell r="E111">
            <v>2222.6942400000003</v>
          </cell>
          <cell r="F111">
            <v>2222.6942400000003</v>
          </cell>
          <cell r="G111">
            <v>2222.6942400000003</v>
          </cell>
          <cell r="H111">
            <v>2222.6942400000003</v>
          </cell>
          <cell r="I111">
            <v>2222.6942400000003</v>
          </cell>
          <cell r="J111">
            <v>2222.6942400000003</v>
          </cell>
          <cell r="K111">
            <v>2222.6942400000003</v>
          </cell>
          <cell r="L111">
            <v>2222.6942400000003</v>
          </cell>
          <cell r="M111">
            <v>2222.6942400000003</v>
          </cell>
          <cell r="N111">
            <v>2222.6942400000003</v>
          </cell>
          <cell r="O111">
            <v>2222.6942400000003</v>
          </cell>
        </row>
        <row r="112">
          <cell r="B112" t="str">
            <v xml:space="preserve">Inland transport </v>
          </cell>
          <cell r="C112" t="str">
            <v>0.1% of DAV</v>
          </cell>
          <cell r="D112">
            <v>3791.8052387279999</v>
          </cell>
          <cell r="E112">
            <v>3791.8052387279999</v>
          </cell>
          <cell r="F112">
            <v>3791.8052387279999</v>
          </cell>
          <cell r="G112">
            <v>3791.8052387279999</v>
          </cell>
          <cell r="H112">
            <v>3791.8052387279999</v>
          </cell>
          <cell r="I112">
            <v>3791.8052387279999</v>
          </cell>
          <cell r="J112">
            <v>3791.8052387279999</v>
          </cell>
          <cell r="K112">
            <v>3791.8052387279999</v>
          </cell>
          <cell r="L112">
            <v>3791.8052387279999</v>
          </cell>
          <cell r="M112">
            <v>3791.8052387279999</v>
          </cell>
          <cell r="N112">
            <v>3791.8052387279999</v>
          </cell>
          <cell r="O112">
            <v>3791.8052387279999</v>
          </cell>
        </row>
        <row r="113">
          <cell r="B113" t="str">
            <v xml:space="preserve">Import Duty </v>
          </cell>
          <cell r="C113" t="str">
            <v>35% of   (DAV)</v>
          </cell>
          <cell r="D113">
            <v>132713.18335548</v>
          </cell>
          <cell r="E113">
            <v>132713.18335548</v>
          </cell>
          <cell r="F113">
            <v>132713.18335548</v>
          </cell>
          <cell r="G113">
            <v>132713.18335548</v>
          </cell>
          <cell r="H113">
            <v>132713.18335548</v>
          </cell>
          <cell r="I113">
            <v>132713.18335548</v>
          </cell>
          <cell r="J113">
            <v>132713.18335548</v>
          </cell>
          <cell r="K113">
            <v>132713.18335548</v>
          </cell>
          <cell r="L113">
            <v>132713.18335548</v>
          </cell>
          <cell r="M113">
            <v>132713.18335548</v>
          </cell>
          <cell r="N113">
            <v>132713.18335548</v>
          </cell>
          <cell r="O113">
            <v>132713.18335548</v>
          </cell>
        </row>
        <row r="114">
          <cell r="B114" t="str">
            <v>(DAV)</v>
          </cell>
          <cell r="C114" t="str">
            <v>(C &amp; F Rupee  - Loading)</v>
          </cell>
          <cell r="D114">
            <v>379180.5238728</v>
          </cell>
          <cell r="E114">
            <v>379180.5238728</v>
          </cell>
          <cell r="F114">
            <v>379180.5238728</v>
          </cell>
          <cell r="G114">
            <v>379180.5238728</v>
          </cell>
          <cell r="H114">
            <v>379180.5238728</v>
          </cell>
          <cell r="I114">
            <v>379180.5238728</v>
          </cell>
          <cell r="J114">
            <v>379180.5238728</v>
          </cell>
          <cell r="K114">
            <v>379180.5238728</v>
          </cell>
          <cell r="L114">
            <v>379180.5238728</v>
          </cell>
          <cell r="M114">
            <v>379180.5238728</v>
          </cell>
          <cell r="N114">
            <v>379180.5238728</v>
          </cell>
          <cell r="O114">
            <v>379180.5238728</v>
          </cell>
        </row>
        <row r="115">
          <cell r="B115" t="str">
            <v>CIF (Rupees)</v>
          </cell>
          <cell r="C115" t="str">
            <v>Actual</v>
          </cell>
          <cell r="D115">
            <v>371745.61164000002</v>
          </cell>
          <cell r="E115">
            <v>371745.61164000002</v>
          </cell>
          <cell r="F115">
            <v>371745.61164000002</v>
          </cell>
          <cell r="G115">
            <v>371745.61164000002</v>
          </cell>
          <cell r="H115">
            <v>371745.61164000002</v>
          </cell>
          <cell r="I115">
            <v>371745.61164000002</v>
          </cell>
          <cell r="J115">
            <v>371745.61164000002</v>
          </cell>
          <cell r="K115">
            <v>371745.61164000002</v>
          </cell>
          <cell r="L115">
            <v>371745.61164000002</v>
          </cell>
          <cell r="M115">
            <v>371745.61164000002</v>
          </cell>
          <cell r="N115">
            <v>371745.61164000002</v>
          </cell>
          <cell r="O115">
            <v>371745.61164000002</v>
          </cell>
        </row>
        <row r="116">
          <cell r="B116" t="str">
            <v>Insurance</v>
          </cell>
          <cell r="C116" t="str">
            <v>Actual</v>
          </cell>
          <cell r="D116">
            <v>1296.5716400000001</v>
          </cell>
          <cell r="E116">
            <v>1296.5716400000001</v>
          </cell>
          <cell r="F116">
            <v>1296.5716400000001</v>
          </cell>
          <cell r="G116">
            <v>1296.5716400000001</v>
          </cell>
          <cell r="H116">
            <v>1296.5716400000001</v>
          </cell>
          <cell r="I116">
            <v>1296.5716400000001</v>
          </cell>
          <cell r="J116">
            <v>1296.5716400000001</v>
          </cell>
          <cell r="K116">
            <v>1296.5716400000001</v>
          </cell>
          <cell r="L116">
            <v>1296.5716400000001</v>
          </cell>
          <cell r="M116">
            <v>1296.5716400000001</v>
          </cell>
          <cell r="N116">
            <v>1296.5716400000001</v>
          </cell>
          <cell r="O116">
            <v>1296.5716400000001</v>
          </cell>
        </row>
        <row r="117">
          <cell r="B117" t="str">
            <v>C &amp; F (Rupees)</v>
          </cell>
          <cell r="C117" t="str">
            <v>Actual</v>
          </cell>
          <cell r="D117">
            <v>370449.04000000004</v>
          </cell>
          <cell r="E117">
            <v>370449.04000000004</v>
          </cell>
          <cell r="F117">
            <v>370449.04000000004</v>
          </cell>
          <cell r="G117">
            <v>370449.04000000004</v>
          </cell>
          <cell r="H117">
            <v>370449.04000000004</v>
          </cell>
          <cell r="I117">
            <v>370449.04000000004</v>
          </cell>
          <cell r="J117">
            <v>370449.04000000004</v>
          </cell>
          <cell r="K117">
            <v>370449.04000000004</v>
          </cell>
          <cell r="L117">
            <v>370449.04000000004</v>
          </cell>
          <cell r="M117">
            <v>370449.04000000004</v>
          </cell>
          <cell r="N117">
            <v>370449.04000000004</v>
          </cell>
          <cell r="O117">
            <v>370449.04000000004</v>
          </cell>
        </row>
        <row r="118">
          <cell r="B118" t="str">
            <v>Exchange rate</v>
          </cell>
          <cell r="C118" t="str">
            <v>¥ to Re</v>
          </cell>
          <cell r="D118">
            <v>1.9230769230769229</v>
          </cell>
          <cell r="E118">
            <v>1.9230769230769229</v>
          </cell>
          <cell r="F118">
            <v>1.9230769230769229</v>
          </cell>
          <cell r="G118">
            <v>1.9230769230769229</v>
          </cell>
          <cell r="H118">
            <v>1.9230769230769229</v>
          </cell>
          <cell r="I118">
            <v>1.9230769230769229</v>
          </cell>
          <cell r="J118">
            <v>1.9230769230769229</v>
          </cell>
          <cell r="K118">
            <v>1.9230769230769229</v>
          </cell>
          <cell r="L118">
            <v>1.9230769230769229</v>
          </cell>
          <cell r="M118">
            <v>1.9230769230769229</v>
          </cell>
          <cell r="N118">
            <v>1.9230769230769229</v>
          </cell>
          <cell r="O118">
            <v>1.9230769230769229</v>
          </cell>
        </row>
        <row r="119">
          <cell r="B119" t="str">
            <v>C &amp; F (Yen)</v>
          </cell>
          <cell r="C119" t="str">
            <v>Actual</v>
          </cell>
          <cell r="D119">
            <v>712402</v>
          </cell>
          <cell r="E119">
            <v>712402</v>
          </cell>
          <cell r="F119">
            <v>712402</v>
          </cell>
          <cell r="G119">
            <v>712402</v>
          </cell>
          <cell r="H119">
            <v>712402</v>
          </cell>
          <cell r="I119">
            <v>712402</v>
          </cell>
          <cell r="J119">
            <v>712402</v>
          </cell>
          <cell r="K119">
            <v>712402</v>
          </cell>
          <cell r="L119">
            <v>712402</v>
          </cell>
          <cell r="M119">
            <v>712402</v>
          </cell>
          <cell r="N119">
            <v>712402</v>
          </cell>
          <cell r="O119">
            <v>712402</v>
          </cell>
        </row>
        <row r="120">
          <cell r="B120" t="str">
            <v>Freight</v>
          </cell>
          <cell r="D120">
            <v>1189000</v>
          </cell>
          <cell r="E120">
            <v>1189000</v>
          </cell>
          <cell r="F120">
            <v>1189000</v>
          </cell>
          <cell r="G120">
            <v>1189000</v>
          </cell>
          <cell r="H120">
            <v>1189000</v>
          </cell>
          <cell r="I120">
            <v>1189000</v>
          </cell>
          <cell r="J120">
            <v>1189000</v>
          </cell>
          <cell r="K120">
            <v>1189000</v>
          </cell>
          <cell r="L120">
            <v>1189000</v>
          </cell>
          <cell r="M120">
            <v>1189000</v>
          </cell>
          <cell r="N120">
            <v>1189000</v>
          </cell>
          <cell r="O120">
            <v>1189000</v>
          </cell>
        </row>
        <row r="121">
          <cell r="B121" t="str">
            <v>TTC FOB</v>
          </cell>
          <cell r="D121">
            <v>-476598</v>
          </cell>
          <cell r="E121">
            <v>-476598</v>
          </cell>
          <cell r="F121">
            <v>-476598</v>
          </cell>
          <cell r="G121">
            <v>-476598</v>
          </cell>
          <cell r="H121">
            <v>-476598</v>
          </cell>
          <cell r="I121">
            <v>-476598</v>
          </cell>
          <cell r="J121">
            <v>-476598</v>
          </cell>
          <cell r="K121">
            <v>-476598</v>
          </cell>
          <cell r="L121">
            <v>-476598</v>
          </cell>
          <cell r="M121">
            <v>-476598</v>
          </cell>
          <cell r="N121">
            <v>-476598</v>
          </cell>
          <cell r="O121">
            <v>-476598</v>
          </cell>
        </row>
        <row r="122">
          <cell r="D122">
            <v>1.3892200405850952</v>
          </cell>
          <cell r="E122">
            <v>1.3892200405850952</v>
          </cell>
          <cell r="F122">
            <v>1.3892200405850952</v>
          </cell>
          <cell r="G122">
            <v>1.3892200405850952</v>
          </cell>
          <cell r="H122">
            <v>1.3892200405850952</v>
          </cell>
          <cell r="I122">
            <v>1.3892200405850952</v>
          </cell>
          <cell r="J122">
            <v>1.3892200405850952</v>
          </cell>
          <cell r="K122">
            <v>1.3892200405850952</v>
          </cell>
          <cell r="L122">
            <v>1.3892200405850952</v>
          </cell>
          <cell r="M122">
            <v>1.3892200405850952</v>
          </cell>
          <cell r="N122">
            <v>1.3892200405850952</v>
          </cell>
          <cell r="O122">
            <v>1.3892200405850952</v>
          </cell>
        </row>
        <row r="124">
          <cell r="D124">
            <v>0.52</v>
          </cell>
          <cell r="E124">
            <v>0.52</v>
          </cell>
          <cell r="F124">
            <v>0.52</v>
          </cell>
          <cell r="G124">
            <v>0.52</v>
          </cell>
          <cell r="H124">
            <v>0.52</v>
          </cell>
          <cell r="I124">
            <v>0.52</v>
          </cell>
          <cell r="J124">
            <v>0.52</v>
          </cell>
          <cell r="K124">
            <v>0.52</v>
          </cell>
          <cell r="L124">
            <v>0.52</v>
          </cell>
          <cell r="M124">
            <v>0.52</v>
          </cell>
          <cell r="N124">
            <v>0.52</v>
          </cell>
          <cell r="O124">
            <v>0.52</v>
          </cell>
        </row>
        <row r="125">
          <cell r="D125">
            <v>0.52</v>
          </cell>
          <cell r="E125">
            <v>0.52</v>
          </cell>
          <cell r="F125">
            <v>0.52</v>
          </cell>
          <cell r="G125">
            <v>0.52</v>
          </cell>
          <cell r="H125">
            <v>0.52</v>
          </cell>
          <cell r="I125">
            <v>0.52</v>
          </cell>
          <cell r="J125">
            <v>0.52</v>
          </cell>
          <cell r="K125">
            <v>0.52</v>
          </cell>
          <cell r="L125">
            <v>0.52</v>
          </cell>
          <cell r="M125">
            <v>0.52</v>
          </cell>
          <cell r="N125">
            <v>0.52</v>
          </cell>
          <cell r="O125">
            <v>0.52</v>
          </cell>
        </row>
        <row r="126">
          <cell r="B126" t="str">
            <v>Hilux  4 X 2 - Std</v>
          </cell>
          <cell r="C126">
            <v>0</v>
          </cell>
          <cell r="D126">
            <v>37073</v>
          </cell>
          <cell r="E126">
            <v>37104</v>
          </cell>
          <cell r="F126">
            <v>37135</v>
          </cell>
          <cell r="G126">
            <v>37166</v>
          </cell>
          <cell r="H126">
            <v>37197</v>
          </cell>
          <cell r="I126">
            <v>37228</v>
          </cell>
          <cell r="J126">
            <v>37259</v>
          </cell>
          <cell r="K126">
            <v>37290</v>
          </cell>
          <cell r="L126">
            <v>37321</v>
          </cell>
          <cell r="M126">
            <v>37352</v>
          </cell>
          <cell r="N126">
            <v>37383</v>
          </cell>
          <cell r="O126">
            <v>37414</v>
          </cell>
        </row>
        <row r="127">
          <cell r="B127" t="str">
            <v>CKD cost at factory</v>
          </cell>
          <cell r="D127">
            <v>456549.51474417676</v>
          </cell>
          <cell r="E127">
            <v>456549.51474417676</v>
          </cell>
          <cell r="F127">
            <v>456549.51474417676</v>
          </cell>
          <cell r="G127">
            <v>456549.51474417676</v>
          </cell>
          <cell r="H127">
            <v>456549.51474417676</v>
          </cell>
          <cell r="I127">
            <v>456549.51474417676</v>
          </cell>
          <cell r="J127">
            <v>456549.51474417676</v>
          </cell>
          <cell r="K127">
            <v>456549.51474417676</v>
          </cell>
          <cell r="L127">
            <v>456549.51474417676</v>
          </cell>
          <cell r="M127">
            <v>456549.51474417676</v>
          </cell>
          <cell r="N127">
            <v>456549.51474417676</v>
          </cell>
          <cell r="O127">
            <v>456549.51474417676</v>
          </cell>
          <cell r="P127">
            <v>79601.485255823238</v>
          </cell>
        </row>
        <row r="128">
          <cell r="B128" t="str">
            <v>KMC DMI</v>
          </cell>
          <cell r="C128" t="str">
            <v>0.30% of (DAV +Duty)*S.Tax)</v>
          </cell>
          <cell r="D128">
            <v>1566.3301803527042</v>
          </cell>
          <cell r="E128">
            <v>1566.3301803527042</v>
          </cell>
          <cell r="F128">
            <v>1566.3301803527042</v>
          </cell>
          <cell r="G128">
            <v>1566.3301803527042</v>
          </cell>
          <cell r="H128">
            <v>1566.3301803527042</v>
          </cell>
          <cell r="I128">
            <v>1566.3301803527042</v>
          </cell>
          <cell r="J128">
            <v>1566.3301803527042</v>
          </cell>
          <cell r="K128">
            <v>1566.3301803527042</v>
          </cell>
          <cell r="L128">
            <v>1566.3301803527042</v>
          </cell>
          <cell r="M128">
            <v>1566.3301803527042</v>
          </cell>
          <cell r="N128">
            <v>1566.3301803527042</v>
          </cell>
          <cell r="O128">
            <v>1566.3301803527042</v>
          </cell>
        </row>
        <row r="129">
          <cell r="B129" t="str">
            <v>Clearing charge</v>
          </cell>
          <cell r="C129" t="str">
            <v>0.05% of DAV</v>
          </cell>
          <cell r="D129">
            <v>1891.7031163680003</v>
          </cell>
          <cell r="E129">
            <v>1891.7031163680003</v>
          </cell>
          <cell r="F129">
            <v>1891.7031163680003</v>
          </cell>
          <cell r="G129">
            <v>1891.7031163680003</v>
          </cell>
          <cell r="H129">
            <v>1891.7031163680003</v>
          </cell>
          <cell r="I129">
            <v>1891.7031163680003</v>
          </cell>
          <cell r="J129">
            <v>1891.7031163680003</v>
          </cell>
          <cell r="K129">
            <v>1891.7031163680003</v>
          </cell>
          <cell r="L129">
            <v>1891.7031163680003</v>
          </cell>
          <cell r="M129">
            <v>1891.7031163680003</v>
          </cell>
          <cell r="N129">
            <v>1891.7031163680003</v>
          </cell>
          <cell r="O129">
            <v>1891.7031163680003</v>
          </cell>
        </row>
        <row r="130">
          <cell r="B130" t="str">
            <v>Wharfage</v>
          </cell>
          <cell r="D130">
            <v>500</v>
          </cell>
          <cell r="E130">
            <v>500</v>
          </cell>
          <cell r="F130">
            <v>500</v>
          </cell>
          <cell r="G130">
            <v>500</v>
          </cell>
          <cell r="H130">
            <v>500</v>
          </cell>
          <cell r="I130">
            <v>500</v>
          </cell>
          <cell r="J130">
            <v>500</v>
          </cell>
          <cell r="K130">
            <v>500</v>
          </cell>
          <cell r="L130">
            <v>500</v>
          </cell>
          <cell r="M130">
            <v>500</v>
          </cell>
          <cell r="N130">
            <v>500</v>
          </cell>
          <cell r="O130">
            <v>500</v>
          </cell>
        </row>
        <row r="131">
          <cell r="B131" t="str">
            <v>L/c Opening &amp; Bank Charges</v>
          </cell>
          <cell r="D131">
            <v>2217.7708800000005</v>
          </cell>
          <cell r="E131">
            <v>2217.7708800000005</v>
          </cell>
          <cell r="F131">
            <v>2217.7708800000005</v>
          </cell>
          <cell r="G131">
            <v>2217.7708800000005</v>
          </cell>
          <cell r="H131">
            <v>2217.7708800000005</v>
          </cell>
          <cell r="I131">
            <v>2217.7708800000005</v>
          </cell>
          <cell r="J131">
            <v>2217.7708800000005</v>
          </cell>
          <cell r="K131">
            <v>2217.7708800000005</v>
          </cell>
          <cell r="L131">
            <v>2217.7708800000005</v>
          </cell>
          <cell r="M131">
            <v>2217.7708800000005</v>
          </cell>
          <cell r="N131">
            <v>2217.7708800000005</v>
          </cell>
          <cell r="O131">
            <v>2217.7708800000005</v>
          </cell>
        </row>
        <row r="132">
          <cell r="B132" t="str">
            <v xml:space="preserve">Inland transport </v>
          </cell>
          <cell r="C132" t="str">
            <v>0.1% of DAV</v>
          </cell>
          <cell r="D132">
            <v>3783.4062327360007</v>
          </cell>
          <cell r="E132">
            <v>3783.4062327360007</v>
          </cell>
          <cell r="F132">
            <v>3783.4062327360007</v>
          </cell>
          <cell r="G132">
            <v>3783.4062327360007</v>
          </cell>
          <cell r="H132">
            <v>3783.4062327360007</v>
          </cell>
          <cell r="I132">
            <v>3783.4062327360007</v>
          </cell>
          <cell r="J132">
            <v>3783.4062327360007</v>
          </cell>
          <cell r="K132">
            <v>3783.4062327360007</v>
          </cell>
          <cell r="L132">
            <v>3783.4062327360007</v>
          </cell>
          <cell r="M132">
            <v>3783.4062327360007</v>
          </cell>
          <cell r="N132">
            <v>3783.4062327360007</v>
          </cell>
          <cell r="O132">
            <v>3783.4062327360007</v>
          </cell>
        </row>
        <row r="133">
          <cell r="B133" t="str">
            <v xml:space="preserve">Import Duty </v>
          </cell>
          <cell r="C133" t="str">
            <v>20% of   (DAV)</v>
          </cell>
          <cell r="D133">
            <v>75668.124654720013</v>
          </cell>
          <cell r="E133">
            <v>75668.124654720013</v>
          </cell>
          <cell r="F133">
            <v>75668.124654720013</v>
          </cell>
          <cell r="G133">
            <v>75668.124654720013</v>
          </cell>
          <cell r="H133">
            <v>75668.124654720013</v>
          </cell>
          <cell r="I133">
            <v>75668.124654720013</v>
          </cell>
          <cell r="J133">
            <v>75668.124654720013</v>
          </cell>
          <cell r="K133">
            <v>75668.124654720013</v>
          </cell>
          <cell r="L133">
            <v>75668.124654720013</v>
          </cell>
          <cell r="M133">
            <v>75668.124654720013</v>
          </cell>
          <cell r="N133">
            <v>75668.124654720013</v>
          </cell>
          <cell r="O133">
            <v>75668.124654720013</v>
          </cell>
        </row>
        <row r="134">
          <cell r="B134" t="str">
            <v>(DAV)</v>
          </cell>
          <cell r="C134" t="str">
            <v>(C &amp; F Rupee  - Loading)</v>
          </cell>
          <cell r="D134">
            <v>378340.62327360007</v>
          </cell>
          <cell r="E134">
            <v>378340.62327360007</v>
          </cell>
          <cell r="F134">
            <v>378340.62327360007</v>
          </cell>
          <cell r="G134">
            <v>378340.62327360007</v>
          </cell>
          <cell r="H134">
            <v>378340.62327360007</v>
          </cell>
          <cell r="I134">
            <v>378340.62327360007</v>
          </cell>
          <cell r="J134">
            <v>378340.62327360007</v>
          </cell>
          <cell r="K134">
            <v>378340.62327360007</v>
          </cell>
          <cell r="L134">
            <v>378340.62327360007</v>
          </cell>
          <cell r="M134">
            <v>378340.62327360007</v>
          </cell>
          <cell r="N134">
            <v>378340.62327360007</v>
          </cell>
          <cell r="O134">
            <v>378340.62327360007</v>
          </cell>
        </row>
        <row r="135">
          <cell r="B135" t="str">
            <v>CIF (Rupees)</v>
          </cell>
          <cell r="C135" t="str">
            <v>Actual</v>
          </cell>
          <cell r="D135">
            <v>370922.17968000006</v>
          </cell>
          <cell r="E135">
            <v>370922.17968000006</v>
          </cell>
          <cell r="F135">
            <v>370922.17968000006</v>
          </cell>
          <cell r="G135">
            <v>370922.17968000006</v>
          </cell>
          <cell r="H135">
            <v>370922.17968000006</v>
          </cell>
          <cell r="I135">
            <v>370922.17968000006</v>
          </cell>
          <cell r="J135">
            <v>370922.17968000006</v>
          </cell>
          <cell r="K135">
            <v>370922.17968000006</v>
          </cell>
          <cell r="L135">
            <v>370922.17968000006</v>
          </cell>
          <cell r="M135">
            <v>370922.17968000006</v>
          </cell>
          <cell r="N135">
            <v>370922.17968000006</v>
          </cell>
          <cell r="O135">
            <v>370922.17968000006</v>
          </cell>
        </row>
        <row r="136">
          <cell r="B136" t="str">
            <v>Insurance</v>
          </cell>
          <cell r="C136" t="str">
            <v>Actual</v>
          </cell>
          <cell r="D136">
            <v>1293.6996800000002</v>
          </cell>
          <cell r="E136">
            <v>1293.6996800000002</v>
          </cell>
          <cell r="F136">
            <v>1293.6996800000002</v>
          </cell>
          <cell r="G136">
            <v>1293.6996800000002</v>
          </cell>
          <cell r="H136">
            <v>1293.6996800000002</v>
          </cell>
          <cell r="I136">
            <v>1293.6996800000002</v>
          </cell>
          <cell r="J136">
            <v>1293.6996800000002</v>
          </cell>
          <cell r="K136">
            <v>1293.6996800000002</v>
          </cell>
          <cell r="L136">
            <v>1293.6996800000002</v>
          </cell>
          <cell r="M136">
            <v>1293.6996800000002</v>
          </cell>
          <cell r="N136">
            <v>1293.6996800000002</v>
          </cell>
          <cell r="O136">
            <v>1293.6996800000002</v>
          </cell>
        </row>
        <row r="137">
          <cell r="B137" t="str">
            <v>C &amp; F (Rupees)</v>
          </cell>
          <cell r="C137" t="str">
            <v>Actual</v>
          </cell>
          <cell r="D137">
            <v>369628.48000000004</v>
          </cell>
          <cell r="E137">
            <v>369628.48000000004</v>
          </cell>
          <cell r="F137">
            <v>369628.48000000004</v>
          </cell>
          <cell r="G137">
            <v>369628.48000000004</v>
          </cell>
          <cell r="H137">
            <v>369628.48000000004</v>
          </cell>
          <cell r="I137">
            <v>369628.48000000004</v>
          </cell>
          <cell r="J137">
            <v>369628.48000000004</v>
          </cell>
          <cell r="K137">
            <v>369628.48000000004</v>
          </cell>
          <cell r="L137">
            <v>369628.48000000004</v>
          </cell>
          <cell r="M137">
            <v>369628.48000000004</v>
          </cell>
          <cell r="N137">
            <v>369628.48000000004</v>
          </cell>
          <cell r="O137">
            <v>369628.48000000004</v>
          </cell>
        </row>
        <row r="138">
          <cell r="B138" t="str">
            <v>Exchange rate</v>
          </cell>
          <cell r="C138" t="str">
            <v>¥ to Re</v>
          </cell>
          <cell r="D138">
            <v>1.9230769230769229</v>
          </cell>
          <cell r="E138">
            <v>1.9230769230769229</v>
          </cell>
          <cell r="F138">
            <v>1.9230769230769229</v>
          </cell>
          <cell r="G138">
            <v>1.9230769230769229</v>
          </cell>
          <cell r="H138">
            <v>1.9230769230769229</v>
          </cell>
          <cell r="I138">
            <v>1.9230769230769229</v>
          </cell>
          <cell r="J138">
            <v>1.9230769230769229</v>
          </cell>
          <cell r="K138">
            <v>1.9230769230769229</v>
          </cell>
          <cell r="L138">
            <v>1.9230769230769229</v>
          </cell>
          <cell r="M138">
            <v>1.9230769230769229</v>
          </cell>
          <cell r="N138">
            <v>1.9230769230769229</v>
          </cell>
          <cell r="O138">
            <v>1.9230769230769229</v>
          </cell>
        </row>
        <row r="139">
          <cell r="B139" t="str">
            <v>C &amp; F (Yen)</v>
          </cell>
          <cell r="C139" t="str">
            <v>Actual</v>
          </cell>
          <cell r="D139">
            <v>710824</v>
          </cell>
          <cell r="E139">
            <v>710824</v>
          </cell>
          <cell r="F139">
            <v>710824</v>
          </cell>
          <cell r="G139">
            <v>710824</v>
          </cell>
          <cell r="H139">
            <v>710824</v>
          </cell>
          <cell r="I139">
            <v>710824</v>
          </cell>
          <cell r="J139">
            <v>710824</v>
          </cell>
          <cell r="K139">
            <v>710824</v>
          </cell>
          <cell r="L139">
            <v>710824</v>
          </cell>
          <cell r="M139">
            <v>710824</v>
          </cell>
          <cell r="N139">
            <v>710824</v>
          </cell>
          <cell r="O139">
            <v>710824</v>
          </cell>
        </row>
        <row r="140">
          <cell r="B140" t="str">
            <v>Freight</v>
          </cell>
          <cell r="D140">
            <v>0</v>
          </cell>
          <cell r="E140">
            <v>0</v>
          </cell>
          <cell r="F140">
            <v>0</v>
          </cell>
          <cell r="G140">
            <v>0</v>
          </cell>
          <cell r="H140">
            <v>0</v>
          </cell>
          <cell r="I140">
            <v>0</v>
          </cell>
          <cell r="J140">
            <v>0</v>
          </cell>
          <cell r="K140">
            <v>0</v>
          </cell>
          <cell r="L140">
            <v>0</v>
          </cell>
          <cell r="M140">
            <v>0</v>
          </cell>
          <cell r="N140">
            <v>0</v>
          </cell>
          <cell r="O140">
            <v>0</v>
          </cell>
        </row>
        <row r="141">
          <cell r="B141" t="str">
            <v>TTC FOB</v>
          </cell>
          <cell r="D141">
            <v>710824</v>
          </cell>
          <cell r="E141">
            <v>710824</v>
          </cell>
          <cell r="F141">
            <v>710824</v>
          </cell>
          <cell r="G141">
            <v>710824</v>
          </cell>
          <cell r="H141">
            <v>710824</v>
          </cell>
          <cell r="I141">
            <v>710824</v>
          </cell>
          <cell r="J141">
            <v>710824</v>
          </cell>
          <cell r="K141">
            <v>710824</v>
          </cell>
          <cell r="L141">
            <v>710824</v>
          </cell>
          <cell r="M141">
            <v>710824</v>
          </cell>
          <cell r="N141">
            <v>710824</v>
          </cell>
          <cell r="O141">
            <v>710824</v>
          </cell>
        </row>
        <row r="142">
          <cell r="D142">
            <v>1.2351578394180467</v>
          </cell>
          <cell r="E142">
            <v>1.2351578394180467</v>
          </cell>
          <cell r="F142">
            <v>1.2351578394180467</v>
          </cell>
          <cell r="G142">
            <v>1.2351578394180467</v>
          </cell>
          <cell r="H142">
            <v>1.2351578394180467</v>
          </cell>
          <cell r="I142">
            <v>1.2351578394180467</v>
          </cell>
          <cell r="J142">
            <v>1.2351578394180467</v>
          </cell>
          <cell r="K142">
            <v>1.2351578394180467</v>
          </cell>
          <cell r="L142">
            <v>1.2351578394180467</v>
          </cell>
          <cell r="M142">
            <v>1.2351578394180467</v>
          </cell>
          <cell r="N142">
            <v>1.2351578394180467</v>
          </cell>
          <cell r="O142">
            <v>1.2351578394180467</v>
          </cell>
        </row>
        <row r="144">
          <cell r="D144">
            <v>0.52</v>
          </cell>
          <cell r="E144">
            <v>0.52</v>
          </cell>
          <cell r="F144">
            <v>0.52</v>
          </cell>
          <cell r="G144">
            <v>0.52</v>
          </cell>
          <cell r="H144">
            <v>0.52</v>
          </cell>
          <cell r="I144">
            <v>0.52</v>
          </cell>
          <cell r="J144">
            <v>0.52</v>
          </cell>
          <cell r="K144">
            <v>0.52</v>
          </cell>
          <cell r="L144">
            <v>0.52</v>
          </cell>
          <cell r="M144">
            <v>0.52</v>
          </cell>
          <cell r="N144">
            <v>0.52</v>
          </cell>
          <cell r="O144">
            <v>0.52</v>
          </cell>
        </row>
        <row r="145">
          <cell r="D145">
            <v>0.52</v>
          </cell>
          <cell r="E145">
            <v>0.52</v>
          </cell>
          <cell r="F145">
            <v>0.52</v>
          </cell>
          <cell r="G145">
            <v>0.52</v>
          </cell>
          <cell r="H145">
            <v>0.52</v>
          </cell>
          <cell r="I145">
            <v>0.52</v>
          </cell>
          <cell r="J145">
            <v>0.52</v>
          </cell>
          <cell r="K145">
            <v>0.52</v>
          </cell>
          <cell r="L145">
            <v>0.52</v>
          </cell>
          <cell r="M145">
            <v>0.52</v>
          </cell>
          <cell r="N145">
            <v>0.52</v>
          </cell>
          <cell r="O145">
            <v>0.52</v>
          </cell>
        </row>
        <row r="146">
          <cell r="B146" t="str">
            <v>Hilux 4 X 2 Deckless</v>
          </cell>
          <cell r="D146">
            <v>37073</v>
          </cell>
          <cell r="E146">
            <v>37104</v>
          </cell>
          <cell r="F146">
            <v>37135</v>
          </cell>
          <cell r="G146">
            <v>37166</v>
          </cell>
          <cell r="H146">
            <v>37197</v>
          </cell>
          <cell r="I146">
            <v>37228</v>
          </cell>
          <cell r="J146">
            <v>37259</v>
          </cell>
          <cell r="K146">
            <v>37290</v>
          </cell>
          <cell r="L146">
            <v>37321</v>
          </cell>
          <cell r="M146">
            <v>37352</v>
          </cell>
          <cell r="N146">
            <v>37383</v>
          </cell>
          <cell r="O146">
            <v>37414</v>
          </cell>
        </row>
        <row r="147">
          <cell r="B147" t="str">
            <v>CKD cost at factory</v>
          </cell>
          <cell r="D147">
            <v>456549.51474417676</v>
          </cell>
          <cell r="E147">
            <v>456549.51474417676</v>
          </cell>
          <cell r="F147">
            <v>456549.51474417676</v>
          </cell>
          <cell r="G147">
            <v>456549.51474417676</v>
          </cell>
          <cell r="H147">
            <v>456549.51474417676</v>
          </cell>
          <cell r="I147">
            <v>456549.51474417676</v>
          </cell>
          <cell r="J147">
            <v>456549.51474417676</v>
          </cell>
          <cell r="K147">
            <v>456549.51474417676</v>
          </cell>
          <cell r="L147">
            <v>456549.51474417676</v>
          </cell>
          <cell r="M147">
            <v>456549.51474417676</v>
          </cell>
          <cell r="N147">
            <v>456549.51474417676</v>
          </cell>
          <cell r="O147">
            <v>456549.51474417676</v>
          </cell>
          <cell r="P147">
            <v>282777.48525582324</v>
          </cell>
        </row>
        <row r="148">
          <cell r="B148" t="str">
            <v>KMC DMI</v>
          </cell>
          <cell r="C148" t="str">
            <v>0.30% of (DAV +Duty)*S.Tax)</v>
          </cell>
          <cell r="D148">
            <v>1566.3301803527042</v>
          </cell>
          <cell r="E148">
            <v>1566.3301803527042</v>
          </cell>
          <cell r="F148">
            <v>1566.3301803527042</v>
          </cell>
          <cell r="G148">
            <v>1566.3301803527042</v>
          </cell>
          <cell r="H148">
            <v>1566.3301803527042</v>
          </cell>
          <cell r="I148">
            <v>1566.3301803527042</v>
          </cell>
          <cell r="J148">
            <v>1566.3301803527042</v>
          </cell>
          <cell r="K148">
            <v>1566.3301803527042</v>
          </cell>
          <cell r="L148">
            <v>1566.3301803527042</v>
          </cell>
          <cell r="M148">
            <v>1566.3301803527042</v>
          </cell>
          <cell r="N148">
            <v>1566.3301803527042</v>
          </cell>
          <cell r="O148">
            <v>1566.3301803527042</v>
          </cell>
        </row>
        <row r="149">
          <cell r="B149" t="str">
            <v>Clearing charge</v>
          </cell>
          <cell r="C149" t="str">
            <v>0.05% of DAV</v>
          </cell>
          <cell r="D149">
            <v>1891.7031163680003</v>
          </cell>
          <cell r="E149">
            <v>1891.7031163680003</v>
          </cell>
          <cell r="F149">
            <v>1891.7031163680003</v>
          </cell>
          <cell r="G149">
            <v>1891.7031163680003</v>
          </cell>
          <cell r="H149">
            <v>1891.7031163680003</v>
          </cell>
          <cell r="I149">
            <v>1891.7031163680003</v>
          </cell>
          <cell r="J149">
            <v>1891.7031163680003</v>
          </cell>
          <cell r="K149">
            <v>1891.7031163680003</v>
          </cell>
          <cell r="L149">
            <v>1891.7031163680003</v>
          </cell>
          <cell r="M149">
            <v>1891.7031163680003</v>
          </cell>
          <cell r="N149">
            <v>1891.7031163680003</v>
          </cell>
          <cell r="O149">
            <v>1891.7031163680003</v>
          </cell>
        </row>
        <row r="150">
          <cell r="B150" t="str">
            <v>Wharfage</v>
          </cell>
          <cell r="D150">
            <v>500</v>
          </cell>
          <cell r="E150">
            <v>500</v>
          </cell>
          <cell r="F150">
            <v>500</v>
          </cell>
          <cell r="G150">
            <v>500</v>
          </cell>
          <cell r="H150">
            <v>500</v>
          </cell>
          <cell r="I150">
            <v>500</v>
          </cell>
          <cell r="J150">
            <v>500</v>
          </cell>
          <cell r="K150">
            <v>500</v>
          </cell>
          <cell r="L150">
            <v>500</v>
          </cell>
          <cell r="M150">
            <v>500</v>
          </cell>
          <cell r="N150">
            <v>500</v>
          </cell>
          <cell r="O150">
            <v>500</v>
          </cell>
        </row>
        <row r="151">
          <cell r="B151" t="str">
            <v>L/c Opening &amp; Bank Charges</v>
          </cell>
          <cell r="D151">
            <v>2217.7708800000005</v>
          </cell>
          <cell r="E151">
            <v>2217.7708800000005</v>
          </cell>
          <cell r="F151">
            <v>2217.7708800000005</v>
          </cell>
          <cell r="G151">
            <v>2217.7708800000005</v>
          </cell>
          <cell r="H151">
            <v>2217.7708800000005</v>
          </cell>
          <cell r="I151">
            <v>2217.7708800000005</v>
          </cell>
          <cell r="J151">
            <v>2217.7708800000005</v>
          </cell>
          <cell r="K151">
            <v>2217.7708800000005</v>
          </cell>
          <cell r="L151">
            <v>2217.7708800000005</v>
          </cell>
          <cell r="M151">
            <v>2217.7708800000005</v>
          </cell>
          <cell r="N151">
            <v>2217.7708800000005</v>
          </cell>
          <cell r="O151">
            <v>2217.7708800000005</v>
          </cell>
        </row>
        <row r="152">
          <cell r="B152" t="str">
            <v xml:space="preserve">Inland transport </v>
          </cell>
          <cell r="C152" t="str">
            <v>0.1% of DAV</v>
          </cell>
          <cell r="D152">
            <v>3783.4062327360007</v>
          </cell>
          <cell r="E152">
            <v>3783.4062327360007</v>
          </cell>
          <cell r="F152">
            <v>3783.4062327360007</v>
          </cell>
          <cell r="G152">
            <v>3783.4062327360007</v>
          </cell>
          <cell r="H152">
            <v>3783.4062327360007</v>
          </cell>
          <cell r="I152">
            <v>3783.4062327360007</v>
          </cell>
          <cell r="J152">
            <v>3783.4062327360007</v>
          </cell>
          <cell r="K152">
            <v>3783.4062327360007</v>
          </cell>
          <cell r="L152">
            <v>3783.4062327360007</v>
          </cell>
          <cell r="M152">
            <v>3783.4062327360007</v>
          </cell>
          <cell r="N152">
            <v>3783.4062327360007</v>
          </cell>
          <cell r="O152">
            <v>3783.4062327360007</v>
          </cell>
        </row>
        <row r="153">
          <cell r="B153" t="str">
            <v xml:space="preserve">Import Duty </v>
          </cell>
          <cell r="C153" t="str">
            <v>20% of   (DAV)</v>
          </cell>
          <cell r="D153">
            <v>75668.124654720013</v>
          </cell>
          <cell r="E153">
            <v>75668.124654720013</v>
          </cell>
          <cell r="F153">
            <v>75668.124654720013</v>
          </cell>
          <cell r="G153">
            <v>75668.124654720013</v>
          </cell>
          <cell r="H153">
            <v>75668.124654720013</v>
          </cell>
          <cell r="I153">
            <v>75668.124654720013</v>
          </cell>
          <cell r="J153">
            <v>75668.124654720013</v>
          </cell>
          <cell r="K153">
            <v>75668.124654720013</v>
          </cell>
          <cell r="L153">
            <v>75668.124654720013</v>
          </cell>
          <cell r="M153">
            <v>75668.124654720013</v>
          </cell>
          <cell r="N153">
            <v>75668.124654720013</v>
          </cell>
          <cell r="O153">
            <v>75668.124654720013</v>
          </cell>
        </row>
        <row r="154">
          <cell r="B154" t="str">
            <v>(DAV)</v>
          </cell>
          <cell r="C154" t="str">
            <v>(C &amp; F Rupee  - Loading)</v>
          </cell>
          <cell r="D154">
            <v>378340.62327360007</v>
          </cell>
          <cell r="E154">
            <v>378340.62327360007</v>
          </cell>
          <cell r="F154">
            <v>378340.62327360007</v>
          </cell>
          <cell r="G154">
            <v>378340.62327360007</v>
          </cell>
          <cell r="H154">
            <v>378340.62327360007</v>
          </cell>
          <cell r="I154">
            <v>378340.62327360007</v>
          </cell>
          <cell r="J154">
            <v>378340.62327360007</v>
          </cell>
          <cell r="K154">
            <v>378340.62327360007</v>
          </cell>
          <cell r="L154">
            <v>378340.62327360007</v>
          </cell>
          <cell r="M154">
            <v>378340.62327360007</v>
          </cell>
          <cell r="N154">
            <v>378340.62327360007</v>
          </cell>
          <cell r="O154">
            <v>378340.62327360007</v>
          </cell>
        </row>
        <row r="155">
          <cell r="B155" t="str">
            <v>CIF (Rupees)</v>
          </cell>
          <cell r="C155" t="str">
            <v>Actual</v>
          </cell>
          <cell r="D155">
            <v>370922.17968000006</v>
          </cell>
          <cell r="E155">
            <v>370922.17968000006</v>
          </cell>
          <cell r="F155">
            <v>370922.17968000006</v>
          </cell>
          <cell r="G155">
            <v>370922.17968000006</v>
          </cell>
          <cell r="H155">
            <v>370922.17968000006</v>
          </cell>
          <cell r="I155">
            <v>370922.17968000006</v>
          </cell>
          <cell r="J155">
            <v>370922.17968000006</v>
          </cell>
          <cell r="K155">
            <v>370922.17968000006</v>
          </cell>
          <cell r="L155">
            <v>370922.17968000006</v>
          </cell>
          <cell r="M155">
            <v>370922.17968000006</v>
          </cell>
          <cell r="N155">
            <v>370922.17968000006</v>
          </cell>
          <cell r="O155">
            <v>370922.17968000006</v>
          </cell>
        </row>
        <row r="156">
          <cell r="B156" t="str">
            <v>Insurance</v>
          </cell>
          <cell r="C156" t="str">
            <v>Actual</v>
          </cell>
          <cell r="D156">
            <v>1293.6996800000002</v>
          </cell>
          <cell r="E156">
            <v>1293.6996800000002</v>
          </cell>
          <cell r="F156">
            <v>1293.6996800000002</v>
          </cell>
          <cell r="G156">
            <v>1293.6996800000002</v>
          </cell>
          <cell r="H156">
            <v>1293.6996800000002</v>
          </cell>
          <cell r="I156">
            <v>1293.6996800000002</v>
          </cell>
          <cell r="J156">
            <v>1293.6996800000002</v>
          </cell>
          <cell r="K156">
            <v>1293.6996800000002</v>
          </cell>
          <cell r="L156">
            <v>1293.6996800000002</v>
          </cell>
          <cell r="M156">
            <v>1293.6996800000002</v>
          </cell>
          <cell r="N156">
            <v>1293.6996800000002</v>
          </cell>
          <cell r="O156">
            <v>1293.6996800000002</v>
          </cell>
        </row>
        <row r="157">
          <cell r="B157" t="str">
            <v>C &amp; F (Rupees)</v>
          </cell>
          <cell r="C157" t="str">
            <v>Actual</v>
          </cell>
          <cell r="D157">
            <v>369628.48000000004</v>
          </cell>
          <cell r="E157">
            <v>369628.48000000004</v>
          </cell>
          <cell r="F157">
            <v>369628.48000000004</v>
          </cell>
          <cell r="G157">
            <v>369628.48000000004</v>
          </cell>
          <cell r="H157">
            <v>369628.48000000004</v>
          </cell>
          <cell r="I157">
            <v>369628.48000000004</v>
          </cell>
          <cell r="J157">
            <v>369628.48000000004</v>
          </cell>
          <cell r="K157">
            <v>369628.48000000004</v>
          </cell>
          <cell r="L157">
            <v>369628.48000000004</v>
          </cell>
          <cell r="M157">
            <v>369628.48000000004</v>
          </cell>
          <cell r="N157">
            <v>369628.48000000004</v>
          </cell>
          <cell r="O157">
            <v>369628.48000000004</v>
          </cell>
        </row>
        <row r="158">
          <cell r="B158" t="str">
            <v>Exchange rate</v>
          </cell>
          <cell r="C158" t="str">
            <v>¥ to Re</v>
          </cell>
          <cell r="D158">
            <v>1.9230769230769229</v>
          </cell>
          <cell r="E158">
            <v>1.9230769230769229</v>
          </cell>
          <cell r="F158">
            <v>1.9230769230769229</v>
          </cell>
          <cell r="G158">
            <v>1.9230769230769229</v>
          </cell>
          <cell r="H158">
            <v>1.9230769230769229</v>
          </cell>
          <cell r="I158">
            <v>1.9230769230769229</v>
          </cell>
          <cell r="J158">
            <v>1.9230769230769229</v>
          </cell>
          <cell r="K158">
            <v>1.9230769230769229</v>
          </cell>
          <cell r="L158">
            <v>1.9230769230769229</v>
          </cell>
          <cell r="M158">
            <v>1.9230769230769229</v>
          </cell>
          <cell r="N158">
            <v>1.9230769230769229</v>
          </cell>
          <cell r="O158">
            <v>1.9230769230769229</v>
          </cell>
        </row>
        <row r="159">
          <cell r="B159" t="str">
            <v>C &amp; F (Yen)</v>
          </cell>
          <cell r="C159" t="str">
            <v>Actual</v>
          </cell>
          <cell r="D159">
            <v>710824</v>
          </cell>
          <cell r="E159">
            <v>710824</v>
          </cell>
          <cell r="F159">
            <v>710824</v>
          </cell>
          <cell r="G159">
            <v>710824</v>
          </cell>
          <cell r="H159">
            <v>710824</v>
          </cell>
          <cell r="I159">
            <v>710824</v>
          </cell>
          <cell r="J159">
            <v>710824</v>
          </cell>
          <cell r="K159">
            <v>710824</v>
          </cell>
          <cell r="L159">
            <v>710824</v>
          </cell>
          <cell r="M159">
            <v>710824</v>
          </cell>
          <cell r="N159">
            <v>710824</v>
          </cell>
          <cell r="O159">
            <v>710824</v>
          </cell>
        </row>
        <row r="160">
          <cell r="B160" t="str">
            <v>Freight</v>
          </cell>
          <cell r="D160">
            <v>0</v>
          </cell>
          <cell r="E160">
            <v>0</v>
          </cell>
          <cell r="F160">
            <v>0</v>
          </cell>
          <cell r="G160">
            <v>0</v>
          </cell>
          <cell r="H160">
            <v>0</v>
          </cell>
          <cell r="I160">
            <v>0</v>
          </cell>
          <cell r="J160">
            <v>0</v>
          </cell>
          <cell r="K160">
            <v>0</v>
          </cell>
          <cell r="L160">
            <v>0</v>
          </cell>
          <cell r="M160">
            <v>0</v>
          </cell>
          <cell r="N160">
            <v>0</v>
          </cell>
          <cell r="O160">
            <v>0</v>
          </cell>
        </row>
        <row r="161">
          <cell r="B161" t="str">
            <v>TTC FOB</v>
          </cell>
          <cell r="D161">
            <v>710824</v>
          </cell>
          <cell r="E161">
            <v>710824</v>
          </cell>
          <cell r="F161">
            <v>710824</v>
          </cell>
          <cell r="G161">
            <v>710824</v>
          </cell>
          <cell r="H161">
            <v>710824</v>
          </cell>
          <cell r="I161">
            <v>710824</v>
          </cell>
          <cell r="J161">
            <v>710824</v>
          </cell>
          <cell r="K161">
            <v>710824</v>
          </cell>
          <cell r="L161">
            <v>710824</v>
          </cell>
          <cell r="M161">
            <v>710824</v>
          </cell>
          <cell r="N161">
            <v>710824</v>
          </cell>
          <cell r="O161">
            <v>710824</v>
          </cell>
        </row>
        <row r="162">
          <cell r="D162">
            <v>1.2351578394180467</v>
          </cell>
          <cell r="E162">
            <v>1.2351578394180467</v>
          </cell>
          <cell r="F162">
            <v>1.2351578394180467</v>
          </cell>
          <cell r="G162">
            <v>1.2351578394180467</v>
          </cell>
          <cell r="H162">
            <v>1.2351578394180467</v>
          </cell>
          <cell r="I162">
            <v>1.2351578394180467</v>
          </cell>
          <cell r="J162">
            <v>1.2351578394180467</v>
          </cell>
          <cell r="K162">
            <v>1.2351578394180467</v>
          </cell>
          <cell r="L162">
            <v>1.2351578394180467</v>
          </cell>
          <cell r="M162">
            <v>1.2351578394180467</v>
          </cell>
          <cell r="N162">
            <v>1.2351578394180467</v>
          </cell>
          <cell r="O162">
            <v>1.2351578394180467</v>
          </cell>
        </row>
        <row r="164">
          <cell r="D164">
            <v>0.52</v>
          </cell>
          <cell r="E164">
            <v>0.52</v>
          </cell>
          <cell r="F164">
            <v>0.52</v>
          </cell>
          <cell r="G164">
            <v>0.52</v>
          </cell>
          <cell r="H164">
            <v>0.52</v>
          </cell>
          <cell r="I164">
            <v>0.52</v>
          </cell>
          <cell r="J164">
            <v>0.52</v>
          </cell>
          <cell r="K164">
            <v>0.52</v>
          </cell>
          <cell r="L164">
            <v>0.52</v>
          </cell>
          <cell r="M164">
            <v>0.52</v>
          </cell>
          <cell r="N164">
            <v>0.52</v>
          </cell>
          <cell r="O164">
            <v>0.52</v>
          </cell>
        </row>
        <row r="165">
          <cell r="D165">
            <v>0.52</v>
          </cell>
          <cell r="E165">
            <v>0.52</v>
          </cell>
          <cell r="F165">
            <v>0.52</v>
          </cell>
          <cell r="G165">
            <v>0.52</v>
          </cell>
          <cell r="H165">
            <v>0.52</v>
          </cell>
          <cell r="I165">
            <v>0.52</v>
          </cell>
          <cell r="J165">
            <v>0.52</v>
          </cell>
          <cell r="K165">
            <v>0.52</v>
          </cell>
          <cell r="L165">
            <v>0.52</v>
          </cell>
          <cell r="M165">
            <v>0.52</v>
          </cell>
          <cell r="N165">
            <v>0.52</v>
          </cell>
          <cell r="O165">
            <v>0.52</v>
          </cell>
        </row>
        <row r="166">
          <cell r="B166" t="str">
            <v xml:space="preserve">Cuore </v>
          </cell>
          <cell r="D166">
            <v>37073</v>
          </cell>
          <cell r="E166">
            <v>37104</v>
          </cell>
          <cell r="F166">
            <v>37135</v>
          </cell>
          <cell r="G166">
            <v>37166</v>
          </cell>
          <cell r="H166">
            <v>37197</v>
          </cell>
          <cell r="I166">
            <v>37228</v>
          </cell>
          <cell r="J166">
            <v>37259</v>
          </cell>
          <cell r="K166">
            <v>37290</v>
          </cell>
          <cell r="L166">
            <v>37321</v>
          </cell>
          <cell r="M166">
            <v>37352</v>
          </cell>
          <cell r="N166">
            <v>37383</v>
          </cell>
          <cell r="O166">
            <v>37414</v>
          </cell>
        </row>
        <row r="167">
          <cell r="B167" t="str">
            <v>CKD cost at factory</v>
          </cell>
          <cell r="D167">
            <v>185405.57509915665</v>
          </cell>
          <cell r="E167">
            <v>185405.57509915665</v>
          </cell>
          <cell r="F167">
            <v>185405.57509915665</v>
          </cell>
          <cell r="G167">
            <v>185405.57509915665</v>
          </cell>
          <cell r="H167">
            <v>185405.57509915665</v>
          </cell>
          <cell r="I167">
            <v>185405.57509915665</v>
          </cell>
          <cell r="J167">
            <v>185405.57509915665</v>
          </cell>
          <cell r="K167">
            <v>185405.57509915665</v>
          </cell>
          <cell r="L167">
            <v>185405.57509915665</v>
          </cell>
          <cell r="M167">
            <v>185405.57509915665</v>
          </cell>
          <cell r="N167">
            <v>185405.57509915665</v>
          </cell>
          <cell r="O167">
            <v>185405.57509915665</v>
          </cell>
        </row>
        <row r="168">
          <cell r="B168" t="str">
            <v>KMC DMI</v>
          </cell>
          <cell r="C168" t="str">
            <v>0.30% of (DAV +Duty)*S.Tax)</v>
          </cell>
          <cell r="D168">
            <v>635.14301651061305</v>
          </cell>
          <cell r="E168">
            <v>635.14301651061305</v>
          </cell>
          <cell r="F168">
            <v>635.14301651061305</v>
          </cell>
          <cell r="G168">
            <v>635.14301651061305</v>
          </cell>
          <cell r="H168">
            <v>635.14301651061305</v>
          </cell>
          <cell r="I168">
            <v>635.14301651061305</v>
          </cell>
          <cell r="J168">
            <v>635.14301651061305</v>
          </cell>
          <cell r="K168">
            <v>635.14301651061305</v>
          </cell>
          <cell r="L168">
            <v>635.14301651061305</v>
          </cell>
          <cell r="M168">
            <v>635.14301651061305</v>
          </cell>
          <cell r="N168">
            <v>635.14301651061305</v>
          </cell>
          <cell r="O168">
            <v>635.14301651061305</v>
          </cell>
        </row>
        <row r="169">
          <cell r="B169" t="str">
            <v>Clearing charge</v>
          </cell>
          <cell r="C169" t="str">
            <v>0.05% of DAV</v>
          </cell>
          <cell r="D169">
            <v>681.84972250200008</v>
          </cell>
          <cell r="E169">
            <v>681.84972250200008</v>
          </cell>
          <cell r="F169">
            <v>681.84972250200008</v>
          </cell>
          <cell r="G169">
            <v>681.84972250200008</v>
          </cell>
          <cell r="H169">
            <v>681.84972250200008</v>
          </cell>
          <cell r="I169">
            <v>681.84972250200008</v>
          </cell>
          <cell r="J169">
            <v>681.84972250200008</v>
          </cell>
          <cell r="K169">
            <v>681.84972250200008</v>
          </cell>
          <cell r="L169">
            <v>681.84972250200008</v>
          </cell>
          <cell r="M169">
            <v>681.84972250200008</v>
          </cell>
          <cell r="N169">
            <v>681.84972250200008</v>
          </cell>
          <cell r="O169">
            <v>681.84972250200008</v>
          </cell>
        </row>
        <row r="170">
          <cell r="B170" t="str">
            <v>Wharfage</v>
          </cell>
          <cell r="D170">
            <v>500</v>
          </cell>
          <cell r="E170">
            <v>500</v>
          </cell>
          <cell r="F170">
            <v>500</v>
          </cell>
          <cell r="G170">
            <v>500</v>
          </cell>
          <cell r="H170">
            <v>500</v>
          </cell>
          <cell r="I170">
            <v>500</v>
          </cell>
          <cell r="J170">
            <v>500</v>
          </cell>
          <cell r="K170">
            <v>500</v>
          </cell>
          <cell r="L170">
            <v>500</v>
          </cell>
          <cell r="M170">
            <v>500</v>
          </cell>
          <cell r="N170">
            <v>500</v>
          </cell>
          <cell r="O170">
            <v>500</v>
          </cell>
        </row>
        <row r="171">
          <cell r="B171" t="str">
            <v>L/c Opening &amp; Bank Charges</v>
          </cell>
          <cell r="D171">
            <v>799.37832000000003</v>
          </cell>
          <cell r="E171">
            <v>799.37832000000003</v>
          </cell>
          <cell r="F171">
            <v>799.37832000000003</v>
          </cell>
          <cell r="G171">
            <v>799.37832000000003</v>
          </cell>
          <cell r="H171">
            <v>799.37832000000003</v>
          </cell>
          <cell r="I171">
            <v>799.37832000000003</v>
          </cell>
          <cell r="J171">
            <v>799.37832000000003</v>
          </cell>
          <cell r="K171">
            <v>799.37832000000003</v>
          </cell>
          <cell r="L171">
            <v>799.37832000000003</v>
          </cell>
          <cell r="M171">
            <v>799.37832000000003</v>
          </cell>
          <cell r="N171">
            <v>799.37832000000003</v>
          </cell>
          <cell r="O171">
            <v>799.37832000000003</v>
          </cell>
        </row>
        <row r="172">
          <cell r="B172" t="str">
            <v xml:space="preserve">Inland transport </v>
          </cell>
          <cell r="C172" t="str">
            <v>0.1% of DAV</v>
          </cell>
          <cell r="D172">
            <v>1363.6994450040002</v>
          </cell>
          <cell r="E172">
            <v>1363.6994450040002</v>
          </cell>
          <cell r="F172">
            <v>1363.6994450040002</v>
          </cell>
          <cell r="G172">
            <v>1363.6994450040002</v>
          </cell>
          <cell r="H172">
            <v>1363.6994450040002</v>
          </cell>
          <cell r="I172">
            <v>1363.6994450040002</v>
          </cell>
          <cell r="J172">
            <v>1363.6994450040002</v>
          </cell>
          <cell r="K172">
            <v>1363.6994450040002</v>
          </cell>
          <cell r="L172">
            <v>1363.6994450040002</v>
          </cell>
          <cell r="M172">
            <v>1363.6994450040002</v>
          </cell>
          <cell r="N172">
            <v>1363.6994450040002</v>
          </cell>
          <cell r="O172">
            <v>1363.6994450040002</v>
          </cell>
        </row>
        <row r="173">
          <cell r="B173" t="str">
            <v xml:space="preserve">Import Duty </v>
          </cell>
          <cell r="C173" t="str">
            <v>35% of   (DAV)</v>
          </cell>
          <cell r="D173">
            <v>47729.480575140005</v>
          </cell>
          <cell r="E173">
            <v>47729.480575140005</v>
          </cell>
          <cell r="F173">
            <v>47729.480575140005</v>
          </cell>
          <cell r="G173">
            <v>47729.480575140005</v>
          </cell>
          <cell r="H173">
            <v>47729.480575140005</v>
          </cell>
          <cell r="I173">
            <v>47729.480575140005</v>
          </cell>
          <cell r="J173">
            <v>47729.480575140005</v>
          </cell>
          <cell r="K173">
            <v>47729.480575140005</v>
          </cell>
          <cell r="L173">
            <v>47729.480575140005</v>
          </cell>
          <cell r="M173">
            <v>47729.480575140005</v>
          </cell>
          <cell r="N173">
            <v>47729.480575140005</v>
          </cell>
          <cell r="O173">
            <v>47729.480575140005</v>
          </cell>
        </row>
        <row r="174">
          <cell r="B174" t="str">
            <v>(DAV)</v>
          </cell>
          <cell r="C174" t="str">
            <v>(C &amp; F Rupee  - Loading)</v>
          </cell>
          <cell r="D174">
            <v>136369.94450040002</v>
          </cell>
          <cell r="E174">
            <v>136369.94450040002</v>
          </cell>
          <cell r="F174">
            <v>136369.94450040002</v>
          </cell>
          <cell r="G174">
            <v>136369.94450040002</v>
          </cell>
          <cell r="H174">
            <v>136369.94450040002</v>
          </cell>
          <cell r="I174">
            <v>136369.94450040002</v>
          </cell>
          <cell r="J174">
            <v>136369.94450040002</v>
          </cell>
          <cell r="K174">
            <v>136369.94450040002</v>
          </cell>
          <cell r="L174">
            <v>136369.94450040002</v>
          </cell>
          <cell r="M174">
            <v>136369.94450040002</v>
          </cell>
          <cell r="N174">
            <v>136369.94450040002</v>
          </cell>
          <cell r="O174">
            <v>136369.94450040002</v>
          </cell>
        </row>
        <row r="175">
          <cell r="B175" t="str">
            <v>CIF (Rupees)</v>
          </cell>
          <cell r="C175" t="str">
            <v>Actual</v>
          </cell>
          <cell r="D175">
            <v>133696.02402000001</v>
          </cell>
          <cell r="E175">
            <v>133696.02402000001</v>
          </cell>
          <cell r="F175">
            <v>133696.02402000001</v>
          </cell>
          <cell r="G175">
            <v>133696.02402000001</v>
          </cell>
          <cell r="H175">
            <v>133696.02402000001</v>
          </cell>
          <cell r="I175">
            <v>133696.02402000001</v>
          </cell>
          <cell r="J175">
            <v>133696.02402000001</v>
          </cell>
          <cell r="K175">
            <v>133696.02402000001</v>
          </cell>
          <cell r="L175">
            <v>133696.02402000001</v>
          </cell>
          <cell r="M175">
            <v>133696.02402000001</v>
          </cell>
          <cell r="N175">
            <v>133696.02402000001</v>
          </cell>
          <cell r="O175">
            <v>133696.02402000001</v>
          </cell>
        </row>
        <row r="176">
          <cell r="B176" t="str">
            <v>Insurance</v>
          </cell>
          <cell r="C176" t="str">
            <v>Actual</v>
          </cell>
          <cell r="D176">
            <v>466.30402000000004</v>
          </cell>
          <cell r="E176">
            <v>466.30402000000004</v>
          </cell>
          <cell r="F176">
            <v>466.30402000000004</v>
          </cell>
          <cell r="G176">
            <v>466.30402000000004</v>
          </cell>
          <cell r="H176">
            <v>466.30402000000004</v>
          </cell>
          <cell r="I176">
            <v>466.30402000000004</v>
          </cell>
          <cell r="J176">
            <v>466.30402000000004</v>
          </cell>
          <cell r="K176">
            <v>466.30402000000004</v>
          </cell>
          <cell r="L176">
            <v>466.30402000000004</v>
          </cell>
          <cell r="M176">
            <v>466.30402000000004</v>
          </cell>
          <cell r="N176">
            <v>466.30402000000004</v>
          </cell>
          <cell r="O176">
            <v>466.30402000000004</v>
          </cell>
        </row>
        <row r="177">
          <cell r="B177" t="str">
            <v>C &amp; F (Rupees)</v>
          </cell>
          <cell r="C177" t="str">
            <v>Actual</v>
          </cell>
          <cell r="D177">
            <v>133229.72</v>
          </cell>
          <cell r="E177">
            <v>133229.72</v>
          </cell>
          <cell r="F177">
            <v>133229.72</v>
          </cell>
          <cell r="G177">
            <v>133229.72</v>
          </cell>
          <cell r="H177">
            <v>133229.72</v>
          </cell>
          <cell r="I177">
            <v>133229.72</v>
          </cell>
          <cell r="J177">
            <v>133229.72</v>
          </cell>
          <cell r="K177">
            <v>133229.72</v>
          </cell>
          <cell r="L177">
            <v>133229.72</v>
          </cell>
          <cell r="M177">
            <v>133229.72</v>
          </cell>
          <cell r="N177">
            <v>133229.72</v>
          </cell>
          <cell r="O177">
            <v>133229.72</v>
          </cell>
        </row>
        <row r="178">
          <cell r="B178" t="str">
            <v>Exchange rate</v>
          </cell>
          <cell r="C178" t="str">
            <v>¥ to Re</v>
          </cell>
          <cell r="D178">
            <v>1.9230769230769229</v>
          </cell>
          <cell r="E178">
            <v>1.9230769230769229</v>
          </cell>
          <cell r="F178">
            <v>1.9230769230769229</v>
          </cell>
          <cell r="G178">
            <v>1.9230769230769229</v>
          </cell>
          <cell r="H178">
            <v>1.9230769230769229</v>
          </cell>
          <cell r="I178">
            <v>1.9230769230769229</v>
          </cell>
          <cell r="J178">
            <v>1.9230769230769229</v>
          </cell>
          <cell r="K178">
            <v>1.9230769230769229</v>
          </cell>
          <cell r="L178">
            <v>1.9230769230769229</v>
          </cell>
          <cell r="M178">
            <v>1.9230769230769229</v>
          </cell>
          <cell r="N178">
            <v>1.9230769230769229</v>
          </cell>
          <cell r="O178">
            <v>1.9230769230769229</v>
          </cell>
        </row>
        <row r="179">
          <cell r="B179" t="str">
            <v>C &amp; F (Yen)</v>
          </cell>
          <cell r="C179" t="str">
            <v>Actual</v>
          </cell>
          <cell r="D179">
            <v>256211</v>
          </cell>
          <cell r="E179">
            <v>256211</v>
          </cell>
          <cell r="F179">
            <v>256211</v>
          </cell>
          <cell r="G179">
            <v>256211</v>
          </cell>
          <cell r="H179">
            <v>256211</v>
          </cell>
          <cell r="I179">
            <v>256211</v>
          </cell>
          <cell r="J179">
            <v>256211</v>
          </cell>
          <cell r="K179">
            <v>256211</v>
          </cell>
          <cell r="L179">
            <v>256211</v>
          </cell>
          <cell r="M179">
            <v>256211</v>
          </cell>
          <cell r="N179">
            <v>256211</v>
          </cell>
          <cell r="O179">
            <v>256211</v>
          </cell>
        </row>
        <row r="180">
          <cell r="B180" t="str">
            <v>Freight</v>
          </cell>
          <cell r="D180">
            <v>0</v>
          </cell>
          <cell r="E180">
            <v>0</v>
          </cell>
          <cell r="F180">
            <v>0</v>
          </cell>
          <cell r="G180">
            <v>0</v>
          </cell>
          <cell r="H180">
            <v>0</v>
          </cell>
          <cell r="I180">
            <v>0</v>
          </cell>
          <cell r="J180">
            <v>0</v>
          </cell>
          <cell r="K180">
            <v>0</v>
          </cell>
          <cell r="L180">
            <v>0</v>
          </cell>
          <cell r="M180">
            <v>0</v>
          </cell>
          <cell r="N180">
            <v>0</v>
          </cell>
          <cell r="O180">
            <v>0</v>
          </cell>
        </row>
        <row r="181">
          <cell r="B181" t="str">
            <v>TTC FOB</v>
          </cell>
          <cell r="D181">
            <v>256211</v>
          </cell>
          <cell r="E181">
            <v>256211</v>
          </cell>
          <cell r="F181">
            <v>256211</v>
          </cell>
          <cell r="G181">
            <v>256211</v>
          </cell>
          <cell r="H181">
            <v>256211</v>
          </cell>
          <cell r="I181">
            <v>256211</v>
          </cell>
          <cell r="J181">
            <v>256211</v>
          </cell>
          <cell r="K181">
            <v>256211</v>
          </cell>
          <cell r="L181">
            <v>256211</v>
          </cell>
          <cell r="M181">
            <v>256211</v>
          </cell>
          <cell r="N181">
            <v>256211</v>
          </cell>
          <cell r="O181">
            <v>256211</v>
          </cell>
        </row>
        <row r="182">
          <cell r="D182">
            <v>1.3916232436663278</v>
          </cell>
          <cell r="E182">
            <v>1.3916232436663278</v>
          </cell>
          <cell r="F182">
            <v>1.3916232436663278</v>
          </cell>
          <cell r="G182">
            <v>1.3916232436663278</v>
          </cell>
          <cell r="H182">
            <v>1.3916232436663278</v>
          </cell>
          <cell r="I182">
            <v>1.3916232436663278</v>
          </cell>
          <cell r="J182">
            <v>1.3916232436663278</v>
          </cell>
          <cell r="K182">
            <v>1.3916232436663278</v>
          </cell>
          <cell r="L182">
            <v>1.3916232436663278</v>
          </cell>
          <cell r="M182">
            <v>1.3916232436663278</v>
          </cell>
          <cell r="N182">
            <v>1.3916232436663278</v>
          </cell>
          <cell r="O182">
            <v>1.3916232436663278</v>
          </cell>
        </row>
        <row r="186">
          <cell r="B186" t="str">
            <v>CBU</v>
          </cell>
        </row>
        <row r="188">
          <cell r="B188" t="str">
            <v>INDUS MOTOR COMPANY LIMITED</v>
          </cell>
        </row>
        <row r="189">
          <cell r="B189" t="str">
            <v>COMPUTATION OF LANDED COST</v>
          </cell>
        </row>
        <row r="190">
          <cell r="B190" t="str">
            <v>FOR THE YEAR 1998 ~ 99</v>
          </cell>
        </row>
        <row r="191">
          <cell r="D191">
            <v>0</v>
          </cell>
        </row>
        <row r="193">
          <cell r="B193" t="str">
            <v>4 x 2   - D/C</v>
          </cell>
          <cell r="D193">
            <v>548</v>
          </cell>
          <cell r="E193">
            <v>579</v>
          </cell>
          <cell r="F193">
            <v>610</v>
          </cell>
          <cell r="G193">
            <v>641</v>
          </cell>
          <cell r="H193">
            <v>672</v>
          </cell>
          <cell r="I193">
            <v>703</v>
          </cell>
          <cell r="J193">
            <v>734</v>
          </cell>
          <cell r="K193">
            <v>765</v>
          </cell>
          <cell r="L193">
            <v>796</v>
          </cell>
          <cell r="M193">
            <v>827</v>
          </cell>
          <cell r="N193">
            <v>858</v>
          </cell>
          <cell r="O193">
            <v>889</v>
          </cell>
        </row>
        <row r="195">
          <cell r="B195" t="str">
            <v>Document Retirement i.e. C &amp; F</v>
          </cell>
          <cell r="D195">
            <v>0.52</v>
          </cell>
          <cell r="E195">
            <v>0.52</v>
          </cell>
          <cell r="F195">
            <v>0.52</v>
          </cell>
          <cell r="G195">
            <v>0.52</v>
          </cell>
          <cell r="H195">
            <v>0.52</v>
          </cell>
          <cell r="I195">
            <v>0.52</v>
          </cell>
          <cell r="J195">
            <v>0.52</v>
          </cell>
          <cell r="K195">
            <v>0.52</v>
          </cell>
          <cell r="L195">
            <v>0.52</v>
          </cell>
          <cell r="M195">
            <v>0.52</v>
          </cell>
          <cell r="N195">
            <v>0.52</v>
          </cell>
          <cell r="O195">
            <v>0.52</v>
          </cell>
        </row>
        <row r="196">
          <cell r="B196" t="str">
            <v>Duty / Sales tax / Octroi / DMI / Tax etc.</v>
          </cell>
          <cell r="D196">
            <v>0.52</v>
          </cell>
          <cell r="E196">
            <v>0.52</v>
          </cell>
          <cell r="F196">
            <v>0.52</v>
          </cell>
          <cell r="G196">
            <v>0.52</v>
          </cell>
          <cell r="H196">
            <v>0.52</v>
          </cell>
          <cell r="I196">
            <v>0.52</v>
          </cell>
          <cell r="J196">
            <v>0.52</v>
          </cell>
          <cell r="K196">
            <v>0.52</v>
          </cell>
          <cell r="L196">
            <v>0.52</v>
          </cell>
          <cell r="M196">
            <v>0.52</v>
          </cell>
          <cell r="N196">
            <v>0.52</v>
          </cell>
          <cell r="O196">
            <v>0.52</v>
          </cell>
        </row>
        <row r="198">
          <cell r="B198" t="str">
            <v>QUANTITY</v>
          </cell>
          <cell r="D198">
            <v>1</v>
          </cell>
          <cell r="E198">
            <v>1</v>
          </cell>
          <cell r="F198">
            <v>1</v>
          </cell>
          <cell r="G198">
            <v>1</v>
          </cell>
          <cell r="H198">
            <v>1</v>
          </cell>
          <cell r="I198">
            <v>1</v>
          </cell>
          <cell r="J198">
            <v>1</v>
          </cell>
          <cell r="K198">
            <v>1</v>
          </cell>
          <cell r="L198">
            <v>1</v>
          </cell>
          <cell r="M198">
            <v>1</v>
          </cell>
          <cell r="N198">
            <v>1</v>
          </cell>
          <cell r="O198">
            <v>1</v>
          </cell>
        </row>
        <row r="199">
          <cell r="B199" t="str">
            <v>C &amp; F</v>
          </cell>
          <cell r="C199" t="str">
            <v>¥</v>
          </cell>
          <cell r="D199">
            <v>1324000</v>
          </cell>
          <cell r="E199">
            <v>1324000</v>
          </cell>
          <cell r="F199">
            <v>1324000</v>
          </cell>
          <cell r="G199">
            <v>1324000</v>
          </cell>
          <cell r="H199">
            <v>1324000</v>
          </cell>
          <cell r="I199">
            <v>1324000</v>
          </cell>
          <cell r="J199">
            <v>1324000</v>
          </cell>
          <cell r="K199">
            <v>1324000</v>
          </cell>
          <cell r="L199">
            <v>1324000</v>
          </cell>
          <cell r="M199">
            <v>1324000</v>
          </cell>
          <cell r="N199">
            <v>1324000</v>
          </cell>
          <cell r="O199">
            <v>1324000</v>
          </cell>
        </row>
        <row r="200">
          <cell r="B200" t="str">
            <v>F.O.B. VALUE - ITP</v>
          </cell>
          <cell r="C200" t="str">
            <v>¥</v>
          </cell>
          <cell r="D200">
            <v>1324000</v>
          </cell>
          <cell r="E200">
            <v>1324000</v>
          </cell>
          <cell r="F200">
            <v>1324000</v>
          </cell>
          <cell r="G200">
            <v>1324000</v>
          </cell>
          <cell r="H200">
            <v>1324000</v>
          </cell>
          <cell r="I200">
            <v>1324000</v>
          </cell>
          <cell r="J200">
            <v>1324000</v>
          </cell>
          <cell r="K200">
            <v>1324000</v>
          </cell>
          <cell r="L200">
            <v>1324000</v>
          </cell>
          <cell r="M200">
            <v>1324000</v>
          </cell>
          <cell r="N200">
            <v>1324000</v>
          </cell>
          <cell r="O200">
            <v>1324000</v>
          </cell>
        </row>
        <row r="201">
          <cell r="B201" t="str">
            <v>OPTIONS</v>
          </cell>
          <cell r="C201" t="str">
            <v>¥</v>
          </cell>
          <cell r="D201">
            <v>0</v>
          </cell>
          <cell r="E201">
            <v>0</v>
          </cell>
          <cell r="F201">
            <v>0</v>
          </cell>
          <cell r="G201">
            <v>0</v>
          </cell>
          <cell r="H201">
            <v>0</v>
          </cell>
          <cell r="I201">
            <v>0</v>
          </cell>
          <cell r="J201">
            <v>0</v>
          </cell>
          <cell r="K201">
            <v>0</v>
          </cell>
          <cell r="L201">
            <v>0</v>
          </cell>
          <cell r="M201">
            <v>0</v>
          </cell>
          <cell r="N201">
            <v>0</v>
          </cell>
          <cell r="O201">
            <v>0</v>
          </cell>
        </row>
        <row r="202">
          <cell r="B202" t="str">
            <v>COMMISSION  (FIXED)</v>
          </cell>
          <cell r="C202" t="str">
            <v>¥</v>
          </cell>
          <cell r="D202">
            <v>0</v>
          </cell>
          <cell r="E202">
            <v>0</v>
          </cell>
          <cell r="F202">
            <v>0</v>
          </cell>
          <cell r="G202">
            <v>0</v>
          </cell>
          <cell r="H202">
            <v>0</v>
          </cell>
          <cell r="I202">
            <v>0</v>
          </cell>
          <cell r="J202">
            <v>0</v>
          </cell>
          <cell r="K202">
            <v>0</v>
          </cell>
          <cell r="L202">
            <v>0</v>
          </cell>
          <cell r="M202">
            <v>0</v>
          </cell>
          <cell r="N202">
            <v>0</v>
          </cell>
          <cell r="O202">
            <v>0</v>
          </cell>
        </row>
        <row r="203">
          <cell r="B203" t="str">
            <v>ESTIMATED YEN</v>
          </cell>
          <cell r="C203" t="str">
            <v>¥</v>
          </cell>
        </row>
        <row r="204">
          <cell r="B204" t="str">
            <v>LOADING FOR ADVERTISING/WARRANTY</v>
          </cell>
          <cell r="C204" t="str">
            <v>¥</v>
          </cell>
          <cell r="D204">
            <v>0</v>
          </cell>
          <cell r="E204">
            <v>0</v>
          </cell>
          <cell r="F204">
            <v>0</v>
          </cell>
          <cell r="G204">
            <v>0</v>
          </cell>
          <cell r="H204">
            <v>0</v>
          </cell>
          <cell r="I204">
            <v>0</v>
          </cell>
          <cell r="J204">
            <v>0</v>
          </cell>
          <cell r="K204">
            <v>0</v>
          </cell>
          <cell r="L204">
            <v>0</v>
          </cell>
          <cell r="M204">
            <v>0</v>
          </cell>
          <cell r="N204">
            <v>0</v>
          </cell>
          <cell r="O204">
            <v>0</v>
          </cell>
        </row>
        <row r="205">
          <cell r="B205" t="str">
            <v>SUB - TOTAL</v>
          </cell>
          <cell r="C205" t="str">
            <v>¥</v>
          </cell>
          <cell r="D205">
            <v>1324000</v>
          </cell>
          <cell r="E205">
            <v>1324000</v>
          </cell>
          <cell r="F205">
            <v>1324000</v>
          </cell>
          <cell r="G205">
            <v>1324000</v>
          </cell>
          <cell r="H205">
            <v>1324000</v>
          </cell>
          <cell r="I205">
            <v>1324000</v>
          </cell>
          <cell r="J205">
            <v>1324000</v>
          </cell>
          <cell r="K205">
            <v>1324000</v>
          </cell>
          <cell r="L205">
            <v>1324000</v>
          </cell>
          <cell r="M205">
            <v>1324000</v>
          </cell>
          <cell r="N205">
            <v>1324000</v>
          </cell>
          <cell r="O205">
            <v>1324000</v>
          </cell>
        </row>
        <row r="206">
          <cell r="B206" t="str">
            <v>SUB - TOTAL</v>
          </cell>
          <cell r="C206" t="str">
            <v>Rs</v>
          </cell>
          <cell r="D206">
            <v>688480</v>
          </cell>
          <cell r="E206">
            <v>688480</v>
          </cell>
          <cell r="F206">
            <v>688480</v>
          </cell>
          <cell r="G206">
            <v>688480</v>
          </cell>
          <cell r="H206">
            <v>688480</v>
          </cell>
          <cell r="I206">
            <v>688480</v>
          </cell>
          <cell r="J206">
            <v>688480</v>
          </cell>
          <cell r="K206">
            <v>688480</v>
          </cell>
          <cell r="L206">
            <v>688480</v>
          </cell>
          <cell r="M206">
            <v>688480</v>
          </cell>
          <cell r="N206">
            <v>688480</v>
          </cell>
          <cell r="O206">
            <v>688480</v>
          </cell>
        </row>
        <row r="207">
          <cell r="B207" t="str">
            <v>INSURANCE @ 0.3% OF C&amp;F</v>
          </cell>
          <cell r="C207" t="str">
            <v>Rs</v>
          </cell>
          <cell r="D207">
            <v>2065.44</v>
          </cell>
          <cell r="E207">
            <v>2065.44</v>
          </cell>
          <cell r="F207">
            <v>2065.44</v>
          </cell>
          <cell r="G207">
            <v>2065.44</v>
          </cell>
          <cell r="H207">
            <v>2065.44</v>
          </cell>
          <cell r="I207">
            <v>2065.44</v>
          </cell>
          <cell r="J207">
            <v>2065.44</v>
          </cell>
          <cell r="K207">
            <v>2065.44</v>
          </cell>
          <cell r="L207">
            <v>2065.44</v>
          </cell>
          <cell r="M207">
            <v>2065.44</v>
          </cell>
          <cell r="N207">
            <v>2065.44</v>
          </cell>
          <cell r="O207">
            <v>2065.44</v>
          </cell>
        </row>
        <row r="208">
          <cell r="B208" t="str">
            <v>OCEAN FREIGHT</v>
          </cell>
          <cell r="C208" t="str">
            <v>Rs</v>
          </cell>
          <cell r="D208">
            <v>0</v>
          </cell>
          <cell r="E208">
            <v>0</v>
          </cell>
          <cell r="F208">
            <v>0</v>
          </cell>
          <cell r="G208">
            <v>0</v>
          </cell>
          <cell r="H208">
            <v>0</v>
          </cell>
          <cell r="I208">
            <v>0</v>
          </cell>
          <cell r="J208">
            <v>0</v>
          </cell>
          <cell r="K208">
            <v>0</v>
          </cell>
          <cell r="L208">
            <v>0</v>
          </cell>
          <cell r="M208">
            <v>0</v>
          </cell>
          <cell r="N208">
            <v>0</v>
          </cell>
          <cell r="O208">
            <v>0</v>
          </cell>
        </row>
        <row r="209">
          <cell r="B209" t="str">
            <v>TOTAL  C &amp; F</v>
          </cell>
          <cell r="C209" t="str">
            <v>Rs</v>
          </cell>
          <cell r="D209">
            <v>690545.44</v>
          </cell>
          <cell r="E209">
            <v>690545.44</v>
          </cell>
          <cell r="F209">
            <v>690545.44</v>
          </cell>
          <cell r="G209">
            <v>690545.44</v>
          </cell>
          <cell r="H209">
            <v>690545.44</v>
          </cell>
          <cell r="I209">
            <v>690545.44</v>
          </cell>
          <cell r="J209">
            <v>690545.44</v>
          </cell>
          <cell r="K209">
            <v>690545.44</v>
          </cell>
          <cell r="L209">
            <v>690545.44</v>
          </cell>
          <cell r="M209">
            <v>690545.44</v>
          </cell>
          <cell r="N209">
            <v>690545.44</v>
          </cell>
          <cell r="O209">
            <v>690545.44</v>
          </cell>
        </row>
        <row r="210">
          <cell r="B210" t="str">
            <v>LANDING  CHARGES 1%</v>
          </cell>
          <cell r="C210" t="str">
            <v>Rs</v>
          </cell>
          <cell r="D210">
            <v>6905.4543999999996</v>
          </cell>
          <cell r="E210">
            <v>6905.4543999999996</v>
          </cell>
          <cell r="F210">
            <v>6905.4543999999996</v>
          </cell>
          <cell r="G210">
            <v>6905.4543999999996</v>
          </cell>
          <cell r="H210">
            <v>6905.4543999999996</v>
          </cell>
          <cell r="I210">
            <v>6905.4543999999996</v>
          </cell>
          <cell r="J210">
            <v>6905.4543999999996</v>
          </cell>
          <cell r="K210">
            <v>6905.4543999999996</v>
          </cell>
          <cell r="L210">
            <v>6905.4543999999996</v>
          </cell>
          <cell r="M210">
            <v>6905.4543999999996</v>
          </cell>
          <cell r="N210">
            <v>6905.4543999999996</v>
          </cell>
          <cell r="O210">
            <v>6905.4543999999996</v>
          </cell>
        </row>
        <row r="211">
          <cell r="B211" t="str">
            <v>UNIT  VALUE</v>
          </cell>
          <cell r="C211" t="str">
            <v>Rs</v>
          </cell>
          <cell r="D211">
            <v>697450.89439999999</v>
          </cell>
          <cell r="E211">
            <v>697450.89439999999</v>
          </cell>
          <cell r="F211">
            <v>697450.89439999999</v>
          </cell>
          <cell r="G211">
            <v>697450.89439999999</v>
          </cell>
          <cell r="H211">
            <v>697450.89439999999</v>
          </cell>
          <cell r="I211">
            <v>697450.89439999999</v>
          </cell>
          <cell r="J211">
            <v>697450.89439999999</v>
          </cell>
          <cell r="K211">
            <v>697450.89439999999</v>
          </cell>
          <cell r="L211">
            <v>697450.89439999999</v>
          </cell>
          <cell r="M211">
            <v>697450.89439999999</v>
          </cell>
          <cell r="N211">
            <v>697450.89439999999</v>
          </cell>
          <cell r="O211">
            <v>697450.89439999999</v>
          </cell>
        </row>
        <row r="212">
          <cell r="B212" t="str">
            <v>DUTY ASSESSIBLE VALUE (DAV)</v>
          </cell>
          <cell r="C212">
            <v>1</v>
          </cell>
          <cell r="D212">
            <v>697450.89439999999</v>
          </cell>
          <cell r="E212">
            <v>697450.89439999999</v>
          </cell>
          <cell r="F212">
            <v>697450.89439999999</v>
          </cell>
          <cell r="G212">
            <v>697450.89439999999</v>
          </cell>
          <cell r="H212">
            <v>697450.89439999999</v>
          </cell>
          <cell r="I212">
            <v>697450.89439999999</v>
          </cell>
          <cell r="J212">
            <v>697450.89439999999</v>
          </cell>
          <cell r="K212">
            <v>697450.89439999999</v>
          </cell>
          <cell r="L212">
            <v>697450.89439999999</v>
          </cell>
          <cell r="M212">
            <v>697450.89439999999</v>
          </cell>
          <cell r="N212">
            <v>697450.89439999999</v>
          </cell>
          <cell r="O212">
            <v>697450.89439999999</v>
          </cell>
        </row>
        <row r="213">
          <cell r="B213" t="str">
            <v>C &amp; F</v>
          </cell>
          <cell r="C213">
            <v>2</v>
          </cell>
          <cell r="D213">
            <v>688480</v>
          </cell>
          <cell r="E213">
            <v>688480</v>
          </cell>
          <cell r="F213">
            <v>688480</v>
          </cell>
          <cell r="G213">
            <v>688480</v>
          </cell>
          <cell r="H213">
            <v>688480</v>
          </cell>
          <cell r="I213">
            <v>688480</v>
          </cell>
          <cell r="J213">
            <v>688480</v>
          </cell>
          <cell r="K213">
            <v>688480</v>
          </cell>
          <cell r="L213">
            <v>688480</v>
          </cell>
          <cell r="M213">
            <v>688480</v>
          </cell>
          <cell r="N213">
            <v>688480</v>
          </cell>
          <cell r="O213">
            <v>688480</v>
          </cell>
        </row>
        <row r="214">
          <cell r="B214" t="str">
            <v>BANK  CHARGES  @ 0.5 %       OF (2)</v>
          </cell>
          <cell r="C214">
            <v>3</v>
          </cell>
          <cell r="D214">
            <v>3442.4</v>
          </cell>
          <cell r="E214">
            <v>3442.4</v>
          </cell>
          <cell r="F214">
            <v>3442.4</v>
          </cell>
          <cell r="G214">
            <v>3442.4</v>
          </cell>
          <cell r="H214">
            <v>3442.4</v>
          </cell>
          <cell r="I214">
            <v>3442.4</v>
          </cell>
          <cell r="J214">
            <v>3442.4</v>
          </cell>
          <cell r="K214">
            <v>3442.4</v>
          </cell>
          <cell r="L214">
            <v>3442.4</v>
          </cell>
          <cell r="M214">
            <v>3442.4</v>
          </cell>
          <cell r="N214">
            <v>3442.4</v>
          </cell>
          <cell r="O214">
            <v>3442.4</v>
          </cell>
        </row>
        <row r="215">
          <cell r="B215" t="str">
            <v>LC OPENING CHG @ 0.35 %      OF (2)</v>
          </cell>
          <cell r="C215">
            <v>4</v>
          </cell>
          <cell r="D215">
            <v>2409.6799999999998</v>
          </cell>
          <cell r="E215">
            <v>2409.6799999999998</v>
          </cell>
          <cell r="F215">
            <v>2409.6799999999998</v>
          </cell>
          <cell r="G215">
            <v>2409.6799999999998</v>
          </cell>
          <cell r="H215">
            <v>2409.6799999999998</v>
          </cell>
          <cell r="I215">
            <v>2409.6799999999998</v>
          </cell>
          <cell r="J215">
            <v>2409.6799999999998</v>
          </cell>
          <cell r="K215">
            <v>2409.6799999999998</v>
          </cell>
          <cell r="L215">
            <v>2409.6799999999998</v>
          </cell>
          <cell r="M215">
            <v>2409.6799999999998</v>
          </cell>
          <cell r="N215">
            <v>2409.6799999999998</v>
          </cell>
          <cell r="O215">
            <v>2409.6799999999998</v>
          </cell>
        </row>
        <row r="216">
          <cell r="B216" t="str">
            <v>ITP Valuation Provisional 8% of (1)</v>
          </cell>
          <cell r="C216">
            <v>5</v>
          </cell>
          <cell r="D216">
            <v>55796.071552000001</v>
          </cell>
          <cell r="E216">
            <v>55796.071552000001</v>
          </cell>
          <cell r="F216">
            <v>55796.071552000001</v>
          </cell>
          <cell r="G216">
            <v>55796.071552000001</v>
          </cell>
          <cell r="H216">
            <v>55796.071552000001</v>
          </cell>
          <cell r="I216">
            <v>55796.071552000001</v>
          </cell>
          <cell r="J216">
            <v>55796.071552000001</v>
          </cell>
          <cell r="K216">
            <v>55796.071552000001</v>
          </cell>
          <cell r="L216">
            <v>55796.071552000001</v>
          </cell>
          <cell r="M216">
            <v>55796.071552000001</v>
          </cell>
          <cell r="N216">
            <v>55796.071552000001</v>
          </cell>
          <cell r="O216">
            <v>55796.071552000001</v>
          </cell>
        </row>
        <row r="217">
          <cell r="B217" t="str">
            <v>INSURANCE @ 0.3 %                OF (2)</v>
          </cell>
          <cell r="C217">
            <v>6</v>
          </cell>
          <cell r="D217">
            <v>2065.44</v>
          </cell>
          <cell r="E217">
            <v>2065.44</v>
          </cell>
          <cell r="F217">
            <v>2065.44</v>
          </cell>
          <cell r="G217">
            <v>2065.44</v>
          </cell>
          <cell r="H217">
            <v>2065.44</v>
          </cell>
          <cell r="I217">
            <v>2065.44</v>
          </cell>
          <cell r="J217">
            <v>2065.44</v>
          </cell>
          <cell r="K217">
            <v>2065.44</v>
          </cell>
          <cell r="L217">
            <v>2065.44</v>
          </cell>
          <cell r="M217">
            <v>2065.44</v>
          </cell>
          <cell r="N217">
            <v>2065.44</v>
          </cell>
          <cell r="O217">
            <v>2065.44</v>
          </cell>
        </row>
        <row r="218">
          <cell r="B218" t="str">
            <v>CUSTOM DUTY @ 60 %            OF (1)</v>
          </cell>
          <cell r="C218">
            <v>7</v>
          </cell>
          <cell r="D218">
            <v>418470.53664000001</v>
          </cell>
          <cell r="E218">
            <v>418470.53664000001</v>
          </cell>
          <cell r="F218">
            <v>418470.53664000001</v>
          </cell>
          <cell r="G218">
            <v>418470.53664000001</v>
          </cell>
          <cell r="H218">
            <v>418470.53664000001</v>
          </cell>
          <cell r="I218">
            <v>418470.53664000001</v>
          </cell>
          <cell r="J218">
            <v>418470.53664000001</v>
          </cell>
          <cell r="K218">
            <v>418470.53664000001</v>
          </cell>
          <cell r="L218">
            <v>418470.53664000001</v>
          </cell>
          <cell r="M218">
            <v>418470.53664000001</v>
          </cell>
          <cell r="N218">
            <v>418470.53664000001</v>
          </cell>
          <cell r="O218">
            <v>418470.53664000001</v>
          </cell>
        </row>
        <row r="219">
          <cell r="B219" t="str">
            <v>C.V.T. 7.5% of (1+7+9+10+11)</v>
          </cell>
          <cell r="C219">
            <v>8</v>
          </cell>
          <cell r="D219">
            <v>101064.38459855999</v>
          </cell>
          <cell r="E219">
            <v>101064.38459855999</v>
          </cell>
          <cell r="F219">
            <v>101064.38459855999</v>
          </cell>
          <cell r="G219">
            <v>101064.38459855999</v>
          </cell>
          <cell r="H219">
            <v>101064.38459855999</v>
          </cell>
          <cell r="I219">
            <v>101064.38459855999</v>
          </cell>
          <cell r="J219">
            <v>101064.38459855999</v>
          </cell>
          <cell r="K219">
            <v>101064.38459855999</v>
          </cell>
          <cell r="L219">
            <v>101064.38459855999</v>
          </cell>
          <cell r="M219">
            <v>101064.38459855999</v>
          </cell>
          <cell r="N219">
            <v>101064.38459855999</v>
          </cell>
          <cell r="O219">
            <v>101064.38459855999</v>
          </cell>
        </row>
        <row r="220">
          <cell r="B220" t="str">
            <v>SALES TAX   @ 15 %  OF (1+7)</v>
          </cell>
          <cell r="C220">
            <v>9</v>
          </cell>
          <cell r="D220">
            <v>167388.214656</v>
          </cell>
          <cell r="E220">
            <v>167388.214656</v>
          </cell>
          <cell r="F220">
            <v>167388.214656</v>
          </cell>
          <cell r="G220">
            <v>167388.214656</v>
          </cell>
          <cell r="H220">
            <v>167388.214656</v>
          </cell>
          <cell r="I220">
            <v>167388.214656</v>
          </cell>
          <cell r="J220">
            <v>167388.214656</v>
          </cell>
          <cell r="K220">
            <v>167388.214656</v>
          </cell>
          <cell r="L220">
            <v>167388.214656</v>
          </cell>
          <cell r="M220">
            <v>167388.214656</v>
          </cell>
          <cell r="N220">
            <v>167388.214656</v>
          </cell>
          <cell r="O220">
            <v>167388.214656</v>
          </cell>
        </row>
        <row r="221">
          <cell r="B221" t="str">
            <v>INCOME TAX  @ 5 % OF (1+7+9)</v>
          </cell>
          <cell r="C221">
            <v>10</v>
          </cell>
          <cell r="D221">
            <v>64165.482284800004</v>
          </cell>
          <cell r="E221">
            <v>64165.482284800004</v>
          </cell>
          <cell r="F221">
            <v>64165.482284800004</v>
          </cell>
          <cell r="G221">
            <v>64165.482284800004</v>
          </cell>
          <cell r="H221">
            <v>64165.482284800004</v>
          </cell>
          <cell r="I221">
            <v>64165.482284800004</v>
          </cell>
          <cell r="J221">
            <v>64165.482284800004</v>
          </cell>
          <cell r="K221">
            <v>64165.482284800004</v>
          </cell>
          <cell r="L221">
            <v>64165.482284800004</v>
          </cell>
          <cell r="M221">
            <v>64165.482284800004</v>
          </cell>
          <cell r="N221">
            <v>64165.482284800004</v>
          </cell>
          <cell r="O221">
            <v>64165.482284800004</v>
          </cell>
        </row>
        <row r="222">
          <cell r="B222" t="str">
            <v>CENTRAL EXCISE DUTY     @ Rs.50</v>
          </cell>
          <cell r="C222">
            <v>11</v>
          </cell>
          <cell r="D222">
            <v>50</v>
          </cell>
          <cell r="E222">
            <v>50</v>
          </cell>
          <cell r="F222">
            <v>50</v>
          </cell>
          <cell r="G222">
            <v>50</v>
          </cell>
          <cell r="H222">
            <v>50</v>
          </cell>
          <cell r="I222">
            <v>50</v>
          </cell>
          <cell r="J222">
            <v>50</v>
          </cell>
          <cell r="K222">
            <v>50</v>
          </cell>
          <cell r="L222">
            <v>50</v>
          </cell>
          <cell r="M222">
            <v>50</v>
          </cell>
          <cell r="N222">
            <v>50</v>
          </cell>
          <cell r="O222">
            <v>50</v>
          </cell>
        </row>
        <row r="223">
          <cell r="B223" t="str">
            <v>OCTROI @ 2 % OF  (1+5+7+8+9+11)</v>
          </cell>
          <cell r="C223">
            <v>12</v>
          </cell>
          <cell r="D223">
            <v>0</v>
          </cell>
          <cell r="E223">
            <v>0</v>
          </cell>
          <cell r="F223">
            <v>0</v>
          </cell>
          <cell r="G223">
            <v>0</v>
          </cell>
          <cell r="H223">
            <v>0</v>
          </cell>
          <cell r="I223">
            <v>0</v>
          </cell>
          <cell r="J223">
            <v>0</v>
          </cell>
          <cell r="K223">
            <v>0</v>
          </cell>
          <cell r="L223">
            <v>0</v>
          </cell>
          <cell r="M223">
            <v>0</v>
          </cell>
          <cell r="N223">
            <v>0</v>
          </cell>
          <cell r="O223">
            <v>0</v>
          </cell>
        </row>
        <row r="224">
          <cell r="B224" t="str">
            <v>KMC DMI @ 0.2 OF (1+5+7+8+9+10)</v>
          </cell>
          <cell r="C224">
            <v>13</v>
          </cell>
          <cell r="D224">
            <v>3008.6711682627197</v>
          </cell>
          <cell r="E224">
            <v>3008.6711682627197</v>
          </cell>
          <cell r="F224">
            <v>3008.6711682627197</v>
          </cell>
          <cell r="G224">
            <v>3008.6711682627197</v>
          </cell>
          <cell r="H224">
            <v>3008.6711682627197</v>
          </cell>
          <cell r="I224">
            <v>3008.6711682627197</v>
          </cell>
          <cell r="J224">
            <v>3008.6711682627197</v>
          </cell>
          <cell r="K224">
            <v>3008.6711682627197</v>
          </cell>
          <cell r="L224">
            <v>3008.6711682627197</v>
          </cell>
          <cell r="M224">
            <v>3008.6711682627197</v>
          </cell>
          <cell r="N224">
            <v>3008.6711682627197</v>
          </cell>
          <cell r="O224">
            <v>3008.6711682627197</v>
          </cell>
        </row>
        <row r="225">
          <cell r="B225" t="str">
            <v>WHARFAGE @ Rs.314 per cubic meter</v>
          </cell>
          <cell r="C225">
            <v>14</v>
          </cell>
          <cell r="D225">
            <v>4396</v>
          </cell>
          <cell r="E225">
            <v>4396</v>
          </cell>
          <cell r="F225">
            <v>4396</v>
          </cell>
          <cell r="G225">
            <v>4396</v>
          </cell>
          <cell r="H225">
            <v>4396</v>
          </cell>
          <cell r="I225">
            <v>4396</v>
          </cell>
          <cell r="J225">
            <v>4396</v>
          </cell>
          <cell r="K225">
            <v>4396</v>
          </cell>
          <cell r="L225">
            <v>4396</v>
          </cell>
          <cell r="M225">
            <v>4396</v>
          </cell>
          <cell r="N225">
            <v>4396</v>
          </cell>
          <cell r="O225">
            <v>4396</v>
          </cell>
        </row>
        <row r="226">
          <cell r="B226" t="str">
            <v>BONDING FEE @ 0 %               OF (1)</v>
          </cell>
          <cell r="C226">
            <v>15</v>
          </cell>
          <cell r="D226">
            <v>0</v>
          </cell>
          <cell r="E226">
            <v>0</v>
          </cell>
          <cell r="F226">
            <v>0</v>
          </cell>
          <cell r="G226">
            <v>0</v>
          </cell>
          <cell r="H226">
            <v>0</v>
          </cell>
          <cell r="I226">
            <v>0</v>
          </cell>
          <cell r="J226">
            <v>0</v>
          </cell>
          <cell r="K226">
            <v>0</v>
          </cell>
          <cell r="L226">
            <v>0</v>
          </cell>
          <cell r="M226">
            <v>0</v>
          </cell>
          <cell r="N226">
            <v>0</v>
          </cell>
          <cell r="O226">
            <v>0</v>
          </cell>
        </row>
        <row r="227">
          <cell r="B227" t="str">
            <v>STAMP DUTY CHARGE    @ Rs. 225</v>
          </cell>
          <cell r="C227">
            <v>16</v>
          </cell>
          <cell r="D227">
            <v>225</v>
          </cell>
          <cell r="E227">
            <v>225</v>
          </cell>
          <cell r="F227">
            <v>225</v>
          </cell>
          <cell r="G227">
            <v>225</v>
          </cell>
          <cell r="H227">
            <v>225</v>
          </cell>
          <cell r="I227">
            <v>225</v>
          </cell>
          <cell r="J227">
            <v>225</v>
          </cell>
          <cell r="K227">
            <v>225</v>
          </cell>
          <cell r="L227">
            <v>225</v>
          </cell>
          <cell r="M227">
            <v>225</v>
          </cell>
          <cell r="N227">
            <v>225</v>
          </cell>
          <cell r="O227">
            <v>225</v>
          </cell>
        </row>
        <row r="228">
          <cell r="B228" t="str">
            <v>CLEARING  CHARGES      @ Rs. 750</v>
          </cell>
          <cell r="C228">
            <v>17</v>
          </cell>
          <cell r="D228">
            <v>750</v>
          </cell>
          <cell r="E228">
            <v>750</v>
          </cell>
          <cell r="F228">
            <v>750</v>
          </cell>
          <cell r="G228">
            <v>750</v>
          </cell>
          <cell r="H228">
            <v>750</v>
          </cell>
          <cell r="I228">
            <v>750</v>
          </cell>
          <cell r="J228">
            <v>750</v>
          </cell>
          <cell r="K228">
            <v>750</v>
          </cell>
          <cell r="L228">
            <v>750</v>
          </cell>
          <cell r="M228">
            <v>750</v>
          </cell>
          <cell r="N228">
            <v>750</v>
          </cell>
          <cell r="O228">
            <v>750</v>
          </cell>
        </row>
        <row r="229">
          <cell r="B229" t="str">
            <v>OTHER CLEARING CHARGES @ Rs.200</v>
          </cell>
          <cell r="C229">
            <v>18</v>
          </cell>
          <cell r="D229">
            <v>200</v>
          </cell>
          <cell r="E229">
            <v>200</v>
          </cell>
          <cell r="F229">
            <v>200</v>
          </cell>
          <cell r="G229">
            <v>200</v>
          </cell>
          <cell r="H229">
            <v>200</v>
          </cell>
          <cell r="I229">
            <v>200</v>
          </cell>
          <cell r="J229">
            <v>200</v>
          </cell>
          <cell r="K229">
            <v>200</v>
          </cell>
          <cell r="L229">
            <v>200</v>
          </cell>
          <cell r="M229">
            <v>200</v>
          </cell>
          <cell r="N229">
            <v>200</v>
          </cell>
          <cell r="O229">
            <v>200</v>
          </cell>
        </row>
        <row r="230">
          <cell r="B230" t="str">
            <v>DELIEVERY ORDER CHARGES @ Rs.600</v>
          </cell>
          <cell r="C230">
            <v>19</v>
          </cell>
          <cell r="D230">
            <v>600</v>
          </cell>
          <cell r="E230">
            <v>600</v>
          </cell>
          <cell r="F230">
            <v>600</v>
          </cell>
          <cell r="G230">
            <v>600</v>
          </cell>
          <cell r="H230">
            <v>600</v>
          </cell>
          <cell r="I230">
            <v>600</v>
          </cell>
          <cell r="J230">
            <v>600</v>
          </cell>
          <cell r="K230">
            <v>600</v>
          </cell>
          <cell r="L230">
            <v>600</v>
          </cell>
          <cell r="M230">
            <v>600</v>
          </cell>
          <cell r="N230">
            <v>600</v>
          </cell>
          <cell r="O230">
            <v>600</v>
          </cell>
        </row>
        <row r="231">
          <cell r="B231" t="str">
            <v>DEMURRAGE</v>
          </cell>
          <cell r="C231">
            <v>20</v>
          </cell>
          <cell r="D231">
            <v>0</v>
          </cell>
          <cell r="E231">
            <v>0</v>
          </cell>
          <cell r="F231">
            <v>0</v>
          </cell>
          <cell r="G231">
            <v>0</v>
          </cell>
          <cell r="H231">
            <v>0</v>
          </cell>
          <cell r="I231">
            <v>0</v>
          </cell>
          <cell r="J231">
            <v>0</v>
          </cell>
          <cell r="K231">
            <v>0</v>
          </cell>
          <cell r="L231">
            <v>0</v>
          </cell>
          <cell r="M231">
            <v>0</v>
          </cell>
          <cell r="N231">
            <v>0</v>
          </cell>
          <cell r="O231">
            <v>0</v>
          </cell>
        </row>
        <row r="232">
          <cell r="B232" t="str">
            <v>SHIFTING CHARGES          @ Rs. 500</v>
          </cell>
          <cell r="C232">
            <v>21</v>
          </cell>
          <cell r="D232">
            <v>500</v>
          </cell>
          <cell r="E232">
            <v>500</v>
          </cell>
          <cell r="F232">
            <v>500</v>
          </cell>
          <cell r="G232">
            <v>500</v>
          </cell>
          <cell r="H232">
            <v>500</v>
          </cell>
          <cell r="I232">
            <v>500</v>
          </cell>
          <cell r="J232">
            <v>500</v>
          </cell>
          <cell r="K232">
            <v>500</v>
          </cell>
          <cell r="L232">
            <v>500</v>
          </cell>
          <cell r="M232">
            <v>500</v>
          </cell>
          <cell r="N232">
            <v>500</v>
          </cell>
          <cell r="O232">
            <v>500</v>
          </cell>
        </row>
        <row r="233">
          <cell r="B233" t="str">
            <v>Total Landed Cost excluding presumptive tax</v>
          </cell>
          <cell r="C233" t="str">
            <v>A</v>
          </cell>
          <cell r="D233">
            <v>1281458.1839588226</v>
          </cell>
          <cell r="E233">
            <v>1281458.1839588226</v>
          </cell>
          <cell r="F233">
            <v>1281458.1839588226</v>
          </cell>
          <cell r="G233">
            <v>1281458.1839588226</v>
          </cell>
          <cell r="H233">
            <v>1281458.1839588226</v>
          </cell>
          <cell r="I233">
            <v>1281458.1839588226</v>
          </cell>
          <cell r="J233">
            <v>1281458.1839588226</v>
          </cell>
          <cell r="K233">
            <v>1281458.1839588226</v>
          </cell>
          <cell r="L233">
            <v>1281458.1839588226</v>
          </cell>
          <cell r="M233">
            <v>1281458.1839588226</v>
          </cell>
          <cell r="N233">
            <v>1281458.1839588226</v>
          </cell>
          <cell r="O233">
            <v>1281458.1839588226</v>
          </cell>
        </row>
        <row r="234">
          <cell r="D234">
            <v>1.8612859980810228</v>
          </cell>
          <cell r="E234">
            <v>1.8612859980810228</v>
          </cell>
          <cell r="F234">
            <v>1.8612859980810228</v>
          </cell>
          <cell r="G234">
            <v>1.8612859980810228</v>
          </cell>
          <cell r="H234">
            <v>1.8612859980810228</v>
          </cell>
          <cell r="I234">
            <v>1.8612859980810228</v>
          </cell>
          <cell r="J234">
            <v>1.8612859980810228</v>
          </cell>
          <cell r="K234">
            <v>1.8612859980810228</v>
          </cell>
          <cell r="L234">
            <v>1.8612859980810228</v>
          </cell>
          <cell r="M234">
            <v>1.8612859980810228</v>
          </cell>
          <cell r="N234">
            <v>1.8612859980810228</v>
          </cell>
          <cell r="O234">
            <v>1.8612859980810228</v>
          </cell>
        </row>
        <row r="236">
          <cell r="B236" t="str">
            <v>Presumptive tax</v>
          </cell>
          <cell r="D236">
            <v>64165.482284800004</v>
          </cell>
          <cell r="E236">
            <v>64165.482284800004</v>
          </cell>
          <cell r="F236">
            <v>64165.482284800004</v>
          </cell>
          <cell r="G236">
            <v>64165.482284800004</v>
          </cell>
          <cell r="H236">
            <v>64165.482284800004</v>
          </cell>
          <cell r="I236">
            <v>64165.482284800004</v>
          </cell>
          <cell r="J236">
            <v>64165.482284800004</v>
          </cell>
          <cell r="K236">
            <v>64165.482284800004</v>
          </cell>
          <cell r="L236">
            <v>64165.482284800004</v>
          </cell>
          <cell r="M236">
            <v>64165.482284800004</v>
          </cell>
          <cell r="N236">
            <v>64165.482284800004</v>
          </cell>
          <cell r="O236">
            <v>64165.482284800004</v>
          </cell>
        </row>
        <row r="237">
          <cell r="B237" t="str">
            <v>Tax U/S 50 (4) @ 3.5%</v>
          </cell>
          <cell r="D237">
            <v>0</v>
          </cell>
          <cell r="E237">
            <v>0</v>
          </cell>
          <cell r="F237">
            <v>0</v>
          </cell>
          <cell r="G237">
            <v>0</v>
          </cell>
          <cell r="H237">
            <v>0</v>
          </cell>
          <cell r="I237">
            <v>0</v>
          </cell>
          <cell r="J237">
            <v>0</v>
          </cell>
          <cell r="K237">
            <v>0</v>
          </cell>
          <cell r="L237">
            <v>0</v>
          </cell>
          <cell r="M237">
            <v>0</v>
          </cell>
          <cell r="N237">
            <v>0</v>
          </cell>
          <cell r="O237">
            <v>0</v>
          </cell>
        </row>
        <row r="238">
          <cell r="D238">
            <v>64165.482284800004</v>
          </cell>
          <cell r="E238">
            <v>64165.482284800004</v>
          </cell>
          <cell r="F238">
            <v>64165.482284800004</v>
          </cell>
          <cell r="G238">
            <v>64165.482284800004</v>
          </cell>
          <cell r="H238">
            <v>64165.482284800004</v>
          </cell>
          <cell r="I238">
            <v>64165.482284800004</v>
          </cell>
          <cell r="J238">
            <v>64165.482284800004</v>
          </cell>
          <cell r="K238">
            <v>64165.482284800004</v>
          </cell>
          <cell r="L238">
            <v>64165.482284800004</v>
          </cell>
          <cell r="M238">
            <v>64165.482284800004</v>
          </cell>
          <cell r="N238">
            <v>64165.482284800004</v>
          </cell>
          <cell r="O238">
            <v>64165.482284800004</v>
          </cell>
        </row>
        <row r="240">
          <cell r="B240" t="str">
            <v>Existing selling price</v>
          </cell>
        </row>
        <row r="241">
          <cell r="B241" t="str">
            <v>Landed cost</v>
          </cell>
          <cell r="D241">
            <v>1345623.6662436225</v>
          </cell>
          <cell r="E241">
            <v>1345623.6662436225</v>
          </cell>
          <cell r="F241">
            <v>1345623.6662436225</v>
          </cell>
          <cell r="G241">
            <v>1345623.6662436225</v>
          </cell>
          <cell r="H241">
            <v>1345623.6662436225</v>
          </cell>
          <cell r="I241">
            <v>1345623.6662436225</v>
          </cell>
          <cell r="J241">
            <v>1345623.6662436225</v>
          </cell>
          <cell r="K241">
            <v>1345623.6662436225</v>
          </cell>
          <cell r="L241">
            <v>1345623.6662436225</v>
          </cell>
          <cell r="M241">
            <v>1345623.6662436225</v>
          </cell>
          <cell r="N241">
            <v>1345623.6662436225</v>
          </cell>
          <cell r="O241">
            <v>1345623.6662436225</v>
          </cell>
        </row>
        <row r="242">
          <cell r="B242" t="str">
            <v>Distributor Mark-up.</v>
          </cell>
          <cell r="D242">
            <v>60000</v>
          </cell>
          <cell r="E242">
            <v>60000</v>
          </cell>
          <cell r="F242">
            <v>60000</v>
          </cell>
          <cell r="G242">
            <v>60000</v>
          </cell>
          <cell r="H242">
            <v>60000</v>
          </cell>
          <cell r="I242">
            <v>60000</v>
          </cell>
          <cell r="J242">
            <v>60000</v>
          </cell>
          <cell r="K242">
            <v>60000</v>
          </cell>
          <cell r="L242">
            <v>60000</v>
          </cell>
          <cell r="M242">
            <v>60000</v>
          </cell>
          <cell r="N242">
            <v>60000</v>
          </cell>
          <cell r="O242">
            <v>60000</v>
          </cell>
        </row>
        <row r="243">
          <cell r="B243" t="str">
            <v>Income  Tax 5%</v>
          </cell>
          <cell r="D243">
            <v>0</v>
          </cell>
          <cell r="E243">
            <v>0</v>
          </cell>
          <cell r="F243">
            <v>0</v>
          </cell>
          <cell r="G243">
            <v>0</v>
          </cell>
          <cell r="H243">
            <v>0</v>
          </cell>
          <cell r="I243">
            <v>0</v>
          </cell>
          <cell r="J243">
            <v>0</v>
          </cell>
          <cell r="K243">
            <v>0</v>
          </cell>
          <cell r="L243">
            <v>0</v>
          </cell>
          <cell r="M243">
            <v>0</v>
          </cell>
          <cell r="N243">
            <v>0</v>
          </cell>
          <cell r="O243">
            <v>0</v>
          </cell>
        </row>
        <row r="244">
          <cell r="B244" t="str">
            <v>Dealer commission</v>
          </cell>
          <cell r="D244">
            <v>30000</v>
          </cell>
          <cell r="E244">
            <v>30000</v>
          </cell>
          <cell r="F244">
            <v>30000</v>
          </cell>
          <cell r="G244">
            <v>30000</v>
          </cell>
          <cell r="H244">
            <v>30000</v>
          </cell>
          <cell r="I244">
            <v>30000</v>
          </cell>
          <cell r="J244">
            <v>30000</v>
          </cell>
          <cell r="K244">
            <v>30000</v>
          </cell>
          <cell r="L244">
            <v>30000</v>
          </cell>
          <cell r="M244">
            <v>30000</v>
          </cell>
          <cell r="N244">
            <v>30000</v>
          </cell>
          <cell r="O244">
            <v>30000</v>
          </cell>
        </row>
        <row r="245">
          <cell r="D245">
            <v>1435623.6662436225</v>
          </cell>
          <cell r="E245">
            <v>1435623.6662436225</v>
          </cell>
          <cell r="F245">
            <v>1435623.6662436225</v>
          </cell>
          <cell r="G245">
            <v>1435623.6662436225</v>
          </cell>
          <cell r="H245">
            <v>1435623.6662436225</v>
          </cell>
          <cell r="I245">
            <v>1435623.6662436225</v>
          </cell>
          <cell r="J245">
            <v>1435623.6662436225</v>
          </cell>
          <cell r="K245">
            <v>1435623.6662436225</v>
          </cell>
          <cell r="L245">
            <v>1435623.6662436225</v>
          </cell>
          <cell r="M245">
            <v>1435623.6662436225</v>
          </cell>
          <cell r="N245">
            <v>1435623.6662436225</v>
          </cell>
          <cell r="O245">
            <v>1435623.6662436225</v>
          </cell>
        </row>
        <row r="246">
          <cell r="B246" t="str">
            <v>Sales tax</v>
          </cell>
          <cell r="D246">
            <v>215343.54993654336</v>
          </cell>
          <cell r="E246">
            <v>215343.54993654336</v>
          </cell>
          <cell r="F246">
            <v>215343.54993654336</v>
          </cell>
          <cell r="G246">
            <v>215343.54993654336</v>
          </cell>
          <cell r="H246">
            <v>215343.54993654336</v>
          </cell>
          <cell r="I246">
            <v>215343.54993654336</v>
          </cell>
          <cell r="J246">
            <v>215343.54993654336</v>
          </cell>
          <cell r="K246">
            <v>215343.54993654336</v>
          </cell>
          <cell r="L246">
            <v>215343.54993654336</v>
          </cell>
          <cell r="M246">
            <v>215343.54993654336</v>
          </cell>
          <cell r="N246">
            <v>215343.54993654336</v>
          </cell>
          <cell r="O246">
            <v>215343.54993654336</v>
          </cell>
        </row>
        <row r="247">
          <cell r="B247" t="str">
            <v>Selling Price taken in budget</v>
          </cell>
          <cell r="D247">
            <v>1650967.216180166</v>
          </cell>
          <cell r="E247">
            <v>1650967.216180166</v>
          </cell>
          <cell r="F247">
            <v>1650967.216180166</v>
          </cell>
          <cell r="G247">
            <v>1650967.216180166</v>
          </cell>
          <cell r="H247">
            <v>1650967.216180166</v>
          </cell>
          <cell r="I247">
            <v>1650967.216180166</v>
          </cell>
          <cell r="J247">
            <v>1650967.216180166</v>
          </cell>
          <cell r="K247">
            <v>1650967.216180166</v>
          </cell>
          <cell r="L247">
            <v>1650967.216180166</v>
          </cell>
          <cell r="M247">
            <v>1650967.216180166</v>
          </cell>
          <cell r="N247">
            <v>1650967.216180166</v>
          </cell>
          <cell r="O247">
            <v>1650967.216180166</v>
          </cell>
        </row>
        <row r="248">
          <cell r="B248" t="str">
            <v>Selling price as per sales price list</v>
          </cell>
          <cell r="D248">
            <v>1860000</v>
          </cell>
          <cell r="E248">
            <v>1860000</v>
          </cell>
          <cell r="F248">
            <v>1860000</v>
          </cell>
          <cell r="G248">
            <v>1860000</v>
          </cell>
          <cell r="H248">
            <v>1860000</v>
          </cell>
          <cell r="I248">
            <v>1860000</v>
          </cell>
          <cell r="J248">
            <v>1860000</v>
          </cell>
          <cell r="K248">
            <v>1860000</v>
          </cell>
          <cell r="L248">
            <v>1860000</v>
          </cell>
          <cell r="M248">
            <v>1860000</v>
          </cell>
          <cell r="N248">
            <v>1860000</v>
          </cell>
          <cell r="O248">
            <v>1860000</v>
          </cell>
        </row>
        <row r="250">
          <cell r="B250" t="str">
            <v>Units sold</v>
          </cell>
          <cell r="D250">
            <v>3</v>
          </cell>
          <cell r="E250">
            <v>3</v>
          </cell>
          <cell r="F250">
            <v>3</v>
          </cell>
          <cell r="G250">
            <v>3</v>
          </cell>
          <cell r="H250">
            <v>3</v>
          </cell>
          <cell r="I250">
            <v>3</v>
          </cell>
          <cell r="J250">
            <v>3</v>
          </cell>
          <cell r="K250">
            <v>3</v>
          </cell>
          <cell r="L250">
            <v>3</v>
          </cell>
          <cell r="M250">
            <v>3</v>
          </cell>
          <cell r="N250">
            <v>3</v>
          </cell>
          <cell r="O250">
            <v>3</v>
          </cell>
          <cell r="P250">
            <v>36</v>
          </cell>
        </row>
        <row r="251">
          <cell r="D251">
            <v>2065440</v>
          </cell>
          <cell r="E251">
            <v>2065440</v>
          </cell>
          <cell r="F251">
            <v>2065440</v>
          </cell>
          <cell r="G251">
            <v>2065440</v>
          </cell>
          <cell r="H251">
            <v>2065440</v>
          </cell>
          <cell r="I251">
            <v>2065440</v>
          </cell>
          <cell r="J251">
            <v>2065440</v>
          </cell>
          <cell r="K251">
            <v>2065440</v>
          </cell>
          <cell r="L251">
            <v>2065440</v>
          </cell>
          <cell r="M251">
            <v>2065440</v>
          </cell>
          <cell r="N251">
            <v>2065440</v>
          </cell>
          <cell r="O251">
            <v>2065440</v>
          </cell>
          <cell r="P251">
            <v>24785280</v>
          </cell>
        </row>
        <row r="253">
          <cell r="B253" t="str">
            <v xml:space="preserve">Working </v>
          </cell>
        </row>
        <row r="254">
          <cell r="B254" t="str">
            <v xml:space="preserve">Sales </v>
          </cell>
          <cell r="D254">
            <v>4952901.6485404978</v>
          </cell>
          <cell r="E254">
            <v>4952901.6485404978</v>
          </cell>
          <cell r="F254">
            <v>4952901.6485404978</v>
          </cell>
          <cell r="G254">
            <v>4952901.6485404978</v>
          </cell>
          <cell r="H254">
            <v>4952901.6485404978</v>
          </cell>
          <cell r="I254">
            <v>4952901.6485404978</v>
          </cell>
          <cell r="J254">
            <v>4952901.6485404978</v>
          </cell>
          <cell r="K254">
            <v>4952901.6485404978</v>
          </cell>
          <cell r="L254">
            <v>4952901.6485404978</v>
          </cell>
          <cell r="M254">
            <v>4952901.6485404978</v>
          </cell>
          <cell r="N254">
            <v>4952901.6485404978</v>
          </cell>
          <cell r="O254">
            <v>4952901.6485404978</v>
          </cell>
        </row>
        <row r="255">
          <cell r="B255" t="str">
            <v>Sales tax</v>
          </cell>
          <cell r="D255">
            <v>215343.54993654336</v>
          </cell>
          <cell r="E255">
            <v>215343.54993654336</v>
          </cell>
          <cell r="F255">
            <v>215343.54993654336</v>
          </cell>
          <cell r="G255">
            <v>215343.54993654336</v>
          </cell>
          <cell r="H255">
            <v>215343.54993654336</v>
          </cell>
          <cell r="I255">
            <v>215343.54993654336</v>
          </cell>
          <cell r="J255">
            <v>215343.54993654336</v>
          </cell>
          <cell r="K255">
            <v>215343.54993654336</v>
          </cell>
          <cell r="L255">
            <v>215343.54993654336</v>
          </cell>
          <cell r="M255">
            <v>215343.54993654336</v>
          </cell>
          <cell r="N255">
            <v>215343.54993654336</v>
          </cell>
          <cell r="O255">
            <v>215343.54993654336</v>
          </cell>
        </row>
        <row r="256">
          <cell r="B256" t="str">
            <v>Cost of Sales - per unit</v>
          </cell>
          <cell r="D256">
            <v>1281458.1839588226</v>
          </cell>
          <cell r="E256">
            <v>1281458.1839588226</v>
          </cell>
          <cell r="F256">
            <v>1281458.1839588226</v>
          </cell>
          <cell r="G256">
            <v>1281458.1839588226</v>
          </cell>
          <cell r="H256">
            <v>1281458.1839588226</v>
          </cell>
          <cell r="I256">
            <v>1281458.1839588226</v>
          </cell>
          <cell r="J256">
            <v>1281458.1839588226</v>
          </cell>
          <cell r="K256">
            <v>1281458.1839588226</v>
          </cell>
          <cell r="L256">
            <v>1281458.1839588226</v>
          </cell>
          <cell r="M256">
            <v>1281458.1839588226</v>
          </cell>
          <cell r="N256">
            <v>1281458.1839588226</v>
          </cell>
          <cell r="O256">
            <v>1281458.1839588226</v>
          </cell>
        </row>
        <row r="257">
          <cell r="B257" t="str">
            <v>Cost of Sales - Total</v>
          </cell>
          <cell r="D257">
            <v>3844374.5518764677</v>
          </cell>
          <cell r="E257">
            <v>3844374.5518764677</v>
          </cell>
          <cell r="F257">
            <v>3844374.5518764677</v>
          </cell>
          <cell r="G257">
            <v>3844374.5518764677</v>
          </cell>
          <cell r="H257">
            <v>3844374.5518764677</v>
          </cell>
          <cell r="I257">
            <v>3844374.5518764677</v>
          </cell>
          <cell r="J257">
            <v>3844374.5518764677</v>
          </cell>
          <cell r="K257">
            <v>3844374.5518764677</v>
          </cell>
          <cell r="L257">
            <v>3844374.5518764677</v>
          </cell>
          <cell r="M257">
            <v>3844374.5518764677</v>
          </cell>
          <cell r="N257">
            <v>3844374.5518764677</v>
          </cell>
          <cell r="O257">
            <v>3844374.5518764677</v>
          </cell>
        </row>
        <row r="258">
          <cell r="B258" t="str">
            <v>Presumptive Tax - Per unit</v>
          </cell>
          <cell r="D258">
            <v>64165.482284800004</v>
          </cell>
          <cell r="E258">
            <v>64165.482284800004</v>
          </cell>
          <cell r="F258">
            <v>64165.482284800004</v>
          </cell>
          <cell r="G258">
            <v>64165.482284800004</v>
          </cell>
          <cell r="H258">
            <v>64165.482284800004</v>
          </cell>
          <cell r="I258">
            <v>64165.482284800004</v>
          </cell>
          <cell r="J258">
            <v>64165.482284800004</v>
          </cell>
          <cell r="K258">
            <v>64165.482284800004</v>
          </cell>
          <cell r="L258">
            <v>64165.482284800004</v>
          </cell>
          <cell r="M258">
            <v>64165.482284800004</v>
          </cell>
          <cell r="N258">
            <v>64165.482284800004</v>
          </cell>
          <cell r="O258">
            <v>64165.482284800004</v>
          </cell>
        </row>
        <row r="259">
          <cell r="B259" t="str">
            <v>Presumptive Tax - Total</v>
          </cell>
          <cell r="D259">
            <v>192496.44685440001</v>
          </cell>
          <cell r="E259">
            <v>192496.44685440001</v>
          </cell>
          <cell r="F259">
            <v>192496.44685440001</v>
          </cell>
          <cell r="G259">
            <v>192496.44685440001</v>
          </cell>
          <cell r="H259">
            <v>192496.44685440001</v>
          </cell>
          <cell r="I259">
            <v>192496.44685440001</v>
          </cell>
          <cell r="J259">
            <v>192496.44685440001</v>
          </cell>
          <cell r="K259">
            <v>192496.44685440001</v>
          </cell>
          <cell r="L259">
            <v>192496.44685440001</v>
          </cell>
          <cell r="M259">
            <v>192496.44685440001</v>
          </cell>
          <cell r="N259">
            <v>192496.44685440001</v>
          </cell>
          <cell r="O259">
            <v>192496.44685440001</v>
          </cell>
        </row>
        <row r="260">
          <cell r="D260">
            <v>154165.48228479992</v>
          </cell>
          <cell r="E260">
            <v>154165.48228479992</v>
          </cell>
          <cell r="F260">
            <v>154165.48228479992</v>
          </cell>
          <cell r="G260">
            <v>154165.48228479992</v>
          </cell>
          <cell r="H260">
            <v>154165.48228479992</v>
          </cell>
          <cell r="I260">
            <v>154165.48228479992</v>
          </cell>
          <cell r="J260">
            <v>154165.48228479992</v>
          </cell>
          <cell r="K260">
            <v>154165.48228479992</v>
          </cell>
          <cell r="L260">
            <v>154165.48228479992</v>
          </cell>
          <cell r="M260">
            <v>154165.48228479992</v>
          </cell>
          <cell r="N260">
            <v>154165.48228479992</v>
          </cell>
          <cell r="O260">
            <v>154165.48228479992</v>
          </cell>
        </row>
        <row r="261">
          <cell r="D261">
            <v>0.10738572086108139</v>
          </cell>
          <cell r="E261">
            <v>0.10738572086108139</v>
          </cell>
          <cell r="F261">
            <v>0.10738572086108139</v>
          </cell>
          <cell r="G261">
            <v>0.10738572086108139</v>
          </cell>
          <cell r="H261">
            <v>0.10738572086108139</v>
          </cell>
          <cell r="I261">
            <v>0.10738572086108139</v>
          </cell>
          <cell r="J261">
            <v>0.10738572086108139</v>
          </cell>
          <cell r="K261">
            <v>0.10738572086108139</v>
          </cell>
          <cell r="L261">
            <v>0.10738572086108139</v>
          </cell>
          <cell r="M261">
            <v>0.10738572086108139</v>
          </cell>
          <cell r="N261">
            <v>0.10738572086108139</v>
          </cell>
          <cell r="O261">
            <v>0.10738572086108139</v>
          </cell>
        </row>
        <row r="263">
          <cell r="B263" t="str">
            <v>4 x 4   - D/C</v>
          </cell>
          <cell r="D263">
            <v>548</v>
          </cell>
          <cell r="E263">
            <v>579</v>
          </cell>
          <cell r="F263">
            <v>610</v>
          </cell>
          <cell r="G263">
            <v>641</v>
          </cell>
          <cell r="H263">
            <v>672</v>
          </cell>
          <cell r="I263">
            <v>703</v>
          </cell>
          <cell r="J263">
            <v>734</v>
          </cell>
          <cell r="K263">
            <v>765</v>
          </cell>
          <cell r="L263">
            <v>796</v>
          </cell>
          <cell r="M263">
            <v>827</v>
          </cell>
          <cell r="N263">
            <v>858</v>
          </cell>
          <cell r="O263">
            <v>889</v>
          </cell>
        </row>
        <row r="264">
          <cell r="D264">
            <v>1671900</v>
          </cell>
        </row>
        <row r="265">
          <cell r="B265" t="str">
            <v>Document Retirement i.e. C &amp; F</v>
          </cell>
          <cell r="D265">
            <v>0.52</v>
          </cell>
          <cell r="E265">
            <v>0.52</v>
          </cell>
          <cell r="F265">
            <v>0.52</v>
          </cell>
          <cell r="G265">
            <v>0.52</v>
          </cell>
          <cell r="H265">
            <v>0.52</v>
          </cell>
          <cell r="I265">
            <v>0.52</v>
          </cell>
          <cell r="J265">
            <v>0.52</v>
          </cell>
          <cell r="K265">
            <v>0.52</v>
          </cell>
          <cell r="L265">
            <v>0.52</v>
          </cell>
          <cell r="M265">
            <v>0.52</v>
          </cell>
          <cell r="N265">
            <v>0.52</v>
          </cell>
          <cell r="O265">
            <v>0.52</v>
          </cell>
        </row>
        <row r="266">
          <cell r="B266" t="str">
            <v>Duty / Sales tax / Octroi / DMI / Tax etc.</v>
          </cell>
          <cell r="D266">
            <v>0.52</v>
          </cell>
          <cell r="E266">
            <v>0.52</v>
          </cell>
          <cell r="F266">
            <v>0.52</v>
          </cell>
          <cell r="G266">
            <v>0.52</v>
          </cell>
          <cell r="H266">
            <v>0.52</v>
          </cell>
          <cell r="I266">
            <v>0.52</v>
          </cell>
          <cell r="J266">
            <v>0.52</v>
          </cell>
          <cell r="K266">
            <v>0.52</v>
          </cell>
          <cell r="L266">
            <v>0.52</v>
          </cell>
          <cell r="M266">
            <v>0.52</v>
          </cell>
          <cell r="N266">
            <v>0.52</v>
          </cell>
          <cell r="O266">
            <v>0.52</v>
          </cell>
        </row>
        <row r="267">
          <cell r="B267" t="str">
            <v>QUANTITY</v>
          </cell>
          <cell r="D267">
            <v>1</v>
          </cell>
          <cell r="E267">
            <v>1</v>
          </cell>
          <cell r="F267">
            <v>1</v>
          </cell>
          <cell r="G267">
            <v>1</v>
          </cell>
          <cell r="H267">
            <v>1</v>
          </cell>
          <cell r="I267">
            <v>1</v>
          </cell>
          <cell r="J267">
            <v>1</v>
          </cell>
          <cell r="K267">
            <v>1</v>
          </cell>
          <cell r="L267">
            <v>1</v>
          </cell>
          <cell r="M267">
            <v>1</v>
          </cell>
          <cell r="N267">
            <v>1</v>
          </cell>
          <cell r="O267">
            <v>1</v>
          </cell>
        </row>
        <row r="268">
          <cell r="B268" t="str">
            <v>C &amp; F</v>
          </cell>
          <cell r="C268" t="str">
            <v>¥</v>
          </cell>
          <cell r="D268">
            <v>1541500</v>
          </cell>
          <cell r="E268">
            <v>1541500</v>
          </cell>
          <cell r="F268">
            <v>1541500</v>
          </cell>
          <cell r="G268">
            <v>1541500</v>
          </cell>
          <cell r="H268">
            <v>1541500</v>
          </cell>
          <cell r="I268">
            <v>1541500</v>
          </cell>
          <cell r="J268">
            <v>1541500</v>
          </cell>
          <cell r="K268">
            <v>1541500</v>
          </cell>
          <cell r="L268">
            <v>1541500</v>
          </cell>
          <cell r="M268">
            <v>1541500</v>
          </cell>
          <cell r="N268">
            <v>1541500</v>
          </cell>
          <cell r="O268">
            <v>1541500</v>
          </cell>
        </row>
        <row r="269">
          <cell r="B269" t="str">
            <v>F.O.B. VALUE - ITP</v>
          </cell>
          <cell r="C269" t="str">
            <v>¥</v>
          </cell>
          <cell r="D269">
            <v>1541500</v>
          </cell>
          <cell r="E269">
            <v>1541500</v>
          </cell>
          <cell r="F269">
            <v>1541500</v>
          </cell>
          <cell r="G269">
            <v>1541500</v>
          </cell>
          <cell r="H269">
            <v>1541500</v>
          </cell>
          <cell r="I269">
            <v>1541500</v>
          </cell>
          <cell r="J269">
            <v>1541500</v>
          </cell>
          <cell r="K269">
            <v>1541500</v>
          </cell>
          <cell r="L269">
            <v>1541500</v>
          </cell>
          <cell r="M269">
            <v>1541500</v>
          </cell>
          <cell r="N269">
            <v>1541500</v>
          </cell>
          <cell r="O269">
            <v>1541500</v>
          </cell>
        </row>
        <row r="270">
          <cell r="B270" t="str">
            <v>OPTIONS</v>
          </cell>
          <cell r="C270" t="str">
            <v>¥</v>
          </cell>
          <cell r="D270">
            <v>0</v>
          </cell>
          <cell r="E270">
            <v>0</v>
          </cell>
          <cell r="F270">
            <v>0</v>
          </cell>
          <cell r="G270">
            <v>0</v>
          </cell>
          <cell r="H270">
            <v>0</v>
          </cell>
          <cell r="I270">
            <v>0</v>
          </cell>
          <cell r="J270">
            <v>0</v>
          </cell>
          <cell r="K270">
            <v>0</v>
          </cell>
          <cell r="L270">
            <v>0</v>
          </cell>
          <cell r="M270">
            <v>0</v>
          </cell>
          <cell r="N270">
            <v>0</v>
          </cell>
          <cell r="O270">
            <v>0</v>
          </cell>
        </row>
        <row r="271">
          <cell r="B271" t="str">
            <v>COMMISSION  (FIXED)</v>
          </cell>
          <cell r="C271" t="str">
            <v>¥</v>
          </cell>
          <cell r="D271">
            <v>0</v>
          </cell>
          <cell r="E271">
            <v>0</v>
          </cell>
          <cell r="F271">
            <v>0</v>
          </cell>
          <cell r="G271">
            <v>0</v>
          </cell>
          <cell r="H271">
            <v>0</v>
          </cell>
          <cell r="I271">
            <v>0</v>
          </cell>
          <cell r="J271">
            <v>0</v>
          </cell>
          <cell r="K271">
            <v>0</v>
          </cell>
          <cell r="L271">
            <v>0</v>
          </cell>
          <cell r="M271">
            <v>0</v>
          </cell>
          <cell r="N271">
            <v>0</v>
          </cell>
          <cell r="O271">
            <v>0</v>
          </cell>
        </row>
        <row r="272">
          <cell r="B272" t="str">
            <v>ESTIMATED YEN</v>
          </cell>
          <cell r="C272" t="str">
            <v>¥</v>
          </cell>
        </row>
        <row r="273">
          <cell r="B273" t="str">
            <v>LOADING FOR ADVERTISING/WARRANTY</v>
          </cell>
          <cell r="C273" t="str">
            <v>¥</v>
          </cell>
          <cell r="D273">
            <v>0</v>
          </cell>
          <cell r="E273">
            <v>0</v>
          </cell>
          <cell r="F273">
            <v>0</v>
          </cell>
          <cell r="G273">
            <v>0</v>
          </cell>
          <cell r="H273">
            <v>0</v>
          </cell>
          <cell r="I273">
            <v>0</v>
          </cell>
          <cell r="J273">
            <v>0</v>
          </cell>
          <cell r="K273">
            <v>0</v>
          </cell>
          <cell r="L273">
            <v>0</v>
          </cell>
          <cell r="M273">
            <v>0</v>
          </cell>
          <cell r="N273">
            <v>0</v>
          </cell>
          <cell r="O273">
            <v>0</v>
          </cell>
        </row>
        <row r="274">
          <cell r="B274" t="str">
            <v>SUB - TOTAL</v>
          </cell>
          <cell r="C274" t="str">
            <v>¥</v>
          </cell>
          <cell r="D274">
            <v>1541500</v>
          </cell>
          <cell r="E274">
            <v>1541500</v>
          </cell>
          <cell r="F274">
            <v>1541500</v>
          </cell>
          <cell r="G274">
            <v>1541500</v>
          </cell>
          <cell r="H274">
            <v>1541500</v>
          </cell>
          <cell r="I274">
            <v>1541500</v>
          </cell>
          <cell r="J274">
            <v>1541500</v>
          </cell>
          <cell r="K274">
            <v>1541500</v>
          </cell>
          <cell r="L274">
            <v>1541500</v>
          </cell>
          <cell r="M274">
            <v>1541500</v>
          </cell>
          <cell r="N274">
            <v>1541500</v>
          </cell>
          <cell r="O274">
            <v>1541500</v>
          </cell>
        </row>
        <row r="275">
          <cell r="B275" t="str">
            <v>SUB - TOTAL</v>
          </cell>
          <cell r="C275" t="str">
            <v>Rs</v>
          </cell>
          <cell r="D275">
            <v>801580</v>
          </cell>
          <cell r="E275">
            <v>801580</v>
          </cell>
          <cell r="F275">
            <v>801580</v>
          </cell>
          <cell r="G275">
            <v>801580</v>
          </cell>
          <cell r="H275">
            <v>801580</v>
          </cell>
          <cell r="I275">
            <v>801580</v>
          </cell>
          <cell r="J275">
            <v>801580</v>
          </cell>
          <cell r="K275">
            <v>801580</v>
          </cell>
          <cell r="L275">
            <v>801580</v>
          </cell>
          <cell r="M275">
            <v>801580</v>
          </cell>
          <cell r="N275">
            <v>801580</v>
          </cell>
          <cell r="O275">
            <v>801580</v>
          </cell>
        </row>
        <row r="276">
          <cell r="B276" t="str">
            <v>INSURANCE @ 0.3% OF C&amp;F</v>
          </cell>
          <cell r="C276" t="str">
            <v>Rs</v>
          </cell>
          <cell r="D276">
            <v>2404.7400000000002</v>
          </cell>
          <cell r="E276">
            <v>2404.7400000000002</v>
          </cell>
          <cell r="F276">
            <v>2404.7400000000002</v>
          </cell>
          <cell r="G276">
            <v>2404.7400000000002</v>
          </cell>
          <cell r="H276">
            <v>2404.7400000000002</v>
          </cell>
          <cell r="I276">
            <v>2404.7400000000002</v>
          </cell>
          <cell r="J276">
            <v>2404.7400000000002</v>
          </cell>
          <cell r="K276">
            <v>2404.7400000000002</v>
          </cell>
          <cell r="L276">
            <v>2404.7400000000002</v>
          </cell>
          <cell r="M276">
            <v>2404.7400000000002</v>
          </cell>
          <cell r="N276">
            <v>2404.7400000000002</v>
          </cell>
          <cell r="O276">
            <v>2404.7400000000002</v>
          </cell>
        </row>
        <row r="277">
          <cell r="B277" t="str">
            <v>OCEAN FREIGHT</v>
          </cell>
          <cell r="C277" t="str">
            <v>Rs</v>
          </cell>
          <cell r="D277">
            <v>0</v>
          </cell>
          <cell r="E277">
            <v>0</v>
          </cell>
          <cell r="F277">
            <v>0</v>
          </cell>
          <cell r="G277">
            <v>0</v>
          </cell>
          <cell r="H277">
            <v>0</v>
          </cell>
          <cell r="I277">
            <v>0</v>
          </cell>
          <cell r="J277">
            <v>0</v>
          </cell>
          <cell r="K277">
            <v>0</v>
          </cell>
          <cell r="L277">
            <v>0</v>
          </cell>
          <cell r="M277">
            <v>0</v>
          </cell>
          <cell r="N277">
            <v>0</v>
          </cell>
          <cell r="O277">
            <v>0</v>
          </cell>
        </row>
        <row r="278">
          <cell r="B278" t="str">
            <v>TOTAL  C &amp; F</v>
          </cell>
          <cell r="C278" t="str">
            <v>Rs</v>
          </cell>
          <cell r="D278">
            <v>803984.74</v>
          </cell>
          <cell r="E278">
            <v>803984.74</v>
          </cell>
          <cell r="F278">
            <v>803984.74</v>
          </cell>
          <cell r="G278">
            <v>803984.74</v>
          </cell>
          <cell r="H278">
            <v>803984.74</v>
          </cell>
          <cell r="I278">
            <v>803984.74</v>
          </cell>
          <cell r="J278">
            <v>803984.74</v>
          </cell>
          <cell r="K278">
            <v>803984.74</v>
          </cell>
          <cell r="L278">
            <v>803984.74</v>
          </cell>
          <cell r="M278">
            <v>803984.74</v>
          </cell>
          <cell r="N278">
            <v>803984.74</v>
          </cell>
          <cell r="O278">
            <v>803984.74</v>
          </cell>
        </row>
        <row r="279">
          <cell r="B279" t="str">
            <v>LANDING  CHARGES 1%</v>
          </cell>
          <cell r="C279" t="str">
            <v>Rs</v>
          </cell>
          <cell r="D279">
            <v>8039.8473999999997</v>
          </cell>
          <cell r="E279">
            <v>8039.8473999999997</v>
          </cell>
          <cell r="F279">
            <v>8039.8473999999997</v>
          </cell>
          <cell r="G279">
            <v>8039.8473999999997</v>
          </cell>
          <cell r="H279">
            <v>8039.8473999999997</v>
          </cell>
          <cell r="I279">
            <v>8039.8473999999997</v>
          </cell>
          <cell r="J279">
            <v>8039.8473999999997</v>
          </cell>
          <cell r="K279">
            <v>8039.8473999999997</v>
          </cell>
          <cell r="L279">
            <v>8039.8473999999997</v>
          </cell>
          <cell r="M279">
            <v>8039.8473999999997</v>
          </cell>
          <cell r="N279">
            <v>8039.8473999999997</v>
          </cell>
          <cell r="O279">
            <v>8039.8473999999997</v>
          </cell>
        </row>
        <row r="280">
          <cell r="B280" t="str">
            <v>UNIT  VALUE</v>
          </cell>
          <cell r="C280" t="str">
            <v>Rs</v>
          </cell>
          <cell r="D280">
            <v>812024.58739999996</v>
          </cell>
          <cell r="E280">
            <v>812024.58739999996</v>
          </cell>
          <cell r="F280">
            <v>812024.58739999996</v>
          </cell>
          <cell r="G280">
            <v>812024.58739999996</v>
          </cell>
          <cell r="H280">
            <v>812024.58739999996</v>
          </cell>
          <cell r="I280">
            <v>812024.58739999996</v>
          </cell>
          <cell r="J280">
            <v>812024.58739999996</v>
          </cell>
          <cell r="K280">
            <v>812024.58739999996</v>
          </cell>
          <cell r="L280">
            <v>812024.58739999996</v>
          </cell>
          <cell r="M280">
            <v>812024.58739999996</v>
          </cell>
          <cell r="N280">
            <v>812024.58739999996</v>
          </cell>
          <cell r="O280">
            <v>812024.58739999996</v>
          </cell>
        </row>
        <row r="281">
          <cell r="B281" t="str">
            <v>DUTY ASSESSIBLE VALUE (DAV)</v>
          </cell>
          <cell r="C281">
            <v>1</v>
          </cell>
          <cell r="D281">
            <v>812024.58739999996</v>
          </cell>
          <cell r="E281">
            <v>812024.58739999996</v>
          </cell>
          <cell r="F281">
            <v>812024.58739999996</v>
          </cell>
          <cell r="G281">
            <v>812024.58739999996</v>
          </cell>
          <cell r="H281">
            <v>812024.58739999996</v>
          </cell>
          <cell r="I281">
            <v>812024.58739999996</v>
          </cell>
          <cell r="J281">
            <v>812024.58739999996</v>
          </cell>
          <cell r="K281">
            <v>812024.58739999996</v>
          </cell>
          <cell r="L281">
            <v>812024.58739999996</v>
          </cell>
          <cell r="M281">
            <v>812024.58739999996</v>
          </cell>
          <cell r="N281">
            <v>812024.58739999996</v>
          </cell>
          <cell r="O281">
            <v>812024.58739999996</v>
          </cell>
        </row>
        <row r="282">
          <cell r="B282" t="str">
            <v>C &amp; F</v>
          </cell>
          <cell r="C282">
            <v>2</v>
          </cell>
          <cell r="D282">
            <v>801580</v>
          </cell>
          <cell r="E282">
            <v>801580</v>
          </cell>
          <cell r="F282">
            <v>801580</v>
          </cell>
          <cell r="G282">
            <v>801580</v>
          </cell>
          <cell r="H282">
            <v>801580</v>
          </cell>
          <cell r="I282">
            <v>801580</v>
          </cell>
          <cell r="J282">
            <v>801580</v>
          </cell>
          <cell r="K282">
            <v>801580</v>
          </cell>
          <cell r="L282">
            <v>801580</v>
          </cell>
          <cell r="M282">
            <v>801580</v>
          </cell>
          <cell r="N282">
            <v>801580</v>
          </cell>
          <cell r="O282">
            <v>801580</v>
          </cell>
        </row>
        <row r="283">
          <cell r="B283" t="str">
            <v>BANK  CHARGES  @ 0.5 %       OF (2)</v>
          </cell>
          <cell r="C283">
            <v>3</v>
          </cell>
          <cell r="D283">
            <v>4007.9</v>
          </cell>
          <cell r="E283">
            <v>4007.9</v>
          </cell>
          <cell r="F283">
            <v>4007.9</v>
          </cell>
          <cell r="G283">
            <v>4007.9</v>
          </cell>
          <cell r="H283">
            <v>4007.9</v>
          </cell>
          <cell r="I283">
            <v>4007.9</v>
          </cell>
          <cell r="J283">
            <v>4007.9</v>
          </cell>
          <cell r="K283">
            <v>4007.9</v>
          </cell>
          <cell r="L283">
            <v>4007.9</v>
          </cell>
          <cell r="M283">
            <v>4007.9</v>
          </cell>
          <cell r="N283">
            <v>4007.9</v>
          </cell>
          <cell r="O283">
            <v>4007.9</v>
          </cell>
        </row>
        <row r="284">
          <cell r="B284" t="str">
            <v>LC OPENING CHG @ 0.35 %      OF (2)</v>
          </cell>
          <cell r="C284">
            <v>4</v>
          </cell>
          <cell r="D284">
            <v>2805.53</v>
          </cell>
          <cell r="E284">
            <v>2805.53</v>
          </cell>
          <cell r="F284">
            <v>2805.53</v>
          </cell>
          <cell r="G284">
            <v>2805.53</v>
          </cell>
          <cell r="H284">
            <v>2805.53</v>
          </cell>
          <cell r="I284">
            <v>2805.53</v>
          </cell>
          <cell r="J284">
            <v>2805.53</v>
          </cell>
          <cell r="K284">
            <v>2805.53</v>
          </cell>
          <cell r="L284">
            <v>2805.53</v>
          </cell>
          <cell r="M284">
            <v>2805.53</v>
          </cell>
          <cell r="N284">
            <v>2805.53</v>
          </cell>
          <cell r="O284">
            <v>2805.53</v>
          </cell>
        </row>
        <row r="285">
          <cell r="B285" t="str">
            <v>ITP Valuation Provisional 8% of (1)</v>
          </cell>
          <cell r="C285">
            <v>5</v>
          </cell>
          <cell r="D285">
            <v>64961.966992000001</v>
          </cell>
          <cell r="E285">
            <v>64961.966992000001</v>
          </cell>
          <cell r="F285">
            <v>64961.966992000001</v>
          </cell>
          <cell r="G285">
            <v>64961.966992000001</v>
          </cell>
          <cell r="H285">
            <v>64961.966992000001</v>
          </cell>
          <cell r="I285">
            <v>64961.966992000001</v>
          </cell>
          <cell r="J285">
            <v>64961.966992000001</v>
          </cell>
          <cell r="K285">
            <v>64961.966992000001</v>
          </cell>
          <cell r="L285">
            <v>64961.966992000001</v>
          </cell>
          <cell r="M285">
            <v>64961.966992000001</v>
          </cell>
          <cell r="N285">
            <v>64961.966992000001</v>
          </cell>
          <cell r="O285">
            <v>64961.966992000001</v>
          </cell>
        </row>
        <row r="286">
          <cell r="B286" t="str">
            <v>INSURANCE @ 0.3 %                OF (2)</v>
          </cell>
          <cell r="C286">
            <v>6</v>
          </cell>
          <cell r="D286">
            <v>2404.7400000000002</v>
          </cell>
          <cell r="E286">
            <v>2404.7400000000002</v>
          </cell>
          <cell r="F286">
            <v>2404.7400000000002</v>
          </cell>
          <cell r="G286">
            <v>2404.7400000000002</v>
          </cell>
          <cell r="H286">
            <v>2404.7400000000002</v>
          </cell>
          <cell r="I286">
            <v>2404.7400000000002</v>
          </cell>
          <cell r="J286">
            <v>2404.7400000000002</v>
          </cell>
          <cell r="K286">
            <v>2404.7400000000002</v>
          </cell>
          <cell r="L286">
            <v>2404.7400000000002</v>
          </cell>
          <cell r="M286">
            <v>2404.7400000000002</v>
          </cell>
          <cell r="N286">
            <v>2404.7400000000002</v>
          </cell>
          <cell r="O286">
            <v>2404.7400000000002</v>
          </cell>
        </row>
        <row r="287">
          <cell r="B287" t="str">
            <v>CUSTOM DUTY @ 60 %            OF (1)</v>
          </cell>
          <cell r="C287">
            <v>7</v>
          </cell>
          <cell r="D287">
            <v>487214.75243999995</v>
          </cell>
          <cell r="E287">
            <v>487214.75243999995</v>
          </cell>
          <cell r="F287">
            <v>487214.75243999995</v>
          </cell>
          <cell r="G287">
            <v>487214.75243999995</v>
          </cell>
          <cell r="H287">
            <v>487214.75243999995</v>
          </cell>
          <cell r="I287">
            <v>487214.75243999995</v>
          </cell>
          <cell r="J287">
            <v>487214.75243999995</v>
          </cell>
          <cell r="K287">
            <v>487214.75243999995</v>
          </cell>
          <cell r="L287">
            <v>487214.75243999995</v>
          </cell>
          <cell r="M287">
            <v>487214.75243999995</v>
          </cell>
          <cell r="N287">
            <v>487214.75243999995</v>
          </cell>
          <cell r="O287">
            <v>487214.75243999995</v>
          </cell>
        </row>
        <row r="288">
          <cell r="B288" t="str">
            <v>C.V.T. 7.5% of (1+7+9+10+11)</v>
          </cell>
          <cell r="C288">
            <v>8</v>
          </cell>
          <cell r="D288">
            <v>117666.11271425999</v>
          </cell>
          <cell r="E288">
            <v>117666.11271425999</v>
          </cell>
          <cell r="F288">
            <v>117666.11271425999</v>
          </cell>
          <cell r="G288">
            <v>117666.11271425999</v>
          </cell>
          <cell r="H288">
            <v>117666.11271425999</v>
          </cell>
          <cell r="I288">
            <v>117666.11271425999</v>
          </cell>
          <cell r="J288">
            <v>117666.11271425999</v>
          </cell>
          <cell r="K288">
            <v>117666.11271425999</v>
          </cell>
          <cell r="L288">
            <v>117666.11271425999</v>
          </cell>
          <cell r="M288">
            <v>117666.11271425999</v>
          </cell>
          <cell r="N288">
            <v>117666.11271425999</v>
          </cell>
          <cell r="O288">
            <v>117666.11271425999</v>
          </cell>
        </row>
        <row r="289">
          <cell r="B289" t="str">
            <v>SALES TAX   @ 15 %  OF (1+7)</v>
          </cell>
          <cell r="C289">
            <v>9</v>
          </cell>
          <cell r="D289">
            <v>194885.900976</v>
          </cell>
          <cell r="E289">
            <v>194885.900976</v>
          </cell>
          <cell r="F289">
            <v>194885.900976</v>
          </cell>
          <cell r="G289">
            <v>194885.900976</v>
          </cell>
          <cell r="H289">
            <v>194885.900976</v>
          </cell>
          <cell r="I289">
            <v>194885.900976</v>
          </cell>
          <cell r="J289">
            <v>194885.900976</v>
          </cell>
          <cell r="K289">
            <v>194885.900976</v>
          </cell>
          <cell r="L289">
            <v>194885.900976</v>
          </cell>
          <cell r="M289">
            <v>194885.900976</v>
          </cell>
          <cell r="N289">
            <v>194885.900976</v>
          </cell>
          <cell r="O289">
            <v>194885.900976</v>
          </cell>
        </row>
        <row r="290">
          <cell r="B290" t="str">
            <v>INCOME TAX  @ 5 % OF (1+7+9)</v>
          </cell>
          <cell r="C290">
            <v>10</v>
          </cell>
          <cell r="D290">
            <v>74706.262040799993</v>
          </cell>
          <cell r="E290">
            <v>74706.262040799993</v>
          </cell>
          <cell r="F290">
            <v>74706.262040799993</v>
          </cell>
          <cell r="G290">
            <v>74706.262040799993</v>
          </cell>
          <cell r="H290">
            <v>74706.262040799993</v>
          </cell>
          <cell r="I290">
            <v>74706.262040799993</v>
          </cell>
          <cell r="J290">
            <v>74706.262040799993</v>
          </cell>
          <cell r="K290">
            <v>74706.262040799993</v>
          </cell>
          <cell r="L290">
            <v>74706.262040799993</v>
          </cell>
          <cell r="M290">
            <v>74706.262040799993</v>
          </cell>
          <cell r="N290">
            <v>74706.262040799993</v>
          </cell>
          <cell r="O290">
            <v>74706.262040799993</v>
          </cell>
        </row>
        <row r="291">
          <cell r="B291" t="str">
            <v>CENTRAL EXCISE DUTY     @ Rs.50</v>
          </cell>
          <cell r="C291">
            <v>11</v>
          </cell>
          <cell r="D291">
            <v>50</v>
          </cell>
          <cell r="E291">
            <v>50</v>
          </cell>
          <cell r="F291">
            <v>50</v>
          </cell>
          <cell r="G291">
            <v>50</v>
          </cell>
          <cell r="H291">
            <v>50</v>
          </cell>
          <cell r="I291">
            <v>50</v>
          </cell>
          <cell r="J291">
            <v>50</v>
          </cell>
          <cell r="K291">
            <v>50</v>
          </cell>
          <cell r="L291">
            <v>50</v>
          </cell>
          <cell r="M291">
            <v>50</v>
          </cell>
          <cell r="N291">
            <v>50</v>
          </cell>
          <cell r="O291">
            <v>50</v>
          </cell>
        </row>
        <row r="292">
          <cell r="B292" t="str">
            <v>OCTROI @ 2 % OF  (1+5+7+8+9+11)</v>
          </cell>
          <cell r="C292">
            <v>12</v>
          </cell>
          <cell r="D292">
            <v>0</v>
          </cell>
          <cell r="E292">
            <v>0</v>
          </cell>
          <cell r="F292">
            <v>0</v>
          </cell>
          <cell r="G292">
            <v>0</v>
          </cell>
          <cell r="H292">
            <v>0</v>
          </cell>
          <cell r="I292">
            <v>0</v>
          </cell>
          <cell r="J292">
            <v>0</v>
          </cell>
          <cell r="K292">
            <v>0</v>
          </cell>
          <cell r="L292">
            <v>0</v>
          </cell>
          <cell r="M292">
            <v>0</v>
          </cell>
          <cell r="N292">
            <v>0</v>
          </cell>
          <cell r="O292">
            <v>0</v>
          </cell>
        </row>
        <row r="293">
          <cell r="B293" t="str">
            <v>KMC DMI @ 0.2 OF (1+5+7+8+9+10)</v>
          </cell>
          <cell r="C293">
            <v>13</v>
          </cell>
          <cell r="D293">
            <v>3502.9191651261199</v>
          </cell>
          <cell r="E293">
            <v>3502.9191651261199</v>
          </cell>
          <cell r="F293">
            <v>3502.9191651261199</v>
          </cell>
          <cell r="G293">
            <v>3502.9191651261199</v>
          </cell>
          <cell r="H293">
            <v>3502.9191651261199</v>
          </cell>
          <cell r="I293">
            <v>3502.9191651261199</v>
          </cell>
          <cell r="J293">
            <v>3502.9191651261199</v>
          </cell>
          <cell r="K293">
            <v>3502.9191651261199</v>
          </cell>
          <cell r="L293">
            <v>3502.9191651261199</v>
          </cell>
          <cell r="M293">
            <v>3502.9191651261199</v>
          </cell>
          <cell r="N293">
            <v>3502.9191651261199</v>
          </cell>
          <cell r="O293">
            <v>3502.9191651261199</v>
          </cell>
        </row>
        <row r="294">
          <cell r="B294" t="str">
            <v>WHARFAGE @ Rs.314 per cubic meter</v>
          </cell>
          <cell r="C294">
            <v>14</v>
          </cell>
          <cell r="D294">
            <v>4396</v>
          </cell>
          <cell r="E294">
            <v>4396</v>
          </cell>
          <cell r="F294">
            <v>4396</v>
          </cell>
          <cell r="G294">
            <v>4396</v>
          </cell>
          <cell r="H294">
            <v>4396</v>
          </cell>
          <cell r="I294">
            <v>4396</v>
          </cell>
          <cell r="J294">
            <v>4396</v>
          </cell>
          <cell r="K294">
            <v>4396</v>
          </cell>
          <cell r="L294">
            <v>4396</v>
          </cell>
          <cell r="M294">
            <v>4396</v>
          </cell>
          <cell r="N294">
            <v>4396</v>
          </cell>
          <cell r="O294">
            <v>4396</v>
          </cell>
        </row>
        <row r="295">
          <cell r="B295" t="str">
            <v>BONDING FEE @ 0 %               OF (1)</v>
          </cell>
          <cell r="C295">
            <v>15</v>
          </cell>
          <cell r="D295">
            <v>0</v>
          </cell>
          <cell r="E295">
            <v>0</v>
          </cell>
          <cell r="F295">
            <v>0</v>
          </cell>
          <cell r="G295">
            <v>0</v>
          </cell>
          <cell r="H295">
            <v>0</v>
          </cell>
          <cell r="I295">
            <v>0</v>
          </cell>
          <cell r="J295">
            <v>0</v>
          </cell>
          <cell r="K295">
            <v>0</v>
          </cell>
          <cell r="L295">
            <v>0</v>
          </cell>
          <cell r="M295">
            <v>0</v>
          </cell>
          <cell r="N295">
            <v>0</v>
          </cell>
          <cell r="O295">
            <v>0</v>
          </cell>
        </row>
        <row r="296">
          <cell r="B296" t="str">
            <v>STAMP DUTY CHARGE    @ Rs. 225</v>
          </cell>
          <cell r="C296">
            <v>16</v>
          </cell>
          <cell r="D296">
            <v>225</v>
          </cell>
          <cell r="E296">
            <v>225</v>
          </cell>
          <cell r="F296">
            <v>225</v>
          </cell>
          <cell r="G296">
            <v>225</v>
          </cell>
          <cell r="H296">
            <v>225</v>
          </cell>
          <cell r="I296">
            <v>225</v>
          </cell>
          <cell r="J296">
            <v>225</v>
          </cell>
          <cell r="K296">
            <v>225</v>
          </cell>
          <cell r="L296">
            <v>225</v>
          </cell>
          <cell r="M296">
            <v>225</v>
          </cell>
          <cell r="N296">
            <v>225</v>
          </cell>
          <cell r="O296">
            <v>225</v>
          </cell>
        </row>
        <row r="297">
          <cell r="B297" t="str">
            <v>CLEARING  CHARGES      @ Rs. 750</v>
          </cell>
          <cell r="C297">
            <v>17</v>
          </cell>
          <cell r="D297">
            <v>750</v>
          </cell>
          <cell r="E297">
            <v>750</v>
          </cell>
          <cell r="F297">
            <v>750</v>
          </cell>
          <cell r="G297">
            <v>750</v>
          </cell>
          <cell r="H297">
            <v>750</v>
          </cell>
          <cell r="I297">
            <v>750</v>
          </cell>
          <cell r="J297">
            <v>750</v>
          </cell>
          <cell r="K297">
            <v>750</v>
          </cell>
          <cell r="L297">
            <v>750</v>
          </cell>
          <cell r="M297">
            <v>750</v>
          </cell>
          <cell r="N297">
            <v>750</v>
          </cell>
          <cell r="O297">
            <v>750</v>
          </cell>
        </row>
        <row r="298">
          <cell r="B298" t="str">
            <v>OTHER CLEARING CHARGES @ Rs.200</v>
          </cell>
          <cell r="C298">
            <v>18</v>
          </cell>
          <cell r="D298">
            <v>200</v>
          </cell>
          <cell r="E298">
            <v>200</v>
          </cell>
          <cell r="F298">
            <v>200</v>
          </cell>
          <cell r="G298">
            <v>200</v>
          </cell>
          <cell r="H298">
            <v>200</v>
          </cell>
          <cell r="I298">
            <v>200</v>
          </cell>
          <cell r="J298">
            <v>200</v>
          </cell>
          <cell r="K298">
            <v>200</v>
          </cell>
          <cell r="L298">
            <v>200</v>
          </cell>
          <cell r="M298">
            <v>200</v>
          </cell>
          <cell r="N298">
            <v>200</v>
          </cell>
          <cell r="O298">
            <v>200</v>
          </cell>
        </row>
        <row r="299">
          <cell r="B299" t="str">
            <v>DELIEVERY ORDER CHARGES @ Rs.600</v>
          </cell>
          <cell r="C299">
            <v>19</v>
          </cell>
          <cell r="D299">
            <v>600</v>
          </cell>
          <cell r="E299">
            <v>600</v>
          </cell>
          <cell r="F299">
            <v>600</v>
          </cell>
          <cell r="G299">
            <v>600</v>
          </cell>
          <cell r="H299">
            <v>600</v>
          </cell>
          <cell r="I299">
            <v>600</v>
          </cell>
          <cell r="J299">
            <v>600</v>
          </cell>
          <cell r="K299">
            <v>600</v>
          </cell>
          <cell r="L299">
            <v>600</v>
          </cell>
          <cell r="M299">
            <v>600</v>
          </cell>
          <cell r="N299">
            <v>600</v>
          </cell>
          <cell r="O299">
            <v>600</v>
          </cell>
        </row>
        <row r="300">
          <cell r="B300" t="str">
            <v>DEMURRAGE</v>
          </cell>
          <cell r="C300">
            <v>20</v>
          </cell>
          <cell r="D300">
            <v>0</v>
          </cell>
          <cell r="E300">
            <v>0</v>
          </cell>
          <cell r="F300">
            <v>0</v>
          </cell>
          <cell r="G300">
            <v>0</v>
          </cell>
          <cell r="H300">
            <v>0</v>
          </cell>
          <cell r="I300">
            <v>0</v>
          </cell>
          <cell r="J300">
            <v>0</v>
          </cell>
          <cell r="K300">
            <v>0</v>
          </cell>
          <cell r="L300">
            <v>0</v>
          </cell>
          <cell r="M300">
            <v>0</v>
          </cell>
          <cell r="N300">
            <v>0</v>
          </cell>
          <cell r="O300">
            <v>0</v>
          </cell>
        </row>
        <row r="301">
          <cell r="B301" t="str">
            <v>SHIFTING CHARGES          @ Rs. 500</v>
          </cell>
          <cell r="C301">
            <v>21</v>
          </cell>
          <cell r="D301">
            <v>500</v>
          </cell>
          <cell r="E301">
            <v>500</v>
          </cell>
          <cell r="F301">
            <v>500</v>
          </cell>
          <cell r="G301">
            <v>500</v>
          </cell>
          <cell r="H301">
            <v>500</v>
          </cell>
          <cell r="I301">
            <v>500</v>
          </cell>
          <cell r="J301">
            <v>500</v>
          </cell>
          <cell r="K301">
            <v>500</v>
          </cell>
          <cell r="L301">
            <v>500</v>
          </cell>
          <cell r="M301">
            <v>500</v>
          </cell>
          <cell r="N301">
            <v>500</v>
          </cell>
          <cell r="O301">
            <v>500</v>
          </cell>
        </row>
        <row r="302">
          <cell r="B302" t="str">
            <v>Total Landed Cost excluding presumptive tax</v>
          </cell>
          <cell r="C302" t="str">
            <v>A</v>
          </cell>
          <cell r="D302">
            <v>1490864.9213113859</v>
          </cell>
          <cell r="E302">
            <v>1490864.9213113859</v>
          </cell>
          <cell r="F302">
            <v>1490864.9213113859</v>
          </cell>
          <cell r="G302">
            <v>1490864.9213113859</v>
          </cell>
          <cell r="H302">
            <v>1490864.9213113859</v>
          </cell>
          <cell r="I302">
            <v>1490864.9213113859</v>
          </cell>
          <cell r="J302">
            <v>1490864.9213113859</v>
          </cell>
          <cell r="K302">
            <v>1490864.9213113859</v>
          </cell>
          <cell r="L302">
            <v>1490864.9213113859</v>
          </cell>
          <cell r="M302">
            <v>1490864.9213113859</v>
          </cell>
          <cell r="N302">
            <v>1490864.9213113859</v>
          </cell>
          <cell r="O302">
            <v>1490864.9213113859</v>
          </cell>
        </row>
        <row r="303">
          <cell r="D303">
            <v>1.8599078336677386</v>
          </cell>
          <cell r="E303">
            <v>1.8599078336677386</v>
          </cell>
          <cell r="F303">
            <v>1.8599078336677386</v>
          </cell>
          <cell r="G303">
            <v>1.8599078336677386</v>
          </cell>
          <cell r="H303">
            <v>1.8599078336677386</v>
          </cell>
          <cell r="I303">
            <v>1.8599078336677386</v>
          </cell>
          <cell r="J303">
            <v>1.8599078336677386</v>
          </cell>
          <cell r="K303">
            <v>1.8599078336677386</v>
          </cell>
          <cell r="L303">
            <v>1.8599078336677386</v>
          </cell>
          <cell r="M303">
            <v>1.8599078336677386</v>
          </cell>
          <cell r="N303">
            <v>1.8599078336677386</v>
          </cell>
          <cell r="O303">
            <v>1.8599078336677386</v>
          </cell>
        </row>
        <row r="305">
          <cell r="B305" t="str">
            <v>Presumptive tax</v>
          </cell>
          <cell r="D305">
            <v>74706.262040799993</v>
          </cell>
          <cell r="E305">
            <v>74706.262040799993</v>
          </cell>
          <cell r="F305">
            <v>74706.262040799993</v>
          </cell>
          <cell r="G305">
            <v>74706.262040799993</v>
          </cell>
          <cell r="H305">
            <v>74706.262040799993</v>
          </cell>
          <cell r="I305">
            <v>74706.262040799993</v>
          </cell>
          <cell r="J305">
            <v>74706.262040799993</v>
          </cell>
          <cell r="K305">
            <v>74706.262040799993</v>
          </cell>
          <cell r="L305">
            <v>74706.262040799993</v>
          </cell>
          <cell r="M305">
            <v>74706.262040799993</v>
          </cell>
          <cell r="N305">
            <v>74706.262040799993</v>
          </cell>
          <cell r="O305">
            <v>74706.262040799993</v>
          </cell>
        </row>
        <row r="306">
          <cell r="B306" t="str">
            <v>Tax U/S 50 (4) @ 3.5%</v>
          </cell>
          <cell r="D306">
            <v>0</v>
          </cell>
          <cell r="E306">
            <v>0</v>
          </cell>
          <cell r="F306">
            <v>0</v>
          </cell>
          <cell r="G306">
            <v>0</v>
          </cell>
          <cell r="H306">
            <v>0</v>
          </cell>
          <cell r="I306">
            <v>0</v>
          </cell>
          <cell r="J306">
            <v>0</v>
          </cell>
          <cell r="K306">
            <v>0</v>
          </cell>
          <cell r="L306">
            <v>0</v>
          </cell>
          <cell r="M306">
            <v>0</v>
          </cell>
          <cell r="N306">
            <v>0</v>
          </cell>
          <cell r="O306">
            <v>0</v>
          </cell>
        </row>
        <row r="307">
          <cell r="D307">
            <v>74706.262040799993</v>
          </cell>
          <cell r="E307">
            <v>74706.262040799993</v>
          </cell>
          <cell r="F307">
            <v>74706.262040799993</v>
          </cell>
          <cell r="G307">
            <v>74706.262040799993</v>
          </cell>
          <cell r="H307">
            <v>74706.262040799993</v>
          </cell>
          <cell r="I307">
            <v>74706.262040799993</v>
          </cell>
          <cell r="J307">
            <v>74706.262040799993</v>
          </cell>
          <cell r="K307">
            <v>74706.262040799993</v>
          </cell>
          <cell r="L307">
            <v>74706.262040799993</v>
          </cell>
          <cell r="M307">
            <v>74706.262040799993</v>
          </cell>
          <cell r="N307">
            <v>74706.262040799993</v>
          </cell>
          <cell r="O307">
            <v>74706.262040799993</v>
          </cell>
        </row>
        <row r="309">
          <cell r="B309" t="str">
            <v>Existing selling price</v>
          </cell>
        </row>
        <row r="310">
          <cell r="B310" t="str">
            <v>Landed cost</v>
          </cell>
          <cell r="D310">
            <v>1565571.1833521859</v>
          </cell>
          <cell r="E310">
            <v>1565571.1833521859</v>
          </cell>
          <cell r="F310">
            <v>1565571.1833521859</v>
          </cell>
          <cell r="G310">
            <v>1565571.1833521859</v>
          </cell>
          <cell r="H310">
            <v>1565571.1833521859</v>
          </cell>
          <cell r="I310">
            <v>1565571.1833521859</v>
          </cell>
          <cell r="J310">
            <v>1565571.1833521859</v>
          </cell>
          <cell r="K310">
            <v>1565571.1833521859</v>
          </cell>
          <cell r="L310">
            <v>1565571.1833521859</v>
          </cell>
          <cell r="M310">
            <v>1565571.1833521859</v>
          </cell>
          <cell r="N310">
            <v>1565571.1833521859</v>
          </cell>
          <cell r="O310">
            <v>1565571.1833521859</v>
          </cell>
        </row>
        <row r="311">
          <cell r="B311" t="str">
            <v>Distributor Mark-up.</v>
          </cell>
          <cell r="D311">
            <v>60000</v>
          </cell>
          <cell r="E311">
            <v>60000</v>
          </cell>
          <cell r="F311">
            <v>60000</v>
          </cell>
          <cell r="G311">
            <v>60000</v>
          </cell>
          <cell r="H311">
            <v>60000</v>
          </cell>
          <cell r="I311">
            <v>60000</v>
          </cell>
          <cell r="J311">
            <v>60000</v>
          </cell>
          <cell r="K311">
            <v>60000</v>
          </cell>
          <cell r="L311">
            <v>60000</v>
          </cell>
          <cell r="M311">
            <v>60000</v>
          </cell>
          <cell r="N311">
            <v>60000</v>
          </cell>
          <cell r="O311">
            <v>60000</v>
          </cell>
        </row>
        <row r="312">
          <cell r="B312" t="str">
            <v>Income  Tax 3.5%</v>
          </cell>
          <cell r="D312">
            <v>0</v>
          </cell>
          <cell r="E312">
            <v>0</v>
          </cell>
          <cell r="F312">
            <v>0</v>
          </cell>
          <cell r="G312">
            <v>0</v>
          </cell>
          <cell r="H312">
            <v>0</v>
          </cell>
          <cell r="I312">
            <v>0</v>
          </cell>
          <cell r="J312">
            <v>0</v>
          </cell>
          <cell r="K312">
            <v>0</v>
          </cell>
          <cell r="L312">
            <v>0</v>
          </cell>
          <cell r="M312">
            <v>0</v>
          </cell>
          <cell r="N312">
            <v>0</v>
          </cell>
          <cell r="O312">
            <v>0</v>
          </cell>
        </row>
        <row r="313">
          <cell r="B313" t="str">
            <v>Dealer commission</v>
          </cell>
          <cell r="D313">
            <v>30000</v>
          </cell>
          <cell r="E313">
            <v>30000</v>
          </cell>
          <cell r="F313">
            <v>30000</v>
          </cell>
          <cell r="G313">
            <v>30000</v>
          </cell>
          <cell r="H313">
            <v>30000</v>
          </cell>
          <cell r="I313">
            <v>30000</v>
          </cell>
          <cell r="J313">
            <v>30000</v>
          </cell>
          <cell r="K313">
            <v>30000</v>
          </cell>
          <cell r="L313">
            <v>30000</v>
          </cell>
          <cell r="M313">
            <v>30000</v>
          </cell>
          <cell r="N313">
            <v>30000</v>
          </cell>
          <cell r="O313">
            <v>30000</v>
          </cell>
        </row>
        <row r="314">
          <cell r="D314">
            <v>1655571.1833521859</v>
          </cell>
          <cell r="E314">
            <v>1655571.1833521859</v>
          </cell>
          <cell r="F314">
            <v>1655571.1833521859</v>
          </cell>
          <cell r="G314">
            <v>1655571.1833521859</v>
          </cell>
          <cell r="H314">
            <v>1655571.1833521859</v>
          </cell>
          <cell r="I314">
            <v>1655571.1833521859</v>
          </cell>
          <cell r="J314">
            <v>1655571.1833521859</v>
          </cell>
          <cell r="K314">
            <v>1655571.1833521859</v>
          </cell>
          <cell r="L314">
            <v>1655571.1833521859</v>
          </cell>
          <cell r="M314">
            <v>1655571.1833521859</v>
          </cell>
          <cell r="N314">
            <v>1655571.1833521859</v>
          </cell>
          <cell r="O314">
            <v>1655571.1833521859</v>
          </cell>
        </row>
        <row r="315">
          <cell r="B315" t="str">
            <v>Sales tax</v>
          </cell>
          <cell r="D315">
            <v>248335.67750282786</v>
          </cell>
          <cell r="E315">
            <v>248335.67750282786</v>
          </cell>
          <cell r="F315">
            <v>248335.67750282786</v>
          </cell>
          <cell r="G315">
            <v>248335.67750282786</v>
          </cell>
          <cell r="H315">
            <v>248335.67750282786</v>
          </cell>
          <cell r="I315">
            <v>248335.67750282786</v>
          </cell>
          <cell r="J315">
            <v>248335.67750282786</v>
          </cell>
          <cell r="K315">
            <v>248335.67750282786</v>
          </cell>
          <cell r="L315">
            <v>248335.67750282786</v>
          </cell>
          <cell r="M315">
            <v>248335.67750282786</v>
          </cell>
          <cell r="N315">
            <v>248335.67750282786</v>
          </cell>
          <cell r="O315">
            <v>248335.67750282786</v>
          </cell>
        </row>
        <row r="316">
          <cell r="B316" t="str">
            <v>Selling price taken in budget</v>
          </cell>
          <cell r="D316">
            <v>1903906.8608550138</v>
          </cell>
          <cell r="E316">
            <v>1903906.8608550138</v>
          </cell>
          <cell r="F316">
            <v>1903906.8608550138</v>
          </cell>
          <cell r="G316">
            <v>1903906.8608550138</v>
          </cell>
          <cell r="H316">
            <v>1903906.8608550138</v>
          </cell>
          <cell r="I316">
            <v>1903906.8608550138</v>
          </cell>
          <cell r="J316">
            <v>1903906.8608550138</v>
          </cell>
          <cell r="K316">
            <v>1903906.8608550138</v>
          </cell>
          <cell r="L316">
            <v>1903906.8608550138</v>
          </cell>
          <cell r="M316">
            <v>1903906.8608550138</v>
          </cell>
          <cell r="N316">
            <v>1903906.8608550138</v>
          </cell>
          <cell r="O316">
            <v>1903906.8608550138</v>
          </cell>
        </row>
        <row r="317">
          <cell r="B317" t="str">
            <v>Selling price as per sales price list</v>
          </cell>
          <cell r="D317">
            <v>2090000</v>
          </cell>
          <cell r="E317">
            <v>2090000</v>
          </cell>
          <cell r="F317">
            <v>2090000</v>
          </cell>
          <cell r="G317">
            <v>2090000</v>
          </cell>
          <cell r="H317">
            <v>2090000</v>
          </cell>
          <cell r="I317">
            <v>2090000</v>
          </cell>
          <cell r="J317">
            <v>2090000</v>
          </cell>
          <cell r="K317">
            <v>2090000</v>
          </cell>
          <cell r="L317">
            <v>2090000</v>
          </cell>
          <cell r="M317">
            <v>2090000</v>
          </cell>
          <cell r="N317">
            <v>2090000</v>
          </cell>
          <cell r="O317">
            <v>2090000</v>
          </cell>
        </row>
        <row r="319">
          <cell r="B319" t="str">
            <v>Units sold</v>
          </cell>
          <cell r="D319">
            <v>5</v>
          </cell>
          <cell r="E319">
            <v>3</v>
          </cell>
          <cell r="F319">
            <v>3</v>
          </cell>
          <cell r="G319">
            <v>3</v>
          </cell>
          <cell r="H319">
            <v>3</v>
          </cell>
          <cell r="I319">
            <v>5</v>
          </cell>
          <cell r="J319">
            <v>4</v>
          </cell>
          <cell r="K319">
            <v>4</v>
          </cell>
          <cell r="L319">
            <v>3</v>
          </cell>
          <cell r="M319">
            <v>2</v>
          </cell>
          <cell r="N319">
            <v>3</v>
          </cell>
          <cell r="O319">
            <v>5</v>
          </cell>
        </row>
        <row r="320">
          <cell r="D320">
            <v>4007900</v>
          </cell>
          <cell r="E320">
            <v>2404740</v>
          </cell>
          <cell r="F320">
            <v>2404740</v>
          </cell>
          <cell r="G320">
            <v>2404740</v>
          </cell>
          <cell r="H320">
            <v>2404740</v>
          </cell>
          <cell r="I320">
            <v>4007900</v>
          </cell>
          <cell r="J320">
            <v>3206320</v>
          </cell>
          <cell r="K320">
            <v>3206320</v>
          </cell>
          <cell r="L320">
            <v>2404740</v>
          </cell>
          <cell r="M320">
            <v>1603160</v>
          </cell>
          <cell r="N320">
            <v>2404740</v>
          </cell>
          <cell r="O320">
            <v>4007900</v>
          </cell>
          <cell r="P320">
            <v>34467940</v>
          </cell>
        </row>
        <row r="321">
          <cell r="B321" t="str">
            <v xml:space="preserve">Working </v>
          </cell>
        </row>
        <row r="322">
          <cell r="B322" t="str">
            <v xml:space="preserve">Sales </v>
          </cell>
          <cell r="D322">
            <v>9519534.3042750694</v>
          </cell>
          <cell r="E322">
            <v>5711720.5825650413</v>
          </cell>
          <cell r="F322">
            <v>5711720.5825650413</v>
          </cell>
          <cell r="G322">
            <v>5711720.5825650413</v>
          </cell>
          <cell r="H322">
            <v>5711720.5825650413</v>
          </cell>
          <cell r="I322">
            <v>9519534.3042750694</v>
          </cell>
          <cell r="J322">
            <v>7615627.4434200553</v>
          </cell>
          <cell r="K322">
            <v>7615627.4434200553</v>
          </cell>
          <cell r="L322">
            <v>5711720.5825650413</v>
          </cell>
          <cell r="M322">
            <v>3807813.7217100277</v>
          </cell>
          <cell r="N322">
            <v>5711720.5825650413</v>
          </cell>
          <cell r="O322">
            <v>9519534.3042750694</v>
          </cell>
        </row>
        <row r="323">
          <cell r="B323" t="str">
            <v>Saels tax</v>
          </cell>
          <cell r="D323">
            <v>248335.67750282786</v>
          </cell>
          <cell r="E323">
            <v>248335.67750282786</v>
          </cell>
          <cell r="F323">
            <v>248335.67750282786</v>
          </cell>
          <cell r="G323">
            <v>248335.67750282786</v>
          </cell>
          <cell r="H323">
            <v>248335.67750282786</v>
          </cell>
          <cell r="I323">
            <v>248335.67750282786</v>
          </cell>
          <cell r="J323">
            <v>248335.67750282786</v>
          </cell>
          <cell r="K323">
            <v>248335.67750282786</v>
          </cell>
          <cell r="L323">
            <v>248335.67750282786</v>
          </cell>
          <cell r="M323">
            <v>248335.67750282786</v>
          </cell>
          <cell r="N323">
            <v>248335.67750282786</v>
          </cell>
          <cell r="O323">
            <v>248335.67750282786</v>
          </cell>
        </row>
        <row r="324">
          <cell r="B324" t="str">
            <v>Cost of Sales - Per unit</v>
          </cell>
          <cell r="D324">
            <v>1490864.9213113859</v>
          </cell>
          <cell r="E324">
            <v>1490864.9213113859</v>
          </cell>
          <cell r="F324">
            <v>1490864.9213113859</v>
          </cell>
          <cell r="G324">
            <v>1490864.9213113859</v>
          </cell>
          <cell r="H324">
            <v>1490864.9213113859</v>
          </cell>
          <cell r="I324">
            <v>1490864.9213113859</v>
          </cell>
          <cell r="J324">
            <v>1490864.9213113859</v>
          </cell>
          <cell r="K324">
            <v>1490864.9213113859</v>
          </cell>
          <cell r="L324">
            <v>1490864.9213113859</v>
          </cell>
          <cell r="M324">
            <v>1490864.9213113859</v>
          </cell>
          <cell r="N324">
            <v>1490864.9213113859</v>
          </cell>
          <cell r="O324">
            <v>1490864.9213113859</v>
          </cell>
        </row>
        <row r="325">
          <cell r="B325" t="str">
            <v>Cost of Sales - Total</v>
          </cell>
          <cell r="D325">
            <v>7454324.6065569296</v>
          </cell>
          <cell r="E325">
            <v>4472594.7639341578</v>
          </cell>
          <cell r="F325">
            <v>4472594.7639341578</v>
          </cell>
          <cell r="G325">
            <v>4472594.7639341578</v>
          </cell>
          <cell r="H325">
            <v>4472594.7639341578</v>
          </cell>
          <cell r="I325">
            <v>7454324.6065569296</v>
          </cell>
          <cell r="J325">
            <v>5963459.6852455437</v>
          </cell>
          <cell r="K325">
            <v>5963459.6852455437</v>
          </cell>
          <cell r="L325">
            <v>4472594.7639341578</v>
          </cell>
          <cell r="M325">
            <v>2981729.8426227719</v>
          </cell>
          <cell r="N325">
            <v>4472594.7639341578</v>
          </cell>
          <cell r="O325">
            <v>7454324.6065569296</v>
          </cell>
        </row>
        <row r="326">
          <cell r="B326" t="str">
            <v>Presumptive Tax - Per unit</v>
          </cell>
          <cell r="D326">
            <v>74706.262040799993</v>
          </cell>
          <cell r="E326">
            <v>74706.262040799993</v>
          </cell>
          <cell r="F326">
            <v>74706.262040799993</v>
          </cell>
          <cell r="G326">
            <v>74706.262040799993</v>
          </cell>
          <cell r="H326">
            <v>74706.262040799993</v>
          </cell>
          <cell r="I326">
            <v>74706.262040799993</v>
          </cell>
          <cell r="J326">
            <v>74706.262040799993</v>
          </cell>
          <cell r="K326">
            <v>74706.262040799993</v>
          </cell>
          <cell r="L326">
            <v>74706.262040799993</v>
          </cell>
          <cell r="M326">
            <v>74706.262040799993</v>
          </cell>
          <cell r="N326">
            <v>74706.262040799993</v>
          </cell>
          <cell r="O326">
            <v>74706.262040799993</v>
          </cell>
        </row>
        <row r="327">
          <cell r="B327" t="str">
            <v>Presumptive Tax - Total</v>
          </cell>
          <cell r="D327">
            <v>373531.31020399998</v>
          </cell>
          <cell r="E327">
            <v>224118.78612239996</v>
          </cell>
          <cell r="F327">
            <v>224118.78612239996</v>
          </cell>
          <cell r="G327">
            <v>224118.78612239996</v>
          </cell>
          <cell r="H327">
            <v>224118.78612239996</v>
          </cell>
          <cell r="I327">
            <v>373531.31020399998</v>
          </cell>
          <cell r="J327">
            <v>298825.04816319997</v>
          </cell>
          <cell r="K327">
            <v>298825.04816319997</v>
          </cell>
          <cell r="L327">
            <v>224118.78612239996</v>
          </cell>
          <cell r="M327">
            <v>149412.52408159999</v>
          </cell>
          <cell r="N327">
            <v>224118.78612239996</v>
          </cell>
          <cell r="O327">
            <v>373531.31020399998</v>
          </cell>
        </row>
        <row r="328">
          <cell r="D328">
            <v>164706.26204079995</v>
          </cell>
          <cell r="E328">
            <v>164706.26204079995</v>
          </cell>
          <cell r="F328">
            <v>164706.26204079995</v>
          </cell>
          <cell r="G328">
            <v>164706.26204079995</v>
          </cell>
          <cell r="H328">
            <v>164706.26204079995</v>
          </cell>
          <cell r="I328">
            <v>164706.26204079995</v>
          </cell>
          <cell r="J328">
            <v>164706.26204079995</v>
          </cell>
          <cell r="K328">
            <v>164706.26204079995</v>
          </cell>
          <cell r="L328">
            <v>164706.26204079995</v>
          </cell>
          <cell r="M328">
            <v>164706.26204079995</v>
          </cell>
          <cell r="N328">
            <v>164706.26204079995</v>
          </cell>
          <cell r="O328">
            <v>164706.26204079995</v>
          </cell>
        </row>
        <row r="329">
          <cell r="D329">
            <v>9.9486064807738542E-2</v>
          </cell>
          <cell r="E329">
            <v>9.9486064807738542E-2</v>
          </cell>
          <cell r="F329">
            <v>9.9486064807738542E-2</v>
          </cell>
          <cell r="G329">
            <v>9.9486064807738542E-2</v>
          </cell>
          <cell r="H329">
            <v>9.9486064807738542E-2</v>
          </cell>
          <cell r="I329">
            <v>9.9486064807738542E-2</v>
          </cell>
          <cell r="J329">
            <v>9.9486064807738542E-2</v>
          </cell>
          <cell r="K329">
            <v>9.9486064807738542E-2</v>
          </cell>
          <cell r="L329">
            <v>9.9486064807738542E-2</v>
          </cell>
          <cell r="M329">
            <v>9.9486064807738542E-2</v>
          </cell>
          <cell r="N329">
            <v>9.9486064807738542E-2</v>
          </cell>
          <cell r="O329">
            <v>9.9486064807738542E-2</v>
          </cell>
        </row>
        <row r="331">
          <cell r="B331" t="str">
            <v>Hiace -  Commuter</v>
          </cell>
          <cell r="D331">
            <v>548</v>
          </cell>
          <cell r="E331">
            <v>579</v>
          </cell>
          <cell r="F331">
            <v>610</v>
          </cell>
          <cell r="G331">
            <v>641</v>
          </cell>
          <cell r="H331">
            <v>672</v>
          </cell>
          <cell r="I331">
            <v>703</v>
          </cell>
          <cell r="J331">
            <v>734</v>
          </cell>
          <cell r="K331">
            <v>765</v>
          </cell>
          <cell r="L331">
            <v>796</v>
          </cell>
          <cell r="M331">
            <v>827</v>
          </cell>
          <cell r="N331">
            <v>858</v>
          </cell>
          <cell r="O331">
            <v>889</v>
          </cell>
        </row>
        <row r="333">
          <cell r="B333" t="str">
            <v>Document Retirement i.e. C &amp; F</v>
          </cell>
          <cell r="D333">
            <v>0.52</v>
          </cell>
          <cell r="E333">
            <v>0.52</v>
          </cell>
          <cell r="F333">
            <v>0.52</v>
          </cell>
          <cell r="G333">
            <v>0.52</v>
          </cell>
          <cell r="H333">
            <v>0.52</v>
          </cell>
          <cell r="I333">
            <v>0.52</v>
          </cell>
          <cell r="J333">
            <v>0.52</v>
          </cell>
          <cell r="K333">
            <v>0.52</v>
          </cell>
          <cell r="L333">
            <v>0.52</v>
          </cell>
          <cell r="M333">
            <v>0.52</v>
          </cell>
          <cell r="N333">
            <v>0.52</v>
          </cell>
          <cell r="O333">
            <v>0.52</v>
          </cell>
        </row>
        <row r="334">
          <cell r="B334" t="str">
            <v>Duty / Sales tax / Octroi / DMI / Tax etc.</v>
          </cell>
          <cell r="D334">
            <v>0.52</v>
          </cell>
          <cell r="E334">
            <v>0.52</v>
          </cell>
          <cell r="F334">
            <v>0.52</v>
          </cell>
          <cell r="G334">
            <v>0.52</v>
          </cell>
          <cell r="H334">
            <v>0.52</v>
          </cell>
          <cell r="I334">
            <v>0.52</v>
          </cell>
          <cell r="J334">
            <v>0.52</v>
          </cell>
          <cell r="K334">
            <v>0.52</v>
          </cell>
          <cell r="L334">
            <v>0.52</v>
          </cell>
          <cell r="M334">
            <v>0.52</v>
          </cell>
          <cell r="N334">
            <v>0.52</v>
          </cell>
          <cell r="O334">
            <v>0.52</v>
          </cell>
        </row>
        <row r="335">
          <cell r="B335" t="str">
            <v>QUANTITY</v>
          </cell>
          <cell r="D335">
            <v>1</v>
          </cell>
          <cell r="E335">
            <v>1</v>
          </cell>
          <cell r="F335">
            <v>1</v>
          </cell>
          <cell r="G335">
            <v>1</v>
          </cell>
          <cell r="H335">
            <v>1</v>
          </cell>
          <cell r="I335">
            <v>1</v>
          </cell>
          <cell r="J335">
            <v>1</v>
          </cell>
          <cell r="K335">
            <v>1</v>
          </cell>
          <cell r="L335">
            <v>1</v>
          </cell>
          <cell r="M335">
            <v>1</v>
          </cell>
          <cell r="N335">
            <v>1</v>
          </cell>
          <cell r="O335">
            <v>1</v>
          </cell>
        </row>
        <row r="336">
          <cell r="B336" t="str">
            <v>C &amp; F</v>
          </cell>
          <cell r="C336" t="str">
            <v>¥</v>
          </cell>
          <cell r="D336">
            <v>1596300</v>
          </cell>
          <cell r="E336">
            <v>1596300</v>
          </cell>
          <cell r="F336">
            <v>1596300</v>
          </cell>
          <cell r="G336">
            <v>1596300</v>
          </cell>
          <cell r="H336">
            <v>1596300</v>
          </cell>
          <cell r="I336">
            <v>1596300</v>
          </cell>
          <cell r="J336">
            <v>1596300</v>
          </cell>
          <cell r="K336">
            <v>1596300</v>
          </cell>
          <cell r="L336">
            <v>1596300</v>
          </cell>
          <cell r="M336">
            <v>1596300</v>
          </cell>
          <cell r="N336">
            <v>1596300</v>
          </cell>
          <cell r="O336">
            <v>1596300</v>
          </cell>
        </row>
        <row r="337">
          <cell r="B337" t="str">
            <v>F.O.B. VALUE - ITP</v>
          </cell>
          <cell r="C337" t="str">
            <v>¥</v>
          </cell>
          <cell r="D337">
            <v>1596300</v>
          </cell>
          <cell r="E337">
            <v>1596300</v>
          </cell>
          <cell r="F337">
            <v>1596300</v>
          </cell>
          <cell r="G337">
            <v>1596300</v>
          </cell>
          <cell r="H337">
            <v>1596300</v>
          </cell>
          <cell r="I337">
            <v>1596300</v>
          </cell>
          <cell r="J337">
            <v>1596300</v>
          </cell>
          <cell r="K337">
            <v>1596300</v>
          </cell>
          <cell r="L337">
            <v>1596300</v>
          </cell>
          <cell r="M337">
            <v>1596300</v>
          </cell>
          <cell r="N337">
            <v>1596300</v>
          </cell>
          <cell r="O337">
            <v>1596300</v>
          </cell>
        </row>
        <row r="338">
          <cell r="B338" t="str">
            <v>OPTIONS</v>
          </cell>
          <cell r="C338" t="str">
            <v>¥</v>
          </cell>
          <cell r="D338">
            <v>0</v>
          </cell>
          <cell r="E338">
            <v>0</v>
          </cell>
          <cell r="F338">
            <v>0</v>
          </cell>
          <cell r="G338">
            <v>0</v>
          </cell>
          <cell r="H338">
            <v>0</v>
          </cell>
          <cell r="I338">
            <v>0</v>
          </cell>
          <cell r="J338">
            <v>0</v>
          </cell>
          <cell r="K338">
            <v>0</v>
          </cell>
          <cell r="L338">
            <v>0</v>
          </cell>
          <cell r="M338">
            <v>0</v>
          </cell>
          <cell r="N338">
            <v>0</v>
          </cell>
          <cell r="O338">
            <v>0</v>
          </cell>
        </row>
        <row r="339">
          <cell r="B339" t="str">
            <v>COMMISSION  (FIXED)</v>
          </cell>
          <cell r="C339" t="str">
            <v>¥</v>
          </cell>
          <cell r="D339">
            <v>0</v>
          </cell>
          <cell r="E339">
            <v>0</v>
          </cell>
          <cell r="F339">
            <v>0</v>
          </cell>
          <cell r="G339">
            <v>0</v>
          </cell>
          <cell r="H339">
            <v>0</v>
          </cell>
          <cell r="I339">
            <v>0</v>
          </cell>
          <cell r="J339">
            <v>0</v>
          </cell>
          <cell r="K339">
            <v>0</v>
          </cell>
          <cell r="L339">
            <v>0</v>
          </cell>
          <cell r="M339">
            <v>0</v>
          </cell>
          <cell r="N339">
            <v>0</v>
          </cell>
          <cell r="O339">
            <v>0</v>
          </cell>
        </row>
        <row r="340">
          <cell r="B340" t="str">
            <v>ESTIMATED YEN</v>
          </cell>
          <cell r="C340" t="str">
            <v>¥</v>
          </cell>
        </row>
        <row r="341">
          <cell r="B341" t="str">
            <v>LOADING FOR ADVERTISING/WARRANTY</v>
          </cell>
          <cell r="C341" t="str">
            <v>¥</v>
          </cell>
          <cell r="D341">
            <v>0</v>
          </cell>
          <cell r="E341">
            <v>0</v>
          </cell>
          <cell r="F341">
            <v>0</v>
          </cell>
          <cell r="G341">
            <v>0</v>
          </cell>
          <cell r="H341">
            <v>0</v>
          </cell>
          <cell r="I341">
            <v>0</v>
          </cell>
          <cell r="J341">
            <v>0</v>
          </cell>
          <cell r="K341">
            <v>0</v>
          </cell>
          <cell r="L341">
            <v>0</v>
          </cell>
          <cell r="M341">
            <v>0</v>
          </cell>
          <cell r="N341">
            <v>0</v>
          </cell>
          <cell r="O341">
            <v>0</v>
          </cell>
        </row>
        <row r="342">
          <cell r="B342" t="str">
            <v>SUB - TOTAL</v>
          </cell>
          <cell r="C342" t="str">
            <v>¥</v>
          </cell>
          <cell r="D342">
            <v>1596300</v>
          </cell>
          <cell r="E342">
            <v>1596300</v>
          </cell>
          <cell r="F342">
            <v>1596300</v>
          </cell>
          <cell r="G342">
            <v>1596300</v>
          </cell>
          <cell r="H342">
            <v>1596300</v>
          </cell>
          <cell r="I342">
            <v>1596300</v>
          </cell>
          <cell r="J342">
            <v>1596300</v>
          </cell>
          <cell r="K342">
            <v>1596300</v>
          </cell>
          <cell r="L342">
            <v>1596300</v>
          </cell>
          <cell r="M342">
            <v>1596300</v>
          </cell>
          <cell r="N342">
            <v>1596300</v>
          </cell>
          <cell r="O342">
            <v>1596300</v>
          </cell>
        </row>
        <row r="343">
          <cell r="B343" t="str">
            <v>SUB - TOTAL</v>
          </cell>
          <cell r="C343" t="str">
            <v>Rs</v>
          </cell>
          <cell r="D343">
            <v>830076</v>
          </cell>
          <cell r="E343">
            <v>830076</v>
          </cell>
          <cell r="F343">
            <v>830076</v>
          </cell>
          <cell r="G343">
            <v>830076</v>
          </cell>
          <cell r="H343">
            <v>830076</v>
          </cell>
          <cell r="I343">
            <v>830076</v>
          </cell>
          <cell r="J343">
            <v>830076</v>
          </cell>
          <cell r="K343">
            <v>830076</v>
          </cell>
          <cell r="L343">
            <v>830076</v>
          </cell>
          <cell r="M343">
            <v>830076</v>
          </cell>
          <cell r="N343">
            <v>830076</v>
          </cell>
          <cell r="O343">
            <v>830076</v>
          </cell>
        </row>
        <row r="344">
          <cell r="B344" t="str">
            <v>INSURANCE @ 0.3% OF C&amp;F</v>
          </cell>
          <cell r="C344" t="str">
            <v>Rs</v>
          </cell>
          <cell r="D344">
            <v>2490.2280000000001</v>
          </cell>
          <cell r="E344">
            <v>2490.2280000000001</v>
          </cell>
          <cell r="F344">
            <v>2490.2280000000001</v>
          </cell>
          <cell r="G344">
            <v>2490.2280000000001</v>
          </cell>
          <cell r="H344">
            <v>2490.2280000000001</v>
          </cell>
          <cell r="I344">
            <v>2490.2280000000001</v>
          </cell>
          <cell r="J344">
            <v>2490.2280000000001</v>
          </cell>
          <cell r="K344">
            <v>2490.2280000000001</v>
          </cell>
          <cell r="L344">
            <v>2490.2280000000001</v>
          </cell>
          <cell r="M344">
            <v>2490.2280000000001</v>
          </cell>
          <cell r="N344">
            <v>2490.2280000000001</v>
          </cell>
          <cell r="O344">
            <v>2490.2280000000001</v>
          </cell>
        </row>
        <row r="345">
          <cell r="B345" t="str">
            <v>OCEAN FREIGHT</v>
          </cell>
          <cell r="C345" t="str">
            <v>Rs</v>
          </cell>
          <cell r="D345">
            <v>0</v>
          </cell>
          <cell r="E345">
            <v>0</v>
          </cell>
          <cell r="F345">
            <v>0</v>
          </cell>
          <cell r="G345">
            <v>0</v>
          </cell>
          <cell r="H345">
            <v>0</v>
          </cell>
          <cell r="I345">
            <v>0</v>
          </cell>
          <cell r="J345">
            <v>0</v>
          </cell>
          <cell r="K345">
            <v>0</v>
          </cell>
          <cell r="L345">
            <v>0</v>
          </cell>
          <cell r="M345">
            <v>0</v>
          </cell>
          <cell r="N345">
            <v>0</v>
          </cell>
          <cell r="O345">
            <v>0</v>
          </cell>
        </row>
        <row r="346">
          <cell r="B346" t="str">
            <v>TOTAL  C &amp; F</v>
          </cell>
          <cell r="C346" t="str">
            <v>Rs</v>
          </cell>
          <cell r="D346">
            <v>832566.228</v>
          </cell>
          <cell r="E346">
            <v>832566.228</v>
          </cell>
          <cell r="F346">
            <v>832566.228</v>
          </cell>
          <cell r="G346">
            <v>832566.228</v>
          </cell>
          <cell r="H346">
            <v>832566.228</v>
          </cell>
          <cell r="I346">
            <v>832566.228</v>
          </cell>
          <cell r="J346">
            <v>832566.228</v>
          </cell>
          <cell r="K346">
            <v>832566.228</v>
          </cell>
          <cell r="L346">
            <v>832566.228</v>
          </cell>
          <cell r="M346">
            <v>832566.228</v>
          </cell>
          <cell r="N346">
            <v>832566.228</v>
          </cell>
          <cell r="O346">
            <v>832566.228</v>
          </cell>
        </row>
        <row r="347">
          <cell r="B347" t="str">
            <v>LANDING  CHARGES 1%</v>
          </cell>
          <cell r="C347" t="str">
            <v>Rs</v>
          </cell>
          <cell r="D347">
            <v>8325.6622800000005</v>
          </cell>
          <cell r="E347">
            <v>8325.6622800000005</v>
          </cell>
          <cell r="F347">
            <v>8325.6622800000005</v>
          </cell>
          <cell r="G347">
            <v>8325.6622800000005</v>
          </cell>
          <cell r="H347">
            <v>8325.6622800000005</v>
          </cell>
          <cell r="I347">
            <v>8325.6622800000005</v>
          </cell>
          <cell r="J347">
            <v>8325.6622800000005</v>
          </cell>
          <cell r="K347">
            <v>8325.6622800000005</v>
          </cell>
          <cell r="L347">
            <v>8325.6622800000005</v>
          </cell>
          <cell r="M347">
            <v>8325.6622800000005</v>
          </cell>
          <cell r="N347">
            <v>8325.6622800000005</v>
          </cell>
          <cell r="O347">
            <v>8325.6622800000005</v>
          </cell>
        </row>
        <row r="348">
          <cell r="B348" t="str">
            <v>UNIT  VALUE</v>
          </cell>
          <cell r="C348" t="str">
            <v>Rs</v>
          </cell>
          <cell r="D348">
            <v>840891.89028000005</v>
          </cell>
          <cell r="E348">
            <v>840891.89028000005</v>
          </cell>
          <cell r="F348">
            <v>840891.89028000005</v>
          </cell>
          <cell r="G348">
            <v>840891.89028000005</v>
          </cell>
          <cell r="H348">
            <v>840891.89028000005</v>
          </cell>
          <cell r="I348">
            <v>840891.89028000005</v>
          </cell>
          <cell r="J348">
            <v>840891.89028000005</v>
          </cell>
          <cell r="K348">
            <v>840891.89028000005</v>
          </cell>
          <cell r="L348">
            <v>840891.89028000005</v>
          </cell>
          <cell r="M348">
            <v>840891.89028000005</v>
          </cell>
          <cell r="N348">
            <v>840891.89028000005</v>
          </cell>
          <cell r="O348">
            <v>840891.89028000005</v>
          </cell>
        </row>
        <row r="349">
          <cell r="B349" t="str">
            <v>DUTY ASSESSIBLE VALUE (DAV)</v>
          </cell>
          <cell r="C349">
            <v>1</v>
          </cell>
          <cell r="D349">
            <v>840891.89028000005</v>
          </cell>
          <cell r="E349">
            <v>840891.89028000005</v>
          </cell>
          <cell r="F349">
            <v>840891.89028000005</v>
          </cell>
          <cell r="G349">
            <v>840891.89028000005</v>
          </cell>
          <cell r="H349">
            <v>840891.89028000005</v>
          </cell>
          <cell r="I349">
            <v>840891.89028000005</v>
          </cell>
          <cell r="J349">
            <v>840891.89028000005</v>
          </cell>
          <cell r="K349">
            <v>840891.89028000005</v>
          </cell>
          <cell r="L349">
            <v>840891.89028000005</v>
          </cell>
          <cell r="M349">
            <v>840891.89028000005</v>
          </cell>
          <cell r="N349">
            <v>840891.89028000005</v>
          </cell>
          <cell r="O349">
            <v>840891.89028000005</v>
          </cell>
        </row>
        <row r="350">
          <cell r="B350" t="str">
            <v>C &amp; F</v>
          </cell>
          <cell r="C350">
            <v>2</v>
          </cell>
          <cell r="D350">
            <v>830076</v>
          </cell>
          <cell r="E350">
            <v>830076</v>
          </cell>
          <cell r="F350">
            <v>830076</v>
          </cell>
          <cell r="G350">
            <v>830076</v>
          </cell>
          <cell r="H350">
            <v>830076</v>
          </cell>
          <cell r="I350">
            <v>830076</v>
          </cell>
          <cell r="J350">
            <v>830076</v>
          </cell>
          <cell r="K350">
            <v>830076</v>
          </cell>
          <cell r="L350">
            <v>830076</v>
          </cell>
          <cell r="M350">
            <v>830076</v>
          </cell>
          <cell r="N350">
            <v>830076</v>
          </cell>
          <cell r="O350">
            <v>830076</v>
          </cell>
        </row>
        <row r="351">
          <cell r="B351" t="str">
            <v>BANK  CHARGES  @ 0.5 %       OF (2)</v>
          </cell>
          <cell r="C351">
            <v>3</v>
          </cell>
          <cell r="D351">
            <v>4150.38</v>
          </cell>
          <cell r="E351">
            <v>4150.38</v>
          </cell>
          <cell r="F351">
            <v>4150.38</v>
          </cell>
          <cell r="G351">
            <v>4150.38</v>
          </cell>
          <cell r="H351">
            <v>4150.38</v>
          </cell>
          <cell r="I351">
            <v>4150.38</v>
          </cell>
          <cell r="J351">
            <v>4150.38</v>
          </cell>
          <cell r="K351">
            <v>4150.38</v>
          </cell>
          <cell r="L351">
            <v>4150.38</v>
          </cell>
          <cell r="M351">
            <v>4150.38</v>
          </cell>
          <cell r="N351">
            <v>4150.38</v>
          </cell>
          <cell r="O351">
            <v>4150.38</v>
          </cell>
        </row>
        <row r="352">
          <cell r="B352" t="str">
            <v>LC OPENING CHG @ 0.35 %      OF (2)</v>
          </cell>
          <cell r="C352">
            <v>4</v>
          </cell>
          <cell r="D352">
            <v>2905.2660000000001</v>
          </cell>
          <cell r="E352">
            <v>2905.2660000000001</v>
          </cell>
          <cell r="F352">
            <v>2905.2660000000001</v>
          </cell>
          <cell r="G352">
            <v>2905.2660000000001</v>
          </cell>
          <cell r="H352">
            <v>2905.2660000000001</v>
          </cell>
          <cell r="I352">
            <v>2905.2660000000001</v>
          </cell>
          <cell r="J352">
            <v>2905.2660000000001</v>
          </cell>
          <cell r="K352">
            <v>2905.2660000000001</v>
          </cell>
          <cell r="L352">
            <v>2905.2660000000001</v>
          </cell>
          <cell r="M352">
            <v>2905.2660000000001</v>
          </cell>
          <cell r="N352">
            <v>2905.2660000000001</v>
          </cell>
          <cell r="O352">
            <v>2905.2660000000001</v>
          </cell>
        </row>
        <row r="353">
          <cell r="B353" t="str">
            <v>ITP Valuation Provisional 8% of (1)</v>
          </cell>
          <cell r="C353">
            <v>5</v>
          </cell>
          <cell r="D353">
            <v>67271.351222400001</v>
          </cell>
          <cell r="E353">
            <v>67271.351222400001</v>
          </cell>
          <cell r="F353">
            <v>67271.351222400001</v>
          </cell>
          <cell r="G353">
            <v>67271.351222400001</v>
          </cell>
          <cell r="H353">
            <v>67271.351222400001</v>
          </cell>
          <cell r="I353">
            <v>67271.351222400001</v>
          </cell>
          <cell r="J353">
            <v>67271.351222400001</v>
          </cell>
          <cell r="K353">
            <v>67271.351222400001</v>
          </cell>
          <cell r="L353">
            <v>67271.351222400001</v>
          </cell>
          <cell r="M353">
            <v>67271.351222400001</v>
          </cell>
          <cell r="N353">
            <v>67271.351222400001</v>
          </cell>
          <cell r="O353">
            <v>67271.351222400001</v>
          </cell>
        </row>
        <row r="354">
          <cell r="B354" t="str">
            <v>INSURANCE @ 0.3 %                OF (2)</v>
          </cell>
          <cell r="C354">
            <v>6</v>
          </cell>
          <cell r="D354">
            <v>2490.2280000000001</v>
          </cell>
          <cell r="E354">
            <v>2490.2280000000001</v>
          </cell>
          <cell r="F354">
            <v>2490.2280000000001</v>
          </cell>
          <cell r="G354">
            <v>2490.2280000000001</v>
          </cell>
          <cell r="H354">
            <v>2490.2280000000001</v>
          </cell>
          <cell r="I354">
            <v>2490.2280000000001</v>
          </cell>
          <cell r="J354">
            <v>2490.2280000000001</v>
          </cell>
          <cell r="K354">
            <v>2490.2280000000001</v>
          </cell>
          <cell r="L354">
            <v>2490.2280000000001</v>
          </cell>
          <cell r="M354">
            <v>2490.2280000000001</v>
          </cell>
          <cell r="N354">
            <v>2490.2280000000001</v>
          </cell>
          <cell r="O354">
            <v>2490.2280000000001</v>
          </cell>
        </row>
        <row r="355">
          <cell r="B355" t="str">
            <v>CUSTOM DUTY @ 60 %            OF (1)</v>
          </cell>
          <cell r="C355">
            <v>7</v>
          </cell>
          <cell r="D355">
            <v>504535.13416800002</v>
          </cell>
          <cell r="E355">
            <v>504535.13416800002</v>
          </cell>
          <cell r="F355">
            <v>504535.13416800002</v>
          </cell>
          <cell r="G355">
            <v>504535.13416800002</v>
          </cell>
          <cell r="H355">
            <v>504535.13416800002</v>
          </cell>
          <cell r="I355">
            <v>504535.13416800002</v>
          </cell>
          <cell r="J355">
            <v>504535.13416800002</v>
          </cell>
          <cell r="K355">
            <v>504535.13416800002</v>
          </cell>
          <cell r="L355">
            <v>504535.13416800002</v>
          </cell>
          <cell r="M355">
            <v>504535.13416800002</v>
          </cell>
          <cell r="N355">
            <v>504535.13416800002</v>
          </cell>
          <cell r="O355">
            <v>504535.13416800002</v>
          </cell>
        </row>
        <row r="356">
          <cell r="B356" t="str">
            <v>C.V.T. 7.5% of (1+7+9+10+11)</v>
          </cell>
          <cell r="C356">
            <v>8</v>
          </cell>
          <cell r="D356">
            <v>121848.984901572</v>
          </cell>
          <cell r="E356">
            <v>121848.984901572</v>
          </cell>
          <cell r="F356">
            <v>121848.984901572</v>
          </cell>
          <cell r="G356">
            <v>121848.984901572</v>
          </cell>
          <cell r="H356">
            <v>121848.984901572</v>
          </cell>
          <cell r="I356">
            <v>121848.984901572</v>
          </cell>
          <cell r="J356">
            <v>121848.984901572</v>
          </cell>
          <cell r="K356">
            <v>121848.984901572</v>
          </cell>
          <cell r="L356">
            <v>121848.984901572</v>
          </cell>
          <cell r="M356">
            <v>121848.984901572</v>
          </cell>
          <cell r="N356">
            <v>121848.984901572</v>
          </cell>
          <cell r="O356">
            <v>121848.984901572</v>
          </cell>
        </row>
        <row r="357">
          <cell r="B357" t="str">
            <v>SALES TAX   @ 15 %  OF (1+7)</v>
          </cell>
          <cell r="C357">
            <v>9</v>
          </cell>
          <cell r="D357">
            <v>201814.0536672</v>
          </cell>
          <cell r="E357">
            <v>201814.0536672</v>
          </cell>
          <cell r="F357">
            <v>201814.0536672</v>
          </cell>
          <cell r="G357">
            <v>201814.0536672</v>
          </cell>
          <cell r="H357">
            <v>201814.0536672</v>
          </cell>
          <cell r="I357">
            <v>201814.0536672</v>
          </cell>
          <cell r="J357">
            <v>201814.0536672</v>
          </cell>
          <cell r="K357">
            <v>201814.0536672</v>
          </cell>
          <cell r="L357">
            <v>201814.0536672</v>
          </cell>
          <cell r="M357">
            <v>201814.0536672</v>
          </cell>
          <cell r="N357">
            <v>201814.0536672</v>
          </cell>
          <cell r="O357">
            <v>201814.0536672</v>
          </cell>
        </row>
        <row r="358">
          <cell r="B358" t="str">
            <v>INCOME TAX  @ 5 % OF (1+7+9)</v>
          </cell>
          <cell r="C358">
            <v>10</v>
          </cell>
          <cell r="D358">
            <v>77362.053905760011</v>
          </cell>
          <cell r="E358">
            <v>77362.053905760011</v>
          </cell>
          <cell r="F358">
            <v>77362.053905760011</v>
          </cell>
          <cell r="G358">
            <v>77362.053905760011</v>
          </cell>
          <cell r="H358">
            <v>77362.053905760011</v>
          </cell>
          <cell r="I358">
            <v>77362.053905760011</v>
          </cell>
          <cell r="J358">
            <v>77362.053905760011</v>
          </cell>
          <cell r="K358">
            <v>77362.053905760011</v>
          </cell>
          <cell r="L358">
            <v>77362.053905760011</v>
          </cell>
          <cell r="M358">
            <v>77362.053905760011</v>
          </cell>
          <cell r="N358">
            <v>77362.053905760011</v>
          </cell>
          <cell r="O358">
            <v>77362.053905760011</v>
          </cell>
        </row>
        <row r="359">
          <cell r="B359" t="str">
            <v>CENTRAL EXCISE DUTY     @ Rs.50</v>
          </cell>
          <cell r="C359">
            <v>11</v>
          </cell>
          <cell r="D359">
            <v>50</v>
          </cell>
          <cell r="E359">
            <v>50</v>
          </cell>
          <cell r="F359">
            <v>50</v>
          </cell>
          <cell r="G359">
            <v>50</v>
          </cell>
          <cell r="H359">
            <v>50</v>
          </cell>
          <cell r="I359">
            <v>50</v>
          </cell>
          <cell r="J359">
            <v>50</v>
          </cell>
          <cell r="K359">
            <v>50</v>
          </cell>
          <cell r="L359">
            <v>50</v>
          </cell>
          <cell r="M359">
            <v>50</v>
          </cell>
          <cell r="N359">
            <v>50</v>
          </cell>
          <cell r="O359">
            <v>50</v>
          </cell>
        </row>
        <row r="360">
          <cell r="B360" t="str">
            <v>OCTROI @ 2 % OF  (1+5+7+8+9+11)</v>
          </cell>
          <cell r="C360">
            <v>12</v>
          </cell>
          <cell r="D360">
            <v>0</v>
          </cell>
          <cell r="E360">
            <v>0</v>
          </cell>
          <cell r="F360">
            <v>0</v>
          </cell>
          <cell r="G360">
            <v>0</v>
          </cell>
          <cell r="H360">
            <v>0</v>
          </cell>
          <cell r="I360">
            <v>0</v>
          </cell>
          <cell r="J360">
            <v>0</v>
          </cell>
          <cell r="K360">
            <v>0</v>
          </cell>
          <cell r="L360">
            <v>0</v>
          </cell>
          <cell r="M360">
            <v>0</v>
          </cell>
          <cell r="N360">
            <v>0</v>
          </cell>
          <cell r="O360">
            <v>0</v>
          </cell>
        </row>
        <row r="361">
          <cell r="B361" t="str">
            <v>KMC DMI @ 0.2 OF (1+5+7+8+9+10)</v>
          </cell>
          <cell r="C361">
            <v>13</v>
          </cell>
          <cell r="D361">
            <v>3627.4469362898644</v>
          </cell>
          <cell r="E361">
            <v>3627.4469362898644</v>
          </cell>
          <cell r="F361">
            <v>3627.4469362898644</v>
          </cell>
          <cell r="G361">
            <v>3627.4469362898644</v>
          </cell>
          <cell r="H361">
            <v>3627.4469362898644</v>
          </cell>
          <cell r="I361">
            <v>3627.4469362898644</v>
          </cell>
          <cell r="J361">
            <v>3627.4469362898644</v>
          </cell>
          <cell r="K361">
            <v>3627.4469362898644</v>
          </cell>
          <cell r="L361">
            <v>3627.4469362898644</v>
          </cell>
          <cell r="M361">
            <v>3627.4469362898644</v>
          </cell>
          <cell r="N361">
            <v>3627.4469362898644</v>
          </cell>
          <cell r="O361">
            <v>3627.4469362898644</v>
          </cell>
        </row>
        <row r="362">
          <cell r="B362" t="str">
            <v>WHARFAGE @ Rs.314 per cubic meter</v>
          </cell>
          <cell r="C362">
            <v>14</v>
          </cell>
          <cell r="D362">
            <v>4396</v>
          </cell>
          <cell r="E362">
            <v>4396</v>
          </cell>
          <cell r="F362">
            <v>4396</v>
          </cell>
          <cell r="G362">
            <v>4396</v>
          </cell>
          <cell r="H362">
            <v>4396</v>
          </cell>
          <cell r="I362">
            <v>4396</v>
          </cell>
          <cell r="J362">
            <v>4396</v>
          </cell>
          <cell r="K362">
            <v>4396</v>
          </cell>
          <cell r="L362">
            <v>4396</v>
          </cell>
          <cell r="M362">
            <v>4396</v>
          </cell>
          <cell r="N362">
            <v>4396</v>
          </cell>
          <cell r="O362">
            <v>4396</v>
          </cell>
        </row>
        <row r="363">
          <cell r="B363" t="str">
            <v>BONDING FEE @ 0 %               OF (1)</v>
          </cell>
          <cell r="C363">
            <v>15</v>
          </cell>
          <cell r="D363">
            <v>0</v>
          </cell>
          <cell r="E363">
            <v>0</v>
          </cell>
          <cell r="F363">
            <v>0</v>
          </cell>
          <cell r="G363">
            <v>0</v>
          </cell>
          <cell r="H363">
            <v>0</v>
          </cell>
          <cell r="I363">
            <v>0</v>
          </cell>
          <cell r="J363">
            <v>0</v>
          </cell>
          <cell r="K363">
            <v>0</v>
          </cell>
          <cell r="L363">
            <v>0</v>
          </cell>
          <cell r="M363">
            <v>0</v>
          </cell>
          <cell r="N363">
            <v>0</v>
          </cell>
          <cell r="O363">
            <v>0</v>
          </cell>
        </row>
        <row r="364">
          <cell r="B364" t="str">
            <v>STAMP DUTY CHARGE    @ Rs. 225</v>
          </cell>
          <cell r="C364">
            <v>16</v>
          </cell>
          <cell r="D364">
            <v>225</v>
          </cell>
          <cell r="E364">
            <v>225</v>
          </cell>
          <cell r="F364">
            <v>225</v>
          </cell>
          <cell r="G364">
            <v>225</v>
          </cell>
          <cell r="H364">
            <v>225</v>
          </cell>
          <cell r="I364">
            <v>225</v>
          </cell>
          <cell r="J364">
            <v>225</v>
          </cell>
          <cell r="K364">
            <v>225</v>
          </cell>
          <cell r="L364">
            <v>225</v>
          </cell>
          <cell r="M364">
            <v>225</v>
          </cell>
          <cell r="N364">
            <v>225</v>
          </cell>
          <cell r="O364">
            <v>225</v>
          </cell>
        </row>
        <row r="365">
          <cell r="B365" t="str">
            <v>CLEARING  CHARGES      @ Rs. 750</v>
          </cell>
          <cell r="C365">
            <v>17</v>
          </cell>
          <cell r="D365">
            <v>750</v>
          </cell>
          <cell r="E365">
            <v>750</v>
          </cell>
          <cell r="F365">
            <v>750</v>
          </cell>
          <cell r="G365">
            <v>750</v>
          </cell>
          <cell r="H365">
            <v>750</v>
          </cell>
          <cell r="I365">
            <v>750</v>
          </cell>
          <cell r="J365">
            <v>750</v>
          </cell>
          <cell r="K365">
            <v>750</v>
          </cell>
          <cell r="L365">
            <v>750</v>
          </cell>
          <cell r="M365">
            <v>750</v>
          </cell>
          <cell r="N365">
            <v>750</v>
          </cell>
          <cell r="O365">
            <v>750</v>
          </cell>
        </row>
        <row r="366">
          <cell r="B366" t="str">
            <v>OTHER CLEARING CHARGES @ Rs.200</v>
          </cell>
          <cell r="C366">
            <v>18</v>
          </cell>
          <cell r="D366">
            <v>200</v>
          </cell>
          <cell r="E366">
            <v>200</v>
          </cell>
          <cell r="F366">
            <v>200</v>
          </cell>
          <cell r="G366">
            <v>200</v>
          </cell>
          <cell r="H366">
            <v>200</v>
          </cell>
          <cell r="I366">
            <v>200</v>
          </cell>
          <cell r="J366">
            <v>200</v>
          </cell>
          <cell r="K366">
            <v>200</v>
          </cell>
          <cell r="L366">
            <v>200</v>
          </cell>
          <cell r="M366">
            <v>200</v>
          </cell>
          <cell r="N366">
            <v>200</v>
          </cell>
          <cell r="O366">
            <v>200</v>
          </cell>
        </row>
        <row r="367">
          <cell r="B367" t="str">
            <v>DELIEVERY ORDER CHARGES @ Rs.600</v>
          </cell>
          <cell r="C367">
            <v>19</v>
          </cell>
          <cell r="D367">
            <v>600</v>
          </cell>
          <cell r="E367">
            <v>600</v>
          </cell>
          <cell r="F367">
            <v>600</v>
          </cell>
          <cell r="G367">
            <v>600</v>
          </cell>
          <cell r="H367">
            <v>600</v>
          </cell>
          <cell r="I367">
            <v>600</v>
          </cell>
          <cell r="J367">
            <v>600</v>
          </cell>
          <cell r="K367">
            <v>600</v>
          </cell>
          <cell r="L367">
            <v>600</v>
          </cell>
          <cell r="M367">
            <v>600</v>
          </cell>
          <cell r="N367">
            <v>600</v>
          </cell>
          <cell r="O367">
            <v>600</v>
          </cell>
        </row>
        <row r="368">
          <cell r="B368" t="str">
            <v>DEMURRAGE</v>
          </cell>
          <cell r="C368">
            <v>20</v>
          </cell>
          <cell r="D368">
            <v>0</v>
          </cell>
          <cell r="E368">
            <v>0</v>
          </cell>
          <cell r="F368">
            <v>0</v>
          </cell>
          <cell r="G368">
            <v>0</v>
          </cell>
          <cell r="H368">
            <v>0</v>
          </cell>
          <cell r="I368">
            <v>0</v>
          </cell>
          <cell r="J368">
            <v>0</v>
          </cell>
          <cell r="K368">
            <v>0</v>
          </cell>
          <cell r="L368">
            <v>0</v>
          </cell>
          <cell r="M368">
            <v>0</v>
          </cell>
          <cell r="N368">
            <v>0</v>
          </cell>
          <cell r="O368">
            <v>0</v>
          </cell>
        </row>
        <row r="369">
          <cell r="B369" t="str">
            <v>SHIFTING CHARGES          @ Rs. 500</v>
          </cell>
          <cell r="C369">
            <v>21</v>
          </cell>
          <cell r="D369">
            <v>500</v>
          </cell>
          <cell r="E369">
            <v>500</v>
          </cell>
          <cell r="F369">
            <v>500</v>
          </cell>
          <cell r="G369">
            <v>500</v>
          </cell>
          <cell r="H369">
            <v>500</v>
          </cell>
          <cell r="I369">
            <v>500</v>
          </cell>
          <cell r="J369">
            <v>500</v>
          </cell>
          <cell r="K369">
            <v>500</v>
          </cell>
          <cell r="L369">
            <v>500</v>
          </cell>
          <cell r="M369">
            <v>500</v>
          </cell>
          <cell r="N369">
            <v>500</v>
          </cell>
          <cell r="O369">
            <v>500</v>
          </cell>
        </row>
        <row r="370">
          <cell r="B370" t="str">
            <v>Total Landed Cost excluding presumptive tax</v>
          </cell>
          <cell r="C370" t="str">
            <v>A</v>
          </cell>
          <cell r="D370">
            <v>1543625.7912282618</v>
          </cell>
          <cell r="E370">
            <v>1543625.7912282618</v>
          </cell>
          <cell r="F370">
            <v>1543625.7912282618</v>
          </cell>
          <cell r="G370">
            <v>1543625.7912282618</v>
          </cell>
          <cell r="H370">
            <v>1543625.7912282618</v>
          </cell>
          <cell r="I370">
            <v>1543625.7912282618</v>
          </cell>
          <cell r="J370">
            <v>1543625.7912282618</v>
          </cell>
          <cell r="K370">
            <v>1543625.7912282618</v>
          </cell>
          <cell r="L370">
            <v>1543625.7912282618</v>
          </cell>
          <cell r="M370">
            <v>1543625.7912282618</v>
          </cell>
          <cell r="N370">
            <v>1543625.7912282618</v>
          </cell>
          <cell r="O370">
            <v>1543625.7912282618</v>
          </cell>
        </row>
        <row r="371">
          <cell r="D371">
            <v>1.8596198314711687</v>
          </cell>
          <cell r="E371">
            <v>1.8596198314711687</v>
          </cell>
          <cell r="F371">
            <v>1.8596198314711687</v>
          </cell>
          <cell r="G371">
            <v>1.8596198314711687</v>
          </cell>
          <cell r="H371">
            <v>1.8596198314711687</v>
          </cell>
          <cell r="I371">
            <v>1.8596198314711687</v>
          </cell>
          <cell r="J371">
            <v>1.8596198314711687</v>
          </cell>
          <cell r="K371">
            <v>1.8596198314711687</v>
          </cell>
          <cell r="L371">
            <v>1.8596198314711687</v>
          </cell>
          <cell r="M371">
            <v>1.8596198314711687</v>
          </cell>
          <cell r="N371">
            <v>1.8596198314711687</v>
          </cell>
          <cell r="O371">
            <v>1.8596198314711687</v>
          </cell>
        </row>
        <row r="373">
          <cell r="B373" t="str">
            <v>Presumptive tax</v>
          </cell>
          <cell r="D373">
            <v>77362.053905760011</v>
          </cell>
          <cell r="E373">
            <v>77362.053905760011</v>
          </cell>
          <cell r="F373">
            <v>77362.053905760011</v>
          </cell>
          <cell r="G373">
            <v>77362.053905760011</v>
          </cell>
          <cell r="H373">
            <v>77362.053905760011</v>
          </cell>
          <cell r="I373">
            <v>77362.053905760011</v>
          </cell>
          <cell r="J373">
            <v>77362.053905760011</v>
          </cell>
          <cell r="K373">
            <v>77362.053905760011</v>
          </cell>
          <cell r="L373">
            <v>77362.053905760011</v>
          </cell>
          <cell r="M373">
            <v>77362.053905760011</v>
          </cell>
          <cell r="N373">
            <v>77362.053905760011</v>
          </cell>
          <cell r="O373">
            <v>77362.053905760011</v>
          </cell>
        </row>
        <row r="374">
          <cell r="B374" t="str">
            <v>Tax U/S 50 (4) @ 3.5%</v>
          </cell>
          <cell r="D374">
            <v>0</v>
          </cell>
          <cell r="E374">
            <v>0</v>
          </cell>
          <cell r="F374">
            <v>0</v>
          </cell>
          <cell r="G374">
            <v>0</v>
          </cell>
          <cell r="H374">
            <v>0</v>
          </cell>
          <cell r="I374">
            <v>0</v>
          </cell>
          <cell r="J374">
            <v>0</v>
          </cell>
          <cell r="K374">
            <v>0</v>
          </cell>
          <cell r="L374">
            <v>0</v>
          </cell>
          <cell r="M374">
            <v>0</v>
          </cell>
          <cell r="N374">
            <v>0</v>
          </cell>
          <cell r="O374">
            <v>0</v>
          </cell>
        </row>
        <row r="375">
          <cell r="D375">
            <v>77362.053905760011</v>
          </cell>
          <cell r="E375">
            <v>77362.053905760011</v>
          </cell>
          <cell r="F375">
            <v>77362.053905760011</v>
          </cell>
          <cell r="G375">
            <v>77362.053905760011</v>
          </cell>
          <cell r="H375">
            <v>77362.053905760011</v>
          </cell>
          <cell r="I375">
            <v>77362.053905760011</v>
          </cell>
          <cell r="J375">
            <v>77362.053905760011</v>
          </cell>
          <cell r="K375">
            <v>77362.053905760011</v>
          </cell>
          <cell r="L375">
            <v>77362.053905760011</v>
          </cell>
          <cell r="M375">
            <v>77362.053905760011</v>
          </cell>
          <cell r="N375">
            <v>77362.053905760011</v>
          </cell>
          <cell r="O375">
            <v>77362.053905760011</v>
          </cell>
        </row>
        <row r="377">
          <cell r="B377" t="str">
            <v>Existing selling price</v>
          </cell>
        </row>
        <row r="378">
          <cell r="B378" t="str">
            <v>Landed cost</v>
          </cell>
          <cell r="D378">
            <v>1620987.8451340217</v>
          </cell>
          <cell r="E378">
            <v>1620987.8451340217</v>
          </cell>
          <cell r="F378">
            <v>1620987.8451340217</v>
          </cell>
          <cell r="G378">
            <v>1620987.8451340217</v>
          </cell>
          <cell r="H378">
            <v>1620987.8451340217</v>
          </cell>
          <cell r="I378">
            <v>1620987.8451340217</v>
          </cell>
          <cell r="J378">
            <v>1620987.8451340217</v>
          </cell>
          <cell r="K378">
            <v>1620987.8451340217</v>
          </cell>
          <cell r="L378">
            <v>1620987.8451340217</v>
          </cell>
          <cell r="M378">
            <v>1620987.8451340217</v>
          </cell>
          <cell r="N378">
            <v>1620987.8451340217</v>
          </cell>
          <cell r="O378">
            <v>1620987.8451340217</v>
          </cell>
        </row>
        <row r="379">
          <cell r="B379" t="str">
            <v>Distributor Mark-up.</v>
          </cell>
          <cell r="D379">
            <v>60000</v>
          </cell>
          <cell r="E379">
            <v>60000</v>
          </cell>
          <cell r="F379">
            <v>60000</v>
          </cell>
          <cell r="G379">
            <v>60000</v>
          </cell>
          <cell r="H379">
            <v>60000</v>
          </cell>
          <cell r="I379">
            <v>60000</v>
          </cell>
          <cell r="J379">
            <v>60000</v>
          </cell>
          <cell r="K379">
            <v>60000</v>
          </cell>
          <cell r="L379">
            <v>60000</v>
          </cell>
          <cell r="M379">
            <v>60000</v>
          </cell>
          <cell r="N379">
            <v>60000</v>
          </cell>
          <cell r="O379">
            <v>60000</v>
          </cell>
        </row>
        <row r="380">
          <cell r="B380" t="str">
            <v>Income  Tax 3.5%</v>
          </cell>
          <cell r="D380">
            <v>0</v>
          </cell>
          <cell r="E380">
            <v>0</v>
          </cell>
          <cell r="F380">
            <v>0</v>
          </cell>
          <cell r="G380">
            <v>0</v>
          </cell>
          <cell r="H380">
            <v>0</v>
          </cell>
          <cell r="I380">
            <v>0</v>
          </cell>
          <cell r="J380">
            <v>0</v>
          </cell>
          <cell r="K380">
            <v>0</v>
          </cell>
          <cell r="L380">
            <v>0</v>
          </cell>
          <cell r="M380">
            <v>0</v>
          </cell>
          <cell r="N380">
            <v>0</v>
          </cell>
          <cell r="O380">
            <v>0</v>
          </cell>
        </row>
        <row r="381">
          <cell r="B381" t="str">
            <v>Dealer commission</v>
          </cell>
          <cell r="D381">
            <v>30000</v>
          </cell>
          <cell r="E381">
            <v>30000</v>
          </cell>
          <cell r="F381">
            <v>30000</v>
          </cell>
          <cell r="G381">
            <v>30000</v>
          </cell>
          <cell r="H381">
            <v>30000</v>
          </cell>
          <cell r="I381">
            <v>30000</v>
          </cell>
          <cell r="J381">
            <v>30000</v>
          </cell>
          <cell r="K381">
            <v>30000</v>
          </cell>
          <cell r="L381">
            <v>30000</v>
          </cell>
          <cell r="M381">
            <v>30000</v>
          </cell>
          <cell r="N381">
            <v>30000</v>
          </cell>
          <cell r="O381">
            <v>30000</v>
          </cell>
        </row>
        <row r="382">
          <cell r="D382">
            <v>1710987.8451340217</v>
          </cell>
          <cell r="E382">
            <v>1710987.8451340217</v>
          </cell>
          <cell r="F382">
            <v>1710987.8451340217</v>
          </cell>
          <cell r="G382">
            <v>1710987.8451340217</v>
          </cell>
          <cell r="H382">
            <v>1710987.8451340217</v>
          </cell>
          <cell r="I382">
            <v>1710987.8451340217</v>
          </cell>
          <cell r="J382">
            <v>1710987.8451340217</v>
          </cell>
          <cell r="K382">
            <v>1710987.8451340217</v>
          </cell>
          <cell r="L382">
            <v>1710987.8451340217</v>
          </cell>
          <cell r="M382">
            <v>1710987.8451340217</v>
          </cell>
          <cell r="N382">
            <v>1710987.8451340217</v>
          </cell>
          <cell r="O382">
            <v>1710987.8451340217</v>
          </cell>
        </row>
        <row r="383">
          <cell r="B383" t="str">
            <v>Sales tax</v>
          </cell>
          <cell r="D383">
            <v>256648.17677010325</v>
          </cell>
          <cell r="E383">
            <v>256648.17677010325</v>
          </cell>
          <cell r="F383">
            <v>256648.17677010325</v>
          </cell>
          <cell r="G383">
            <v>256648.17677010325</v>
          </cell>
          <cell r="H383">
            <v>256648.17677010325</v>
          </cell>
          <cell r="I383">
            <v>256648.17677010325</v>
          </cell>
          <cell r="J383">
            <v>256648.17677010325</v>
          </cell>
          <cell r="K383">
            <v>256648.17677010325</v>
          </cell>
          <cell r="L383">
            <v>256648.17677010325</v>
          </cell>
          <cell r="M383">
            <v>256648.17677010325</v>
          </cell>
          <cell r="N383">
            <v>256648.17677010325</v>
          </cell>
          <cell r="O383">
            <v>256648.17677010325</v>
          </cell>
        </row>
        <row r="384">
          <cell r="B384" t="str">
            <v>Selling price taken in budget</v>
          </cell>
          <cell r="D384">
            <v>1967636.0219041249</v>
          </cell>
          <cell r="E384">
            <v>1967636.0219041249</v>
          </cell>
          <cell r="F384">
            <v>1967636.0219041249</v>
          </cell>
          <cell r="G384">
            <v>1967636.0219041249</v>
          </cell>
          <cell r="H384">
            <v>1967636.0219041249</v>
          </cell>
          <cell r="I384">
            <v>1967636.0219041249</v>
          </cell>
          <cell r="J384">
            <v>1967636.0219041249</v>
          </cell>
          <cell r="K384">
            <v>1967636.0219041249</v>
          </cell>
          <cell r="L384">
            <v>1967636.0219041249</v>
          </cell>
          <cell r="M384">
            <v>1967636.0219041249</v>
          </cell>
          <cell r="N384">
            <v>1967636.0219041249</v>
          </cell>
          <cell r="O384">
            <v>1967636.0219041249</v>
          </cell>
        </row>
        <row r="385">
          <cell r="B385" t="str">
            <v>Selling price as per sales price list</v>
          </cell>
          <cell r="D385">
            <v>1580000</v>
          </cell>
          <cell r="E385">
            <v>1580000</v>
          </cell>
          <cell r="F385">
            <v>1580000</v>
          </cell>
          <cell r="G385">
            <v>1580000</v>
          </cell>
          <cell r="H385">
            <v>1580000</v>
          </cell>
          <cell r="I385">
            <v>1580000</v>
          </cell>
          <cell r="J385">
            <v>1580000</v>
          </cell>
          <cell r="K385">
            <v>1580000</v>
          </cell>
          <cell r="L385">
            <v>1580000</v>
          </cell>
          <cell r="M385">
            <v>1580000</v>
          </cell>
          <cell r="N385">
            <v>1580000</v>
          </cell>
          <cell r="O385">
            <v>1580000</v>
          </cell>
        </row>
        <row r="387">
          <cell r="B387" t="str">
            <v>Units sold</v>
          </cell>
          <cell r="D387">
            <v>10</v>
          </cell>
          <cell r="E387">
            <v>10</v>
          </cell>
          <cell r="F387">
            <v>10</v>
          </cell>
          <cell r="G387">
            <v>10</v>
          </cell>
          <cell r="H387">
            <v>10</v>
          </cell>
          <cell r="I387">
            <v>10</v>
          </cell>
          <cell r="J387">
            <v>10</v>
          </cell>
          <cell r="K387">
            <v>10</v>
          </cell>
          <cell r="L387">
            <v>10</v>
          </cell>
          <cell r="M387">
            <v>10</v>
          </cell>
          <cell r="N387">
            <v>10</v>
          </cell>
          <cell r="O387">
            <v>10</v>
          </cell>
        </row>
        <row r="388">
          <cell r="D388">
            <v>8300760</v>
          </cell>
          <cell r="E388">
            <v>8300760</v>
          </cell>
          <cell r="F388">
            <v>8300760</v>
          </cell>
          <cell r="G388">
            <v>8300760</v>
          </cell>
          <cell r="H388">
            <v>8300760</v>
          </cell>
          <cell r="I388">
            <v>8300760</v>
          </cell>
          <cell r="J388">
            <v>8300760</v>
          </cell>
          <cell r="K388">
            <v>8300760</v>
          </cell>
          <cell r="L388">
            <v>8300760</v>
          </cell>
          <cell r="M388">
            <v>8300760</v>
          </cell>
          <cell r="N388">
            <v>8300760</v>
          </cell>
          <cell r="O388">
            <v>8300760</v>
          </cell>
          <cell r="P388">
            <v>99609120</v>
          </cell>
        </row>
        <row r="389">
          <cell r="B389" t="str">
            <v xml:space="preserve">Working </v>
          </cell>
        </row>
        <row r="390">
          <cell r="B390" t="str">
            <v xml:space="preserve">Sales </v>
          </cell>
          <cell r="D390">
            <v>19676360.219041251</v>
          </cell>
          <cell r="E390">
            <v>19676360.219041251</v>
          </cell>
          <cell r="F390">
            <v>19676360.219041251</v>
          </cell>
          <cell r="G390">
            <v>19676360.219041251</v>
          </cell>
          <cell r="H390">
            <v>19676360.219041251</v>
          </cell>
          <cell r="I390">
            <v>19676360.219041251</v>
          </cell>
          <cell r="J390">
            <v>19676360.219041251</v>
          </cell>
          <cell r="K390">
            <v>19676360.219041251</v>
          </cell>
          <cell r="L390">
            <v>19676360.219041251</v>
          </cell>
          <cell r="M390">
            <v>19676360.219041251</v>
          </cell>
          <cell r="N390">
            <v>19676360.219041251</v>
          </cell>
          <cell r="O390">
            <v>19676360.219041251</v>
          </cell>
        </row>
        <row r="391">
          <cell r="B391" t="str">
            <v>Sales tax</v>
          </cell>
          <cell r="D391">
            <v>256648.17677010325</v>
          </cell>
          <cell r="E391">
            <v>256648.17677010325</v>
          </cell>
          <cell r="F391">
            <v>256648.17677010325</v>
          </cell>
          <cell r="G391">
            <v>256648.17677010325</v>
          </cell>
          <cell r="H391">
            <v>256648.17677010325</v>
          </cell>
          <cell r="I391">
            <v>256648.17677010325</v>
          </cell>
          <cell r="J391">
            <v>256648.17677010325</v>
          </cell>
          <cell r="K391">
            <v>256648.17677010325</v>
          </cell>
          <cell r="L391">
            <v>256648.17677010325</v>
          </cell>
          <cell r="M391">
            <v>256648.17677010325</v>
          </cell>
          <cell r="N391">
            <v>256648.17677010325</v>
          </cell>
          <cell r="O391">
            <v>256648.17677010325</v>
          </cell>
        </row>
        <row r="392">
          <cell r="B392" t="str">
            <v>Cost of Sales - Per unit</v>
          </cell>
          <cell r="D392">
            <v>1543625.7912282618</v>
          </cell>
          <cell r="E392">
            <v>1543625.7912282618</v>
          </cell>
          <cell r="F392">
            <v>1543625.7912282618</v>
          </cell>
          <cell r="G392">
            <v>1543625.7912282618</v>
          </cell>
          <cell r="H392">
            <v>1543625.7912282618</v>
          </cell>
          <cell r="I392">
            <v>1543625.7912282618</v>
          </cell>
          <cell r="J392">
            <v>1543625.7912282618</v>
          </cell>
          <cell r="K392">
            <v>1543625.7912282618</v>
          </cell>
          <cell r="L392">
            <v>1543625.7912282618</v>
          </cell>
          <cell r="M392">
            <v>1543625.7912282618</v>
          </cell>
          <cell r="N392">
            <v>1543625.7912282618</v>
          </cell>
          <cell r="O392">
            <v>1543625.7912282618</v>
          </cell>
        </row>
        <row r="393">
          <cell r="B393" t="str">
            <v>Cost of Sales - Total</v>
          </cell>
          <cell r="D393">
            <v>14662637.373225018</v>
          </cell>
          <cell r="E393">
            <v>14662637.373225018</v>
          </cell>
          <cell r="F393">
            <v>14662637.373225018</v>
          </cell>
          <cell r="G393">
            <v>14662637.373225018</v>
          </cell>
          <cell r="H393">
            <v>14662637.373225018</v>
          </cell>
          <cell r="I393">
            <v>14662637.373225018</v>
          </cell>
          <cell r="J393">
            <v>14662637.373225018</v>
          </cell>
          <cell r="K393">
            <v>14662637.373225018</v>
          </cell>
          <cell r="L393">
            <v>14662637.373225018</v>
          </cell>
          <cell r="M393">
            <v>14662637.373225018</v>
          </cell>
          <cell r="N393">
            <v>14662637.373225018</v>
          </cell>
          <cell r="O393">
            <v>14662637.373225018</v>
          </cell>
        </row>
        <row r="394">
          <cell r="B394" t="str">
            <v>Presumptive Tax - Per unit</v>
          </cell>
          <cell r="D394">
            <v>77362.053905760011</v>
          </cell>
          <cell r="E394">
            <v>77362.053905760011</v>
          </cell>
          <cell r="F394">
            <v>77362.053905760011</v>
          </cell>
          <cell r="G394">
            <v>77362.053905760011</v>
          </cell>
          <cell r="H394">
            <v>77362.053905760011</v>
          </cell>
          <cell r="I394">
            <v>77362.053905760011</v>
          </cell>
          <cell r="J394">
            <v>77362.053905760011</v>
          </cell>
          <cell r="K394">
            <v>77362.053905760011</v>
          </cell>
          <cell r="L394">
            <v>77362.053905760011</v>
          </cell>
          <cell r="M394">
            <v>77362.053905760011</v>
          </cell>
          <cell r="N394">
            <v>77362.053905760011</v>
          </cell>
          <cell r="O394">
            <v>77362.053905760011</v>
          </cell>
        </row>
        <row r="395">
          <cell r="B395" t="str">
            <v>Presumptive Tax - Total</v>
          </cell>
          <cell r="D395">
            <v>773620.53905760008</v>
          </cell>
          <cell r="E395">
            <v>773620.53905760008</v>
          </cell>
          <cell r="F395">
            <v>773620.53905760008</v>
          </cell>
          <cell r="G395">
            <v>773620.53905760008</v>
          </cell>
          <cell r="H395">
            <v>773620.53905760008</v>
          </cell>
          <cell r="I395">
            <v>773620.53905760008</v>
          </cell>
          <cell r="J395">
            <v>773620.53905760008</v>
          </cell>
          <cell r="K395">
            <v>773620.53905760008</v>
          </cell>
          <cell r="L395">
            <v>773620.53905760008</v>
          </cell>
          <cell r="M395">
            <v>773620.53905760008</v>
          </cell>
          <cell r="N395">
            <v>773620.53905760008</v>
          </cell>
          <cell r="O395">
            <v>773620.53905760008</v>
          </cell>
        </row>
        <row r="396">
          <cell r="D396">
            <v>167362.05390575994</v>
          </cell>
          <cell r="E396">
            <v>167362.05390575994</v>
          </cell>
          <cell r="F396">
            <v>167362.05390575994</v>
          </cell>
          <cell r="G396">
            <v>167362.05390575994</v>
          </cell>
          <cell r="H396">
            <v>167362.05390575994</v>
          </cell>
          <cell r="I396">
            <v>167362.05390575994</v>
          </cell>
          <cell r="J396">
            <v>167362.05390575994</v>
          </cell>
          <cell r="K396">
            <v>167362.05390575994</v>
          </cell>
          <cell r="L396">
            <v>167362.05390575994</v>
          </cell>
          <cell r="M396">
            <v>167362.05390575994</v>
          </cell>
          <cell r="N396">
            <v>167362.05390575994</v>
          </cell>
          <cell r="O396">
            <v>167362.05390575994</v>
          </cell>
        </row>
        <row r="397">
          <cell r="D397">
            <v>9.7816039068734859E-2</v>
          </cell>
          <cell r="E397">
            <v>9.7816039068734859E-2</v>
          </cell>
          <cell r="F397">
            <v>9.7816039068734859E-2</v>
          </cell>
          <cell r="G397">
            <v>9.7816039068734859E-2</v>
          </cell>
          <cell r="H397">
            <v>9.7816039068734859E-2</v>
          </cell>
          <cell r="I397">
            <v>9.7816039068734859E-2</v>
          </cell>
          <cell r="J397">
            <v>9.7816039068734859E-2</v>
          </cell>
          <cell r="K397">
            <v>9.7816039068734859E-2</v>
          </cell>
          <cell r="L397">
            <v>9.7816039068734859E-2</v>
          </cell>
          <cell r="M397">
            <v>9.7816039068734859E-2</v>
          </cell>
          <cell r="N397">
            <v>9.7816039068734859E-2</v>
          </cell>
          <cell r="O397">
            <v>9.7816039068734859E-2</v>
          </cell>
        </row>
        <row r="399">
          <cell r="B399" t="str">
            <v>Hiace - Panel Van</v>
          </cell>
          <cell r="D399">
            <v>548</v>
          </cell>
          <cell r="E399">
            <v>579</v>
          </cell>
          <cell r="F399">
            <v>610</v>
          </cell>
          <cell r="G399">
            <v>641</v>
          </cell>
          <cell r="H399">
            <v>672</v>
          </cell>
          <cell r="I399">
            <v>703</v>
          </cell>
          <cell r="J399">
            <v>734</v>
          </cell>
          <cell r="K399">
            <v>765</v>
          </cell>
          <cell r="L399">
            <v>796</v>
          </cell>
          <cell r="M399">
            <v>827</v>
          </cell>
          <cell r="N399">
            <v>858</v>
          </cell>
          <cell r="O399">
            <v>889</v>
          </cell>
        </row>
        <row r="401">
          <cell r="B401" t="str">
            <v>Document Retirement i.e. C &amp; F</v>
          </cell>
          <cell r="D401">
            <v>0.52</v>
          </cell>
          <cell r="E401">
            <v>0.52</v>
          </cell>
          <cell r="F401">
            <v>0.52</v>
          </cell>
          <cell r="G401">
            <v>0.52</v>
          </cell>
          <cell r="H401">
            <v>0.52</v>
          </cell>
          <cell r="I401">
            <v>0.52</v>
          </cell>
          <cell r="J401">
            <v>0.52</v>
          </cell>
          <cell r="K401">
            <v>0.52</v>
          </cell>
          <cell r="L401">
            <v>0.52</v>
          </cell>
          <cell r="M401">
            <v>0.52</v>
          </cell>
          <cell r="N401">
            <v>0.52</v>
          </cell>
          <cell r="O401">
            <v>0.52</v>
          </cell>
        </row>
        <row r="402">
          <cell r="B402" t="str">
            <v>Duty / Sales tax / Octroi / DMI / Tax etc.</v>
          </cell>
          <cell r="D402">
            <v>0.52</v>
          </cell>
          <cell r="E402">
            <v>0.52</v>
          </cell>
          <cell r="F402">
            <v>0.52</v>
          </cell>
          <cell r="G402">
            <v>0.52</v>
          </cell>
          <cell r="H402">
            <v>0.52</v>
          </cell>
          <cell r="I402">
            <v>0.52</v>
          </cell>
          <cell r="J402">
            <v>0.52</v>
          </cell>
          <cell r="K402">
            <v>0.52</v>
          </cell>
          <cell r="L402">
            <v>0.52</v>
          </cell>
          <cell r="M402">
            <v>0.52</v>
          </cell>
          <cell r="N402">
            <v>0.52</v>
          </cell>
          <cell r="O402">
            <v>0.52</v>
          </cell>
        </row>
        <row r="403">
          <cell r="B403" t="str">
            <v>QUANTITY</v>
          </cell>
          <cell r="D403">
            <v>1</v>
          </cell>
          <cell r="E403">
            <v>1</v>
          </cell>
          <cell r="F403">
            <v>1</v>
          </cell>
          <cell r="G403">
            <v>1</v>
          </cell>
          <cell r="H403">
            <v>1</v>
          </cell>
          <cell r="I403">
            <v>1</v>
          </cell>
          <cell r="J403">
            <v>1</v>
          </cell>
          <cell r="K403">
            <v>1</v>
          </cell>
          <cell r="L403">
            <v>1</v>
          </cell>
          <cell r="M403">
            <v>1</v>
          </cell>
          <cell r="N403">
            <v>1</v>
          </cell>
          <cell r="O403">
            <v>1</v>
          </cell>
        </row>
        <row r="404">
          <cell r="B404" t="str">
            <v>C &amp; F</v>
          </cell>
          <cell r="C404" t="str">
            <v>¥</v>
          </cell>
          <cell r="D404">
            <v>1408411</v>
          </cell>
          <cell r="E404">
            <v>1408411</v>
          </cell>
          <cell r="F404">
            <v>1408411</v>
          </cell>
          <cell r="G404">
            <v>1408411</v>
          </cell>
          <cell r="H404">
            <v>1408411</v>
          </cell>
          <cell r="I404">
            <v>1408411</v>
          </cell>
          <cell r="J404">
            <v>1408411</v>
          </cell>
          <cell r="K404">
            <v>1408411</v>
          </cell>
          <cell r="L404">
            <v>1408411</v>
          </cell>
          <cell r="M404">
            <v>1408411</v>
          </cell>
          <cell r="N404">
            <v>1408411</v>
          </cell>
          <cell r="O404">
            <v>1408411</v>
          </cell>
        </row>
        <row r="405">
          <cell r="B405" t="str">
            <v>F.O.B. VALUE - ITP</v>
          </cell>
          <cell r="C405" t="str">
            <v>¥</v>
          </cell>
          <cell r="D405">
            <v>1408411</v>
          </cell>
          <cell r="E405">
            <v>1408411</v>
          </cell>
          <cell r="F405">
            <v>1408411</v>
          </cell>
          <cell r="G405">
            <v>1408411</v>
          </cell>
          <cell r="H405">
            <v>1408411</v>
          </cell>
          <cell r="I405">
            <v>1408411</v>
          </cell>
          <cell r="J405">
            <v>1408411</v>
          </cell>
          <cell r="K405">
            <v>1408411</v>
          </cell>
          <cell r="L405">
            <v>1408411</v>
          </cell>
          <cell r="M405">
            <v>1408411</v>
          </cell>
          <cell r="N405">
            <v>1408411</v>
          </cell>
          <cell r="O405">
            <v>1408411</v>
          </cell>
        </row>
        <row r="406">
          <cell r="B406" t="str">
            <v>OPTIONS</v>
          </cell>
          <cell r="C406" t="str">
            <v>¥</v>
          </cell>
          <cell r="D406">
            <v>0</v>
          </cell>
          <cell r="E406">
            <v>0</v>
          </cell>
          <cell r="F406">
            <v>0</v>
          </cell>
          <cell r="G406">
            <v>0</v>
          </cell>
          <cell r="H406">
            <v>0</v>
          </cell>
          <cell r="I406">
            <v>0</v>
          </cell>
          <cell r="J406">
            <v>0</v>
          </cell>
          <cell r="K406">
            <v>0</v>
          </cell>
          <cell r="L406">
            <v>0</v>
          </cell>
          <cell r="M406">
            <v>0</v>
          </cell>
          <cell r="N406">
            <v>0</v>
          </cell>
          <cell r="O406">
            <v>0</v>
          </cell>
        </row>
        <row r="407">
          <cell r="B407" t="str">
            <v>COMMISSION  (FIXED)</v>
          </cell>
          <cell r="C407" t="str">
            <v>¥</v>
          </cell>
          <cell r="D407">
            <v>0</v>
          </cell>
          <cell r="E407">
            <v>0</v>
          </cell>
          <cell r="F407">
            <v>0</v>
          </cell>
          <cell r="G407">
            <v>0</v>
          </cell>
          <cell r="H407">
            <v>0</v>
          </cell>
          <cell r="I407">
            <v>0</v>
          </cell>
          <cell r="J407">
            <v>0</v>
          </cell>
          <cell r="K407">
            <v>0</v>
          </cell>
          <cell r="L407">
            <v>0</v>
          </cell>
          <cell r="M407">
            <v>0</v>
          </cell>
          <cell r="N407">
            <v>0</v>
          </cell>
          <cell r="O407">
            <v>0</v>
          </cell>
        </row>
        <row r="408">
          <cell r="B408" t="str">
            <v>ESTIMATED YEN</v>
          </cell>
          <cell r="C408" t="str">
            <v>¥</v>
          </cell>
        </row>
        <row r="409">
          <cell r="B409" t="str">
            <v>LOADING FOR ADVERTISING/WARRANTY</v>
          </cell>
          <cell r="C409" t="str">
            <v>¥</v>
          </cell>
          <cell r="D409">
            <v>0</v>
          </cell>
          <cell r="E409">
            <v>0</v>
          </cell>
          <cell r="F409">
            <v>0</v>
          </cell>
          <cell r="G409">
            <v>0</v>
          </cell>
          <cell r="H409">
            <v>0</v>
          </cell>
          <cell r="I409">
            <v>0</v>
          </cell>
          <cell r="J409">
            <v>0</v>
          </cell>
          <cell r="K409">
            <v>0</v>
          </cell>
          <cell r="L409">
            <v>0</v>
          </cell>
          <cell r="M409">
            <v>0</v>
          </cell>
          <cell r="N409">
            <v>0</v>
          </cell>
          <cell r="O409">
            <v>0</v>
          </cell>
        </row>
        <row r="410">
          <cell r="B410" t="str">
            <v>SUB - TOTAL</v>
          </cell>
          <cell r="C410" t="str">
            <v>¥</v>
          </cell>
          <cell r="D410">
            <v>1408411</v>
          </cell>
          <cell r="E410">
            <v>1408411</v>
          </cell>
          <cell r="F410">
            <v>1408411</v>
          </cell>
          <cell r="G410">
            <v>1408411</v>
          </cell>
          <cell r="H410">
            <v>1408411</v>
          </cell>
          <cell r="I410">
            <v>1408411</v>
          </cell>
          <cell r="J410">
            <v>1408411</v>
          </cell>
          <cell r="K410">
            <v>1408411</v>
          </cell>
          <cell r="L410">
            <v>1408411</v>
          </cell>
          <cell r="M410">
            <v>1408411</v>
          </cell>
          <cell r="N410">
            <v>1408411</v>
          </cell>
          <cell r="O410">
            <v>1408411</v>
          </cell>
        </row>
        <row r="411">
          <cell r="B411" t="str">
            <v>SUB - TOTAL</v>
          </cell>
          <cell r="C411" t="str">
            <v>Rs</v>
          </cell>
          <cell r="D411">
            <v>732373.72</v>
          </cell>
          <cell r="E411">
            <v>732373.72</v>
          </cell>
          <cell r="F411">
            <v>732373.72</v>
          </cell>
          <cell r="G411">
            <v>732373.72</v>
          </cell>
          <cell r="H411">
            <v>732373.72</v>
          </cell>
          <cell r="I411">
            <v>732373.72</v>
          </cell>
          <cell r="J411">
            <v>732373.72</v>
          </cell>
          <cell r="K411">
            <v>732373.72</v>
          </cell>
          <cell r="L411">
            <v>732373.72</v>
          </cell>
          <cell r="M411">
            <v>732373.72</v>
          </cell>
          <cell r="N411">
            <v>732373.72</v>
          </cell>
          <cell r="O411">
            <v>732373.72</v>
          </cell>
        </row>
        <row r="412">
          <cell r="B412" t="str">
            <v>INSURANCE @ 0.3% OF C&amp;F</v>
          </cell>
          <cell r="C412" t="str">
            <v>Rs</v>
          </cell>
          <cell r="D412">
            <v>2197.1211600000001</v>
          </cell>
          <cell r="E412">
            <v>2197.1211600000001</v>
          </cell>
          <cell r="F412">
            <v>2197.1211600000001</v>
          </cell>
          <cell r="G412">
            <v>2197.1211600000001</v>
          </cell>
          <cell r="H412">
            <v>2197.1211600000001</v>
          </cell>
          <cell r="I412">
            <v>2197.1211600000001</v>
          </cell>
          <cell r="J412">
            <v>2197.1211600000001</v>
          </cell>
          <cell r="K412">
            <v>2197.1211600000001</v>
          </cell>
          <cell r="L412">
            <v>2197.1211600000001</v>
          </cell>
          <cell r="M412">
            <v>2197.1211600000001</v>
          </cell>
          <cell r="N412">
            <v>2197.1211600000001</v>
          </cell>
          <cell r="O412">
            <v>2197.1211600000001</v>
          </cell>
        </row>
        <row r="413">
          <cell r="B413" t="str">
            <v>OCEAN FREIGHT</v>
          </cell>
          <cell r="C413" t="str">
            <v>Rs</v>
          </cell>
          <cell r="D413">
            <v>0</v>
          </cell>
          <cell r="E413">
            <v>0</v>
          </cell>
          <cell r="F413">
            <v>0</v>
          </cell>
          <cell r="G413">
            <v>0</v>
          </cell>
          <cell r="H413">
            <v>0</v>
          </cell>
          <cell r="I413">
            <v>0</v>
          </cell>
          <cell r="J413">
            <v>0</v>
          </cell>
          <cell r="K413">
            <v>0</v>
          </cell>
          <cell r="L413">
            <v>0</v>
          </cell>
          <cell r="M413">
            <v>0</v>
          </cell>
          <cell r="N413">
            <v>0</v>
          </cell>
          <cell r="O413">
            <v>0</v>
          </cell>
        </row>
        <row r="414">
          <cell r="B414" t="str">
            <v>TOTAL  C &amp; F</v>
          </cell>
          <cell r="C414" t="str">
            <v>Rs</v>
          </cell>
          <cell r="D414">
            <v>734570.84115999995</v>
          </cell>
          <cell r="E414">
            <v>734570.84115999995</v>
          </cell>
          <cell r="F414">
            <v>734570.84115999995</v>
          </cell>
          <cell r="G414">
            <v>734570.84115999995</v>
          </cell>
          <cell r="H414">
            <v>734570.84115999995</v>
          </cell>
          <cell r="I414">
            <v>734570.84115999995</v>
          </cell>
          <cell r="J414">
            <v>734570.84115999995</v>
          </cell>
          <cell r="K414">
            <v>734570.84115999995</v>
          </cell>
          <cell r="L414">
            <v>734570.84115999995</v>
          </cell>
          <cell r="M414">
            <v>734570.84115999995</v>
          </cell>
          <cell r="N414">
            <v>734570.84115999995</v>
          </cell>
          <cell r="O414">
            <v>734570.84115999995</v>
          </cell>
        </row>
        <row r="415">
          <cell r="B415" t="str">
            <v>LANDING  CHARGES 1%</v>
          </cell>
          <cell r="C415" t="str">
            <v>Rs</v>
          </cell>
          <cell r="D415">
            <v>7345.7084115999996</v>
          </cell>
          <cell r="E415">
            <v>7345.7084115999996</v>
          </cell>
          <cell r="F415">
            <v>7345.7084115999996</v>
          </cell>
          <cell r="G415">
            <v>7345.7084115999996</v>
          </cell>
          <cell r="H415">
            <v>7345.7084115999996</v>
          </cell>
          <cell r="I415">
            <v>7345.7084115999996</v>
          </cell>
          <cell r="J415">
            <v>7345.7084115999996</v>
          </cell>
          <cell r="K415">
            <v>7345.7084115999996</v>
          </cell>
          <cell r="L415">
            <v>7345.7084115999996</v>
          </cell>
          <cell r="M415">
            <v>7345.7084115999996</v>
          </cell>
          <cell r="N415">
            <v>7345.7084115999996</v>
          </cell>
          <cell r="O415">
            <v>7345.7084115999996</v>
          </cell>
        </row>
        <row r="416">
          <cell r="B416" t="str">
            <v>UNIT  VALUE</v>
          </cell>
          <cell r="C416" t="str">
            <v>Rs</v>
          </cell>
          <cell r="D416">
            <v>741916.54957159993</v>
          </cell>
          <cell r="E416">
            <v>741916.54957159993</v>
          </cell>
          <cell r="F416">
            <v>741916.54957159993</v>
          </cell>
          <cell r="G416">
            <v>741916.54957159993</v>
          </cell>
          <cell r="H416">
            <v>741916.54957159993</v>
          </cell>
          <cell r="I416">
            <v>741916.54957159993</v>
          </cell>
          <cell r="J416">
            <v>741916.54957159993</v>
          </cell>
          <cell r="K416">
            <v>741916.54957159993</v>
          </cell>
          <cell r="L416">
            <v>741916.54957159993</v>
          </cell>
          <cell r="M416">
            <v>741916.54957159993</v>
          </cell>
          <cell r="N416">
            <v>741916.54957159993</v>
          </cell>
          <cell r="O416">
            <v>741916.54957159993</v>
          </cell>
        </row>
        <row r="417">
          <cell r="B417" t="str">
            <v>DUTY ASSESSIBLE VALUE (DAV)</v>
          </cell>
          <cell r="C417">
            <v>1</v>
          </cell>
          <cell r="D417">
            <v>741916.54957159993</v>
          </cell>
          <cell r="E417">
            <v>741916.54957159993</v>
          </cell>
          <cell r="F417">
            <v>741916.54957159993</v>
          </cell>
          <cell r="G417">
            <v>741916.54957159993</v>
          </cell>
          <cell r="H417">
            <v>741916.54957159993</v>
          </cell>
          <cell r="I417">
            <v>741916.54957159993</v>
          </cell>
          <cell r="J417">
            <v>741916.54957159993</v>
          </cell>
          <cell r="K417">
            <v>741916.54957159993</v>
          </cell>
          <cell r="L417">
            <v>741916.54957159993</v>
          </cell>
          <cell r="M417">
            <v>741916.54957159993</v>
          </cell>
          <cell r="N417">
            <v>741916.54957159993</v>
          </cell>
          <cell r="O417">
            <v>741916.54957159993</v>
          </cell>
        </row>
        <row r="418">
          <cell r="B418" t="str">
            <v>C &amp; F</v>
          </cell>
          <cell r="C418">
            <v>2</v>
          </cell>
          <cell r="D418">
            <v>732373.72</v>
          </cell>
          <cell r="E418">
            <v>732373.72</v>
          </cell>
          <cell r="F418">
            <v>732373.72</v>
          </cell>
          <cell r="G418">
            <v>732373.72</v>
          </cell>
          <cell r="H418">
            <v>732373.72</v>
          </cell>
          <cell r="I418">
            <v>732373.72</v>
          </cell>
          <cell r="J418">
            <v>732373.72</v>
          </cell>
          <cell r="K418">
            <v>732373.72</v>
          </cell>
          <cell r="L418">
            <v>732373.72</v>
          </cell>
          <cell r="M418">
            <v>732373.72</v>
          </cell>
          <cell r="N418">
            <v>732373.72</v>
          </cell>
          <cell r="O418">
            <v>732373.72</v>
          </cell>
        </row>
        <row r="419">
          <cell r="B419" t="str">
            <v>BANK  CHARGES  @ 0.5 %       OF (2)</v>
          </cell>
          <cell r="C419">
            <v>3</v>
          </cell>
          <cell r="D419">
            <v>3661.8685999999998</v>
          </cell>
          <cell r="E419">
            <v>3661.8685999999998</v>
          </cell>
          <cell r="F419">
            <v>3661.8685999999998</v>
          </cell>
          <cell r="G419">
            <v>3661.8685999999998</v>
          </cell>
          <cell r="H419">
            <v>3661.8685999999998</v>
          </cell>
          <cell r="I419">
            <v>3661.8685999999998</v>
          </cell>
          <cell r="J419">
            <v>3661.8685999999998</v>
          </cell>
          <cell r="K419">
            <v>3661.8685999999998</v>
          </cell>
          <cell r="L419">
            <v>3661.8685999999998</v>
          </cell>
          <cell r="M419">
            <v>3661.8685999999998</v>
          </cell>
          <cell r="N419">
            <v>3661.8685999999998</v>
          </cell>
          <cell r="O419">
            <v>3661.8685999999998</v>
          </cell>
        </row>
        <row r="420">
          <cell r="B420" t="str">
            <v>LC OPENING CHG @ 0.35 %      OF (2)</v>
          </cell>
          <cell r="C420">
            <v>4</v>
          </cell>
          <cell r="D420">
            <v>2563.3080199999999</v>
          </cell>
          <cell r="E420">
            <v>2563.3080199999999</v>
          </cell>
          <cell r="F420">
            <v>2563.3080199999999</v>
          </cell>
          <cell r="G420">
            <v>2563.3080199999999</v>
          </cell>
          <cell r="H420">
            <v>2563.3080199999999</v>
          </cell>
          <cell r="I420">
            <v>2563.3080199999999</v>
          </cell>
          <cell r="J420">
            <v>2563.3080199999999</v>
          </cell>
          <cell r="K420">
            <v>2563.3080199999999</v>
          </cell>
          <cell r="L420">
            <v>2563.3080199999999</v>
          </cell>
          <cell r="M420">
            <v>2563.3080199999999</v>
          </cell>
          <cell r="N420">
            <v>2563.3080199999999</v>
          </cell>
          <cell r="O420">
            <v>2563.3080199999999</v>
          </cell>
        </row>
        <row r="421">
          <cell r="B421" t="str">
            <v>ITP Valuation Provisional 8% of (1)</v>
          </cell>
          <cell r="C421">
            <v>5</v>
          </cell>
          <cell r="D421">
            <v>59353.323965727992</v>
          </cell>
          <cell r="E421">
            <v>59353.323965727992</v>
          </cell>
          <cell r="F421">
            <v>59353.323965727992</v>
          </cell>
          <cell r="G421">
            <v>59353.323965727992</v>
          </cell>
          <cell r="H421">
            <v>59353.323965727992</v>
          </cell>
          <cell r="I421">
            <v>59353.323965727992</v>
          </cell>
          <cell r="J421">
            <v>59353.323965727992</v>
          </cell>
          <cell r="K421">
            <v>59353.323965727992</v>
          </cell>
          <cell r="L421">
            <v>59353.323965727992</v>
          </cell>
          <cell r="M421">
            <v>59353.323965727992</v>
          </cell>
          <cell r="N421">
            <v>59353.323965727992</v>
          </cell>
          <cell r="O421">
            <v>59353.323965727992</v>
          </cell>
        </row>
        <row r="422">
          <cell r="B422" t="str">
            <v>INSURANCE @ 0.3 %                OF (2)</v>
          </cell>
          <cell r="C422">
            <v>6</v>
          </cell>
          <cell r="D422">
            <v>2197.1211600000001</v>
          </cell>
          <cell r="E422">
            <v>2197.1211600000001</v>
          </cell>
          <cell r="F422">
            <v>2197.1211600000001</v>
          </cell>
          <cell r="G422">
            <v>2197.1211600000001</v>
          </cell>
          <cell r="H422">
            <v>2197.1211600000001</v>
          </cell>
          <cell r="I422">
            <v>2197.1211600000001</v>
          </cell>
          <cell r="J422">
            <v>2197.1211600000001</v>
          </cell>
          <cell r="K422">
            <v>2197.1211600000001</v>
          </cell>
          <cell r="L422">
            <v>2197.1211600000001</v>
          </cell>
          <cell r="M422">
            <v>2197.1211600000001</v>
          </cell>
          <cell r="N422">
            <v>2197.1211600000001</v>
          </cell>
          <cell r="O422">
            <v>2197.1211600000001</v>
          </cell>
        </row>
        <row r="423">
          <cell r="B423" t="str">
            <v>CUSTOM DUTY @ 60 %            OF (1)</v>
          </cell>
          <cell r="C423">
            <v>7</v>
          </cell>
          <cell r="D423">
            <v>445149.92974295997</v>
          </cell>
          <cell r="E423">
            <v>445149.92974295997</v>
          </cell>
          <cell r="F423">
            <v>445149.92974295997</v>
          </cell>
          <cell r="G423">
            <v>445149.92974295997</v>
          </cell>
          <cell r="H423">
            <v>445149.92974295997</v>
          </cell>
          <cell r="I423">
            <v>445149.92974295997</v>
          </cell>
          <cell r="J423">
            <v>445149.92974295997</v>
          </cell>
          <cell r="K423">
            <v>445149.92974295997</v>
          </cell>
          <cell r="L423">
            <v>445149.92974295997</v>
          </cell>
          <cell r="M423">
            <v>445149.92974295997</v>
          </cell>
          <cell r="N423">
            <v>445149.92974295997</v>
          </cell>
          <cell r="O423">
            <v>445149.92974295997</v>
          </cell>
        </row>
        <row r="424">
          <cell r="B424" t="str">
            <v>C.V.T. 7.5% of (1+7+9+10+11)</v>
          </cell>
          <cell r="C424">
            <v>8</v>
          </cell>
          <cell r="D424">
            <v>107507.45803292481</v>
          </cell>
          <cell r="E424">
            <v>107507.45803292481</v>
          </cell>
          <cell r="F424">
            <v>107507.45803292481</v>
          </cell>
          <cell r="G424">
            <v>107507.45803292481</v>
          </cell>
          <cell r="H424">
            <v>107507.45803292481</v>
          </cell>
          <cell r="I424">
            <v>107507.45803292481</v>
          </cell>
          <cell r="J424">
            <v>107507.45803292481</v>
          </cell>
          <cell r="K424">
            <v>107507.45803292481</v>
          </cell>
          <cell r="L424">
            <v>107507.45803292481</v>
          </cell>
          <cell r="M424">
            <v>107507.45803292481</v>
          </cell>
          <cell r="N424">
            <v>107507.45803292481</v>
          </cell>
          <cell r="O424">
            <v>107507.45803292481</v>
          </cell>
        </row>
        <row r="425">
          <cell r="B425" t="str">
            <v>SALES TAX   @ 15 %  OF (1+7)</v>
          </cell>
          <cell r="C425">
            <v>9</v>
          </cell>
          <cell r="D425">
            <v>178059.97189718398</v>
          </cell>
          <cell r="E425">
            <v>178059.97189718398</v>
          </cell>
          <cell r="F425">
            <v>178059.97189718398</v>
          </cell>
          <cell r="G425">
            <v>178059.97189718398</v>
          </cell>
          <cell r="H425">
            <v>178059.97189718398</v>
          </cell>
          <cell r="I425">
            <v>178059.97189718398</v>
          </cell>
          <cell r="J425">
            <v>178059.97189718398</v>
          </cell>
          <cell r="K425">
            <v>178059.97189718398</v>
          </cell>
          <cell r="L425">
            <v>178059.97189718398</v>
          </cell>
          <cell r="M425">
            <v>178059.97189718398</v>
          </cell>
          <cell r="N425">
            <v>178059.97189718398</v>
          </cell>
          <cell r="O425">
            <v>178059.97189718398</v>
          </cell>
        </row>
        <row r="426">
          <cell r="B426" t="str">
            <v>INCOME TAX  @ 5 % OF (1+7+9)</v>
          </cell>
          <cell r="C426">
            <v>10</v>
          </cell>
          <cell r="D426">
            <v>68256.322560587185</v>
          </cell>
          <cell r="E426">
            <v>68256.322560587185</v>
          </cell>
          <cell r="F426">
            <v>68256.322560587185</v>
          </cell>
          <cell r="G426">
            <v>68256.322560587185</v>
          </cell>
          <cell r="H426">
            <v>68256.322560587185</v>
          </cell>
          <cell r="I426">
            <v>68256.322560587185</v>
          </cell>
          <cell r="J426">
            <v>68256.322560587185</v>
          </cell>
          <cell r="K426">
            <v>68256.322560587185</v>
          </cell>
          <cell r="L426">
            <v>68256.322560587185</v>
          </cell>
          <cell r="M426">
            <v>68256.322560587185</v>
          </cell>
          <cell r="N426">
            <v>68256.322560587185</v>
          </cell>
          <cell r="O426">
            <v>68256.322560587185</v>
          </cell>
        </row>
        <row r="427">
          <cell r="B427" t="str">
            <v>CENTRAL EXCISE DUTY     @ Rs.50</v>
          </cell>
          <cell r="C427">
            <v>11</v>
          </cell>
          <cell r="D427">
            <v>50</v>
          </cell>
          <cell r="E427">
            <v>50</v>
          </cell>
          <cell r="F427">
            <v>50</v>
          </cell>
          <cell r="G427">
            <v>50</v>
          </cell>
          <cell r="H427">
            <v>50</v>
          </cell>
          <cell r="I427">
            <v>50</v>
          </cell>
          <cell r="J427">
            <v>50</v>
          </cell>
          <cell r="K427">
            <v>50</v>
          </cell>
          <cell r="L427">
            <v>50</v>
          </cell>
          <cell r="M427">
            <v>50</v>
          </cell>
          <cell r="N427">
            <v>50</v>
          </cell>
          <cell r="O427">
            <v>50</v>
          </cell>
        </row>
        <row r="428">
          <cell r="B428" t="str">
            <v>OCTROI @ 2 % OF  (1+5+7+8+9+11)</v>
          </cell>
          <cell r="C428">
            <v>12</v>
          </cell>
          <cell r="D428">
            <v>0</v>
          </cell>
          <cell r="E428">
            <v>0</v>
          </cell>
          <cell r="F428">
            <v>0</v>
          </cell>
          <cell r="G428">
            <v>0</v>
          </cell>
          <cell r="H428">
            <v>0</v>
          </cell>
          <cell r="I428">
            <v>0</v>
          </cell>
          <cell r="J428">
            <v>0</v>
          </cell>
          <cell r="K428">
            <v>0</v>
          </cell>
          <cell r="L428">
            <v>0</v>
          </cell>
          <cell r="M428">
            <v>0</v>
          </cell>
          <cell r="N428">
            <v>0</v>
          </cell>
          <cell r="O428">
            <v>0</v>
          </cell>
        </row>
        <row r="429">
          <cell r="B429" t="str">
            <v>KMC DMI @ 0.2 OF (1+5+7+8+9+10)</v>
          </cell>
          <cell r="C429">
            <v>13</v>
          </cell>
          <cell r="D429">
            <v>3200.4871115419678</v>
          </cell>
          <cell r="E429">
            <v>3200.4871115419678</v>
          </cell>
          <cell r="F429">
            <v>3200.4871115419678</v>
          </cell>
          <cell r="G429">
            <v>3200.4871115419678</v>
          </cell>
          <cell r="H429">
            <v>3200.4871115419678</v>
          </cell>
          <cell r="I429">
            <v>3200.4871115419678</v>
          </cell>
          <cell r="J429">
            <v>3200.4871115419678</v>
          </cell>
          <cell r="K429">
            <v>3200.4871115419678</v>
          </cell>
          <cell r="L429">
            <v>3200.4871115419678</v>
          </cell>
          <cell r="M429">
            <v>3200.4871115419678</v>
          </cell>
          <cell r="N429">
            <v>3200.4871115419678</v>
          </cell>
          <cell r="O429">
            <v>3200.4871115419678</v>
          </cell>
        </row>
        <row r="430">
          <cell r="B430" t="str">
            <v>WHARFAGE @ Rs.314 per cubic meter</v>
          </cell>
          <cell r="C430">
            <v>14</v>
          </cell>
          <cell r="D430">
            <v>4396</v>
          </cell>
          <cell r="E430">
            <v>4396</v>
          </cell>
          <cell r="F430">
            <v>4396</v>
          </cell>
          <cell r="G430">
            <v>4396</v>
          </cell>
          <cell r="H430">
            <v>4396</v>
          </cell>
          <cell r="I430">
            <v>4396</v>
          </cell>
          <cell r="J430">
            <v>4396</v>
          </cell>
          <cell r="K430">
            <v>4396</v>
          </cell>
          <cell r="L430">
            <v>4396</v>
          </cell>
          <cell r="M430">
            <v>4396</v>
          </cell>
          <cell r="N430">
            <v>4396</v>
          </cell>
          <cell r="O430">
            <v>4396</v>
          </cell>
        </row>
        <row r="431">
          <cell r="B431" t="str">
            <v>BONDING FEE @ 0 %               OF (1)</v>
          </cell>
          <cell r="C431">
            <v>15</v>
          </cell>
          <cell r="D431">
            <v>0</v>
          </cell>
          <cell r="E431">
            <v>0</v>
          </cell>
          <cell r="F431">
            <v>0</v>
          </cell>
          <cell r="G431">
            <v>0</v>
          </cell>
          <cell r="H431">
            <v>0</v>
          </cell>
          <cell r="I431">
            <v>0</v>
          </cell>
          <cell r="J431">
            <v>0</v>
          </cell>
          <cell r="K431">
            <v>0</v>
          </cell>
          <cell r="L431">
            <v>0</v>
          </cell>
          <cell r="M431">
            <v>0</v>
          </cell>
          <cell r="N431">
            <v>0</v>
          </cell>
          <cell r="O431">
            <v>0</v>
          </cell>
        </row>
        <row r="432">
          <cell r="B432" t="str">
            <v>STAMP DUTY CHARGE    @ Rs. 225</v>
          </cell>
          <cell r="C432">
            <v>16</v>
          </cell>
          <cell r="D432">
            <v>225</v>
          </cell>
          <cell r="E432">
            <v>225</v>
          </cell>
          <cell r="F432">
            <v>225</v>
          </cell>
          <cell r="G432">
            <v>225</v>
          </cell>
          <cell r="H432">
            <v>225</v>
          </cell>
          <cell r="I432">
            <v>225</v>
          </cell>
          <cell r="J432">
            <v>225</v>
          </cell>
          <cell r="K432">
            <v>225</v>
          </cell>
          <cell r="L432">
            <v>225</v>
          </cell>
          <cell r="M432">
            <v>225</v>
          </cell>
          <cell r="N432">
            <v>225</v>
          </cell>
          <cell r="O432">
            <v>225</v>
          </cell>
        </row>
        <row r="433">
          <cell r="B433" t="str">
            <v>CLEARING  CHARGES      @ Rs. 750</v>
          </cell>
          <cell r="C433">
            <v>17</v>
          </cell>
          <cell r="D433">
            <v>750</v>
          </cell>
          <cell r="E433">
            <v>750</v>
          </cell>
          <cell r="F433">
            <v>750</v>
          </cell>
          <cell r="G433">
            <v>750</v>
          </cell>
          <cell r="H433">
            <v>750</v>
          </cell>
          <cell r="I433">
            <v>750</v>
          </cell>
          <cell r="J433">
            <v>750</v>
          </cell>
          <cell r="K433">
            <v>750</v>
          </cell>
          <cell r="L433">
            <v>750</v>
          </cell>
          <cell r="M433">
            <v>750</v>
          </cell>
          <cell r="N433">
            <v>750</v>
          </cell>
          <cell r="O433">
            <v>750</v>
          </cell>
        </row>
        <row r="434">
          <cell r="B434" t="str">
            <v>OTHER CLEARING CHARGES @ Rs.200</v>
          </cell>
          <cell r="C434">
            <v>18</v>
          </cell>
          <cell r="D434">
            <v>200</v>
          </cell>
          <cell r="E434">
            <v>200</v>
          </cell>
          <cell r="F434">
            <v>200</v>
          </cell>
          <cell r="G434">
            <v>200</v>
          </cell>
          <cell r="H434">
            <v>200</v>
          </cell>
          <cell r="I434">
            <v>200</v>
          </cell>
          <cell r="J434">
            <v>200</v>
          </cell>
          <cell r="K434">
            <v>200</v>
          </cell>
          <cell r="L434">
            <v>200</v>
          </cell>
          <cell r="M434">
            <v>200</v>
          </cell>
          <cell r="N434">
            <v>200</v>
          </cell>
          <cell r="O434">
            <v>200</v>
          </cell>
        </row>
        <row r="435">
          <cell r="B435" t="str">
            <v>DELIEVERY ORDER CHARGES @ Rs.600</v>
          </cell>
          <cell r="C435">
            <v>19</v>
          </cell>
          <cell r="D435">
            <v>600</v>
          </cell>
          <cell r="E435">
            <v>600</v>
          </cell>
          <cell r="F435">
            <v>600</v>
          </cell>
          <cell r="G435">
            <v>600</v>
          </cell>
          <cell r="H435">
            <v>600</v>
          </cell>
          <cell r="I435">
            <v>600</v>
          </cell>
          <cell r="J435">
            <v>600</v>
          </cell>
          <cell r="K435">
            <v>600</v>
          </cell>
          <cell r="L435">
            <v>600</v>
          </cell>
          <cell r="M435">
            <v>600</v>
          </cell>
          <cell r="N435">
            <v>600</v>
          </cell>
          <cell r="O435">
            <v>600</v>
          </cell>
        </row>
        <row r="436">
          <cell r="B436" t="str">
            <v>DEMURRAGE</v>
          </cell>
          <cell r="C436">
            <v>20</v>
          </cell>
          <cell r="D436">
            <v>0</v>
          </cell>
          <cell r="E436">
            <v>0</v>
          </cell>
          <cell r="F436">
            <v>0</v>
          </cell>
          <cell r="G436">
            <v>0</v>
          </cell>
          <cell r="H436">
            <v>0</v>
          </cell>
          <cell r="I436">
            <v>0</v>
          </cell>
          <cell r="J436">
            <v>0</v>
          </cell>
          <cell r="K436">
            <v>0</v>
          </cell>
          <cell r="L436">
            <v>0</v>
          </cell>
          <cell r="M436">
            <v>0</v>
          </cell>
          <cell r="N436">
            <v>0</v>
          </cell>
          <cell r="O436">
            <v>0</v>
          </cell>
        </row>
        <row r="437">
          <cell r="B437" t="str">
            <v>SHIFTING CHARGES          @ Rs. 500</v>
          </cell>
          <cell r="C437">
            <v>21</v>
          </cell>
          <cell r="D437">
            <v>500</v>
          </cell>
          <cell r="E437">
            <v>500</v>
          </cell>
          <cell r="F437">
            <v>500</v>
          </cell>
          <cell r="G437">
            <v>500</v>
          </cell>
          <cell r="H437">
            <v>500</v>
          </cell>
          <cell r="I437">
            <v>500</v>
          </cell>
          <cell r="J437">
            <v>500</v>
          </cell>
          <cell r="K437">
            <v>500</v>
          </cell>
          <cell r="L437">
            <v>500</v>
          </cell>
          <cell r="M437">
            <v>500</v>
          </cell>
          <cell r="N437">
            <v>500</v>
          </cell>
          <cell r="O437">
            <v>500</v>
          </cell>
        </row>
        <row r="438">
          <cell r="B438" t="str">
            <v>Total Landed Cost excluding presumptive tax</v>
          </cell>
          <cell r="C438" t="str">
            <v>A</v>
          </cell>
          <cell r="D438">
            <v>1362728.2166331548</v>
          </cell>
          <cell r="E438">
            <v>1362728.2166331548</v>
          </cell>
          <cell r="F438">
            <v>1362728.2166331548</v>
          </cell>
          <cell r="G438">
            <v>1362728.2166331548</v>
          </cell>
          <cell r="H438">
            <v>1362728.2166331548</v>
          </cell>
          <cell r="I438">
            <v>1362728.2166331548</v>
          </cell>
          <cell r="J438">
            <v>1362728.2166331548</v>
          </cell>
          <cell r="K438">
            <v>1362728.2166331548</v>
          </cell>
          <cell r="L438">
            <v>1362728.2166331548</v>
          </cell>
          <cell r="M438">
            <v>1362728.2166331548</v>
          </cell>
          <cell r="N438">
            <v>1362728.2166331548</v>
          </cell>
          <cell r="O438">
            <v>1362728.2166331548</v>
          </cell>
        </row>
        <row r="439">
          <cell r="D439">
            <v>1.8607005950911986</v>
          </cell>
          <cell r="E439">
            <v>1.8607005950911986</v>
          </cell>
          <cell r="F439">
            <v>1.8607005950911986</v>
          </cell>
          <cell r="G439">
            <v>1.8607005950911986</v>
          </cell>
          <cell r="H439">
            <v>1.8607005950911986</v>
          </cell>
          <cell r="I439">
            <v>1.8607005950911986</v>
          </cell>
          <cell r="J439">
            <v>1.8607005950911986</v>
          </cell>
          <cell r="K439">
            <v>1.8607005950911986</v>
          </cell>
          <cell r="L439">
            <v>1.8607005950911986</v>
          </cell>
          <cell r="M439">
            <v>1.8607005950911986</v>
          </cell>
          <cell r="N439">
            <v>1.8607005950911986</v>
          </cell>
          <cell r="O439">
            <v>1.8607005950911986</v>
          </cell>
        </row>
        <row r="441">
          <cell r="B441" t="str">
            <v>Presumptive tax</v>
          </cell>
          <cell r="D441">
            <v>68256.322560587185</v>
          </cell>
          <cell r="E441">
            <v>68256.322560587185</v>
          </cell>
          <cell r="F441">
            <v>68256.322560587185</v>
          </cell>
          <cell r="G441">
            <v>68256.322560587185</v>
          </cell>
          <cell r="H441">
            <v>68256.322560587185</v>
          </cell>
          <cell r="I441">
            <v>68256.322560587185</v>
          </cell>
          <cell r="J441">
            <v>68256.322560587185</v>
          </cell>
          <cell r="K441">
            <v>68256.322560587185</v>
          </cell>
          <cell r="L441">
            <v>68256.322560587185</v>
          </cell>
          <cell r="M441">
            <v>68256.322560587185</v>
          </cell>
          <cell r="N441">
            <v>68256.322560587185</v>
          </cell>
          <cell r="O441">
            <v>68256.322560587185</v>
          </cell>
        </row>
        <row r="442">
          <cell r="B442" t="str">
            <v>Tax U/S 50 (4) @ 3.5%</v>
          </cell>
          <cell r="D442">
            <v>0</v>
          </cell>
          <cell r="E442">
            <v>0</v>
          </cell>
          <cell r="F442">
            <v>0</v>
          </cell>
          <cell r="G442">
            <v>0</v>
          </cell>
          <cell r="H442">
            <v>0</v>
          </cell>
          <cell r="I442">
            <v>0</v>
          </cell>
          <cell r="J442">
            <v>0</v>
          </cell>
          <cell r="K442">
            <v>0</v>
          </cell>
          <cell r="L442">
            <v>0</v>
          </cell>
          <cell r="M442">
            <v>0</v>
          </cell>
          <cell r="N442">
            <v>0</v>
          </cell>
          <cell r="O442">
            <v>0</v>
          </cell>
        </row>
        <row r="443">
          <cell r="D443">
            <v>68256.322560587185</v>
          </cell>
          <cell r="E443">
            <v>68256.322560587185</v>
          </cell>
          <cell r="F443">
            <v>68256.322560587185</v>
          </cell>
          <cell r="G443">
            <v>68256.322560587185</v>
          </cell>
          <cell r="H443">
            <v>68256.322560587185</v>
          </cell>
          <cell r="I443">
            <v>68256.322560587185</v>
          </cell>
          <cell r="J443">
            <v>68256.322560587185</v>
          </cell>
          <cell r="K443">
            <v>68256.322560587185</v>
          </cell>
          <cell r="L443">
            <v>68256.322560587185</v>
          </cell>
          <cell r="M443">
            <v>68256.322560587185</v>
          </cell>
          <cell r="N443">
            <v>68256.322560587185</v>
          </cell>
          <cell r="O443">
            <v>68256.322560587185</v>
          </cell>
        </row>
        <row r="446">
          <cell r="B446" t="str">
            <v>Existing selling price</v>
          </cell>
        </row>
        <row r="447">
          <cell r="B447" t="str">
            <v>Landed cost</v>
          </cell>
          <cell r="D447">
            <v>1362728.2166331548</v>
          </cell>
          <cell r="E447">
            <v>1362728.2166331548</v>
          </cell>
          <cell r="F447">
            <v>1362728.2166331548</v>
          </cell>
          <cell r="G447">
            <v>1362728.2166331548</v>
          </cell>
          <cell r="H447">
            <v>1362728.2166331548</v>
          </cell>
          <cell r="I447">
            <v>1362728.2166331548</v>
          </cell>
          <cell r="J447">
            <v>1362728.2166331548</v>
          </cell>
          <cell r="K447">
            <v>1362728.2166331548</v>
          </cell>
          <cell r="L447">
            <v>1362728.2166331548</v>
          </cell>
          <cell r="M447">
            <v>1362728.2166331548</v>
          </cell>
          <cell r="N447">
            <v>1362728.2166331548</v>
          </cell>
          <cell r="O447">
            <v>1362728.2166331548</v>
          </cell>
        </row>
        <row r="448">
          <cell r="B448" t="str">
            <v>Distributor Mark-up.</v>
          </cell>
          <cell r="D448">
            <v>60000</v>
          </cell>
          <cell r="E448">
            <v>60000</v>
          </cell>
          <cell r="F448">
            <v>60000</v>
          </cell>
          <cell r="G448">
            <v>60000</v>
          </cell>
          <cell r="H448">
            <v>60000</v>
          </cell>
          <cell r="I448">
            <v>60000</v>
          </cell>
          <cell r="J448">
            <v>60000</v>
          </cell>
          <cell r="K448">
            <v>60000</v>
          </cell>
          <cell r="L448">
            <v>60000</v>
          </cell>
          <cell r="M448">
            <v>60000</v>
          </cell>
          <cell r="N448">
            <v>60000</v>
          </cell>
          <cell r="O448">
            <v>60000</v>
          </cell>
        </row>
        <row r="449">
          <cell r="B449" t="str">
            <v>Income  Tax 3.5%</v>
          </cell>
          <cell r="D449">
            <v>0</v>
          </cell>
          <cell r="E449">
            <v>0</v>
          </cell>
          <cell r="F449">
            <v>0</v>
          </cell>
          <cell r="G449">
            <v>0</v>
          </cell>
          <cell r="H449">
            <v>0</v>
          </cell>
          <cell r="I449">
            <v>0</v>
          </cell>
          <cell r="J449">
            <v>0</v>
          </cell>
          <cell r="K449">
            <v>0</v>
          </cell>
          <cell r="L449">
            <v>0</v>
          </cell>
          <cell r="M449">
            <v>0</v>
          </cell>
          <cell r="N449">
            <v>0</v>
          </cell>
          <cell r="O449">
            <v>0</v>
          </cell>
        </row>
        <row r="450">
          <cell r="B450" t="str">
            <v>Dealer commission</v>
          </cell>
          <cell r="D450">
            <v>30000</v>
          </cell>
          <cell r="E450">
            <v>30000</v>
          </cell>
          <cell r="F450">
            <v>30000</v>
          </cell>
          <cell r="G450">
            <v>30000</v>
          </cell>
          <cell r="H450">
            <v>30000</v>
          </cell>
          <cell r="I450">
            <v>30000</v>
          </cell>
          <cell r="J450">
            <v>30000</v>
          </cell>
          <cell r="K450">
            <v>30000</v>
          </cell>
          <cell r="L450">
            <v>30000</v>
          </cell>
          <cell r="M450">
            <v>30000</v>
          </cell>
          <cell r="N450">
            <v>30000</v>
          </cell>
          <cell r="O450">
            <v>30000</v>
          </cell>
        </row>
        <row r="451">
          <cell r="D451">
            <v>1452728.2166331548</v>
          </cell>
          <cell r="E451">
            <v>1452728.2166331548</v>
          </cell>
          <cell r="F451">
            <v>1452728.2166331548</v>
          </cell>
          <cell r="G451">
            <v>1452728.2166331548</v>
          </cell>
          <cell r="H451">
            <v>1452728.2166331548</v>
          </cell>
          <cell r="I451">
            <v>1452728.2166331548</v>
          </cell>
          <cell r="J451">
            <v>1452728.2166331548</v>
          </cell>
          <cell r="K451">
            <v>1452728.2166331548</v>
          </cell>
          <cell r="L451">
            <v>1452728.2166331548</v>
          </cell>
          <cell r="M451">
            <v>1452728.2166331548</v>
          </cell>
          <cell r="N451">
            <v>1452728.2166331548</v>
          </cell>
          <cell r="O451">
            <v>1452728.2166331548</v>
          </cell>
        </row>
        <row r="452">
          <cell r="B452" t="str">
            <v>Sales tax</v>
          </cell>
          <cell r="D452">
            <v>217909.2324949732</v>
          </cell>
          <cell r="E452">
            <v>217909.2324949732</v>
          </cell>
          <cell r="F452">
            <v>217909.2324949732</v>
          </cell>
          <cell r="G452">
            <v>217909.2324949732</v>
          </cell>
          <cell r="H452">
            <v>217909.2324949732</v>
          </cell>
          <cell r="I452">
            <v>217909.2324949732</v>
          </cell>
          <cell r="J452">
            <v>217909.2324949732</v>
          </cell>
          <cell r="K452">
            <v>217909.2324949732</v>
          </cell>
          <cell r="L452">
            <v>217909.2324949732</v>
          </cell>
          <cell r="M452">
            <v>217909.2324949732</v>
          </cell>
          <cell r="N452">
            <v>217909.2324949732</v>
          </cell>
          <cell r="O452">
            <v>217909.2324949732</v>
          </cell>
        </row>
        <row r="453">
          <cell r="B453" t="str">
            <v>Selling price taken in budget</v>
          </cell>
          <cell r="D453">
            <v>1670637.4491281279</v>
          </cell>
          <cell r="E453">
            <v>1670637.4491281279</v>
          </cell>
          <cell r="F453">
            <v>1670637.4491281279</v>
          </cell>
          <cell r="G453">
            <v>1670637.4491281279</v>
          </cell>
          <cell r="H453">
            <v>1670637.4491281279</v>
          </cell>
          <cell r="I453">
            <v>1670637.4491281279</v>
          </cell>
          <cell r="J453">
            <v>1670637.4491281279</v>
          </cell>
          <cell r="K453">
            <v>1670637.4491281279</v>
          </cell>
          <cell r="L453">
            <v>1670637.4491281279</v>
          </cell>
          <cell r="M453">
            <v>1670637.4491281279</v>
          </cell>
          <cell r="N453">
            <v>1670637.4491281279</v>
          </cell>
          <cell r="O453">
            <v>1670637.4491281279</v>
          </cell>
        </row>
        <row r="454">
          <cell r="B454" t="str">
            <v>Selling price as per sales price list</v>
          </cell>
          <cell r="D454">
            <v>1810000</v>
          </cell>
          <cell r="E454">
            <v>1810000</v>
          </cell>
          <cell r="F454">
            <v>1810000</v>
          </cell>
          <cell r="G454">
            <v>1810000</v>
          </cell>
          <cell r="H454">
            <v>1810000</v>
          </cell>
          <cell r="I454">
            <v>1810000</v>
          </cell>
          <cell r="J454">
            <v>1810000</v>
          </cell>
          <cell r="K454">
            <v>1810000</v>
          </cell>
          <cell r="L454">
            <v>1810000</v>
          </cell>
          <cell r="M454">
            <v>1810000</v>
          </cell>
          <cell r="N454">
            <v>1810000</v>
          </cell>
          <cell r="O454">
            <v>1810000</v>
          </cell>
        </row>
        <row r="456">
          <cell r="B456" t="str">
            <v>Units sold</v>
          </cell>
          <cell r="D456">
            <v>10</v>
          </cell>
          <cell r="E456">
            <v>10</v>
          </cell>
          <cell r="F456">
            <v>10</v>
          </cell>
          <cell r="G456">
            <v>10</v>
          </cell>
          <cell r="H456">
            <v>10</v>
          </cell>
          <cell r="I456">
            <v>10</v>
          </cell>
          <cell r="J456">
            <v>10</v>
          </cell>
          <cell r="K456">
            <v>10</v>
          </cell>
          <cell r="L456">
            <v>10</v>
          </cell>
          <cell r="M456">
            <v>10</v>
          </cell>
          <cell r="N456">
            <v>10</v>
          </cell>
          <cell r="O456">
            <v>10</v>
          </cell>
        </row>
        <row r="457">
          <cell r="D457">
            <v>36618.686000000002</v>
          </cell>
          <cell r="E457">
            <v>36618.686000000002</v>
          </cell>
          <cell r="F457">
            <v>36618.686000000002</v>
          </cell>
          <cell r="G457">
            <v>36618.686000000002</v>
          </cell>
          <cell r="H457">
            <v>36618.686000000002</v>
          </cell>
          <cell r="I457">
            <v>36618.686000000002</v>
          </cell>
          <cell r="J457">
            <v>36618.686000000002</v>
          </cell>
          <cell r="K457">
            <v>36618.686000000002</v>
          </cell>
          <cell r="L457">
            <v>36618.686000000002</v>
          </cell>
          <cell r="M457">
            <v>36618.686000000002</v>
          </cell>
          <cell r="N457">
            <v>36618.686000000002</v>
          </cell>
          <cell r="O457">
            <v>36618.686000000002</v>
          </cell>
          <cell r="P457">
            <v>439424.2319999999</v>
          </cell>
        </row>
        <row r="458">
          <cell r="B458" t="str">
            <v xml:space="preserve">Working </v>
          </cell>
        </row>
        <row r="459">
          <cell r="B459" t="str">
            <v xml:space="preserve">Sales </v>
          </cell>
          <cell r="D459">
            <v>16706374.491281278</v>
          </cell>
          <cell r="E459">
            <v>16706374.491281278</v>
          </cell>
          <cell r="F459">
            <v>16706374.491281278</v>
          </cell>
          <cell r="G459">
            <v>16706374.491281278</v>
          </cell>
          <cell r="H459">
            <v>16706374.491281278</v>
          </cell>
          <cell r="I459">
            <v>16706374.491281278</v>
          </cell>
          <cell r="J459">
            <v>16706374.491281278</v>
          </cell>
          <cell r="K459">
            <v>16706374.491281278</v>
          </cell>
          <cell r="L459">
            <v>16706374.491281278</v>
          </cell>
          <cell r="M459">
            <v>16706374.491281278</v>
          </cell>
          <cell r="N459">
            <v>16706374.491281278</v>
          </cell>
          <cell r="O459">
            <v>16706374.491281278</v>
          </cell>
        </row>
        <row r="460">
          <cell r="B460" t="str">
            <v>Sales tax</v>
          </cell>
          <cell r="D460">
            <v>217909.2324949732</v>
          </cell>
          <cell r="E460">
            <v>217909.2324949732</v>
          </cell>
          <cell r="F460">
            <v>217909.2324949732</v>
          </cell>
          <cell r="G460">
            <v>217909.2324949732</v>
          </cell>
          <cell r="H460">
            <v>217909.2324949732</v>
          </cell>
          <cell r="I460">
            <v>217909.2324949732</v>
          </cell>
          <cell r="J460">
            <v>217909.2324949732</v>
          </cell>
          <cell r="K460">
            <v>217909.2324949732</v>
          </cell>
          <cell r="L460">
            <v>217909.2324949732</v>
          </cell>
          <cell r="M460">
            <v>217909.2324949732</v>
          </cell>
          <cell r="N460">
            <v>217909.2324949732</v>
          </cell>
          <cell r="O460">
            <v>217909.2324949732</v>
          </cell>
        </row>
        <row r="461">
          <cell r="B461" t="str">
            <v>Cost of Sales - Perunit</v>
          </cell>
          <cell r="D461">
            <v>1294471.8940725676</v>
          </cell>
          <cell r="E461">
            <v>1294471.8940725676</v>
          </cell>
          <cell r="F461">
            <v>1294471.8940725676</v>
          </cell>
          <cell r="G461">
            <v>1294471.8940725676</v>
          </cell>
          <cell r="H461">
            <v>1294471.8940725676</v>
          </cell>
          <cell r="I461">
            <v>1294471.8940725676</v>
          </cell>
          <cell r="J461">
            <v>1294471.8940725676</v>
          </cell>
          <cell r="K461">
            <v>1294471.8940725676</v>
          </cell>
          <cell r="L461">
            <v>1294471.8940725676</v>
          </cell>
          <cell r="M461">
            <v>1294471.8940725676</v>
          </cell>
          <cell r="N461">
            <v>1294471.8940725676</v>
          </cell>
          <cell r="O461">
            <v>1294471.8940725676</v>
          </cell>
        </row>
        <row r="462">
          <cell r="B462" t="str">
            <v>Cost of Sales - Total</v>
          </cell>
          <cell r="D462">
            <v>12944718.940725677</v>
          </cell>
          <cell r="E462">
            <v>12944718.940725677</v>
          </cell>
          <cell r="F462">
            <v>12944718.940725677</v>
          </cell>
          <cell r="G462">
            <v>12944718.940725677</v>
          </cell>
          <cell r="H462">
            <v>12944718.940725677</v>
          </cell>
          <cell r="I462">
            <v>12944718.940725677</v>
          </cell>
          <cell r="J462">
            <v>12944718.940725677</v>
          </cell>
          <cell r="K462">
            <v>12944718.940725677</v>
          </cell>
          <cell r="L462">
            <v>12944718.940725677</v>
          </cell>
          <cell r="M462">
            <v>12944718.940725677</v>
          </cell>
          <cell r="N462">
            <v>12944718.940725677</v>
          </cell>
          <cell r="O462">
            <v>12944718.940725677</v>
          </cell>
        </row>
        <row r="463">
          <cell r="B463" t="str">
            <v>Presumptive Tax - Per unit</v>
          </cell>
          <cell r="D463">
            <v>68256.322560587185</v>
          </cell>
          <cell r="E463">
            <v>68256.322560587185</v>
          </cell>
          <cell r="F463">
            <v>68256.322560587185</v>
          </cell>
          <cell r="G463">
            <v>68256.322560587185</v>
          </cell>
          <cell r="H463">
            <v>68256.322560587185</v>
          </cell>
          <cell r="I463">
            <v>68256.322560587185</v>
          </cell>
          <cell r="J463">
            <v>68256.322560587185</v>
          </cell>
          <cell r="K463">
            <v>68256.322560587185</v>
          </cell>
          <cell r="L463">
            <v>68256.322560587185</v>
          </cell>
          <cell r="M463">
            <v>68256.322560587185</v>
          </cell>
          <cell r="N463">
            <v>68256.322560587185</v>
          </cell>
          <cell r="O463">
            <v>68256.322560587185</v>
          </cell>
        </row>
        <row r="464">
          <cell r="B464" t="str">
            <v>Presumptive Tax - Total</v>
          </cell>
          <cell r="D464">
            <v>682563.22560587188</v>
          </cell>
          <cell r="E464">
            <v>682563.22560587188</v>
          </cell>
          <cell r="F464">
            <v>682563.22560587188</v>
          </cell>
          <cell r="G464">
            <v>682563.22560587188</v>
          </cell>
          <cell r="H464">
            <v>682563.22560587188</v>
          </cell>
          <cell r="I464">
            <v>682563.22560587188</v>
          </cell>
          <cell r="J464">
            <v>682563.22560587188</v>
          </cell>
          <cell r="K464">
            <v>682563.22560587188</v>
          </cell>
          <cell r="L464">
            <v>682563.22560587188</v>
          </cell>
          <cell r="M464">
            <v>682563.22560587188</v>
          </cell>
          <cell r="N464">
            <v>682563.22560587188</v>
          </cell>
          <cell r="O464">
            <v>682563.22560587188</v>
          </cell>
        </row>
        <row r="467">
          <cell r="B467" t="str">
            <v>Coaster</v>
          </cell>
          <cell r="D467">
            <v>548</v>
          </cell>
          <cell r="E467">
            <v>579</v>
          </cell>
          <cell r="F467">
            <v>610</v>
          </cell>
          <cell r="G467">
            <v>641</v>
          </cell>
          <cell r="H467">
            <v>672</v>
          </cell>
          <cell r="I467">
            <v>703</v>
          </cell>
          <cell r="J467">
            <v>734</v>
          </cell>
          <cell r="K467">
            <v>765</v>
          </cell>
          <cell r="L467">
            <v>796</v>
          </cell>
          <cell r="M467">
            <v>827</v>
          </cell>
          <cell r="N467">
            <v>858</v>
          </cell>
          <cell r="O467">
            <v>889</v>
          </cell>
        </row>
        <row r="469">
          <cell r="B469" t="str">
            <v>Document Retirement i.e. C &amp; F</v>
          </cell>
          <cell r="D469">
            <v>0.52</v>
          </cell>
          <cell r="E469">
            <v>0.52</v>
          </cell>
          <cell r="F469">
            <v>0.52</v>
          </cell>
          <cell r="G469">
            <v>0.52</v>
          </cell>
          <cell r="H469">
            <v>0.52</v>
          </cell>
          <cell r="I469">
            <v>0.52</v>
          </cell>
          <cell r="J469">
            <v>0.52</v>
          </cell>
          <cell r="K469">
            <v>0.52</v>
          </cell>
          <cell r="L469">
            <v>0.52</v>
          </cell>
          <cell r="M469">
            <v>0.52</v>
          </cell>
          <cell r="N469">
            <v>0.52</v>
          </cell>
          <cell r="O469">
            <v>0.52</v>
          </cell>
        </row>
        <row r="470">
          <cell r="B470" t="str">
            <v>Duty / Sales tax / Octroi / DMI / Tax etc.</v>
          </cell>
          <cell r="D470">
            <v>0.52</v>
          </cell>
          <cell r="E470">
            <v>0.52</v>
          </cell>
          <cell r="F470">
            <v>0.52</v>
          </cell>
          <cell r="G470">
            <v>0.52</v>
          </cell>
          <cell r="H470">
            <v>0.52</v>
          </cell>
          <cell r="I470">
            <v>0.52</v>
          </cell>
          <cell r="J470">
            <v>0.52</v>
          </cell>
          <cell r="K470">
            <v>0.52</v>
          </cell>
          <cell r="L470">
            <v>0.52</v>
          </cell>
          <cell r="M470">
            <v>0.52</v>
          </cell>
          <cell r="N470">
            <v>0.52</v>
          </cell>
          <cell r="O470">
            <v>0.52</v>
          </cell>
        </row>
        <row r="471">
          <cell r="B471" t="str">
            <v>QUANTITY</v>
          </cell>
          <cell r="D471">
            <v>1</v>
          </cell>
          <cell r="E471">
            <v>1</v>
          </cell>
          <cell r="F471">
            <v>1</v>
          </cell>
          <cell r="G471">
            <v>1</v>
          </cell>
          <cell r="H471">
            <v>1</v>
          </cell>
          <cell r="I471">
            <v>1</v>
          </cell>
          <cell r="J471">
            <v>1</v>
          </cell>
          <cell r="K471">
            <v>1</v>
          </cell>
          <cell r="L471">
            <v>1</v>
          </cell>
          <cell r="M471">
            <v>1</v>
          </cell>
          <cell r="N471">
            <v>1</v>
          </cell>
          <cell r="O471">
            <v>1</v>
          </cell>
        </row>
        <row r="472">
          <cell r="B472" t="str">
            <v>C &amp; F</v>
          </cell>
          <cell r="C472" t="str">
            <v>¥</v>
          </cell>
          <cell r="D472">
            <v>3421100</v>
          </cell>
          <cell r="E472">
            <v>3421100</v>
          </cell>
          <cell r="F472">
            <v>3421100</v>
          </cell>
          <cell r="G472">
            <v>3421100</v>
          </cell>
          <cell r="H472">
            <v>3421100</v>
          </cell>
          <cell r="I472">
            <v>3421100</v>
          </cell>
          <cell r="J472">
            <v>3421100</v>
          </cell>
          <cell r="K472">
            <v>3421100</v>
          </cell>
          <cell r="L472">
            <v>3421100</v>
          </cell>
          <cell r="M472">
            <v>3421100</v>
          </cell>
          <cell r="N472">
            <v>3421100</v>
          </cell>
          <cell r="O472">
            <v>3421100</v>
          </cell>
        </row>
        <row r="473">
          <cell r="B473" t="str">
            <v>F.O.B. VALUE - ITP</v>
          </cell>
          <cell r="C473" t="str">
            <v>¥</v>
          </cell>
          <cell r="D473">
            <v>3421100</v>
          </cell>
          <cell r="E473">
            <v>3421100</v>
          </cell>
          <cell r="F473">
            <v>3421100</v>
          </cell>
          <cell r="G473">
            <v>3421100</v>
          </cell>
          <cell r="H473">
            <v>3421100</v>
          </cell>
          <cell r="I473">
            <v>3421100</v>
          </cell>
          <cell r="J473">
            <v>3421100</v>
          </cell>
          <cell r="K473">
            <v>3421100</v>
          </cell>
          <cell r="L473">
            <v>3421100</v>
          </cell>
          <cell r="M473">
            <v>3421100</v>
          </cell>
          <cell r="N473">
            <v>3421100</v>
          </cell>
          <cell r="O473">
            <v>3421100</v>
          </cell>
        </row>
        <row r="474">
          <cell r="B474" t="str">
            <v>OPTIONS</v>
          </cell>
          <cell r="C474" t="str">
            <v>¥</v>
          </cell>
          <cell r="D474">
            <v>0</v>
          </cell>
          <cell r="E474">
            <v>0</v>
          </cell>
          <cell r="F474">
            <v>0</v>
          </cell>
          <cell r="G474">
            <v>0</v>
          </cell>
          <cell r="H474">
            <v>0</v>
          </cell>
          <cell r="I474">
            <v>0</v>
          </cell>
          <cell r="J474">
            <v>0</v>
          </cell>
          <cell r="K474">
            <v>0</v>
          </cell>
          <cell r="L474">
            <v>0</v>
          </cell>
          <cell r="M474">
            <v>0</v>
          </cell>
          <cell r="N474">
            <v>0</v>
          </cell>
          <cell r="O474">
            <v>0</v>
          </cell>
        </row>
        <row r="475">
          <cell r="B475" t="str">
            <v>COMMISSION  (FIXED)</v>
          </cell>
          <cell r="C475" t="str">
            <v>¥</v>
          </cell>
          <cell r="D475">
            <v>0</v>
          </cell>
          <cell r="E475">
            <v>0</v>
          </cell>
          <cell r="F475">
            <v>0</v>
          </cell>
          <cell r="G475">
            <v>0</v>
          </cell>
          <cell r="H475">
            <v>0</v>
          </cell>
          <cell r="I475">
            <v>0</v>
          </cell>
          <cell r="J475">
            <v>0</v>
          </cell>
          <cell r="K475">
            <v>0</v>
          </cell>
          <cell r="L475">
            <v>0</v>
          </cell>
          <cell r="M475">
            <v>0</v>
          </cell>
          <cell r="N475">
            <v>0</v>
          </cell>
          <cell r="O475">
            <v>0</v>
          </cell>
        </row>
        <row r="476">
          <cell r="B476" t="str">
            <v>ESTIMATED YEN</v>
          </cell>
          <cell r="C476" t="str">
            <v>¥</v>
          </cell>
        </row>
        <row r="477">
          <cell r="B477" t="str">
            <v>LOADING FOR ADVERTISING/WARRANTY</v>
          </cell>
          <cell r="C477" t="str">
            <v>¥</v>
          </cell>
          <cell r="D477">
            <v>0</v>
          </cell>
          <cell r="E477">
            <v>0</v>
          </cell>
          <cell r="F477">
            <v>0</v>
          </cell>
          <cell r="G477">
            <v>0</v>
          </cell>
          <cell r="H477">
            <v>0</v>
          </cell>
          <cell r="I477">
            <v>0</v>
          </cell>
          <cell r="J477">
            <v>0</v>
          </cell>
          <cell r="K477">
            <v>0</v>
          </cell>
          <cell r="L477">
            <v>0</v>
          </cell>
          <cell r="M477">
            <v>0</v>
          </cell>
          <cell r="N477">
            <v>0</v>
          </cell>
          <cell r="O477">
            <v>0</v>
          </cell>
        </row>
        <row r="478">
          <cell r="B478" t="str">
            <v>SUB - TOTAL</v>
          </cell>
          <cell r="C478" t="str">
            <v>¥</v>
          </cell>
          <cell r="D478">
            <v>3421100</v>
          </cell>
          <cell r="E478">
            <v>3421100</v>
          </cell>
          <cell r="F478">
            <v>3421100</v>
          </cell>
          <cell r="G478">
            <v>3421100</v>
          </cell>
          <cell r="H478">
            <v>3421100</v>
          </cell>
          <cell r="I478">
            <v>3421100</v>
          </cell>
          <cell r="J478">
            <v>3421100</v>
          </cell>
          <cell r="K478">
            <v>3421100</v>
          </cell>
          <cell r="L478">
            <v>3421100</v>
          </cell>
          <cell r="M478">
            <v>3421100</v>
          </cell>
          <cell r="N478">
            <v>3421100</v>
          </cell>
          <cell r="O478">
            <v>3421100</v>
          </cell>
        </row>
        <row r="479">
          <cell r="B479" t="str">
            <v>SUB - TOTAL</v>
          </cell>
          <cell r="C479" t="str">
            <v>Rs</v>
          </cell>
          <cell r="D479">
            <v>1778972</v>
          </cell>
          <cell r="E479">
            <v>1778972</v>
          </cell>
          <cell r="F479">
            <v>1778972</v>
          </cell>
          <cell r="G479">
            <v>1778972</v>
          </cell>
          <cell r="H479">
            <v>1778972</v>
          </cell>
          <cell r="I479">
            <v>1778972</v>
          </cell>
          <cell r="J479">
            <v>1778972</v>
          </cell>
          <cell r="K479">
            <v>1778972</v>
          </cell>
          <cell r="L479">
            <v>1778972</v>
          </cell>
          <cell r="M479">
            <v>1778972</v>
          </cell>
          <cell r="N479">
            <v>1778972</v>
          </cell>
          <cell r="O479">
            <v>1778972</v>
          </cell>
        </row>
        <row r="480">
          <cell r="B480" t="str">
            <v>INSURANCE @ 0.3% OF C&amp;F</v>
          </cell>
          <cell r="C480" t="str">
            <v>Rs</v>
          </cell>
          <cell r="D480">
            <v>5336.9160000000002</v>
          </cell>
          <cell r="E480">
            <v>5336.9160000000002</v>
          </cell>
          <cell r="F480">
            <v>5336.9160000000002</v>
          </cell>
          <cell r="G480">
            <v>5336.9160000000002</v>
          </cell>
          <cell r="H480">
            <v>5336.9160000000002</v>
          </cell>
          <cell r="I480">
            <v>5336.9160000000002</v>
          </cell>
          <cell r="J480">
            <v>5336.9160000000002</v>
          </cell>
          <cell r="K480">
            <v>5336.9160000000002</v>
          </cell>
          <cell r="L480">
            <v>5336.9160000000002</v>
          </cell>
          <cell r="M480">
            <v>5336.9160000000002</v>
          </cell>
          <cell r="N480">
            <v>5336.9160000000002</v>
          </cell>
          <cell r="O480">
            <v>5336.9160000000002</v>
          </cell>
        </row>
        <row r="481">
          <cell r="B481" t="str">
            <v>OCEAN FREIGHT</v>
          </cell>
          <cell r="C481" t="str">
            <v>Rs</v>
          </cell>
          <cell r="D481">
            <v>0</v>
          </cell>
          <cell r="E481">
            <v>0</v>
          </cell>
          <cell r="F481">
            <v>0</v>
          </cell>
          <cell r="G481">
            <v>0</v>
          </cell>
          <cell r="H481">
            <v>0</v>
          </cell>
          <cell r="I481">
            <v>0</v>
          </cell>
          <cell r="J481">
            <v>0</v>
          </cell>
          <cell r="K481">
            <v>0</v>
          </cell>
          <cell r="L481">
            <v>0</v>
          </cell>
          <cell r="M481">
            <v>0</v>
          </cell>
          <cell r="N481">
            <v>0</v>
          </cell>
          <cell r="O481">
            <v>0</v>
          </cell>
        </row>
        <row r="482">
          <cell r="B482" t="str">
            <v>TOTAL  C &amp; F</v>
          </cell>
          <cell r="C482" t="str">
            <v>Rs</v>
          </cell>
          <cell r="D482">
            <v>1784308.916</v>
          </cell>
          <cell r="E482">
            <v>1784308.916</v>
          </cell>
          <cell r="F482">
            <v>1784308.916</v>
          </cell>
          <cell r="G482">
            <v>1784308.916</v>
          </cell>
          <cell r="H482">
            <v>1784308.916</v>
          </cell>
          <cell r="I482">
            <v>1784308.916</v>
          </cell>
          <cell r="J482">
            <v>1784308.916</v>
          </cell>
          <cell r="K482">
            <v>1784308.916</v>
          </cell>
          <cell r="L482">
            <v>1784308.916</v>
          </cell>
          <cell r="M482">
            <v>1784308.916</v>
          </cell>
          <cell r="N482">
            <v>1784308.916</v>
          </cell>
          <cell r="O482">
            <v>1784308.916</v>
          </cell>
        </row>
        <row r="483">
          <cell r="B483" t="str">
            <v>LANDING  CHARGES 1%</v>
          </cell>
          <cell r="C483" t="str">
            <v>Rs</v>
          </cell>
          <cell r="D483">
            <v>17843.08916</v>
          </cell>
          <cell r="E483">
            <v>17843.08916</v>
          </cell>
          <cell r="F483">
            <v>17843.08916</v>
          </cell>
          <cell r="G483">
            <v>17843.08916</v>
          </cell>
          <cell r="H483">
            <v>17843.08916</v>
          </cell>
          <cell r="I483">
            <v>17843.08916</v>
          </cell>
          <cell r="J483">
            <v>17843.08916</v>
          </cell>
          <cell r="K483">
            <v>17843.08916</v>
          </cell>
          <cell r="L483">
            <v>17843.08916</v>
          </cell>
          <cell r="M483">
            <v>17843.08916</v>
          </cell>
          <cell r="N483">
            <v>17843.08916</v>
          </cell>
          <cell r="O483">
            <v>17843.08916</v>
          </cell>
        </row>
        <row r="484">
          <cell r="B484" t="str">
            <v>UNIT  VALUE</v>
          </cell>
          <cell r="C484" t="str">
            <v>Rs</v>
          </cell>
          <cell r="D484">
            <v>1802152.0051599999</v>
          </cell>
          <cell r="E484">
            <v>1802152.0051599999</v>
          </cell>
          <cell r="F484">
            <v>1802152.0051599999</v>
          </cell>
          <cell r="G484">
            <v>1802152.0051599999</v>
          </cell>
          <cell r="H484">
            <v>1802152.0051599999</v>
          </cell>
          <cell r="I484">
            <v>1802152.0051599999</v>
          </cell>
          <cell r="J484">
            <v>1802152.0051599999</v>
          </cell>
          <cell r="K484">
            <v>1802152.0051599999</v>
          </cell>
          <cell r="L484">
            <v>1802152.0051599999</v>
          </cell>
          <cell r="M484">
            <v>1802152.0051599999</v>
          </cell>
          <cell r="N484">
            <v>1802152.0051599999</v>
          </cell>
          <cell r="O484">
            <v>1802152.0051599999</v>
          </cell>
        </row>
        <row r="485">
          <cell r="B485" t="str">
            <v>DUTY ASSESSIBLE VALUE (DAV)</v>
          </cell>
          <cell r="C485">
            <v>1</v>
          </cell>
          <cell r="D485">
            <v>1802152.0051599999</v>
          </cell>
          <cell r="E485">
            <v>1802152.0051599999</v>
          </cell>
          <cell r="F485">
            <v>1802152.0051599999</v>
          </cell>
          <cell r="G485">
            <v>1802152.0051599999</v>
          </cell>
          <cell r="H485">
            <v>1802152.0051599999</v>
          </cell>
          <cell r="I485">
            <v>1802152.0051599999</v>
          </cell>
          <cell r="J485">
            <v>1802152.0051599999</v>
          </cell>
          <cell r="K485">
            <v>1802152.0051599999</v>
          </cell>
          <cell r="L485">
            <v>1802152.0051599999</v>
          </cell>
          <cell r="M485">
            <v>1802152.0051599999</v>
          </cell>
          <cell r="N485">
            <v>1802152.0051599999</v>
          </cell>
          <cell r="O485">
            <v>1802152.0051599999</v>
          </cell>
        </row>
        <row r="486">
          <cell r="B486" t="str">
            <v>C &amp; F</v>
          </cell>
          <cell r="C486">
            <v>2</v>
          </cell>
          <cell r="D486">
            <v>1778972</v>
          </cell>
          <cell r="E486">
            <v>1778972</v>
          </cell>
          <cell r="F486">
            <v>1778972</v>
          </cell>
          <cell r="G486">
            <v>1778972</v>
          </cell>
          <cell r="H486">
            <v>1778972</v>
          </cell>
          <cell r="I486">
            <v>1778972</v>
          </cell>
          <cell r="J486">
            <v>1778972</v>
          </cell>
          <cell r="K486">
            <v>1778972</v>
          </cell>
          <cell r="L486">
            <v>1778972</v>
          </cell>
          <cell r="M486">
            <v>1778972</v>
          </cell>
          <cell r="N486">
            <v>1778972</v>
          </cell>
          <cell r="O486">
            <v>1778972</v>
          </cell>
        </row>
        <row r="487">
          <cell r="B487" t="str">
            <v>BANK  CHARGES  @ 0.5 %       OF (2)</v>
          </cell>
          <cell r="C487">
            <v>3</v>
          </cell>
          <cell r="D487">
            <v>8894.86</v>
          </cell>
          <cell r="E487">
            <v>8894.86</v>
          </cell>
          <cell r="F487">
            <v>8894.86</v>
          </cell>
          <cell r="G487">
            <v>8894.86</v>
          </cell>
          <cell r="H487">
            <v>8894.86</v>
          </cell>
          <cell r="I487">
            <v>8894.86</v>
          </cell>
          <cell r="J487">
            <v>8894.86</v>
          </cell>
          <cell r="K487">
            <v>8894.86</v>
          </cell>
          <cell r="L487">
            <v>8894.86</v>
          </cell>
          <cell r="M487">
            <v>8894.86</v>
          </cell>
          <cell r="N487">
            <v>8894.86</v>
          </cell>
          <cell r="O487">
            <v>8894.86</v>
          </cell>
        </row>
        <row r="488">
          <cell r="B488" t="str">
            <v>LC OPENING CHG @ 0.35 %      OF (2)</v>
          </cell>
          <cell r="C488">
            <v>4</v>
          </cell>
          <cell r="D488">
            <v>6226.402</v>
          </cell>
          <cell r="E488">
            <v>6226.402</v>
          </cell>
          <cell r="F488">
            <v>6226.402</v>
          </cell>
          <cell r="G488">
            <v>6226.402</v>
          </cell>
          <cell r="H488">
            <v>6226.402</v>
          </cell>
          <cell r="I488">
            <v>6226.402</v>
          </cell>
          <cell r="J488">
            <v>6226.402</v>
          </cell>
          <cell r="K488">
            <v>6226.402</v>
          </cell>
          <cell r="L488">
            <v>6226.402</v>
          </cell>
          <cell r="M488">
            <v>6226.402</v>
          </cell>
          <cell r="N488">
            <v>6226.402</v>
          </cell>
          <cell r="O488">
            <v>6226.402</v>
          </cell>
        </row>
        <row r="489">
          <cell r="B489" t="str">
            <v>ITP Valuation Provisional 8% of (1)</v>
          </cell>
          <cell r="C489">
            <v>5</v>
          </cell>
          <cell r="D489">
            <v>144172.1604128</v>
          </cell>
          <cell r="E489">
            <v>144172.1604128</v>
          </cell>
          <cell r="F489">
            <v>144172.1604128</v>
          </cell>
          <cell r="G489">
            <v>144172.1604128</v>
          </cell>
          <cell r="H489">
            <v>144172.1604128</v>
          </cell>
          <cell r="I489">
            <v>144172.1604128</v>
          </cell>
          <cell r="J489">
            <v>144172.1604128</v>
          </cell>
          <cell r="K489">
            <v>144172.1604128</v>
          </cell>
          <cell r="L489">
            <v>144172.1604128</v>
          </cell>
          <cell r="M489">
            <v>144172.1604128</v>
          </cell>
          <cell r="N489">
            <v>144172.1604128</v>
          </cell>
          <cell r="O489">
            <v>144172.1604128</v>
          </cell>
        </row>
        <row r="490">
          <cell r="B490" t="str">
            <v>INSURANCE @ 0.3 %                OF (2)</v>
          </cell>
          <cell r="C490">
            <v>6</v>
          </cell>
          <cell r="D490">
            <v>5336.9160000000002</v>
          </cell>
          <cell r="E490">
            <v>5336.9160000000002</v>
          </cell>
          <cell r="F490">
            <v>5336.9160000000002</v>
          </cell>
          <cell r="G490">
            <v>5336.9160000000002</v>
          </cell>
          <cell r="H490">
            <v>5336.9160000000002</v>
          </cell>
          <cell r="I490">
            <v>5336.9160000000002</v>
          </cell>
          <cell r="J490">
            <v>5336.9160000000002</v>
          </cell>
          <cell r="K490">
            <v>5336.9160000000002</v>
          </cell>
          <cell r="L490">
            <v>5336.9160000000002</v>
          </cell>
          <cell r="M490">
            <v>5336.9160000000002</v>
          </cell>
          <cell r="N490">
            <v>5336.9160000000002</v>
          </cell>
          <cell r="O490">
            <v>5336.9160000000002</v>
          </cell>
        </row>
        <row r="491">
          <cell r="B491" t="str">
            <v>CUSTOM DUTY @ 60 %            OF (1)</v>
          </cell>
          <cell r="C491">
            <v>7</v>
          </cell>
          <cell r="D491">
            <v>1081291.203096</v>
          </cell>
          <cell r="E491">
            <v>1081291.203096</v>
          </cell>
          <cell r="F491">
            <v>1081291.203096</v>
          </cell>
          <cell r="G491">
            <v>1081291.203096</v>
          </cell>
          <cell r="H491">
            <v>1081291.203096</v>
          </cell>
          <cell r="I491">
            <v>1081291.203096</v>
          </cell>
          <cell r="J491">
            <v>1081291.203096</v>
          </cell>
          <cell r="K491">
            <v>1081291.203096</v>
          </cell>
          <cell r="L491">
            <v>1081291.203096</v>
          </cell>
          <cell r="M491">
            <v>1081291.203096</v>
          </cell>
          <cell r="N491">
            <v>1081291.203096</v>
          </cell>
          <cell r="O491">
            <v>1081291.203096</v>
          </cell>
        </row>
        <row r="492">
          <cell r="B492" t="str">
            <v>C.V.T. 7.5% of (1+7+9+10+11)</v>
          </cell>
          <cell r="C492">
            <v>8</v>
          </cell>
          <cell r="D492">
            <v>261135.57554768398</v>
          </cell>
          <cell r="E492">
            <v>261135.57554768398</v>
          </cell>
          <cell r="F492">
            <v>261135.57554768398</v>
          </cell>
          <cell r="G492">
            <v>261135.57554768398</v>
          </cell>
          <cell r="H492">
            <v>261135.57554768398</v>
          </cell>
          <cell r="I492">
            <v>261135.57554768398</v>
          </cell>
          <cell r="J492">
            <v>261135.57554768398</v>
          </cell>
          <cell r="K492">
            <v>261135.57554768398</v>
          </cell>
          <cell r="L492">
            <v>261135.57554768398</v>
          </cell>
          <cell r="M492">
            <v>261135.57554768398</v>
          </cell>
          <cell r="N492">
            <v>261135.57554768398</v>
          </cell>
          <cell r="O492">
            <v>261135.57554768398</v>
          </cell>
        </row>
        <row r="493">
          <cell r="B493" t="str">
            <v>SALES TAX   @ 15 %  OF (1+7)</v>
          </cell>
          <cell r="C493">
            <v>9</v>
          </cell>
          <cell r="D493">
            <v>432516.48123839992</v>
          </cell>
          <cell r="E493">
            <v>432516.48123839992</v>
          </cell>
          <cell r="F493">
            <v>432516.48123839992</v>
          </cell>
          <cell r="G493">
            <v>432516.48123839992</v>
          </cell>
          <cell r="H493">
            <v>432516.48123839992</v>
          </cell>
          <cell r="I493">
            <v>432516.48123839992</v>
          </cell>
          <cell r="J493">
            <v>432516.48123839992</v>
          </cell>
          <cell r="K493">
            <v>432516.48123839992</v>
          </cell>
          <cell r="L493">
            <v>432516.48123839992</v>
          </cell>
          <cell r="M493">
            <v>432516.48123839992</v>
          </cell>
          <cell r="N493">
            <v>432516.48123839992</v>
          </cell>
          <cell r="O493">
            <v>432516.48123839992</v>
          </cell>
        </row>
        <row r="494">
          <cell r="B494" t="str">
            <v>INCOME TAX  @ 5 % OF (1+7+9)</v>
          </cell>
          <cell r="C494">
            <v>10</v>
          </cell>
          <cell r="D494">
            <v>165797.98447472</v>
          </cell>
          <cell r="E494">
            <v>165797.98447472</v>
          </cell>
          <cell r="F494">
            <v>165797.98447472</v>
          </cell>
          <cell r="G494">
            <v>165797.98447472</v>
          </cell>
          <cell r="H494">
            <v>165797.98447472</v>
          </cell>
          <cell r="I494">
            <v>165797.98447472</v>
          </cell>
          <cell r="J494">
            <v>165797.98447472</v>
          </cell>
          <cell r="K494">
            <v>165797.98447472</v>
          </cell>
          <cell r="L494">
            <v>165797.98447472</v>
          </cell>
          <cell r="M494">
            <v>165797.98447472</v>
          </cell>
          <cell r="N494">
            <v>165797.98447472</v>
          </cell>
          <cell r="O494">
            <v>165797.98447472</v>
          </cell>
        </row>
        <row r="495">
          <cell r="B495" t="str">
            <v>CENTRAL EXCISE DUTY     @ Rs.50</v>
          </cell>
          <cell r="C495">
            <v>11</v>
          </cell>
          <cell r="D495">
            <v>50</v>
          </cell>
          <cell r="E495">
            <v>50</v>
          </cell>
          <cell r="F495">
            <v>50</v>
          </cell>
          <cell r="G495">
            <v>50</v>
          </cell>
          <cell r="H495">
            <v>50</v>
          </cell>
          <cell r="I495">
            <v>50</v>
          </cell>
          <cell r="J495">
            <v>50</v>
          </cell>
          <cell r="K495">
            <v>50</v>
          </cell>
          <cell r="L495">
            <v>50</v>
          </cell>
          <cell r="M495">
            <v>50</v>
          </cell>
          <cell r="N495">
            <v>50</v>
          </cell>
          <cell r="O495">
            <v>50</v>
          </cell>
        </row>
        <row r="496">
          <cell r="B496" t="str">
            <v>OCTROI @ 2 % OF  (1+5+7+8+9+11)</v>
          </cell>
          <cell r="C496">
            <v>12</v>
          </cell>
          <cell r="D496">
            <v>0</v>
          </cell>
          <cell r="E496">
            <v>0</v>
          </cell>
          <cell r="F496">
            <v>0</v>
          </cell>
          <cell r="G496">
            <v>0</v>
          </cell>
          <cell r="H496">
            <v>0</v>
          </cell>
          <cell r="I496">
            <v>0</v>
          </cell>
          <cell r="J496">
            <v>0</v>
          </cell>
          <cell r="K496">
            <v>0</v>
          </cell>
          <cell r="L496">
            <v>0</v>
          </cell>
          <cell r="M496">
            <v>0</v>
          </cell>
          <cell r="N496">
            <v>0</v>
          </cell>
          <cell r="O496">
            <v>0</v>
          </cell>
        </row>
        <row r="497">
          <cell r="B497" t="str">
            <v>KMC DMI @ 0.2 OF (1+5+7+8+9+10)</v>
          </cell>
          <cell r="C497">
            <v>13</v>
          </cell>
          <cell r="D497">
            <v>7774.1308198592087</v>
          </cell>
          <cell r="E497">
            <v>7774.1308198592087</v>
          </cell>
          <cell r="F497">
            <v>7774.1308198592087</v>
          </cell>
          <cell r="G497">
            <v>7774.1308198592087</v>
          </cell>
          <cell r="H497">
            <v>7774.1308198592087</v>
          </cell>
          <cell r="I497">
            <v>7774.1308198592087</v>
          </cell>
          <cell r="J497">
            <v>7774.1308198592087</v>
          </cell>
          <cell r="K497">
            <v>7774.1308198592087</v>
          </cell>
          <cell r="L497">
            <v>7774.1308198592087</v>
          </cell>
          <cell r="M497">
            <v>7774.1308198592087</v>
          </cell>
          <cell r="N497">
            <v>7774.1308198592087</v>
          </cell>
          <cell r="O497">
            <v>7774.1308198592087</v>
          </cell>
        </row>
        <row r="498">
          <cell r="B498" t="str">
            <v>WHARFAGE @ Rs.314 per cubic meter</v>
          </cell>
          <cell r="C498">
            <v>14</v>
          </cell>
          <cell r="D498">
            <v>4396</v>
          </cell>
          <cell r="E498">
            <v>4396</v>
          </cell>
          <cell r="F498">
            <v>4396</v>
          </cell>
          <cell r="G498">
            <v>4396</v>
          </cell>
          <cell r="H498">
            <v>4396</v>
          </cell>
          <cell r="I498">
            <v>4396</v>
          </cell>
          <cell r="J498">
            <v>4396</v>
          </cell>
          <cell r="K498">
            <v>4396</v>
          </cell>
          <cell r="L498">
            <v>4396</v>
          </cell>
          <cell r="M498">
            <v>4396</v>
          </cell>
          <cell r="N498">
            <v>4396</v>
          </cell>
          <cell r="O498">
            <v>4396</v>
          </cell>
        </row>
        <row r="499">
          <cell r="B499" t="str">
            <v>BONDING FEE @ 0 %               OF (1)</v>
          </cell>
          <cell r="C499">
            <v>15</v>
          </cell>
          <cell r="D499">
            <v>0</v>
          </cell>
          <cell r="E499">
            <v>0</v>
          </cell>
          <cell r="F499">
            <v>0</v>
          </cell>
          <cell r="G499">
            <v>0</v>
          </cell>
          <cell r="H499">
            <v>0</v>
          </cell>
          <cell r="I499">
            <v>0</v>
          </cell>
          <cell r="J499">
            <v>0</v>
          </cell>
          <cell r="K499">
            <v>0</v>
          </cell>
          <cell r="L499">
            <v>0</v>
          </cell>
          <cell r="M499">
            <v>0</v>
          </cell>
          <cell r="N499">
            <v>0</v>
          </cell>
          <cell r="O499">
            <v>0</v>
          </cell>
        </row>
        <row r="500">
          <cell r="B500" t="str">
            <v>STAMP DUTY CHARGE    @ Rs. 225</v>
          </cell>
          <cell r="C500">
            <v>16</v>
          </cell>
          <cell r="D500">
            <v>225</v>
          </cell>
          <cell r="E500">
            <v>225</v>
          </cell>
          <cell r="F500">
            <v>225</v>
          </cell>
          <cell r="G500">
            <v>225</v>
          </cell>
          <cell r="H500">
            <v>225</v>
          </cell>
          <cell r="I500">
            <v>225</v>
          </cell>
          <cell r="J500">
            <v>225</v>
          </cell>
          <cell r="K500">
            <v>225</v>
          </cell>
          <cell r="L500">
            <v>225</v>
          </cell>
          <cell r="M500">
            <v>225</v>
          </cell>
          <cell r="N500">
            <v>225</v>
          </cell>
          <cell r="O500">
            <v>225</v>
          </cell>
        </row>
        <row r="501">
          <cell r="B501" t="str">
            <v>CLEARING  CHARGES      @ Rs. 750</v>
          </cell>
          <cell r="C501">
            <v>17</v>
          </cell>
          <cell r="D501">
            <v>750</v>
          </cell>
          <cell r="E501">
            <v>750</v>
          </cell>
          <cell r="F501">
            <v>750</v>
          </cell>
          <cell r="G501">
            <v>750</v>
          </cell>
          <cell r="H501">
            <v>750</v>
          </cell>
          <cell r="I501">
            <v>750</v>
          </cell>
          <cell r="J501">
            <v>750</v>
          </cell>
          <cell r="K501">
            <v>750</v>
          </cell>
          <cell r="L501">
            <v>750</v>
          </cell>
          <cell r="M501">
            <v>750</v>
          </cell>
          <cell r="N501">
            <v>750</v>
          </cell>
          <cell r="O501">
            <v>750</v>
          </cell>
        </row>
        <row r="502">
          <cell r="B502" t="str">
            <v>OTHER CLEARING CHARGES @ Rs.200</v>
          </cell>
          <cell r="C502">
            <v>18</v>
          </cell>
          <cell r="D502">
            <v>200</v>
          </cell>
          <cell r="E502">
            <v>200</v>
          </cell>
          <cell r="F502">
            <v>200</v>
          </cell>
          <cell r="G502">
            <v>200</v>
          </cell>
          <cell r="H502">
            <v>200</v>
          </cell>
          <cell r="I502">
            <v>200</v>
          </cell>
          <cell r="J502">
            <v>200</v>
          </cell>
          <cell r="K502">
            <v>200</v>
          </cell>
          <cell r="L502">
            <v>200</v>
          </cell>
          <cell r="M502">
            <v>200</v>
          </cell>
          <cell r="N502">
            <v>200</v>
          </cell>
          <cell r="O502">
            <v>200</v>
          </cell>
        </row>
        <row r="503">
          <cell r="B503" t="str">
            <v>DELIEVERY ORDER CHARGES @ Rs.600</v>
          </cell>
          <cell r="C503">
            <v>19</v>
          </cell>
          <cell r="D503">
            <v>600</v>
          </cell>
          <cell r="E503">
            <v>600</v>
          </cell>
          <cell r="F503">
            <v>600</v>
          </cell>
          <cell r="G503">
            <v>600</v>
          </cell>
          <cell r="H503">
            <v>600</v>
          </cell>
          <cell r="I503">
            <v>600</v>
          </cell>
          <cell r="J503">
            <v>600</v>
          </cell>
          <cell r="K503">
            <v>600</v>
          </cell>
          <cell r="L503">
            <v>600</v>
          </cell>
          <cell r="M503">
            <v>600</v>
          </cell>
          <cell r="N503">
            <v>600</v>
          </cell>
          <cell r="O503">
            <v>600</v>
          </cell>
        </row>
        <row r="504">
          <cell r="B504" t="str">
            <v>DEMURRAGE</v>
          </cell>
          <cell r="C504">
            <v>20</v>
          </cell>
          <cell r="D504">
            <v>0</v>
          </cell>
          <cell r="E504">
            <v>0</v>
          </cell>
          <cell r="F504">
            <v>0</v>
          </cell>
          <cell r="G504">
            <v>0</v>
          </cell>
          <cell r="H504">
            <v>0</v>
          </cell>
          <cell r="I504">
            <v>0</v>
          </cell>
          <cell r="J504">
            <v>0</v>
          </cell>
          <cell r="K504">
            <v>0</v>
          </cell>
          <cell r="L504">
            <v>0</v>
          </cell>
          <cell r="M504">
            <v>0</v>
          </cell>
          <cell r="N504">
            <v>0</v>
          </cell>
          <cell r="O504">
            <v>0</v>
          </cell>
        </row>
        <row r="505">
          <cell r="B505" t="str">
            <v>SHIFTING CHARGES          @ Rs. 500</v>
          </cell>
          <cell r="C505">
            <v>21</v>
          </cell>
          <cell r="D505">
            <v>500</v>
          </cell>
          <cell r="E505">
            <v>500</v>
          </cell>
          <cell r="F505">
            <v>500</v>
          </cell>
          <cell r="G505">
            <v>500</v>
          </cell>
          <cell r="H505">
            <v>500</v>
          </cell>
          <cell r="I505">
            <v>500</v>
          </cell>
          <cell r="J505">
            <v>500</v>
          </cell>
          <cell r="K505">
            <v>500</v>
          </cell>
          <cell r="L505">
            <v>500</v>
          </cell>
          <cell r="M505">
            <v>500</v>
          </cell>
          <cell r="N505">
            <v>500</v>
          </cell>
          <cell r="O505">
            <v>500</v>
          </cell>
        </row>
        <row r="506">
          <cell r="B506" t="str">
            <v>Total Landed Cost excluding presumptive tax</v>
          </cell>
          <cell r="C506" t="str">
            <v>A</v>
          </cell>
          <cell r="D506">
            <v>3300524.2478763433</v>
          </cell>
          <cell r="E506">
            <v>3300524.2478763433</v>
          </cell>
          <cell r="F506">
            <v>3300524.2478763433</v>
          </cell>
          <cell r="G506">
            <v>3300524.2478763433</v>
          </cell>
          <cell r="H506">
            <v>3300524.2478763433</v>
          </cell>
          <cell r="I506">
            <v>3300524.2478763433</v>
          </cell>
          <cell r="J506">
            <v>3300524.2478763433</v>
          </cell>
          <cell r="K506">
            <v>3300524.2478763433</v>
          </cell>
          <cell r="L506">
            <v>3300524.2478763433</v>
          </cell>
          <cell r="M506">
            <v>3300524.2478763433</v>
          </cell>
          <cell r="N506">
            <v>3300524.2478763433</v>
          </cell>
          <cell r="O506">
            <v>3300524.2478763433</v>
          </cell>
        </row>
        <row r="507">
          <cell r="D507">
            <v>1.8552985926008634</v>
          </cell>
          <cell r="E507">
            <v>1.8552985926008634</v>
          </cell>
          <cell r="F507">
            <v>1.8552985926008634</v>
          </cell>
          <cell r="G507">
            <v>1.8552985926008634</v>
          </cell>
          <cell r="H507">
            <v>1.8552985926008634</v>
          </cell>
          <cell r="I507">
            <v>1.8552985926008634</v>
          </cell>
          <cell r="J507">
            <v>1.8552985926008634</v>
          </cell>
          <cell r="K507">
            <v>1.8552985926008634</v>
          </cell>
          <cell r="L507">
            <v>1.8552985926008634</v>
          </cell>
          <cell r="M507">
            <v>1.8552985926008634</v>
          </cell>
          <cell r="N507">
            <v>1.8552985926008634</v>
          </cell>
          <cell r="O507">
            <v>1.8552985926008634</v>
          </cell>
        </row>
        <row r="509">
          <cell r="B509" t="str">
            <v>Presumptive tax</v>
          </cell>
          <cell r="D509">
            <v>165797.98447472</v>
          </cell>
          <cell r="E509">
            <v>165797.98447472</v>
          </cell>
          <cell r="F509">
            <v>165797.98447472</v>
          </cell>
          <cell r="G509">
            <v>165797.98447472</v>
          </cell>
          <cell r="H509">
            <v>165797.98447472</v>
          </cell>
          <cell r="I509">
            <v>165797.98447472</v>
          </cell>
          <cell r="J509">
            <v>165797.98447472</v>
          </cell>
          <cell r="K509">
            <v>165797.98447472</v>
          </cell>
          <cell r="L509">
            <v>165797.98447472</v>
          </cell>
          <cell r="M509">
            <v>165797.98447472</v>
          </cell>
          <cell r="N509">
            <v>165797.98447472</v>
          </cell>
          <cell r="O509">
            <v>165797.98447472</v>
          </cell>
        </row>
        <row r="510">
          <cell r="B510" t="str">
            <v>Tax U/S 50 (4) @ 3.5%</v>
          </cell>
          <cell r="D510">
            <v>0</v>
          </cell>
          <cell r="E510">
            <v>0</v>
          </cell>
          <cell r="F510">
            <v>0</v>
          </cell>
          <cell r="G510">
            <v>0</v>
          </cell>
          <cell r="H510">
            <v>0</v>
          </cell>
          <cell r="I510">
            <v>0</v>
          </cell>
          <cell r="J510">
            <v>0</v>
          </cell>
          <cell r="K510">
            <v>0</v>
          </cell>
          <cell r="L510">
            <v>0</v>
          </cell>
          <cell r="M510">
            <v>0</v>
          </cell>
          <cell r="N510">
            <v>0</v>
          </cell>
          <cell r="O510">
            <v>0</v>
          </cell>
        </row>
        <row r="511">
          <cell r="D511">
            <v>165797.98447472</v>
          </cell>
          <cell r="E511">
            <v>165797.98447472</v>
          </cell>
          <cell r="F511">
            <v>165797.98447472</v>
          </cell>
          <cell r="G511">
            <v>165797.98447472</v>
          </cell>
          <cell r="H511">
            <v>165797.98447472</v>
          </cell>
          <cell r="I511">
            <v>165797.98447472</v>
          </cell>
          <cell r="J511">
            <v>165797.98447472</v>
          </cell>
          <cell r="K511">
            <v>165797.98447472</v>
          </cell>
          <cell r="L511">
            <v>165797.98447472</v>
          </cell>
          <cell r="M511">
            <v>165797.98447472</v>
          </cell>
          <cell r="N511">
            <v>165797.98447472</v>
          </cell>
          <cell r="O511">
            <v>165797.98447472</v>
          </cell>
        </row>
        <row r="514">
          <cell r="B514" t="str">
            <v>Existing selling price</v>
          </cell>
        </row>
        <row r="515">
          <cell r="B515" t="str">
            <v>Landed cost</v>
          </cell>
          <cell r="D515">
            <v>3466322.2323510633</v>
          </cell>
          <cell r="E515">
            <v>3466322.2323510633</v>
          </cell>
          <cell r="F515">
            <v>3466322.2323510633</v>
          </cell>
          <cell r="G515">
            <v>3466322.2323510633</v>
          </cell>
          <cell r="H515">
            <v>3466322.2323510633</v>
          </cell>
          <cell r="I515">
            <v>3466322.2323510633</v>
          </cell>
          <cell r="J515">
            <v>3466322.2323510633</v>
          </cell>
          <cell r="K515">
            <v>3466322.2323510633</v>
          </cell>
          <cell r="L515">
            <v>3466322.2323510633</v>
          </cell>
          <cell r="M515">
            <v>3466322.2323510633</v>
          </cell>
          <cell r="N515">
            <v>3466322.2323510633</v>
          </cell>
          <cell r="O515">
            <v>3466322.2323510633</v>
          </cell>
        </row>
        <row r="516">
          <cell r="B516" t="str">
            <v>Distributor Mark-up.</v>
          </cell>
          <cell r="D516">
            <v>60000</v>
          </cell>
          <cell r="E516">
            <v>60000</v>
          </cell>
          <cell r="F516">
            <v>60000</v>
          </cell>
          <cell r="G516">
            <v>60000</v>
          </cell>
          <cell r="H516">
            <v>60000</v>
          </cell>
          <cell r="I516">
            <v>60000</v>
          </cell>
          <cell r="J516">
            <v>60000</v>
          </cell>
          <cell r="K516">
            <v>60000</v>
          </cell>
          <cell r="L516">
            <v>60000</v>
          </cell>
          <cell r="M516">
            <v>60000</v>
          </cell>
          <cell r="N516">
            <v>60000</v>
          </cell>
          <cell r="O516">
            <v>60000</v>
          </cell>
        </row>
        <row r="517">
          <cell r="B517" t="str">
            <v>Income  Tax 3.5%</v>
          </cell>
          <cell r="D517">
            <v>0</v>
          </cell>
          <cell r="E517">
            <v>0</v>
          </cell>
          <cell r="F517">
            <v>0</v>
          </cell>
          <cell r="G517">
            <v>0</v>
          </cell>
          <cell r="H517">
            <v>0</v>
          </cell>
          <cell r="I517">
            <v>0</v>
          </cell>
          <cell r="J517">
            <v>0</v>
          </cell>
          <cell r="K517">
            <v>0</v>
          </cell>
          <cell r="L517">
            <v>0</v>
          </cell>
          <cell r="M517">
            <v>0</v>
          </cell>
          <cell r="N517">
            <v>0</v>
          </cell>
          <cell r="O517">
            <v>0</v>
          </cell>
        </row>
        <row r="518">
          <cell r="B518" t="str">
            <v>Dealer commission</v>
          </cell>
          <cell r="D518">
            <v>30000</v>
          </cell>
          <cell r="E518">
            <v>30000</v>
          </cell>
          <cell r="F518">
            <v>30000</v>
          </cell>
          <cell r="G518">
            <v>30000</v>
          </cell>
          <cell r="H518">
            <v>30000</v>
          </cell>
          <cell r="I518">
            <v>30000</v>
          </cell>
          <cell r="J518">
            <v>30000</v>
          </cell>
          <cell r="K518">
            <v>30000</v>
          </cell>
          <cell r="L518">
            <v>30000</v>
          </cell>
          <cell r="M518">
            <v>30000</v>
          </cell>
          <cell r="N518">
            <v>30000</v>
          </cell>
          <cell r="O518">
            <v>30000</v>
          </cell>
        </row>
        <row r="519">
          <cell r="D519">
            <v>3556322.2323510633</v>
          </cell>
          <cell r="E519">
            <v>3556322.2323510633</v>
          </cell>
          <cell r="F519">
            <v>3556322.2323510633</v>
          </cell>
          <cell r="G519">
            <v>3556322.2323510633</v>
          </cell>
          <cell r="H519">
            <v>3556322.2323510633</v>
          </cell>
          <cell r="I519">
            <v>3556322.2323510633</v>
          </cell>
          <cell r="J519">
            <v>3556322.2323510633</v>
          </cell>
          <cell r="K519">
            <v>3556322.2323510633</v>
          </cell>
          <cell r="L519">
            <v>3556322.2323510633</v>
          </cell>
          <cell r="M519">
            <v>3556322.2323510633</v>
          </cell>
          <cell r="N519">
            <v>3556322.2323510633</v>
          </cell>
          <cell r="O519">
            <v>3556322.2323510633</v>
          </cell>
        </row>
        <row r="520">
          <cell r="B520" t="str">
            <v>Sales tax</v>
          </cell>
          <cell r="D520">
            <v>533448.33485265949</v>
          </cell>
          <cell r="E520">
            <v>533448.33485265949</v>
          </cell>
          <cell r="F520">
            <v>533448.33485265949</v>
          </cell>
          <cell r="G520">
            <v>533448.33485265949</v>
          </cell>
          <cell r="H520">
            <v>533448.33485265949</v>
          </cell>
          <cell r="I520">
            <v>533448.33485265949</v>
          </cell>
          <cell r="J520">
            <v>533448.33485265949</v>
          </cell>
          <cell r="K520">
            <v>533448.33485265949</v>
          </cell>
          <cell r="L520">
            <v>533448.33485265949</v>
          </cell>
          <cell r="M520">
            <v>533448.33485265949</v>
          </cell>
          <cell r="N520">
            <v>533448.33485265949</v>
          </cell>
          <cell r="O520">
            <v>533448.33485265949</v>
          </cell>
        </row>
        <row r="521">
          <cell r="B521" t="str">
            <v>Selling price taken in budget</v>
          </cell>
          <cell r="D521">
            <v>4089770.5672037229</v>
          </cell>
          <cell r="E521">
            <v>4089770.5672037229</v>
          </cell>
          <cell r="F521">
            <v>4089770.5672037229</v>
          </cell>
          <cell r="G521">
            <v>4089770.5672037229</v>
          </cell>
          <cell r="H521">
            <v>4089770.5672037229</v>
          </cell>
          <cell r="I521">
            <v>4089770.5672037229</v>
          </cell>
          <cell r="J521">
            <v>4089770.5672037229</v>
          </cell>
          <cell r="K521">
            <v>4089770.5672037229</v>
          </cell>
          <cell r="L521">
            <v>4089770.5672037229</v>
          </cell>
          <cell r="M521">
            <v>4089770.5672037229</v>
          </cell>
          <cell r="N521">
            <v>4089770.5672037229</v>
          </cell>
          <cell r="O521">
            <v>4089770.5672037229</v>
          </cell>
        </row>
        <row r="522">
          <cell r="B522" t="str">
            <v>Selling price as per sales price list</v>
          </cell>
          <cell r="D522">
            <v>4420000</v>
          </cell>
          <cell r="E522">
            <v>4420000</v>
          </cell>
          <cell r="F522">
            <v>4420000</v>
          </cell>
          <cell r="G522">
            <v>4420000</v>
          </cell>
          <cell r="H522">
            <v>4420000</v>
          </cell>
          <cell r="I522">
            <v>4420000</v>
          </cell>
          <cell r="J522">
            <v>4420000</v>
          </cell>
          <cell r="K522">
            <v>4420000</v>
          </cell>
          <cell r="L522">
            <v>4420000</v>
          </cell>
          <cell r="M522">
            <v>4420000</v>
          </cell>
          <cell r="N522">
            <v>4420000</v>
          </cell>
          <cell r="O522">
            <v>4420000</v>
          </cell>
        </row>
        <row r="524">
          <cell r="B524" t="str">
            <v>Units sold</v>
          </cell>
          <cell r="D524">
            <v>0</v>
          </cell>
          <cell r="E524">
            <v>0</v>
          </cell>
          <cell r="F524">
            <v>0</v>
          </cell>
          <cell r="G524">
            <v>0</v>
          </cell>
          <cell r="H524">
            <v>0</v>
          </cell>
          <cell r="I524">
            <v>0</v>
          </cell>
          <cell r="J524">
            <v>1</v>
          </cell>
          <cell r="K524">
            <v>0</v>
          </cell>
          <cell r="L524">
            <v>0</v>
          </cell>
          <cell r="M524">
            <v>0</v>
          </cell>
          <cell r="N524">
            <v>0</v>
          </cell>
          <cell r="O524">
            <v>1</v>
          </cell>
        </row>
        <row r="525">
          <cell r="D525">
            <v>0</v>
          </cell>
          <cell r="E525">
            <v>0</v>
          </cell>
          <cell r="F525">
            <v>0</v>
          </cell>
          <cell r="G525">
            <v>0</v>
          </cell>
          <cell r="H525">
            <v>0</v>
          </cell>
          <cell r="I525">
            <v>0</v>
          </cell>
          <cell r="J525">
            <v>1778972</v>
          </cell>
          <cell r="K525">
            <v>0</v>
          </cell>
          <cell r="L525">
            <v>0</v>
          </cell>
          <cell r="M525">
            <v>0</v>
          </cell>
          <cell r="N525">
            <v>0</v>
          </cell>
          <cell r="O525">
            <v>1778972</v>
          </cell>
          <cell r="P525">
            <v>3557944</v>
          </cell>
        </row>
        <row r="526">
          <cell r="B526" t="str">
            <v xml:space="preserve">Working </v>
          </cell>
        </row>
        <row r="527">
          <cell r="B527" t="str">
            <v xml:space="preserve">Sales </v>
          </cell>
          <cell r="D527">
            <v>0</v>
          </cell>
          <cell r="E527">
            <v>0</v>
          </cell>
          <cell r="F527">
            <v>0</v>
          </cell>
          <cell r="G527">
            <v>0</v>
          </cell>
          <cell r="H527">
            <v>0</v>
          </cell>
          <cell r="I527">
            <v>0</v>
          </cell>
          <cell r="J527">
            <v>4089770.5672037229</v>
          </cell>
          <cell r="K527">
            <v>0</v>
          </cell>
          <cell r="L527">
            <v>0</v>
          </cell>
          <cell r="M527">
            <v>0</v>
          </cell>
          <cell r="N527">
            <v>0</v>
          </cell>
          <cell r="O527">
            <v>4089770.5672037229</v>
          </cell>
        </row>
        <row r="528">
          <cell r="B528" t="str">
            <v>Sales tax</v>
          </cell>
          <cell r="D528">
            <v>533448.33485265949</v>
          </cell>
          <cell r="E528">
            <v>533448.33485265949</v>
          </cell>
          <cell r="F528">
            <v>533448.33485265949</v>
          </cell>
          <cell r="G528">
            <v>533448.33485265949</v>
          </cell>
          <cell r="H528">
            <v>533448.33485265949</v>
          </cell>
          <cell r="I528">
            <v>533448.33485265949</v>
          </cell>
          <cell r="J528">
            <v>533448.33485265949</v>
          </cell>
          <cell r="K528">
            <v>533448.33485265949</v>
          </cell>
          <cell r="L528">
            <v>533448.33485265949</v>
          </cell>
          <cell r="M528">
            <v>533448.33485265949</v>
          </cell>
          <cell r="N528">
            <v>533448.33485265949</v>
          </cell>
          <cell r="O528">
            <v>533448.33485265949</v>
          </cell>
        </row>
        <row r="529">
          <cell r="B529" t="str">
            <v>Cost of Sales - Per unit</v>
          </cell>
          <cell r="D529">
            <v>3300524.2478763433</v>
          </cell>
          <cell r="E529">
            <v>3300524.2478763433</v>
          </cell>
          <cell r="F529">
            <v>3300524.2478763433</v>
          </cell>
          <cell r="G529">
            <v>3300524.2478763433</v>
          </cell>
          <cell r="H529">
            <v>3300524.2478763433</v>
          </cell>
          <cell r="I529">
            <v>3300524.2478763433</v>
          </cell>
          <cell r="J529">
            <v>3300524.2478763433</v>
          </cell>
          <cell r="K529">
            <v>3300524.2478763433</v>
          </cell>
          <cell r="L529">
            <v>3300524.2478763433</v>
          </cell>
          <cell r="M529">
            <v>3300524.2478763433</v>
          </cell>
          <cell r="N529">
            <v>3300524.2478763433</v>
          </cell>
          <cell r="O529">
            <v>3300524.2478763433</v>
          </cell>
        </row>
        <row r="530">
          <cell r="B530" t="str">
            <v>Cost of Sales - Total</v>
          </cell>
          <cell r="D530">
            <v>0</v>
          </cell>
          <cell r="E530">
            <v>0</v>
          </cell>
          <cell r="F530">
            <v>0</v>
          </cell>
          <cell r="G530">
            <v>0</v>
          </cell>
          <cell r="H530">
            <v>0</v>
          </cell>
          <cell r="I530">
            <v>0</v>
          </cell>
          <cell r="J530">
            <v>3300524.2478763433</v>
          </cell>
          <cell r="K530">
            <v>0</v>
          </cell>
          <cell r="L530">
            <v>0</v>
          </cell>
          <cell r="M530">
            <v>0</v>
          </cell>
          <cell r="N530">
            <v>0</v>
          </cell>
          <cell r="O530">
            <v>3300524.2478763433</v>
          </cell>
        </row>
        <row r="531">
          <cell r="B531" t="str">
            <v>Presumptive Tax - Per unit</v>
          </cell>
          <cell r="D531">
            <v>165797.98447472</v>
          </cell>
          <cell r="E531">
            <v>165797.98447472</v>
          </cell>
          <cell r="F531">
            <v>165797.98447472</v>
          </cell>
          <cell r="G531">
            <v>165797.98447472</v>
          </cell>
          <cell r="H531">
            <v>165797.98447472</v>
          </cell>
          <cell r="I531">
            <v>165797.98447472</v>
          </cell>
          <cell r="J531">
            <v>165797.98447472</v>
          </cell>
          <cell r="K531">
            <v>165797.98447472</v>
          </cell>
          <cell r="L531">
            <v>165797.98447472</v>
          </cell>
          <cell r="M531">
            <v>165797.98447472</v>
          </cell>
          <cell r="N531">
            <v>165797.98447472</v>
          </cell>
          <cell r="O531">
            <v>165797.98447472</v>
          </cell>
        </row>
        <row r="532">
          <cell r="B532" t="str">
            <v>Presumptive Tax - Total</v>
          </cell>
          <cell r="D532">
            <v>0</v>
          </cell>
          <cell r="E532">
            <v>0</v>
          </cell>
          <cell r="F532">
            <v>0</v>
          </cell>
          <cell r="G532">
            <v>0</v>
          </cell>
          <cell r="H532">
            <v>0</v>
          </cell>
          <cell r="I532">
            <v>0</v>
          </cell>
          <cell r="J532">
            <v>165797.98447472</v>
          </cell>
          <cell r="K532">
            <v>0</v>
          </cell>
          <cell r="L532">
            <v>0</v>
          </cell>
          <cell r="M532">
            <v>0</v>
          </cell>
          <cell r="N532">
            <v>0</v>
          </cell>
          <cell r="O532">
            <v>165797.98447472</v>
          </cell>
        </row>
      </sheetData>
      <sheetData sheetId="14">
        <row r="31">
          <cell r="C31" t="str">
            <v xml:space="preserve">           Govt. levies</v>
          </cell>
          <cell r="E31">
            <v>10018.28215462092</v>
          </cell>
          <cell r="F31">
            <v>10018.28215462092</v>
          </cell>
          <cell r="G31">
            <v>10018.28215462092</v>
          </cell>
          <cell r="H31">
            <v>11273.206497094026</v>
          </cell>
          <cell r="I31">
            <v>7750.3294667521423</v>
          </cell>
          <cell r="J31">
            <v>7750.3294667521423</v>
          </cell>
          <cell r="K31">
            <v>10568.631091025649</v>
          </cell>
          <cell r="L31">
            <v>8454.9048728205198</v>
          </cell>
          <cell r="M31">
            <v>7045.7540606837665</v>
          </cell>
          <cell r="N31">
            <v>6341.178654615389</v>
          </cell>
          <cell r="O31">
            <v>7045.7540606837665</v>
          </cell>
          <cell r="P31">
            <v>7045.7540606837665</v>
          </cell>
          <cell r="Q31">
            <v>103330.68869497394</v>
          </cell>
        </row>
        <row r="32">
          <cell r="E32">
            <v>36560.508410620925</v>
          </cell>
          <cell r="F32">
            <v>36560.508410620925</v>
          </cell>
          <cell r="G32">
            <v>36560.508410620925</v>
          </cell>
          <cell r="H32">
            <v>41136.917111494025</v>
          </cell>
          <cell r="I32">
            <v>28281.630514152144</v>
          </cell>
          <cell r="J32">
            <v>28281.630514152144</v>
          </cell>
          <cell r="K32">
            <v>38565.859792025651</v>
          </cell>
          <cell r="L32">
            <v>30852.687833620523</v>
          </cell>
          <cell r="M32">
            <v>25710.57319468377</v>
          </cell>
          <cell r="N32">
            <v>23139.515875215391</v>
          </cell>
          <cell r="O32">
            <v>25710.57319468377</v>
          </cell>
          <cell r="P32">
            <v>25710.57319468377</v>
          </cell>
          <cell r="Q32">
            <v>377071.48645657394</v>
          </cell>
        </row>
        <row r="33">
          <cell r="C33" t="str">
            <v>XE G - Document Ret.</v>
          </cell>
          <cell r="E33">
            <v>0</v>
          </cell>
          <cell r="F33">
            <v>0</v>
          </cell>
          <cell r="G33">
            <v>0</v>
          </cell>
          <cell r="H33">
            <v>0</v>
          </cell>
          <cell r="I33">
            <v>0</v>
          </cell>
          <cell r="J33">
            <v>0</v>
          </cell>
          <cell r="K33">
            <v>0</v>
          </cell>
          <cell r="L33">
            <v>0</v>
          </cell>
          <cell r="M33">
            <v>0</v>
          </cell>
          <cell r="N33">
            <v>0</v>
          </cell>
          <cell r="O33">
            <v>0</v>
          </cell>
          <cell r="P33">
            <v>0</v>
          </cell>
          <cell r="Q33">
            <v>0</v>
          </cell>
        </row>
        <row r="34">
          <cell r="C34" t="str">
            <v xml:space="preserve">           Govt. levies</v>
          </cell>
          <cell r="E34">
            <v>0</v>
          </cell>
          <cell r="F34">
            <v>0</v>
          </cell>
          <cell r="G34">
            <v>0</v>
          </cell>
          <cell r="H34">
            <v>0</v>
          </cell>
          <cell r="I34">
            <v>0</v>
          </cell>
          <cell r="J34">
            <v>0</v>
          </cell>
          <cell r="K34">
            <v>0</v>
          </cell>
          <cell r="L34">
            <v>0</v>
          </cell>
          <cell r="M34">
            <v>0</v>
          </cell>
          <cell r="N34">
            <v>0</v>
          </cell>
          <cell r="O34">
            <v>0</v>
          </cell>
          <cell r="P34">
            <v>0</v>
          </cell>
          <cell r="Q34">
            <v>0</v>
          </cell>
        </row>
        <row r="35">
          <cell r="E35">
            <v>0</v>
          </cell>
          <cell r="F35">
            <v>0</v>
          </cell>
          <cell r="G35">
            <v>0</v>
          </cell>
          <cell r="H35">
            <v>0</v>
          </cell>
          <cell r="I35">
            <v>0</v>
          </cell>
          <cell r="J35">
            <v>0</v>
          </cell>
          <cell r="K35">
            <v>0</v>
          </cell>
          <cell r="L35">
            <v>0</v>
          </cell>
          <cell r="M35">
            <v>0</v>
          </cell>
          <cell r="N35">
            <v>0</v>
          </cell>
          <cell r="O35">
            <v>0</v>
          </cell>
          <cell r="P35">
            <v>0</v>
          </cell>
          <cell r="Q35">
            <v>0</v>
          </cell>
        </row>
        <row r="36">
          <cell r="C36" t="str">
            <v>GL - Document Ret.</v>
          </cell>
          <cell r="E36">
            <v>20570.015372400005</v>
          </cell>
          <cell r="F36">
            <v>20570.015372400005</v>
          </cell>
          <cell r="G36">
            <v>20570.015372400005</v>
          </cell>
          <cell r="H36">
            <v>22502.445498000005</v>
          </cell>
          <cell r="I36">
            <v>15751.711848600002</v>
          </cell>
          <cell r="J36">
            <v>15751.711848600002</v>
          </cell>
          <cell r="K36">
            <v>22502.445498000005</v>
          </cell>
          <cell r="L36">
            <v>18001.956398400001</v>
          </cell>
          <cell r="M36">
            <v>13501.467298800002</v>
          </cell>
          <cell r="N36">
            <v>15751.711848600002</v>
          </cell>
          <cell r="O36">
            <v>15751.711848600002</v>
          </cell>
          <cell r="P36">
            <v>15751.711848600002</v>
          </cell>
          <cell r="Q36">
            <v>216976.92005340007</v>
          </cell>
        </row>
        <row r="37">
          <cell r="C37" t="str">
            <v xml:space="preserve">           Govt. levies</v>
          </cell>
          <cell r="E37">
            <v>7754.8399688031404</v>
          </cell>
          <cell r="F37">
            <v>7754.8399688031404</v>
          </cell>
          <cell r="G37">
            <v>7754.8399688031404</v>
          </cell>
          <cell r="H37">
            <v>8484.1334002636049</v>
          </cell>
          <cell r="I37">
            <v>5938.8933801845242</v>
          </cell>
          <cell r="J37">
            <v>5938.8933801845242</v>
          </cell>
          <cell r="K37">
            <v>8484.1334002636049</v>
          </cell>
          <cell r="L37">
            <v>6787.3067202108841</v>
          </cell>
          <cell r="M37">
            <v>5090.4800401581624</v>
          </cell>
          <cell r="N37">
            <v>5938.8933801845242</v>
          </cell>
          <cell r="O37">
            <v>5938.8933801845242</v>
          </cell>
          <cell r="P37">
            <v>5938.8933801845242</v>
          </cell>
          <cell r="Q37">
            <v>81805.040368228307</v>
          </cell>
        </row>
        <row r="38">
          <cell r="E38">
            <v>28324.855341203147</v>
          </cell>
          <cell r="F38">
            <v>28324.855341203147</v>
          </cell>
          <cell r="G38">
            <v>28324.855341203147</v>
          </cell>
          <cell r="H38">
            <v>30986.578898263608</v>
          </cell>
          <cell r="I38">
            <v>21690.605228784527</v>
          </cell>
          <cell r="J38">
            <v>21690.605228784527</v>
          </cell>
          <cell r="K38">
            <v>30986.578898263608</v>
          </cell>
          <cell r="L38">
            <v>24789.263118610885</v>
          </cell>
          <cell r="M38">
            <v>18591.947338958165</v>
          </cell>
          <cell r="N38">
            <v>21690.605228784527</v>
          </cell>
          <cell r="O38">
            <v>21690.605228784527</v>
          </cell>
          <cell r="P38">
            <v>21690.605228784527</v>
          </cell>
          <cell r="Q38">
            <v>298781.96042162838</v>
          </cell>
        </row>
        <row r="39">
          <cell r="C39" t="str">
            <v>GLi - Document Ret.</v>
          </cell>
          <cell r="E39">
            <v>24863.557375800003</v>
          </cell>
          <cell r="F39">
            <v>27626.174862000003</v>
          </cell>
          <cell r="G39">
            <v>27626.174862000003</v>
          </cell>
          <cell r="H39">
            <v>29917.952664600005</v>
          </cell>
          <cell r="I39">
            <v>24478.324907400001</v>
          </cell>
          <cell r="J39">
            <v>21758.511028800003</v>
          </cell>
          <cell r="K39">
            <v>35357.580421800005</v>
          </cell>
          <cell r="L39">
            <v>27198.138786000003</v>
          </cell>
          <cell r="M39">
            <v>29917.952664600005</v>
          </cell>
          <cell r="N39">
            <v>35357.580421800005</v>
          </cell>
          <cell r="O39">
            <v>35357.580421800005</v>
          </cell>
          <cell r="P39">
            <v>35357.580421800005</v>
          </cell>
          <cell r="Q39">
            <v>354817.10883840011</v>
          </cell>
        </row>
        <row r="40">
          <cell r="C40" t="str">
            <v xml:space="preserve">           Govt. levies</v>
          </cell>
          <cell r="E40">
            <v>9364.1008831126182</v>
          </cell>
          <cell r="F40">
            <v>10404.556536791797</v>
          </cell>
          <cell r="G40">
            <v>10404.556536791797</v>
          </cell>
          <cell r="H40">
            <v>11268.536940171038</v>
          </cell>
          <cell r="I40">
            <v>9219.7120419581224</v>
          </cell>
          <cell r="J40">
            <v>8195.299592851663</v>
          </cell>
          <cell r="K40">
            <v>13317.361838383955</v>
          </cell>
          <cell r="L40">
            <v>10244.12449106458</v>
          </cell>
          <cell r="M40">
            <v>11268.536940171038</v>
          </cell>
          <cell r="N40">
            <v>13317.361838383955</v>
          </cell>
          <cell r="O40">
            <v>13317.361838383955</v>
          </cell>
          <cell r="P40">
            <v>13317.361838383955</v>
          </cell>
          <cell r="Q40">
            <v>133638.87131644844</v>
          </cell>
        </row>
        <row r="41">
          <cell r="E41">
            <v>34227.658258912619</v>
          </cell>
          <cell r="F41">
            <v>38030.731398791802</v>
          </cell>
          <cell r="G41">
            <v>38030.731398791802</v>
          </cell>
          <cell r="H41">
            <v>41186.489604771043</v>
          </cell>
          <cell r="I41">
            <v>33698.036949358124</v>
          </cell>
          <cell r="J41">
            <v>29953.810621651668</v>
          </cell>
          <cell r="K41">
            <v>48674.942260183961</v>
          </cell>
          <cell r="L41">
            <v>37442.263277064587</v>
          </cell>
          <cell r="M41">
            <v>41186.489604771043</v>
          </cell>
          <cell r="N41">
            <v>48674.942260183961</v>
          </cell>
          <cell r="O41">
            <v>48674.942260183961</v>
          </cell>
          <cell r="P41">
            <v>48674.942260183961</v>
          </cell>
          <cell r="Q41">
            <v>488455.9801548486</v>
          </cell>
        </row>
        <row r="42">
          <cell r="C42" t="str">
            <v>XE LTD</v>
          </cell>
          <cell r="E42">
            <v>0</v>
          </cell>
          <cell r="F42">
            <v>0</v>
          </cell>
          <cell r="G42">
            <v>0</v>
          </cell>
          <cell r="H42">
            <v>0</v>
          </cell>
          <cell r="I42">
            <v>0</v>
          </cell>
          <cell r="J42">
            <v>0</v>
          </cell>
          <cell r="K42">
            <v>0</v>
          </cell>
          <cell r="L42">
            <v>0</v>
          </cell>
          <cell r="M42">
            <v>0</v>
          </cell>
          <cell r="N42">
            <v>0</v>
          </cell>
          <cell r="O42">
            <v>0</v>
          </cell>
          <cell r="P42">
            <v>0</v>
          </cell>
          <cell r="Q42">
            <v>0</v>
          </cell>
        </row>
        <row r="43">
          <cell r="C43" t="str">
            <v xml:space="preserve">           Govt. levies</v>
          </cell>
          <cell r="E43">
            <v>0</v>
          </cell>
          <cell r="F43">
            <v>0</v>
          </cell>
          <cell r="G43">
            <v>0</v>
          </cell>
          <cell r="H43">
            <v>0</v>
          </cell>
          <cell r="I43">
            <v>0</v>
          </cell>
          <cell r="J43">
            <v>0</v>
          </cell>
          <cell r="K43">
            <v>0</v>
          </cell>
          <cell r="L43">
            <v>0</v>
          </cell>
          <cell r="M43">
            <v>0</v>
          </cell>
          <cell r="N43">
            <v>0</v>
          </cell>
          <cell r="O43">
            <v>0</v>
          </cell>
          <cell r="P43">
            <v>0</v>
          </cell>
          <cell r="Q43">
            <v>0</v>
          </cell>
        </row>
        <row r="44">
          <cell r="E44">
            <v>0</v>
          </cell>
          <cell r="F44">
            <v>0</v>
          </cell>
          <cell r="G44">
            <v>0</v>
          </cell>
          <cell r="H44">
            <v>0</v>
          </cell>
          <cell r="I44">
            <v>0</v>
          </cell>
          <cell r="J44">
            <v>0</v>
          </cell>
          <cell r="K44">
            <v>0</v>
          </cell>
          <cell r="L44">
            <v>0</v>
          </cell>
          <cell r="M44">
            <v>0</v>
          </cell>
          <cell r="N44">
            <v>0</v>
          </cell>
          <cell r="O44">
            <v>0</v>
          </cell>
          <cell r="P44">
            <v>0</v>
          </cell>
          <cell r="Q44">
            <v>0</v>
          </cell>
        </row>
        <row r="45">
          <cell r="C45" t="str">
            <v>GLi -  A/T Document Ret.</v>
          </cell>
          <cell r="E45">
            <v>25673.555544000003</v>
          </cell>
          <cell r="F45">
            <v>28882.749987000003</v>
          </cell>
          <cell r="G45">
            <v>28882.749987000003</v>
          </cell>
          <cell r="H45">
            <v>28882.749987000003</v>
          </cell>
          <cell r="I45">
            <v>19255.166658000002</v>
          </cell>
          <cell r="J45">
            <v>22464.361101000002</v>
          </cell>
          <cell r="K45">
            <v>35301.138873000004</v>
          </cell>
          <cell r="L45">
            <v>28882.749987000003</v>
          </cell>
          <cell r="M45">
            <v>28882.749987000003</v>
          </cell>
          <cell r="N45">
            <v>35301.138873000004</v>
          </cell>
          <cell r="O45">
            <v>35301.138873000004</v>
          </cell>
          <cell r="P45">
            <v>35301.138873000004</v>
          </cell>
          <cell r="Q45">
            <v>353011.38873000001</v>
          </cell>
        </row>
        <row r="46">
          <cell r="C46" t="str">
            <v xml:space="preserve">           Govt. levies</v>
          </cell>
          <cell r="E46">
            <v>9662.6960014820925</v>
          </cell>
          <cell r="F46">
            <v>10870.533001667352</v>
          </cell>
          <cell r="G46">
            <v>10870.533001667352</v>
          </cell>
          <cell r="H46">
            <v>10870.533001667352</v>
          </cell>
          <cell r="I46">
            <v>7247.0220011115689</v>
          </cell>
          <cell r="J46">
            <v>8454.8590012968289</v>
          </cell>
          <cell r="K46">
            <v>13286.207002037876</v>
          </cell>
          <cell r="L46">
            <v>10870.533001667352</v>
          </cell>
          <cell r="M46">
            <v>10870.533001667352</v>
          </cell>
          <cell r="N46">
            <v>13286.207002037876</v>
          </cell>
          <cell r="O46">
            <v>13286.207002037876</v>
          </cell>
          <cell r="P46">
            <v>13286.207002037876</v>
          </cell>
          <cell r="Q46">
            <v>132862.07002037877</v>
          </cell>
        </row>
        <row r="47">
          <cell r="E47">
            <v>35336.251545482097</v>
          </cell>
          <cell r="F47">
            <v>39753.282988667357</v>
          </cell>
          <cell r="G47">
            <v>39753.282988667357</v>
          </cell>
          <cell r="H47">
            <v>39753.282988667357</v>
          </cell>
          <cell r="I47">
            <v>26502.188659111569</v>
          </cell>
          <cell r="J47">
            <v>30919.220102296829</v>
          </cell>
          <cell r="K47">
            <v>48587.345875037878</v>
          </cell>
          <cell r="L47">
            <v>39753.282988667357</v>
          </cell>
          <cell r="M47">
            <v>39753.282988667357</v>
          </cell>
          <cell r="N47">
            <v>48587.345875037878</v>
          </cell>
          <cell r="O47">
            <v>48587.345875037878</v>
          </cell>
          <cell r="P47">
            <v>48587.345875037878</v>
          </cell>
          <cell r="Q47">
            <v>485873.45875037886</v>
          </cell>
        </row>
        <row r="48">
          <cell r="C48" t="str">
            <v xml:space="preserve">20D SUNROOF </v>
          </cell>
          <cell r="E48">
            <v>0</v>
          </cell>
          <cell r="F48">
            <v>0</v>
          </cell>
          <cell r="G48">
            <v>0</v>
          </cell>
          <cell r="H48">
            <v>0</v>
          </cell>
          <cell r="I48">
            <v>0</v>
          </cell>
          <cell r="J48">
            <v>0</v>
          </cell>
          <cell r="K48">
            <v>0</v>
          </cell>
          <cell r="L48">
            <v>0</v>
          </cell>
          <cell r="M48">
            <v>0</v>
          </cell>
          <cell r="N48">
            <v>0</v>
          </cell>
          <cell r="O48">
            <v>0</v>
          </cell>
          <cell r="P48">
            <v>0</v>
          </cell>
          <cell r="Q48">
            <v>0</v>
          </cell>
        </row>
        <row r="49">
          <cell r="C49" t="str">
            <v xml:space="preserve">           Govt. levies</v>
          </cell>
          <cell r="E49">
            <v>0</v>
          </cell>
          <cell r="F49">
            <v>0</v>
          </cell>
          <cell r="G49">
            <v>0</v>
          </cell>
          <cell r="H49">
            <v>0</v>
          </cell>
          <cell r="I49">
            <v>0</v>
          </cell>
          <cell r="J49">
            <v>0</v>
          </cell>
          <cell r="K49">
            <v>0</v>
          </cell>
          <cell r="L49">
            <v>0</v>
          </cell>
          <cell r="M49">
            <v>0</v>
          </cell>
          <cell r="N49">
            <v>0</v>
          </cell>
          <cell r="O49">
            <v>0</v>
          </cell>
          <cell r="P49">
            <v>0</v>
          </cell>
          <cell r="Q49">
            <v>0</v>
          </cell>
        </row>
        <row r="50">
          <cell r="E50">
            <v>0</v>
          </cell>
          <cell r="F50">
            <v>0</v>
          </cell>
          <cell r="G50">
            <v>0</v>
          </cell>
          <cell r="H50">
            <v>0</v>
          </cell>
          <cell r="I50">
            <v>0</v>
          </cell>
          <cell r="J50">
            <v>0</v>
          </cell>
          <cell r="K50">
            <v>0</v>
          </cell>
          <cell r="L50">
            <v>0</v>
          </cell>
          <cell r="M50">
            <v>0</v>
          </cell>
          <cell r="N50">
            <v>0</v>
          </cell>
          <cell r="O50">
            <v>0</v>
          </cell>
          <cell r="P50">
            <v>0</v>
          </cell>
          <cell r="Q50">
            <v>0</v>
          </cell>
        </row>
        <row r="51">
          <cell r="C51" t="str">
            <v>2.0 D - Document Ret.</v>
          </cell>
          <cell r="E51">
            <v>41344.851834000008</v>
          </cell>
          <cell r="F51">
            <v>46857.498745200006</v>
          </cell>
          <cell r="G51">
            <v>46857.498745200006</v>
          </cell>
          <cell r="H51">
            <v>48846.097450800007</v>
          </cell>
          <cell r="I51">
            <v>35277.737047800001</v>
          </cell>
          <cell r="J51">
            <v>35277.737047800001</v>
          </cell>
          <cell r="K51">
            <v>46132.425370200006</v>
          </cell>
          <cell r="L51">
            <v>32564.064967200004</v>
          </cell>
          <cell r="M51">
            <v>40705.081209000004</v>
          </cell>
          <cell r="N51">
            <v>43418.753289600005</v>
          </cell>
          <cell r="O51">
            <v>40705.081209000004</v>
          </cell>
          <cell r="P51">
            <v>43418.753289600005</v>
          </cell>
          <cell r="Q51">
            <v>501405.58020540013</v>
          </cell>
        </row>
        <row r="52">
          <cell r="C52" t="str">
            <v xml:space="preserve">           Govt. levies</v>
          </cell>
          <cell r="E52">
            <v>15571.448855440281</v>
          </cell>
          <cell r="F52">
            <v>17647.642036165649</v>
          </cell>
          <cell r="G52">
            <v>17647.642036165649</v>
          </cell>
          <cell r="H52">
            <v>18397.987992635699</v>
          </cell>
          <cell r="I52">
            <v>13287.435772459114</v>
          </cell>
          <cell r="J52">
            <v>13287.435772459114</v>
          </cell>
          <cell r="K52">
            <v>17375.87754860038</v>
          </cell>
          <cell r="L52">
            <v>12265.325328423798</v>
          </cell>
          <cell r="M52">
            <v>15331.656660529748</v>
          </cell>
          <cell r="N52">
            <v>16353.767104565064</v>
          </cell>
          <cell r="O52">
            <v>15331.656660529748</v>
          </cell>
          <cell r="P52">
            <v>16353.767104565064</v>
          </cell>
          <cell r="Q52">
            <v>188851.64287253929</v>
          </cell>
        </row>
        <row r="53">
          <cell r="E53">
            <v>56916.300689440293</v>
          </cell>
          <cell r="F53">
            <v>64505.140781365655</v>
          </cell>
          <cell r="G53">
            <v>64505.140781365655</v>
          </cell>
          <cell r="H53">
            <v>67244.085443435702</v>
          </cell>
          <cell r="I53">
            <v>48565.172820259118</v>
          </cell>
          <cell r="J53">
            <v>48565.172820259118</v>
          </cell>
          <cell r="K53">
            <v>63508.302918800386</v>
          </cell>
          <cell r="L53">
            <v>44829.390295623802</v>
          </cell>
          <cell r="M53">
            <v>56036.737869529752</v>
          </cell>
          <cell r="N53">
            <v>59772.520394165069</v>
          </cell>
          <cell r="O53">
            <v>56036.737869529752</v>
          </cell>
          <cell r="P53">
            <v>59772.520394165069</v>
          </cell>
          <cell r="Q53">
            <v>690257.22307793936</v>
          </cell>
        </row>
        <row r="54">
          <cell r="C54" t="str">
            <v>2.0 D G - Document Ret.</v>
          </cell>
          <cell r="E54">
            <v>66151.762934400002</v>
          </cell>
          <cell r="F54">
            <v>71664.409845600007</v>
          </cell>
          <cell r="G54">
            <v>71664.409845600007</v>
          </cell>
          <cell r="H54">
            <v>78696.490337399999</v>
          </cell>
          <cell r="I54">
            <v>54273.441612000002</v>
          </cell>
          <cell r="J54">
            <v>56987.113692600004</v>
          </cell>
          <cell r="K54">
            <v>73269.146176199996</v>
          </cell>
          <cell r="L54">
            <v>54273.441612000002</v>
          </cell>
          <cell r="M54">
            <v>65128.129934400007</v>
          </cell>
          <cell r="N54">
            <v>70555.474095600002</v>
          </cell>
          <cell r="O54">
            <v>67841.802015000008</v>
          </cell>
          <cell r="P54">
            <v>70555.474095600002</v>
          </cell>
          <cell r="Q54">
            <v>801061.0961964</v>
          </cell>
        </row>
        <row r="55">
          <cell r="C55" t="str">
            <v xml:space="preserve">           Govt. levies</v>
          </cell>
          <cell r="E55">
            <v>24914.318168704449</v>
          </cell>
          <cell r="F55">
            <v>26990.51134942982</v>
          </cell>
          <cell r="G55">
            <v>26990.51134942982</v>
          </cell>
          <cell r="H55">
            <v>29641.202877024178</v>
          </cell>
          <cell r="I55">
            <v>20442.20888070633</v>
          </cell>
          <cell r="J55">
            <v>21464.319324741646</v>
          </cell>
          <cell r="K55">
            <v>27596.981988953547</v>
          </cell>
          <cell r="L55">
            <v>20442.20888070633</v>
          </cell>
          <cell r="M55">
            <v>24530.650656847596</v>
          </cell>
          <cell r="N55">
            <v>26574.871544918227</v>
          </cell>
          <cell r="O55">
            <v>25552.761100882912</v>
          </cell>
          <cell r="P55">
            <v>26574.871544918227</v>
          </cell>
          <cell r="Q55">
            <v>301715.41766726307</v>
          </cell>
        </row>
        <row r="56">
          <cell r="E56">
            <v>91066.081103104458</v>
          </cell>
          <cell r="F56">
            <v>98654.921195029834</v>
          </cell>
          <cell r="G56">
            <v>98654.921195029834</v>
          </cell>
          <cell r="H56">
            <v>108337.69321442417</v>
          </cell>
          <cell r="I56">
            <v>74715.650492706336</v>
          </cell>
          <cell r="J56">
            <v>78451.433017341653</v>
          </cell>
          <cell r="K56">
            <v>100866.12816515354</v>
          </cell>
          <cell r="L56">
            <v>74715.650492706336</v>
          </cell>
          <cell r="M56">
            <v>89658.780591247603</v>
          </cell>
          <cell r="N56">
            <v>97130.345640518237</v>
          </cell>
          <cell r="O56">
            <v>93394.56311588292</v>
          </cell>
          <cell r="P56">
            <v>97130.345640518237</v>
          </cell>
          <cell r="Q56">
            <v>1102776.5138636632</v>
          </cell>
        </row>
        <row r="57">
          <cell r="C57" t="str">
            <v>2.0 D G Ltd - Document Ret.</v>
          </cell>
          <cell r="E57">
            <v>0</v>
          </cell>
          <cell r="F57">
            <v>0</v>
          </cell>
          <cell r="G57">
            <v>0</v>
          </cell>
          <cell r="H57">
            <v>0</v>
          </cell>
          <cell r="I57">
            <v>0</v>
          </cell>
          <cell r="J57">
            <v>0</v>
          </cell>
          <cell r="K57">
            <v>0</v>
          </cell>
          <cell r="L57">
            <v>0</v>
          </cell>
          <cell r="M57">
            <v>0</v>
          </cell>
          <cell r="N57">
            <v>0</v>
          </cell>
          <cell r="O57">
            <v>0</v>
          </cell>
          <cell r="P57">
            <v>0</v>
          </cell>
          <cell r="Q57">
            <v>0</v>
          </cell>
        </row>
        <row r="58">
          <cell r="C58" t="str">
            <v xml:space="preserve">           Govt. levies</v>
          </cell>
          <cell r="E58">
            <v>0</v>
          </cell>
          <cell r="F58">
            <v>0</v>
          </cell>
          <cell r="G58">
            <v>0</v>
          </cell>
          <cell r="H58">
            <v>0</v>
          </cell>
          <cell r="I58">
            <v>0</v>
          </cell>
          <cell r="J58">
            <v>0</v>
          </cell>
          <cell r="K58">
            <v>0</v>
          </cell>
          <cell r="L58">
            <v>0</v>
          </cell>
          <cell r="M58">
            <v>0</v>
          </cell>
          <cell r="N58">
            <v>0</v>
          </cell>
          <cell r="O58">
            <v>0</v>
          </cell>
          <cell r="P58">
            <v>0</v>
          </cell>
          <cell r="Q58">
            <v>0</v>
          </cell>
        </row>
        <row r="59">
          <cell r="E59">
            <v>0</v>
          </cell>
          <cell r="F59">
            <v>0</v>
          </cell>
          <cell r="G59">
            <v>0</v>
          </cell>
          <cell r="H59">
            <v>0</v>
          </cell>
          <cell r="I59">
            <v>0</v>
          </cell>
          <cell r="J59">
            <v>0</v>
          </cell>
          <cell r="K59">
            <v>0</v>
          </cell>
          <cell r="L59">
            <v>0</v>
          </cell>
          <cell r="M59">
            <v>0</v>
          </cell>
          <cell r="N59">
            <v>0</v>
          </cell>
          <cell r="O59">
            <v>0</v>
          </cell>
          <cell r="P59">
            <v>0</v>
          </cell>
          <cell r="Q59">
            <v>0</v>
          </cell>
        </row>
        <row r="60">
          <cell r="C60" t="str">
            <v>2.0 D SE - Document Ret.</v>
          </cell>
          <cell r="E60">
            <v>0</v>
          </cell>
          <cell r="F60">
            <v>0</v>
          </cell>
          <cell r="G60">
            <v>0</v>
          </cell>
          <cell r="H60">
            <v>0</v>
          </cell>
          <cell r="I60">
            <v>0</v>
          </cell>
          <cell r="J60">
            <v>0</v>
          </cell>
          <cell r="K60">
            <v>0</v>
          </cell>
          <cell r="L60">
            <v>0</v>
          </cell>
          <cell r="M60">
            <v>0</v>
          </cell>
          <cell r="N60">
            <v>0</v>
          </cell>
          <cell r="O60">
            <v>0</v>
          </cell>
          <cell r="P60">
            <v>0</v>
          </cell>
          <cell r="Q60">
            <v>0</v>
          </cell>
        </row>
        <row r="61">
          <cell r="C61" t="str">
            <v xml:space="preserve">           Govt. levies</v>
          </cell>
          <cell r="E61">
            <v>0</v>
          </cell>
          <cell r="F61">
            <v>0</v>
          </cell>
          <cell r="G61">
            <v>0</v>
          </cell>
          <cell r="H61">
            <v>0</v>
          </cell>
          <cell r="I61">
            <v>0</v>
          </cell>
          <cell r="J61">
            <v>0</v>
          </cell>
          <cell r="K61">
            <v>0</v>
          </cell>
          <cell r="L61">
            <v>0</v>
          </cell>
          <cell r="M61">
            <v>0</v>
          </cell>
          <cell r="N61">
            <v>0</v>
          </cell>
          <cell r="O61">
            <v>0</v>
          </cell>
          <cell r="P61">
            <v>0</v>
          </cell>
          <cell r="Q61">
            <v>0</v>
          </cell>
        </row>
        <row r="62">
          <cell r="E62">
            <v>0</v>
          </cell>
          <cell r="F62">
            <v>0</v>
          </cell>
          <cell r="G62">
            <v>0</v>
          </cell>
          <cell r="H62">
            <v>0</v>
          </cell>
          <cell r="I62">
            <v>0</v>
          </cell>
          <cell r="J62">
            <v>0</v>
          </cell>
          <cell r="K62">
            <v>0</v>
          </cell>
          <cell r="L62">
            <v>0</v>
          </cell>
          <cell r="M62">
            <v>0</v>
          </cell>
          <cell r="N62">
            <v>0</v>
          </cell>
          <cell r="O62">
            <v>0</v>
          </cell>
          <cell r="P62">
            <v>0</v>
          </cell>
          <cell r="Q62">
            <v>0</v>
          </cell>
        </row>
        <row r="63">
          <cell r="C63" t="str">
            <v>HILUX 4 X 2- Doc, Ret.</v>
          </cell>
          <cell r="E63">
            <v>19030.137478560006</v>
          </cell>
          <cell r="F63">
            <v>18656.997528000004</v>
          </cell>
          <cell r="G63">
            <v>16418.157824640002</v>
          </cell>
          <cell r="H63">
            <v>20522.697280800003</v>
          </cell>
          <cell r="I63">
            <v>36567.71515488001</v>
          </cell>
          <cell r="J63">
            <v>8582.2188628800031</v>
          </cell>
          <cell r="K63">
            <v>37313.995056000007</v>
          </cell>
          <cell r="L63">
            <v>19403.277429120004</v>
          </cell>
          <cell r="M63">
            <v>104479.18615680002</v>
          </cell>
          <cell r="N63">
            <v>44776.794067200011</v>
          </cell>
          <cell r="O63">
            <v>44776.794067200011</v>
          </cell>
          <cell r="P63">
            <v>47761.913671680013</v>
          </cell>
          <cell r="Q63">
            <v>418289.88457776012</v>
          </cell>
        </row>
        <row r="64">
          <cell r="C64" t="str">
            <v xml:space="preserve">           Govt. levies</v>
          </cell>
          <cell r="E64">
            <v>4253.8877733930121</v>
          </cell>
          <cell r="F64">
            <v>4170.4782092088362</v>
          </cell>
          <cell r="G64">
            <v>3670.0208241037758</v>
          </cell>
          <cell r="H64">
            <v>4587.5260301297194</v>
          </cell>
          <cell r="I64">
            <v>8174.1372900493179</v>
          </cell>
          <cell r="J64">
            <v>1918.4199762360647</v>
          </cell>
          <cell r="K64">
            <v>8340.9564184176725</v>
          </cell>
          <cell r="L64">
            <v>4337.297337577189</v>
          </cell>
          <cell r="M64">
            <v>23354.677971569483</v>
          </cell>
          <cell r="N64">
            <v>10009.147702101207</v>
          </cell>
          <cell r="O64">
            <v>10009.147702101207</v>
          </cell>
          <cell r="P64">
            <v>10676.42421557462</v>
          </cell>
          <cell r="Q64">
            <v>93502.121450462117</v>
          </cell>
        </row>
        <row r="65">
          <cell r="E65">
            <v>23284.025251953019</v>
          </cell>
          <cell r="F65">
            <v>22827.475737208839</v>
          </cell>
          <cell r="G65">
            <v>20088.178648743778</v>
          </cell>
          <cell r="H65">
            <v>25110.223310929723</v>
          </cell>
          <cell r="I65">
            <v>44741.852444929325</v>
          </cell>
          <cell r="J65">
            <v>10500.638839116067</v>
          </cell>
          <cell r="K65">
            <v>45654.951474417678</v>
          </cell>
          <cell r="L65">
            <v>23740.574766697195</v>
          </cell>
          <cell r="M65">
            <v>127833.8641283695</v>
          </cell>
          <cell r="N65">
            <v>54785.941769301222</v>
          </cell>
          <cell r="O65">
            <v>54785.941769301222</v>
          </cell>
          <cell r="P65">
            <v>58438.337887254631</v>
          </cell>
          <cell r="Q65">
            <v>511792.00602822215</v>
          </cell>
        </row>
        <row r="66">
          <cell r="C66" t="str">
            <v>HILUX 4 X 4- Doc, Ret.</v>
          </cell>
          <cell r="E66">
            <v>25657.391310720002</v>
          </cell>
          <cell r="F66">
            <v>70650.787667200013</v>
          </cell>
          <cell r="G66">
            <v>84409.098949760024</v>
          </cell>
          <cell r="H66">
            <v>98539.256483200021</v>
          </cell>
          <cell r="I66">
            <v>41646.780098560004</v>
          </cell>
          <cell r="J66">
            <v>77344.020183040004</v>
          </cell>
          <cell r="K66">
            <v>81806.175193600007</v>
          </cell>
          <cell r="L66">
            <v>69907.095165440012</v>
          </cell>
          <cell r="M66">
            <v>0</v>
          </cell>
          <cell r="N66">
            <v>0</v>
          </cell>
          <cell r="O66">
            <v>0</v>
          </cell>
          <cell r="P66">
            <v>0</v>
          </cell>
          <cell r="Q66">
            <v>549960.60505152016</v>
          </cell>
        </row>
        <row r="67">
          <cell r="C67" t="str">
            <v xml:space="preserve">           Govt. levies</v>
          </cell>
          <cell r="E67">
            <v>5755.2599287081939</v>
          </cell>
          <cell r="F67">
            <v>15847.817194993579</v>
          </cell>
          <cell r="G67">
            <v>18933.971069808114</v>
          </cell>
          <cell r="H67">
            <v>22103.534508806832</v>
          </cell>
          <cell r="I67">
            <v>9341.8711886277924</v>
          </cell>
          <cell r="J67">
            <v>17349.189350308756</v>
          </cell>
          <cell r="K67">
            <v>18350.104120518878</v>
          </cell>
          <cell r="L67">
            <v>15680.998066625225</v>
          </cell>
          <cell r="M67">
            <v>0</v>
          </cell>
          <cell r="N67">
            <v>0</v>
          </cell>
          <cell r="O67">
            <v>0</v>
          </cell>
          <cell r="P67">
            <v>0</v>
          </cell>
          <cell r="Q67">
            <v>123362.74542839738</v>
          </cell>
        </row>
        <row r="68">
          <cell r="E68">
            <v>31412.651239428196</v>
          </cell>
          <cell r="F68">
            <v>86498.604862193592</v>
          </cell>
          <cell r="G68">
            <v>103343.07001956814</v>
          </cell>
          <cell r="H68">
            <v>120642.79099200685</v>
          </cell>
          <cell r="I68">
            <v>50988.651287187793</v>
          </cell>
          <cell r="J68">
            <v>94693.209533348767</v>
          </cell>
          <cell r="K68">
            <v>100156.27931411889</v>
          </cell>
          <cell r="L68">
            <v>85588.093232065235</v>
          </cell>
          <cell r="M68">
            <v>0</v>
          </cell>
          <cell r="N68">
            <v>0</v>
          </cell>
          <cell r="O68">
            <v>0</v>
          </cell>
          <cell r="P68">
            <v>0</v>
          </cell>
          <cell r="Q68">
            <v>673323.35047991748</v>
          </cell>
        </row>
        <row r="69">
          <cell r="B69" t="str">
            <v xml:space="preserve">Maturity Due </v>
          </cell>
          <cell r="E69">
            <v>0</v>
          </cell>
          <cell r="F69">
            <v>0</v>
          </cell>
          <cell r="G69">
            <v>0</v>
          </cell>
          <cell r="H69">
            <v>0</v>
          </cell>
          <cell r="I69">
            <v>0</v>
          </cell>
          <cell r="J69">
            <v>0</v>
          </cell>
          <cell r="Q69">
            <v>0</v>
          </cell>
        </row>
        <row r="70">
          <cell r="E70">
            <v>0</v>
          </cell>
          <cell r="F70">
            <v>0</v>
          </cell>
          <cell r="G70">
            <v>0</v>
          </cell>
          <cell r="H70">
            <v>0</v>
          </cell>
          <cell r="I70">
            <v>0</v>
          </cell>
          <cell r="J70">
            <v>0</v>
          </cell>
          <cell r="K70">
            <v>0</v>
          </cell>
          <cell r="L70">
            <v>0</v>
          </cell>
          <cell r="M70">
            <v>0</v>
          </cell>
          <cell r="N70">
            <v>0</v>
          </cell>
          <cell r="O70">
            <v>0</v>
          </cell>
          <cell r="P70">
            <v>0</v>
          </cell>
          <cell r="Q70">
            <v>0</v>
          </cell>
        </row>
        <row r="71">
          <cell r="B71" t="str">
            <v xml:space="preserve">Total of </v>
          </cell>
          <cell r="C71" t="str">
            <v xml:space="preserve">Documents retirement </v>
          </cell>
          <cell r="E71">
            <v>249833.49810588002</v>
          </cell>
          <cell r="F71">
            <v>311450.86026340001</v>
          </cell>
          <cell r="G71">
            <v>322970.33184260002</v>
          </cell>
          <cell r="H71">
            <v>357771.40031620004</v>
          </cell>
          <cell r="I71">
            <v>247782.17837464003</v>
          </cell>
          <cell r="J71">
            <v>258696.97481212</v>
          </cell>
          <cell r="K71">
            <v>359680.1352898</v>
          </cell>
          <cell r="L71">
            <v>272628.50730596</v>
          </cell>
          <cell r="M71">
            <v>301279.38638460007</v>
          </cell>
          <cell r="N71">
            <v>261959.78981640001</v>
          </cell>
          <cell r="O71">
            <v>258398.92756860002</v>
          </cell>
          <cell r="P71">
            <v>266811.39133428008</v>
          </cell>
          <cell r="Q71">
            <v>3469263.3814144805</v>
          </cell>
        </row>
        <row r="72">
          <cell r="C72" t="str">
            <v xml:space="preserve">           Govt. levies</v>
          </cell>
          <cell r="E72">
            <v>87294.833734264714</v>
          </cell>
          <cell r="F72">
            <v>103704.66045168109</v>
          </cell>
          <cell r="G72">
            <v>106290.35694139056</v>
          </cell>
          <cell r="H72">
            <v>116626.66124779245</v>
          </cell>
          <cell r="I72">
            <v>81401.610021848901</v>
          </cell>
          <cell r="J72">
            <v>84358.745864830737</v>
          </cell>
          <cell r="K72">
            <v>117320.25340820156</v>
          </cell>
          <cell r="L72">
            <v>89082.698699095869</v>
          </cell>
          <cell r="M72">
            <v>97492.289331627151</v>
          </cell>
          <cell r="N72">
            <v>91821.427226806234</v>
          </cell>
          <cell r="O72">
            <v>90481.781744804</v>
          </cell>
          <cell r="P72">
            <v>93193.279146348024</v>
          </cell>
          <cell r="Q72">
            <v>1159068.5978186915</v>
          </cell>
        </row>
        <row r="73">
          <cell r="E73">
            <v>337128.3318401447</v>
          </cell>
          <cell r="F73">
            <v>415155.52071508113</v>
          </cell>
          <cell r="G73">
            <v>429260.68878399057</v>
          </cell>
          <cell r="H73">
            <v>474398.06156399252</v>
          </cell>
          <cell r="I73">
            <v>329183.78839648893</v>
          </cell>
          <cell r="J73">
            <v>343055.72067695076</v>
          </cell>
          <cell r="K73">
            <v>477000.38869800157</v>
          </cell>
          <cell r="L73">
            <v>361711.20600505586</v>
          </cell>
          <cell r="M73">
            <v>398771.67571622721</v>
          </cell>
          <cell r="N73">
            <v>353781.21704320621</v>
          </cell>
          <cell r="O73">
            <v>348880.70931340405</v>
          </cell>
          <cell r="P73">
            <v>360004.67048062809</v>
          </cell>
          <cell r="Q73">
            <v>4628331.9792331718</v>
          </cell>
        </row>
        <row r="74">
          <cell r="B74" t="str">
            <v>Vendors' Parts</v>
          </cell>
          <cell r="AB74">
            <v>0</v>
          </cell>
          <cell r="AC74">
            <v>0</v>
          </cell>
        </row>
        <row r="75">
          <cell r="C75" t="str">
            <v xml:space="preserve">XE </v>
          </cell>
          <cell r="E75">
            <v>28091.98</v>
          </cell>
          <cell r="F75">
            <v>28091.98</v>
          </cell>
          <cell r="G75">
            <v>28091.98</v>
          </cell>
          <cell r="H75">
            <v>32105.119999999999</v>
          </cell>
          <cell r="I75">
            <v>22072.27</v>
          </cell>
          <cell r="J75">
            <v>22072.27</v>
          </cell>
          <cell r="K75">
            <v>30048.9</v>
          </cell>
          <cell r="L75">
            <v>24039.119999999999</v>
          </cell>
          <cell r="M75">
            <v>20032.599999999999</v>
          </cell>
          <cell r="N75">
            <v>18029.34</v>
          </cell>
          <cell r="O75">
            <v>20032.599999999999</v>
          </cell>
          <cell r="P75">
            <v>20032.599999999999</v>
          </cell>
          <cell r="Q75">
            <v>292740.75999999995</v>
          </cell>
        </row>
        <row r="76">
          <cell r="C76" t="str">
            <v>XE G</v>
          </cell>
          <cell r="E76">
            <v>0</v>
          </cell>
          <cell r="F76">
            <v>0</v>
          </cell>
          <cell r="G76">
            <v>0</v>
          </cell>
          <cell r="H76">
            <v>0</v>
          </cell>
          <cell r="I76">
            <v>0</v>
          </cell>
          <cell r="J76">
            <v>0</v>
          </cell>
          <cell r="K76">
            <v>0</v>
          </cell>
          <cell r="L76">
            <v>0</v>
          </cell>
          <cell r="M76">
            <v>0</v>
          </cell>
          <cell r="N76">
            <v>0</v>
          </cell>
          <cell r="O76">
            <v>0</v>
          </cell>
          <cell r="P76">
            <v>0</v>
          </cell>
          <cell r="Q76">
            <v>0</v>
          </cell>
        </row>
        <row r="77">
          <cell r="C77" t="str">
            <v>GL</v>
          </cell>
          <cell r="E77">
            <v>18747.09</v>
          </cell>
          <cell r="F77">
            <v>18747.09</v>
          </cell>
          <cell r="G77">
            <v>18747.09</v>
          </cell>
          <cell r="H77">
            <v>20830.099999999999</v>
          </cell>
          <cell r="I77">
            <v>14581.07</v>
          </cell>
          <cell r="J77">
            <v>14581.07</v>
          </cell>
          <cell r="K77">
            <v>20797</v>
          </cell>
          <cell r="L77">
            <v>16637.599999999999</v>
          </cell>
          <cell r="M77">
            <v>12478.2</v>
          </cell>
          <cell r="N77">
            <v>14557.9</v>
          </cell>
          <cell r="O77">
            <v>14557.9</v>
          </cell>
          <cell r="P77">
            <v>14557.9</v>
          </cell>
          <cell r="Q77">
            <v>199820.01</v>
          </cell>
        </row>
        <row r="78">
          <cell r="C78" t="str">
            <v>GLi</v>
          </cell>
          <cell r="E78">
            <v>20722.86</v>
          </cell>
          <cell r="F78">
            <v>23025.4</v>
          </cell>
          <cell r="G78">
            <v>23025.4</v>
          </cell>
          <cell r="H78">
            <v>25327.94</v>
          </cell>
          <cell r="I78">
            <v>20722.86</v>
          </cell>
          <cell r="J78">
            <v>18420.32</v>
          </cell>
          <cell r="K78">
            <v>29889.99</v>
          </cell>
          <cell r="L78">
            <v>22992.3</v>
          </cell>
          <cell r="M78">
            <v>25291.53</v>
          </cell>
          <cell r="N78">
            <v>29889.99</v>
          </cell>
          <cell r="O78">
            <v>29889.99</v>
          </cell>
          <cell r="P78">
            <v>29889.99</v>
          </cell>
          <cell r="Q78">
            <v>299088.56999999995</v>
          </cell>
        </row>
        <row r="79">
          <cell r="C79" t="str">
            <v>XE LTD</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GLi - A/T</v>
          </cell>
          <cell r="E80">
            <v>18424.88</v>
          </cell>
          <cell r="F80">
            <v>20727.990000000002</v>
          </cell>
          <cell r="G80">
            <v>20727.990000000002</v>
          </cell>
          <cell r="H80">
            <v>20727.990000000002</v>
          </cell>
          <cell r="I80">
            <v>13818.66</v>
          </cell>
          <cell r="J80">
            <v>16121.77</v>
          </cell>
          <cell r="K80">
            <v>25297.8</v>
          </cell>
          <cell r="L80">
            <v>20698.2</v>
          </cell>
          <cell r="M80">
            <v>20698.2</v>
          </cell>
          <cell r="N80">
            <v>25297.8</v>
          </cell>
          <cell r="O80">
            <v>25297.8</v>
          </cell>
          <cell r="P80">
            <v>25297.8</v>
          </cell>
          <cell r="Q80">
            <v>253136.88</v>
          </cell>
        </row>
        <row r="81">
          <cell r="C81" t="str">
            <v>2.0 D SUNROOF</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2.0 D</v>
          </cell>
          <cell r="E82">
            <v>30311.1</v>
          </cell>
          <cell r="F82">
            <v>34352.58</v>
          </cell>
          <cell r="G82">
            <v>34352.58</v>
          </cell>
          <cell r="H82">
            <v>36373.32</v>
          </cell>
          <cell r="I82">
            <v>26269.62</v>
          </cell>
          <cell r="J82">
            <v>26269.62</v>
          </cell>
          <cell r="K82">
            <v>34296.31</v>
          </cell>
          <cell r="L82">
            <v>24209.16</v>
          </cell>
          <cell r="M82">
            <v>30261.45</v>
          </cell>
          <cell r="N82">
            <v>32278.880000000001</v>
          </cell>
          <cell r="O82">
            <v>30261.45</v>
          </cell>
          <cell r="P82">
            <v>32278.880000000001</v>
          </cell>
          <cell r="Q82">
            <v>371514.95</v>
          </cell>
        </row>
        <row r="83">
          <cell r="C83" t="str">
            <v>2.0 D G</v>
          </cell>
          <cell r="E83">
            <v>54334.559999999998</v>
          </cell>
          <cell r="F83">
            <v>58862.44</v>
          </cell>
          <cell r="G83">
            <v>58862.44</v>
          </cell>
          <cell r="H83">
            <v>65654.259999999995</v>
          </cell>
          <cell r="I83">
            <v>45278.8</v>
          </cell>
          <cell r="J83">
            <v>47542.74</v>
          </cell>
          <cell r="K83">
            <v>61037.01</v>
          </cell>
          <cell r="L83">
            <v>45212.6</v>
          </cell>
          <cell r="M83">
            <v>54255.12</v>
          </cell>
          <cell r="N83">
            <v>58776.38</v>
          </cell>
          <cell r="O83">
            <v>56515.75</v>
          </cell>
          <cell r="P83">
            <v>58776.38</v>
          </cell>
          <cell r="Q83">
            <v>665108.47999999998</v>
          </cell>
        </row>
        <row r="84">
          <cell r="C84" t="str">
            <v>2.0 D Ltd</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2.0 D SE</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HILUX 4 X 2 Std</v>
          </cell>
          <cell r="E86">
            <v>7106.6459999999997</v>
          </cell>
          <cell r="F86">
            <v>6967.3</v>
          </cell>
          <cell r="G86">
            <v>6131.2240000000002</v>
          </cell>
          <cell r="H86">
            <v>7664.03</v>
          </cell>
          <cell r="I86">
            <v>13655.907999999999</v>
          </cell>
          <cell r="J86">
            <v>3204.9580000000001</v>
          </cell>
          <cell r="K86">
            <v>13934.6</v>
          </cell>
          <cell r="L86">
            <v>7245.9920000000002</v>
          </cell>
          <cell r="M86">
            <v>39016.879999999997</v>
          </cell>
          <cell r="N86">
            <v>16721.52</v>
          </cell>
          <cell r="O86">
            <v>16721.52</v>
          </cell>
          <cell r="P86">
            <v>17836.288</v>
          </cell>
          <cell r="Q86">
            <v>156206.86600000001</v>
          </cell>
        </row>
        <row r="87">
          <cell r="C87" t="str">
            <v>HILUX 4 X 4</v>
          </cell>
          <cell r="E87">
            <v>9614.8739999999998</v>
          </cell>
          <cell r="F87">
            <v>26475.74</v>
          </cell>
          <cell r="G87">
            <v>31631.542000000001</v>
          </cell>
          <cell r="H87">
            <v>36926.69</v>
          </cell>
          <cell r="I87">
            <v>15606.752</v>
          </cell>
          <cell r="J87">
            <v>28983.968000000001</v>
          </cell>
          <cell r="K87">
            <v>30656.12</v>
          </cell>
          <cell r="L87">
            <v>26197.047999999999</v>
          </cell>
          <cell r="M87">
            <v>0</v>
          </cell>
          <cell r="N87">
            <v>0</v>
          </cell>
          <cell r="O87">
            <v>0</v>
          </cell>
          <cell r="P87">
            <v>0</v>
          </cell>
          <cell r="Q87">
            <v>206092.734</v>
          </cell>
        </row>
        <row r="88">
          <cell r="E88">
            <v>187353.99000000002</v>
          </cell>
          <cell r="F88">
            <v>217250.52</v>
          </cell>
          <cell r="G88">
            <v>221570.24599999998</v>
          </cell>
          <cell r="H88">
            <v>245609.44999999998</v>
          </cell>
          <cell r="I88">
            <v>172005.94</v>
          </cell>
          <cell r="J88">
            <v>177196.71599999999</v>
          </cell>
          <cell r="K88">
            <v>245957.73</v>
          </cell>
          <cell r="L88">
            <v>187232.02000000002</v>
          </cell>
          <cell r="M88">
            <v>202033.98</v>
          </cell>
          <cell r="N88">
            <v>195551.81</v>
          </cell>
          <cell r="O88">
            <v>193277.00999999998</v>
          </cell>
          <cell r="P88">
            <v>198669.83800000002</v>
          </cell>
          <cell r="Q88">
            <v>2443709.25</v>
          </cell>
        </row>
        <row r="89">
          <cell r="B89" t="str">
            <v>Nummi Parts</v>
          </cell>
          <cell r="R89">
            <v>2443709.25</v>
          </cell>
        </row>
        <row r="90">
          <cell r="C90" t="str">
            <v xml:space="preserve">XE </v>
          </cell>
          <cell r="E90">
            <v>19100.639152000003</v>
          </cell>
          <cell r="F90">
            <v>19100.639152000003</v>
          </cell>
          <cell r="G90">
            <v>19100.639152000003</v>
          </cell>
          <cell r="H90">
            <v>21829.301888000002</v>
          </cell>
          <cell r="I90">
            <v>15007.645048</v>
          </cell>
          <cell r="J90">
            <v>15007.645048</v>
          </cell>
          <cell r="K90">
            <v>20464.970519999999</v>
          </cell>
          <cell r="L90">
            <v>16371.976416000001</v>
          </cell>
          <cell r="M90">
            <v>13643.313680000001</v>
          </cell>
          <cell r="N90">
            <v>12278.982312</v>
          </cell>
          <cell r="O90">
            <v>13643.313680000001</v>
          </cell>
          <cell r="P90">
            <v>13643.313680000001</v>
          </cell>
          <cell r="Q90">
            <v>199192.379728</v>
          </cell>
          <cell r="R90">
            <v>1442911.491689</v>
          </cell>
        </row>
        <row r="91">
          <cell r="C91" t="str">
            <v>XE G</v>
          </cell>
          <cell r="E91">
            <v>0</v>
          </cell>
          <cell r="F91">
            <v>0</v>
          </cell>
          <cell r="G91">
            <v>0</v>
          </cell>
          <cell r="H91">
            <v>0</v>
          </cell>
          <cell r="I91">
            <v>0</v>
          </cell>
          <cell r="J91">
            <v>0</v>
          </cell>
          <cell r="K91">
            <v>0</v>
          </cell>
          <cell r="L91">
            <v>0</v>
          </cell>
          <cell r="M91">
            <v>0</v>
          </cell>
          <cell r="N91">
            <v>0</v>
          </cell>
          <cell r="O91">
            <v>0</v>
          </cell>
          <cell r="P91">
            <v>0</v>
          </cell>
          <cell r="Q91">
            <v>0</v>
          </cell>
          <cell r="R91">
            <v>159867.38</v>
          </cell>
        </row>
        <row r="92">
          <cell r="C92" t="str">
            <v>GL</v>
          </cell>
          <cell r="E92">
            <v>12087.294295500002</v>
          </cell>
          <cell r="F92">
            <v>12087.294295500002</v>
          </cell>
          <cell r="G92">
            <v>12087.294295500002</v>
          </cell>
          <cell r="H92">
            <v>13430.326995000001</v>
          </cell>
          <cell r="I92">
            <v>9401.2288965000007</v>
          </cell>
          <cell r="J92">
            <v>9401.2288965000007</v>
          </cell>
          <cell r="K92">
            <v>13430.326995000001</v>
          </cell>
          <cell r="L92">
            <v>10744.261596</v>
          </cell>
          <cell r="M92">
            <v>8058.1961970000002</v>
          </cell>
          <cell r="N92">
            <v>9401.2288965000007</v>
          </cell>
          <cell r="O92">
            <v>9401.2288965000007</v>
          </cell>
          <cell r="P92">
            <v>9401.2288965000007</v>
          </cell>
          <cell r="Q92">
            <v>128931.13915200002</v>
          </cell>
        </row>
        <row r="93">
          <cell r="C93" t="str">
            <v>GLi</v>
          </cell>
          <cell r="E93">
            <v>15092.636958000003</v>
          </cell>
          <cell r="F93">
            <v>16769.596620000004</v>
          </cell>
          <cell r="G93">
            <v>16769.596620000004</v>
          </cell>
          <cell r="H93">
            <v>18446.556282000001</v>
          </cell>
          <cell r="I93">
            <v>15092.636958000003</v>
          </cell>
          <cell r="J93">
            <v>13415.677296000002</v>
          </cell>
          <cell r="K93">
            <v>21800.475606000004</v>
          </cell>
          <cell r="L93">
            <v>16769.596620000004</v>
          </cell>
          <cell r="M93">
            <v>18446.556282000001</v>
          </cell>
          <cell r="N93">
            <v>21800.475606000004</v>
          </cell>
          <cell r="O93">
            <v>21800.475606000004</v>
          </cell>
          <cell r="P93">
            <v>21800.475606000004</v>
          </cell>
          <cell r="Q93">
            <v>218004.75606000001</v>
          </cell>
        </row>
        <row r="94">
          <cell r="C94" t="str">
            <v>XE LTD</v>
          </cell>
          <cell r="E94">
            <v>0</v>
          </cell>
          <cell r="F94">
            <v>0</v>
          </cell>
          <cell r="G94">
            <v>0</v>
          </cell>
          <cell r="H94">
            <v>0</v>
          </cell>
          <cell r="I94">
            <v>0</v>
          </cell>
          <cell r="J94">
            <v>0</v>
          </cell>
          <cell r="K94">
            <v>0</v>
          </cell>
          <cell r="L94">
            <v>0</v>
          </cell>
          <cell r="M94">
            <v>0</v>
          </cell>
          <cell r="N94">
            <v>0</v>
          </cell>
          <cell r="O94">
            <v>0</v>
          </cell>
          <cell r="P94">
            <v>0</v>
          </cell>
          <cell r="Q94">
            <v>0</v>
          </cell>
        </row>
        <row r="95">
          <cell r="C95" t="str">
            <v>GLi - A/T</v>
          </cell>
          <cell r="E95">
            <v>13523.953272000001</v>
          </cell>
          <cell r="F95">
            <v>15214.447431000001</v>
          </cell>
          <cell r="G95">
            <v>15214.447431000001</v>
          </cell>
          <cell r="H95">
            <v>15214.447431000001</v>
          </cell>
          <cell r="I95">
            <v>10142.964953999999</v>
          </cell>
          <cell r="J95">
            <v>11833.459113000001</v>
          </cell>
          <cell r="K95">
            <v>18595.435748999997</v>
          </cell>
          <cell r="L95">
            <v>15214.447431000001</v>
          </cell>
          <cell r="M95">
            <v>15214.447431000001</v>
          </cell>
          <cell r="N95">
            <v>18595.435748999997</v>
          </cell>
          <cell r="O95">
            <v>18595.435748999997</v>
          </cell>
          <cell r="P95">
            <v>18595.435748999997</v>
          </cell>
          <cell r="Q95">
            <v>185954.35748999999</v>
          </cell>
        </row>
        <row r="96">
          <cell r="C96" t="str">
            <v>2.0 D SUNROOF</v>
          </cell>
          <cell r="E96">
            <v>0</v>
          </cell>
          <cell r="F96">
            <v>0</v>
          </cell>
          <cell r="G96">
            <v>0</v>
          </cell>
          <cell r="H96">
            <v>0</v>
          </cell>
          <cell r="I96">
            <v>0</v>
          </cell>
          <cell r="J96">
            <v>0</v>
          </cell>
          <cell r="K96">
            <v>0</v>
          </cell>
          <cell r="L96">
            <v>0</v>
          </cell>
          <cell r="M96">
            <v>0</v>
          </cell>
          <cell r="N96">
            <v>0</v>
          </cell>
          <cell r="O96">
            <v>0</v>
          </cell>
          <cell r="P96">
            <v>0</v>
          </cell>
          <cell r="Q96">
            <v>0</v>
          </cell>
        </row>
        <row r="97">
          <cell r="C97" t="str">
            <v>2.0 D</v>
          </cell>
          <cell r="E97">
            <v>21271.464329999999</v>
          </cell>
          <cell r="F97">
            <v>24107.659574000001</v>
          </cell>
          <cell r="G97">
            <v>24107.659574000001</v>
          </cell>
          <cell r="H97">
            <v>25525.757195999999</v>
          </cell>
          <cell r="I97">
            <v>18435.269086</v>
          </cell>
          <cell r="J97">
            <v>18435.269086</v>
          </cell>
          <cell r="K97">
            <v>24107.659574000001</v>
          </cell>
          <cell r="L97">
            <v>17017.171464000003</v>
          </cell>
          <cell r="M97">
            <v>21271.464329999999</v>
          </cell>
          <cell r="N97">
            <v>22689.561952</v>
          </cell>
          <cell r="O97">
            <v>21271.464329999999</v>
          </cell>
          <cell r="P97">
            <v>22689.561952</v>
          </cell>
          <cell r="Q97">
            <v>260929.96244799995</v>
          </cell>
        </row>
        <row r="98">
          <cell r="C98" t="str">
            <v>2.0 D G</v>
          </cell>
          <cell r="E98">
            <v>36726.440556000001</v>
          </cell>
          <cell r="F98">
            <v>39786.977269000003</v>
          </cell>
          <cell r="G98">
            <v>39786.977269000003</v>
          </cell>
          <cell r="H98">
            <v>44377.782338500001</v>
          </cell>
          <cell r="I98">
            <v>30605.367129999999</v>
          </cell>
          <cell r="J98">
            <v>32135.635486499999</v>
          </cell>
          <cell r="K98">
            <v>41317.2456255</v>
          </cell>
          <cell r="L98">
            <v>30605.367129999999</v>
          </cell>
          <cell r="M98">
            <v>36726.440556000001</v>
          </cell>
          <cell r="N98">
            <v>39786.977269000003</v>
          </cell>
          <cell r="O98">
            <v>38256.708912499998</v>
          </cell>
          <cell r="P98">
            <v>39786.977269000003</v>
          </cell>
          <cell r="Q98">
            <v>449898.89681100001</v>
          </cell>
        </row>
        <row r="99">
          <cell r="C99" t="str">
            <v>2.0 D Ltd</v>
          </cell>
          <cell r="E99">
            <v>0</v>
          </cell>
          <cell r="F99">
            <v>0</v>
          </cell>
          <cell r="G99">
            <v>0</v>
          </cell>
          <cell r="H99">
            <v>0</v>
          </cell>
          <cell r="I99">
            <v>0</v>
          </cell>
          <cell r="J99">
            <v>0</v>
          </cell>
          <cell r="K99">
            <v>0</v>
          </cell>
          <cell r="L99">
            <v>0</v>
          </cell>
          <cell r="M99">
            <v>0</v>
          </cell>
          <cell r="N99">
            <v>0</v>
          </cell>
          <cell r="O99">
            <v>0</v>
          </cell>
          <cell r="P99">
            <v>0</v>
          </cell>
          <cell r="Q99">
            <v>0</v>
          </cell>
        </row>
        <row r="100">
          <cell r="C100" t="str">
            <v>2.0 D SE</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C101" t="str">
            <v>HILUX 4 X 2 Std</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C102" t="str">
            <v>HILUX 4 X 4</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E103">
            <v>117802.42856350001</v>
          </cell>
          <cell r="F103">
            <v>127066.61434150001</v>
          </cell>
          <cell r="G103">
            <v>127066.61434150001</v>
          </cell>
          <cell r="H103">
            <v>138824.1721305</v>
          </cell>
          <cell r="I103">
            <v>98685.112072500007</v>
          </cell>
          <cell r="J103">
            <v>100228.91492600001</v>
          </cell>
          <cell r="K103">
            <v>139716.11406950001</v>
          </cell>
          <cell r="L103">
            <v>106722.820657</v>
          </cell>
          <cell r="M103">
            <v>113360.41847600001</v>
          </cell>
          <cell r="N103">
            <v>124552.6617845</v>
          </cell>
          <cell r="O103">
            <v>122968.62717399999</v>
          </cell>
          <cell r="P103">
            <v>125916.99315250001</v>
          </cell>
          <cell r="Q103">
            <v>1442911.4916889998</v>
          </cell>
        </row>
        <row r="104">
          <cell r="B104" t="str">
            <v>Consumable</v>
          </cell>
        </row>
        <row r="105">
          <cell r="C105" t="str">
            <v xml:space="preserve">XE </v>
          </cell>
          <cell r="E105">
            <v>2455.04</v>
          </cell>
          <cell r="F105">
            <v>2455.04</v>
          </cell>
          <cell r="G105">
            <v>2455.04</v>
          </cell>
          <cell r="H105">
            <v>2805.76</v>
          </cell>
          <cell r="I105">
            <v>1928.96</v>
          </cell>
          <cell r="J105">
            <v>1928.96</v>
          </cell>
          <cell r="K105">
            <v>2630.4</v>
          </cell>
          <cell r="L105">
            <v>2104.3200000000002</v>
          </cell>
          <cell r="M105">
            <v>1753.6</v>
          </cell>
          <cell r="N105">
            <v>1578.24</v>
          </cell>
          <cell r="O105">
            <v>1753.6</v>
          </cell>
          <cell r="P105">
            <v>1753.6</v>
          </cell>
          <cell r="Q105">
            <v>25602.559999999998</v>
          </cell>
        </row>
        <row r="106">
          <cell r="C106" t="str">
            <v>XE G</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C107" t="str">
            <v>GL</v>
          </cell>
          <cell r="E107">
            <v>1898.46</v>
          </cell>
          <cell r="F107">
            <v>1898.46</v>
          </cell>
          <cell r="G107">
            <v>1898.46</v>
          </cell>
          <cell r="H107">
            <v>2109.4</v>
          </cell>
          <cell r="I107">
            <v>1476.58</v>
          </cell>
          <cell r="J107">
            <v>1476.58</v>
          </cell>
          <cell r="K107">
            <v>2109.4</v>
          </cell>
          <cell r="L107">
            <v>1687.52</v>
          </cell>
          <cell r="M107">
            <v>1265.6400000000001</v>
          </cell>
          <cell r="N107">
            <v>1476.58</v>
          </cell>
          <cell r="O107">
            <v>1476.58</v>
          </cell>
          <cell r="P107">
            <v>1476.58</v>
          </cell>
          <cell r="Q107">
            <v>20250.240000000005</v>
          </cell>
        </row>
        <row r="108">
          <cell r="C108" t="str">
            <v>GLi</v>
          </cell>
          <cell r="E108">
            <v>1852.29</v>
          </cell>
          <cell r="F108">
            <v>2058.1</v>
          </cell>
          <cell r="G108">
            <v>2058.1</v>
          </cell>
          <cell r="H108">
            <v>2263.91</v>
          </cell>
          <cell r="I108">
            <v>1852.29</v>
          </cell>
          <cell r="J108">
            <v>1646.48</v>
          </cell>
          <cell r="K108">
            <v>2675.53</v>
          </cell>
          <cell r="L108">
            <v>2058.1</v>
          </cell>
          <cell r="M108">
            <v>2263.91</v>
          </cell>
          <cell r="N108">
            <v>2675.53</v>
          </cell>
          <cell r="O108">
            <v>2675.53</v>
          </cell>
          <cell r="P108">
            <v>2675.53</v>
          </cell>
          <cell r="Q108">
            <v>26755.299999999996</v>
          </cell>
        </row>
        <row r="109">
          <cell r="C109" t="str">
            <v>XE LTD</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C110" t="str">
            <v>GLi - A/T</v>
          </cell>
          <cell r="E110">
            <v>1659.92</v>
          </cell>
          <cell r="F110">
            <v>1867.41</v>
          </cell>
          <cell r="G110">
            <v>1867.41</v>
          </cell>
          <cell r="H110">
            <v>1867.41</v>
          </cell>
          <cell r="I110">
            <v>1244.94</v>
          </cell>
          <cell r="J110">
            <v>1452.43</v>
          </cell>
          <cell r="K110">
            <v>2282.39</v>
          </cell>
          <cell r="L110">
            <v>1867.41</v>
          </cell>
          <cell r="M110">
            <v>1867.41</v>
          </cell>
          <cell r="N110">
            <v>2282.39</v>
          </cell>
          <cell r="O110">
            <v>2282.39</v>
          </cell>
          <cell r="P110">
            <v>2282.39</v>
          </cell>
          <cell r="Q110">
            <v>22823.899999999998</v>
          </cell>
        </row>
        <row r="111">
          <cell r="C111" t="str">
            <v>2.0 D SUNROOF</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C112" t="str">
            <v>2.0 D</v>
          </cell>
          <cell r="E112">
            <v>2623.65</v>
          </cell>
          <cell r="F112">
            <v>2973.47</v>
          </cell>
          <cell r="G112">
            <v>2973.47</v>
          </cell>
          <cell r="H112">
            <v>3148.38</v>
          </cell>
          <cell r="I112">
            <v>2273.83</v>
          </cell>
          <cell r="J112">
            <v>2273.83</v>
          </cell>
          <cell r="K112">
            <v>2973.47</v>
          </cell>
          <cell r="L112">
            <v>2098.92</v>
          </cell>
          <cell r="M112">
            <v>2623.65</v>
          </cell>
          <cell r="N112">
            <v>2798.56</v>
          </cell>
          <cell r="O112">
            <v>2623.65</v>
          </cell>
          <cell r="P112">
            <v>2798.56</v>
          </cell>
          <cell r="Q112">
            <v>32183.44000000001</v>
          </cell>
        </row>
        <row r="113">
          <cell r="C113" t="str">
            <v>2.0 D G</v>
          </cell>
          <cell r="E113">
            <v>4982.3999999999996</v>
          </cell>
          <cell r="F113">
            <v>5397.6</v>
          </cell>
          <cell r="G113">
            <v>5397.6</v>
          </cell>
          <cell r="H113">
            <v>6020.4</v>
          </cell>
          <cell r="I113">
            <v>4152</v>
          </cell>
          <cell r="J113">
            <v>4359.6000000000004</v>
          </cell>
          <cell r="K113">
            <v>5605.2</v>
          </cell>
          <cell r="L113">
            <v>4152</v>
          </cell>
          <cell r="M113">
            <v>4982.3999999999996</v>
          </cell>
          <cell r="N113">
            <v>5397.6</v>
          </cell>
          <cell r="O113">
            <v>5190</v>
          </cell>
          <cell r="P113">
            <v>5397.6</v>
          </cell>
          <cell r="Q113">
            <v>61034.399999999994</v>
          </cell>
        </row>
        <row r="114">
          <cell r="C114" t="str">
            <v>2.0 D Ltd</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C115" t="str">
            <v>2.0 D SE</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C116" t="str">
            <v>HILUX 4 X 2 Std</v>
          </cell>
          <cell r="E116">
            <v>762.19500000000005</v>
          </cell>
          <cell r="F116">
            <v>747.25</v>
          </cell>
          <cell r="G116">
            <v>657.58</v>
          </cell>
          <cell r="H116">
            <v>821.97500000000002</v>
          </cell>
          <cell r="I116">
            <v>1464.61</v>
          </cell>
          <cell r="J116">
            <v>343.73500000000001</v>
          </cell>
          <cell r="K116">
            <v>1494.5</v>
          </cell>
          <cell r="L116">
            <v>777.14</v>
          </cell>
          <cell r="M116">
            <v>4184.6000000000004</v>
          </cell>
          <cell r="N116">
            <v>1793.4</v>
          </cell>
          <cell r="O116">
            <v>1793.4</v>
          </cell>
          <cell r="P116">
            <v>1912.96</v>
          </cell>
          <cell r="Q116">
            <v>16753.344999999998</v>
          </cell>
        </row>
        <row r="117">
          <cell r="C117" t="str">
            <v>HILUX 4 X 4</v>
          </cell>
          <cell r="E117">
            <v>1031.2049999999999</v>
          </cell>
          <cell r="F117">
            <v>2839.55</v>
          </cell>
          <cell r="G117">
            <v>3392.5149999999999</v>
          </cell>
          <cell r="H117">
            <v>3960.4250000000002</v>
          </cell>
          <cell r="I117">
            <v>1673.84</v>
          </cell>
          <cell r="J117">
            <v>3108.56</v>
          </cell>
          <cell r="K117">
            <v>3287.9</v>
          </cell>
          <cell r="L117">
            <v>2809.66</v>
          </cell>
          <cell r="M117">
            <v>0</v>
          </cell>
          <cell r="N117">
            <v>0</v>
          </cell>
          <cell r="O117">
            <v>0</v>
          </cell>
          <cell r="P117">
            <v>0</v>
          </cell>
          <cell r="Q117">
            <v>22103.654999999999</v>
          </cell>
        </row>
        <row r="118">
          <cell r="E118">
            <v>17265.16</v>
          </cell>
          <cell r="F118">
            <v>20236.88</v>
          </cell>
          <cell r="G118">
            <v>20700.175000000003</v>
          </cell>
          <cell r="H118">
            <v>22997.66</v>
          </cell>
          <cell r="I118">
            <v>16067.050000000001</v>
          </cell>
          <cell r="J118">
            <v>16590.175000000003</v>
          </cell>
          <cell r="K118">
            <v>23058.79</v>
          </cell>
          <cell r="L118">
            <v>17555.07</v>
          </cell>
          <cell r="M118">
            <v>18941.21</v>
          </cell>
          <cell r="N118">
            <v>18002.3</v>
          </cell>
          <cell r="O118">
            <v>17795.150000000001</v>
          </cell>
          <cell r="P118">
            <v>18297.22</v>
          </cell>
          <cell r="Q118">
            <v>227506.84</v>
          </cell>
        </row>
        <row r="120">
          <cell r="B120" t="str">
            <v>Production  - Expenses</v>
          </cell>
          <cell r="E120">
            <v>7880.1416034521535</v>
          </cell>
          <cell r="F120">
            <v>7880.1416034521517</v>
          </cell>
          <cell r="G120">
            <v>7880.1416034521517</v>
          </cell>
          <cell r="H120">
            <v>7880.1416034521517</v>
          </cell>
          <cell r="I120">
            <v>7880.1416034521499</v>
          </cell>
          <cell r="J120">
            <v>7880.1416034521517</v>
          </cell>
          <cell r="K120">
            <v>7880.1416034521517</v>
          </cell>
          <cell r="L120">
            <v>7880.1416034521517</v>
          </cell>
          <cell r="M120">
            <v>7880.1416034521517</v>
          </cell>
          <cell r="N120">
            <v>7880.1416034521517</v>
          </cell>
          <cell r="O120">
            <v>7880.1416034521535</v>
          </cell>
          <cell r="P120">
            <v>7880.1416034521517</v>
          </cell>
          <cell r="Q120">
            <v>94561.699241425827</v>
          </cell>
          <cell r="R120">
            <v>94561699.241425812</v>
          </cell>
        </row>
        <row r="121">
          <cell r="B121" t="str">
            <v>Utility</v>
          </cell>
          <cell r="E121">
            <v>5887.56</v>
          </cell>
          <cell r="F121">
            <v>6763.44</v>
          </cell>
          <cell r="G121">
            <v>6914.2860000000001</v>
          </cell>
          <cell r="H121">
            <v>7542</v>
          </cell>
          <cell r="I121">
            <v>5692.92</v>
          </cell>
          <cell r="J121">
            <v>5843.7659999999996</v>
          </cell>
          <cell r="K121">
            <v>7785.25</v>
          </cell>
          <cell r="L121">
            <v>6325.45</v>
          </cell>
          <cell r="M121">
            <v>6714.73</v>
          </cell>
          <cell r="N121">
            <v>6276.79</v>
          </cell>
          <cell r="O121">
            <v>6228.13</v>
          </cell>
          <cell r="P121">
            <v>6364.3779999999997</v>
          </cell>
          <cell r="Q121">
            <v>78338.699999999983</v>
          </cell>
        </row>
        <row r="122">
          <cell r="B122" t="str">
            <v>Selling Expenses</v>
          </cell>
          <cell r="E122">
            <v>4716.5375094517831</v>
          </cell>
          <cell r="F122">
            <v>4825.8100553567892</v>
          </cell>
          <cell r="G122">
            <v>4843.7144884970676</v>
          </cell>
          <cell r="H122">
            <v>4872.1482111430259</v>
          </cell>
          <cell r="I122">
            <v>4706.0575212955846</v>
          </cell>
          <cell r="J122">
            <v>4667.0358775320201</v>
          </cell>
          <cell r="K122">
            <v>4806.4170365934979</v>
          </cell>
          <cell r="L122">
            <v>4719.198614561752</v>
          </cell>
          <cell r="M122">
            <v>4781.9414535826245</v>
          </cell>
          <cell r="N122">
            <v>4768.7243505052465</v>
          </cell>
          <cell r="O122">
            <v>4742.3458814959449</v>
          </cell>
          <cell r="P122">
            <v>4687.7984706351408</v>
          </cell>
          <cell r="Q122">
            <v>57137.729470650476</v>
          </cell>
          <cell r="R122">
            <v>57137729.470650472</v>
          </cell>
        </row>
        <row r="123">
          <cell r="B123" t="str">
            <v>Advertisement</v>
          </cell>
          <cell r="E123">
            <v>728.29641355494789</v>
          </cell>
          <cell r="F123">
            <v>1056.9943530255041</v>
          </cell>
          <cell r="G123">
            <v>8259.4953286153795</v>
          </cell>
          <cell r="H123">
            <v>8669.0963705023532</v>
          </cell>
          <cell r="I123">
            <v>6696.6187668775119</v>
          </cell>
          <cell r="J123">
            <v>720.65270014865484</v>
          </cell>
          <cell r="K123">
            <v>924.86424760546845</v>
          </cell>
          <cell r="L123">
            <v>4450.7201157747422</v>
          </cell>
          <cell r="M123">
            <v>5555.0073231571951</v>
          </cell>
          <cell r="N123">
            <v>736.35475913109008</v>
          </cell>
          <cell r="O123">
            <v>8167.7559847718348</v>
          </cell>
          <cell r="P123">
            <v>1057.9473628533901</v>
          </cell>
          <cell r="Q123">
            <v>47023.803726018079</v>
          </cell>
          <cell r="R123">
            <v>47023803.726018071</v>
          </cell>
        </row>
        <row r="124">
          <cell r="B124" t="str">
            <v>Administrative Expenses</v>
          </cell>
          <cell r="E124">
            <v>9610.2614690381342</v>
          </cell>
          <cell r="F124">
            <v>9832.9116091950054</v>
          </cell>
          <cell r="G124">
            <v>9869.3930923991938</v>
          </cell>
          <cell r="H124">
            <v>9927.3287090709946</v>
          </cell>
          <cell r="I124">
            <v>9588.9077903762609</v>
          </cell>
          <cell r="J124">
            <v>9509.39857439568</v>
          </cell>
          <cell r="K124">
            <v>9793.3970329585809</v>
          </cell>
          <cell r="L124">
            <v>9615.6836491548293</v>
          </cell>
          <cell r="M124">
            <v>9743.526391228228</v>
          </cell>
          <cell r="N124">
            <v>9716.5956573620624</v>
          </cell>
          <cell r="O124">
            <v>9662.8477578013571</v>
          </cell>
          <cell r="P124">
            <v>9551.7037501938994</v>
          </cell>
          <cell r="Q124">
            <v>116421.95548317423</v>
          </cell>
          <cell r="R124">
            <v>116421955.4831742</v>
          </cell>
        </row>
        <row r="125">
          <cell r="B125" t="str">
            <v xml:space="preserve">Charity </v>
          </cell>
          <cell r="E125">
            <v>335.00287848739538</v>
          </cell>
          <cell r="F125">
            <v>347.28684652239082</v>
          </cell>
          <cell r="G125">
            <v>349.1376909729762</v>
          </cell>
          <cell r="H125">
            <v>354.15012557217733</v>
          </cell>
          <cell r="I125">
            <v>331.60260960121019</v>
          </cell>
          <cell r="J125">
            <v>330.22425827276487</v>
          </cell>
          <cell r="K125">
            <v>344.58448684253443</v>
          </cell>
          <cell r="L125">
            <v>329.1908470307481</v>
          </cell>
          <cell r="M125">
            <v>336.64406164473309</v>
          </cell>
          <cell r="N125">
            <v>333.97223581964943</v>
          </cell>
          <cell r="O125">
            <v>331.80588298747699</v>
          </cell>
          <cell r="P125">
            <v>329.51520011444171</v>
          </cell>
          <cell r="Q125">
            <v>4053.1171238684983</v>
          </cell>
          <cell r="R125">
            <v>4053117.123868498</v>
          </cell>
        </row>
        <row r="126">
          <cell r="Q126">
            <v>0</v>
          </cell>
        </row>
        <row r="127">
          <cell r="E127">
            <v>29157.799873984415</v>
          </cell>
          <cell r="F127">
            <v>30706.584467551842</v>
          </cell>
          <cell r="G127">
            <v>38116.168203936766</v>
          </cell>
          <cell r="H127">
            <v>39244.865019740697</v>
          </cell>
          <cell r="I127">
            <v>34896.248291602722</v>
          </cell>
          <cell r="J127">
            <v>28951.219013801267</v>
          </cell>
          <cell r="K127">
            <v>31534.654407452232</v>
          </cell>
          <cell r="L127">
            <v>33320.384829974224</v>
          </cell>
          <cell r="M127">
            <v>35011.990833064934</v>
          </cell>
          <cell r="N127">
            <v>29712.578606270199</v>
          </cell>
          <cell r="O127">
            <v>37013.027110508767</v>
          </cell>
          <cell r="P127">
            <v>29871.48438724902</v>
          </cell>
          <cell r="Q127">
            <v>397537.00504513714</v>
          </cell>
          <cell r="R127">
            <v>319198305.04513711</v>
          </cell>
        </row>
        <row r="128">
          <cell r="Q128">
            <v>0</v>
          </cell>
        </row>
        <row r="129">
          <cell r="B129" t="str">
            <v>Instalment of LMM</v>
          </cell>
          <cell r="E129">
            <v>0</v>
          </cell>
          <cell r="K129">
            <v>0</v>
          </cell>
          <cell r="Q129">
            <v>0</v>
          </cell>
          <cell r="R129">
            <v>13191</v>
          </cell>
        </row>
        <row r="130">
          <cell r="B130" t="str">
            <v>Investment for the year 2000~2001</v>
          </cell>
          <cell r="E130">
            <v>0</v>
          </cell>
          <cell r="F130">
            <v>0</v>
          </cell>
          <cell r="G130">
            <v>0</v>
          </cell>
          <cell r="H130">
            <v>2000</v>
          </cell>
          <cell r="I130">
            <v>2000</v>
          </cell>
          <cell r="J130">
            <v>2000</v>
          </cell>
          <cell r="K130">
            <v>2000</v>
          </cell>
          <cell r="L130">
            <v>2000</v>
          </cell>
          <cell r="M130">
            <v>2000</v>
          </cell>
          <cell r="N130">
            <v>2000</v>
          </cell>
          <cell r="O130">
            <v>2000</v>
          </cell>
          <cell r="P130">
            <v>2000</v>
          </cell>
          <cell r="Q130">
            <v>18000</v>
          </cell>
        </row>
        <row r="131">
          <cell r="B131" t="str">
            <v>Project investment - Corolla Model Change</v>
          </cell>
          <cell r="E131">
            <v>0</v>
          </cell>
          <cell r="F131">
            <v>0</v>
          </cell>
          <cell r="G131">
            <v>0</v>
          </cell>
          <cell r="H131">
            <v>0</v>
          </cell>
          <cell r="I131">
            <v>0</v>
          </cell>
          <cell r="J131">
            <v>0</v>
          </cell>
          <cell r="K131">
            <v>0</v>
          </cell>
          <cell r="L131">
            <v>0</v>
          </cell>
          <cell r="M131">
            <v>0</v>
          </cell>
          <cell r="N131">
            <v>0</v>
          </cell>
          <cell r="O131">
            <v>0</v>
          </cell>
          <cell r="P131">
            <v>0</v>
          </cell>
          <cell r="Q131">
            <v>0</v>
          </cell>
          <cell r="R131">
            <v>17987</v>
          </cell>
        </row>
        <row r="132">
          <cell r="B132" t="str">
            <v>Payment of dividend</v>
          </cell>
          <cell r="K132">
            <v>157200</v>
          </cell>
          <cell r="Q132">
            <v>157200</v>
          </cell>
        </row>
        <row r="133">
          <cell r="B133" t="str">
            <v>Adjustment of advance from customer / Askari leasing</v>
          </cell>
          <cell r="E133">
            <v>0</v>
          </cell>
          <cell r="F133">
            <v>0</v>
          </cell>
          <cell r="G133">
            <v>0</v>
          </cell>
          <cell r="H133">
            <v>0</v>
          </cell>
          <cell r="J133">
            <v>0</v>
          </cell>
          <cell r="K133">
            <v>0</v>
          </cell>
          <cell r="N133">
            <v>0</v>
          </cell>
          <cell r="Q133">
            <v>0</v>
          </cell>
        </row>
        <row r="134">
          <cell r="B134" t="str">
            <v>Advance tax payment</v>
          </cell>
          <cell r="E134">
            <v>0</v>
          </cell>
          <cell r="G134">
            <v>31950</v>
          </cell>
          <cell r="H134">
            <v>0</v>
          </cell>
          <cell r="J134">
            <v>31950</v>
          </cell>
          <cell r="K134">
            <v>0</v>
          </cell>
          <cell r="M134">
            <v>31950</v>
          </cell>
          <cell r="N134">
            <v>0</v>
          </cell>
          <cell r="P134">
            <v>31950</v>
          </cell>
          <cell r="Q134">
            <v>127800</v>
          </cell>
          <cell r="R134" t="str">
            <v>Manual figure from p&amp;l</v>
          </cell>
        </row>
        <row r="135">
          <cell r="B135" t="str">
            <v>Bank charges</v>
          </cell>
          <cell r="E135">
            <v>500</v>
          </cell>
          <cell r="F135">
            <v>500</v>
          </cell>
          <cell r="G135">
            <v>500</v>
          </cell>
          <cell r="H135">
            <v>500</v>
          </cell>
          <cell r="I135">
            <v>500</v>
          </cell>
          <cell r="J135">
            <v>500</v>
          </cell>
          <cell r="K135">
            <v>500</v>
          </cell>
          <cell r="L135">
            <v>500</v>
          </cell>
          <cell r="M135">
            <v>500</v>
          </cell>
          <cell r="N135">
            <v>500</v>
          </cell>
          <cell r="O135">
            <v>500</v>
          </cell>
          <cell r="P135">
            <v>500</v>
          </cell>
          <cell r="Q135">
            <v>6000</v>
          </cell>
        </row>
        <row r="136">
          <cell r="B136" t="str">
            <v>Payment of short term markup</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E137">
            <v>500</v>
          </cell>
          <cell r="F137">
            <v>500</v>
          </cell>
          <cell r="G137">
            <v>32450</v>
          </cell>
          <cell r="H137">
            <v>2500</v>
          </cell>
          <cell r="I137">
            <v>2500</v>
          </cell>
          <cell r="J137">
            <v>34450</v>
          </cell>
          <cell r="K137">
            <v>159700</v>
          </cell>
          <cell r="L137">
            <v>2500</v>
          </cell>
          <cell r="M137">
            <v>34450</v>
          </cell>
          <cell r="N137">
            <v>2500</v>
          </cell>
          <cell r="O137">
            <v>2500</v>
          </cell>
          <cell r="P137">
            <v>34450</v>
          </cell>
          <cell r="Q137">
            <v>309000</v>
          </cell>
        </row>
        <row r="139">
          <cell r="B139" t="str">
            <v>Payment of Running Royalty</v>
          </cell>
          <cell r="E139">
            <v>0</v>
          </cell>
          <cell r="F139">
            <v>0</v>
          </cell>
          <cell r="G139">
            <v>0</v>
          </cell>
          <cell r="H139">
            <v>30000</v>
          </cell>
          <cell r="I139">
            <v>0</v>
          </cell>
          <cell r="J139">
            <v>0</v>
          </cell>
          <cell r="K139">
            <v>0</v>
          </cell>
          <cell r="L139">
            <v>0</v>
          </cell>
          <cell r="M139">
            <v>0</v>
          </cell>
          <cell r="N139">
            <v>0</v>
          </cell>
          <cell r="O139">
            <v>0</v>
          </cell>
          <cell r="P139">
            <v>0</v>
          </cell>
          <cell r="Q139">
            <v>30000</v>
          </cell>
        </row>
        <row r="140">
          <cell r="B140" t="str">
            <v>W.P.P.F.</v>
          </cell>
          <cell r="K140">
            <v>54000</v>
          </cell>
          <cell r="Q140">
            <v>54000</v>
          </cell>
        </row>
        <row r="141">
          <cell r="B141" t="str">
            <v>W.W.F.</v>
          </cell>
          <cell r="G141">
            <v>0</v>
          </cell>
          <cell r="J141">
            <v>20000</v>
          </cell>
          <cell r="Q141">
            <v>20000</v>
          </cell>
        </row>
        <row r="142">
          <cell r="B142" t="str">
            <v>Imprest account</v>
          </cell>
          <cell r="E142">
            <v>0</v>
          </cell>
          <cell r="F142">
            <v>0</v>
          </cell>
          <cell r="G142">
            <v>0</v>
          </cell>
          <cell r="H142">
            <v>0</v>
          </cell>
          <cell r="I142">
            <v>0</v>
          </cell>
          <cell r="J142">
            <v>0</v>
          </cell>
          <cell r="K142">
            <v>0</v>
          </cell>
          <cell r="M142">
            <v>0</v>
          </cell>
          <cell r="N142">
            <v>0</v>
          </cell>
          <cell r="O142">
            <v>0</v>
          </cell>
          <cell r="P142">
            <v>0</v>
          </cell>
          <cell r="Q142">
            <v>0</v>
          </cell>
          <cell r="R142">
            <v>58478.46910493102</v>
          </cell>
        </row>
        <row r="143">
          <cell r="E143">
            <v>0</v>
          </cell>
          <cell r="F143">
            <v>0</v>
          </cell>
          <cell r="G143">
            <v>0</v>
          </cell>
          <cell r="H143">
            <v>30000</v>
          </cell>
          <cell r="I143">
            <v>0</v>
          </cell>
          <cell r="J143">
            <v>20000</v>
          </cell>
          <cell r="K143">
            <v>54000</v>
          </cell>
          <cell r="L143">
            <v>0</v>
          </cell>
          <cell r="M143">
            <v>0</v>
          </cell>
          <cell r="N143">
            <v>0</v>
          </cell>
          <cell r="O143">
            <v>0</v>
          </cell>
          <cell r="P143">
            <v>0</v>
          </cell>
          <cell r="Q143">
            <v>104000</v>
          </cell>
        </row>
        <row r="144">
          <cell r="B144" t="str">
            <v>Total of Out flow</v>
          </cell>
          <cell r="E144">
            <v>689207.71027762908</v>
          </cell>
          <cell r="F144">
            <v>810916.11952413293</v>
          </cell>
          <cell r="G144">
            <v>869163.89232942741</v>
          </cell>
          <cell r="H144">
            <v>953574.20871423325</v>
          </cell>
          <cell r="I144">
            <v>653338.13876059162</v>
          </cell>
          <cell r="J144">
            <v>720472.74561675207</v>
          </cell>
          <cell r="K144">
            <v>1130967.6771749537</v>
          </cell>
          <cell r="L144">
            <v>709041.5014920301</v>
          </cell>
          <cell r="M144">
            <v>802569.27502529207</v>
          </cell>
          <cell r="N144">
            <v>724100.56743397634</v>
          </cell>
          <cell r="O144">
            <v>722434.52359791275</v>
          </cell>
          <cell r="P144">
            <v>767210.20602037711</v>
          </cell>
          <cell r="Q144">
            <v>9552996.5659673084</v>
          </cell>
        </row>
        <row r="146">
          <cell r="B146" t="str">
            <v>Net Cash In/&lt;out&gt; flow</v>
          </cell>
          <cell r="E146">
            <v>90228.376678892644</v>
          </cell>
          <cell r="F146">
            <v>101716.48917151918</v>
          </cell>
          <cell r="G146">
            <v>63293.064192311605</v>
          </cell>
          <cell r="H146">
            <v>80641.008677071193</v>
          </cell>
          <cell r="I146">
            <v>71517.948195930105</v>
          </cell>
          <cell r="J146">
            <v>26487.254383247928</v>
          </cell>
          <cell r="K146">
            <v>-93374.198914084118</v>
          </cell>
          <cell r="L146">
            <v>78950.237638404709</v>
          </cell>
          <cell r="M146">
            <v>62126.377148620901</v>
          </cell>
          <cell r="N146">
            <v>99573.345609501936</v>
          </cell>
          <cell r="O146">
            <v>89945.911184696015</v>
          </cell>
          <cell r="P146">
            <v>69044.57658831845</v>
          </cell>
          <cell r="Q146">
            <v>740150.39055442996</v>
          </cell>
        </row>
        <row r="149">
          <cell r="B149" t="str">
            <v>Indus Motor Company Limited</v>
          </cell>
        </row>
        <row r="150">
          <cell r="B150" t="str">
            <v xml:space="preserve">Projected Cash Flow - CKD Operation (DAIHATSU) </v>
          </cell>
        </row>
        <row r="151">
          <cell r="B151" t="str">
            <v>From 01-07-2000 to 30-06-2001</v>
          </cell>
        </row>
        <row r="153">
          <cell r="E153">
            <v>183</v>
          </cell>
          <cell r="F153">
            <v>214</v>
          </cell>
          <cell r="G153">
            <v>245</v>
          </cell>
          <cell r="H153">
            <v>276</v>
          </cell>
          <cell r="I153">
            <v>307</v>
          </cell>
          <cell r="J153">
            <v>338</v>
          </cell>
          <cell r="K153">
            <v>369</v>
          </cell>
          <cell r="L153">
            <v>400</v>
          </cell>
          <cell r="M153">
            <v>431</v>
          </cell>
          <cell r="N153">
            <v>462</v>
          </cell>
          <cell r="O153">
            <v>493</v>
          </cell>
          <cell r="P153">
            <v>524</v>
          </cell>
          <cell r="Q153" t="str">
            <v>TOTAL</v>
          </cell>
        </row>
        <row r="154">
          <cell r="B154" t="str">
            <v>In Flow</v>
          </cell>
          <cell r="Q154" t="str">
            <v>99 - 2000</v>
          </cell>
        </row>
        <row r="156">
          <cell r="B156" t="str">
            <v>Total Units sold</v>
          </cell>
          <cell r="E156">
            <v>300</v>
          </cell>
          <cell r="F156">
            <v>300</v>
          </cell>
          <cell r="G156">
            <v>300</v>
          </cell>
          <cell r="H156">
            <v>300</v>
          </cell>
          <cell r="I156">
            <v>300</v>
          </cell>
          <cell r="J156">
            <v>300</v>
          </cell>
          <cell r="K156">
            <v>350</v>
          </cell>
          <cell r="L156">
            <v>350</v>
          </cell>
          <cell r="M156">
            <v>350</v>
          </cell>
          <cell r="N156">
            <v>350</v>
          </cell>
          <cell r="O156">
            <v>350</v>
          </cell>
          <cell r="P156">
            <v>350</v>
          </cell>
          <cell r="Q156">
            <v>3900</v>
          </cell>
        </row>
        <row r="158">
          <cell r="C158" t="str">
            <v>CL</v>
          </cell>
          <cell r="E158">
            <v>26773.043478260872</v>
          </cell>
          <cell r="F158">
            <v>26773.043478260872</v>
          </cell>
          <cell r="G158">
            <v>26773.043478260872</v>
          </cell>
          <cell r="H158">
            <v>26773.043478260872</v>
          </cell>
          <cell r="I158">
            <v>26773.043478260872</v>
          </cell>
          <cell r="J158">
            <v>26773.043478260872</v>
          </cell>
          <cell r="K158">
            <v>26773.043478260872</v>
          </cell>
          <cell r="L158">
            <v>26773.043478260872</v>
          </cell>
          <cell r="M158">
            <v>26773.043478260872</v>
          </cell>
          <cell r="N158">
            <v>26773.043478260872</v>
          </cell>
          <cell r="O158">
            <v>26773.043478260872</v>
          </cell>
          <cell r="P158">
            <v>26773.043478260872</v>
          </cell>
          <cell r="Q158">
            <v>321276.52173913043</v>
          </cell>
        </row>
        <row r="159">
          <cell r="C159" t="str">
            <v>CL+AC</v>
          </cell>
          <cell r="E159">
            <v>0</v>
          </cell>
          <cell r="F159">
            <v>0</v>
          </cell>
          <cell r="G159">
            <v>0</v>
          </cell>
          <cell r="H159">
            <v>0</v>
          </cell>
          <cell r="I159">
            <v>0</v>
          </cell>
          <cell r="J159">
            <v>0</v>
          </cell>
          <cell r="K159">
            <v>4853.4782608695641</v>
          </cell>
          <cell r="L159">
            <v>4853.4782608695641</v>
          </cell>
          <cell r="M159">
            <v>4853.4782608695641</v>
          </cell>
          <cell r="N159">
            <v>4853.4782608695641</v>
          </cell>
          <cell r="O159">
            <v>4853.4782608695641</v>
          </cell>
          <cell r="P159">
            <v>4853.4782608695641</v>
          </cell>
          <cell r="Q159">
            <v>29120.869565217385</v>
          </cell>
        </row>
        <row r="160">
          <cell r="C160" t="str">
            <v>CX</v>
          </cell>
          <cell r="E160">
            <v>70760.869565217392</v>
          </cell>
          <cell r="F160">
            <v>70760.869565217392</v>
          </cell>
          <cell r="G160">
            <v>70760.869565217392</v>
          </cell>
          <cell r="H160">
            <v>70760.869565217392</v>
          </cell>
          <cell r="I160">
            <v>70760.869565217392</v>
          </cell>
          <cell r="J160">
            <v>70760.869565217392</v>
          </cell>
          <cell r="K160">
            <v>70760.869565217392</v>
          </cell>
          <cell r="L160">
            <v>70760.869565217392</v>
          </cell>
          <cell r="M160">
            <v>70760.869565217392</v>
          </cell>
          <cell r="N160">
            <v>70760.869565217392</v>
          </cell>
          <cell r="O160">
            <v>70760.869565217392</v>
          </cell>
          <cell r="P160">
            <v>70760.869565217392</v>
          </cell>
          <cell r="Q160">
            <v>849130.43478260876</v>
          </cell>
        </row>
        <row r="161">
          <cell r="C161" t="str">
            <v>CX SUNROOF</v>
          </cell>
          <cell r="E161">
            <v>0</v>
          </cell>
          <cell r="F161">
            <v>0</v>
          </cell>
          <cell r="G161">
            <v>0</v>
          </cell>
          <cell r="H161">
            <v>0</v>
          </cell>
          <cell r="I161">
            <v>0</v>
          </cell>
          <cell r="J161">
            <v>0</v>
          </cell>
          <cell r="K161">
            <v>12706.521739130436</v>
          </cell>
          <cell r="L161">
            <v>12706.521739130436</v>
          </cell>
          <cell r="M161">
            <v>12706.521739130436</v>
          </cell>
          <cell r="N161">
            <v>12706.521739130436</v>
          </cell>
          <cell r="O161">
            <v>12706.521739130436</v>
          </cell>
          <cell r="P161">
            <v>12706.521739130436</v>
          </cell>
          <cell r="Q161">
            <v>76239.130434782608</v>
          </cell>
        </row>
        <row r="162">
          <cell r="C162" t="str">
            <v>Scrap income</v>
          </cell>
          <cell r="E162">
            <v>100</v>
          </cell>
          <cell r="F162">
            <v>100</v>
          </cell>
          <cell r="G162">
            <v>100</v>
          </cell>
          <cell r="H162">
            <v>100</v>
          </cell>
          <cell r="I162">
            <v>100</v>
          </cell>
          <cell r="J162">
            <v>100</v>
          </cell>
          <cell r="K162">
            <v>100</v>
          </cell>
          <cell r="L162">
            <v>100</v>
          </cell>
          <cell r="M162">
            <v>100</v>
          </cell>
          <cell r="N162">
            <v>100</v>
          </cell>
          <cell r="O162">
            <v>100</v>
          </cell>
          <cell r="P162">
            <v>100</v>
          </cell>
          <cell r="Q162">
            <v>1200</v>
          </cell>
        </row>
        <row r="163">
          <cell r="C163" t="str">
            <v>Advance from customer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C164" t="str">
            <v xml:space="preserve">Subsidy on advertisement </v>
          </cell>
          <cell r="E164">
            <v>833.33333333333337</v>
          </cell>
          <cell r="F164">
            <v>833.33333333333337</v>
          </cell>
          <cell r="G164">
            <v>833.33333333333337</v>
          </cell>
          <cell r="H164">
            <v>833.33333333333337</v>
          </cell>
          <cell r="I164">
            <v>833.33333333333337</v>
          </cell>
          <cell r="J164">
            <v>833.33333333333337</v>
          </cell>
          <cell r="K164">
            <v>833.33333333333337</v>
          </cell>
          <cell r="L164">
            <v>833.33333333333337</v>
          </cell>
          <cell r="M164">
            <v>833.33333333333337</v>
          </cell>
          <cell r="N164">
            <v>833.33333333333337</v>
          </cell>
          <cell r="O164">
            <v>833.33333333333337</v>
          </cell>
          <cell r="P164">
            <v>833.33333333333337</v>
          </cell>
          <cell r="Q164">
            <v>10000</v>
          </cell>
        </row>
        <row r="165">
          <cell r="C165" t="str">
            <v>Total of In flow</v>
          </cell>
          <cell r="E165">
            <v>98467.246376811599</v>
          </cell>
          <cell r="F165">
            <v>98467.246376811599</v>
          </cell>
          <cell r="G165">
            <v>98467.246376811599</v>
          </cell>
          <cell r="H165">
            <v>98467.246376811599</v>
          </cell>
          <cell r="I165">
            <v>98467.246376811599</v>
          </cell>
          <cell r="J165">
            <v>98467.246376811599</v>
          </cell>
          <cell r="K165">
            <v>116027.24637681158</v>
          </cell>
          <cell r="L165">
            <v>116027.24637681158</v>
          </cell>
          <cell r="M165">
            <v>116027.24637681158</v>
          </cell>
          <cell r="N165">
            <v>116027.24637681158</v>
          </cell>
          <cell r="O165">
            <v>116027.24637681158</v>
          </cell>
          <cell r="P165">
            <v>116027.24637681158</v>
          </cell>
          <cell r="Q165">
            <v>1286966.9565217393</v>
          </cell>
        </row>
        <row r="166">
          <cell r="B166" t="str">
            <v>Out Flow</v>
          </cell>
        </row>
        <row r="167">
          <cell r="B167" t="str">
            <v>Arrival during the month</v>
          </cell>
        </row>
        <row r="168">
          <cell r="C168" t="str">
            <v>CL - Document Ret.-Usance</v>
          </cell>
          <cell r="E168">
            <v>12104.5862106</v>
          </cell>
          <cell r="F168">
            <v>12104.5862106</v>
          </cell>
          <cell r="G168">
            <v>12104.5862106</v>
          </cell>
          <cell r="H168">
            <v>12104.5862106</v>
          </cell>
          <cell r="I168">
            <v>12104.5862106</v>
          </cell>
          <cell r="J168">
            <v>12104.5862106</v>
          </cell>
          <cell r="K168">
            <v>12104.5862106</v>
          </cell>
          <cell r="L168">
            <v>12104.5862106</v>
          </cell>
          <cell r="M168">
            <v>12104.5862106</v>
          </cell>
          <cell r="N168">
            <v>12104.5862106</v>
          </cell>
          <cell r="O168">
            <v>12104.5862106</v>
          </cell>
          <cell r="P168">
            <v>12104.5862106</v>
          </cell>
          <cell r="Q168">
            <v>145255.03452720001</v>
          </cell>
        </row>
        <row r="169">
          <cell r="C169" t="str">
            <v xml:space="preserve">           Govt. levies</v>
          </cell>
          <cell r="E169">
            <v>4581.9155483240947</v>
          </cell>
          <cell r="F169">
            <v>4581.9155483240947</v>
          </cell>
          <cell r="G169">
            <v>4581.9155483240947</v>
          </cell>
          <cell r="H169">
            <v>4581.9155483240947</v>
          </cell>
          <cell r="I169">
            <v>4581.9155483240947</v>
          </cell>
          <cell r="J169">
            <v>4581.9155483240947</v>
          </cell>
          <cell r="K169">
            <v>4581.9155483240947</v>
          </cell>
          <cell r="L169">
            <v>4581.9155483240947</v>
          </cell>
          <cell r="M169">
            <v>4581.9155483240947</v>
          </cell>
          <cell r="N169">
            <v>4581.9155483240947</v>
          </cell>
          <cell r="O169">
            <v>4581.9155483240947</v>
          </cell>
          <cell r="P169">
            <v>4581.9155483240947</v>
          </cell>
          <cell r="Q169">
            <v>54982.986579889148</v>
          </cell>
        </row>
        <row r="170">
          <cell r="E170">
            <v>16686.501758924096</v>
          </cell>
          <cell r="F170">
            <v>16686.501758924096</v>
          </cell>
          <cell r="G170">
            <v>16686.501758924096</v>
          </cell>
          <cell r="H170">
            <v>16686.501758924096</v>
          </cell>
          <cell r="I170">
            <v>16686.501758924096</v>
          </cell>
          <cell r="J170">
            <v>16686.501758924096</v>
          </cell>
          <cell r="K170">
            <v>16686.501758924096</v>
          </cell>
          <cell r="L170">
            <v>16686.501758924096</v>
          </cell>
          <cell r="M170">
            <v>16686.501758924096</v>
          </cell>
          <cell r="N170">
            <v>16686.501758924096</v>
          </cell>
          <cell r="O170">
            <v>16686.501758924096</v>
          </cell>
          <cell r="P170">
            <v>16686.501758924096</v>
          </cell>
          <cell r="Q170">
            <v>200238.02110708921</v>
          </cell>
        </row>
        <row r="171">
          <cell r="C171" t="str">
            <v>CL+AC - Document Ret.-Usance</v>
          </cell>
          <cell r="E171">
            <v>0</v>
          </cell>
          <cell r="F171">
            <v>0</v>
          </cell>
          <cell r="G171">
            <v>0</v>
          </cell>
          <cell r="H171">
            <v>0</v>
          </cell>
          <cell r="I171">
            <v>0</v>
          </cell>
          <cell r="J171">
            <v>0</v>
          </cell>
          <cell r="K171">
            <v>2017.4310350999999</v>
          </cell>
          <cell r="L171">
            <v>2017.4310350999999</v>
          </cell>
          <cell r="M171">
            <v>2017.4310350999999</v>
          </cell>
          <cell r="N171">
            <v>2017.4310350999999</v>
          </cell>
          <cell r="O171">
            <v>2017.4310350999999</v>
          </cell>
          <cell r="P171">
            <v>2017.4310350999999</v>
          </cell>
          <cell r="Q171">
            <v>12104.5862106</v>
          </cell>
        </row>
        <row r="172">
          <cell r="C172" t="str">
            <v xml:space="preserve">           Govt. levies</v>
          </cell>
          <cell r="E172">
            <v>0</v>
          </cell>
          <cell r="F172">
            <v>0</v>
          </cell>
          <cell r="G172">
            <v>0</v>
          </cell>
          <cell r="H172">
            <v>0</v>
          </cell>
          <cell r="I172">
            <v>0</v>
          </cell>
          <cell r="J172">
            <v>0</v>
          </cell>
          <cell r="K172">
            <v>763.65259138734916</v>
          </cell>
          <cell r="L172">
            <v>763.65259138734916</v>
          </cell>
          <cell r="M172">
            <v>763.65259138734916</v>
          </cell>
          <cell r="N172">
            <v>763.65259138734916</v>
          </cell>
          <cell r="O172">
            <v>763.65259138734916</v>
          </cell>
          <cell r="P172">
            <v>763.65259138734916</v>
          </cell>
          <cell r="Q172">
            <v>4581.9155483240947</v>
          </cell>
        </row>
        <row r="173">
          <cell r="E173">
            <v>0</v>
          </cell>
          <cell r="F173">
            <v>0</v>
          </cell>
          <cell r="G173">
            <v>0</v>
          </cell>
          <cell r="H173">
            <v>0</v>
          </cell>
          <cell r="I173">
            <v>0</v>
          </cell>
          <cell r="J173">
            <v>0</v>
          </cell>
          <cell r="K173">
            <v>2781.0836264873492</v>
          </cell>
          <cell r="L173">
            <v>2781.0836264873492</v>
          </cell>
          <cell r="M173">
            <v>2781.0836264873492</v>
          </cell>
          <cell r="N173">
            <v>2781.0836264873492</v>
          </cell>
          <cell r="O173">
            <v>2781.0836264873492</v>
          </cell>
          <cell r="P173">
            <v>2781.0836264873492</v>
          </cell>
          <cell r="Q173">
            <v>16686.501758924096</v>
          </cell>
        </row>
        <row r="174">
          <cell r="C174" t="str">
            <v>CX - Document Ret.-Usance</v>
          </cell>
          <cell r="E174">
            <v>28244.034491399998</v>
          </cell>
          <cell r="F174">
            <v>28244.034491399998</v>
          </cell>
          <cell r="G174">
            <v>28244.034491399998</v>
          </cell>
          <cell r="H174">
            <v>28244.034491399998</v>
          </cell>
          <cell r="I174">
            <v>28244.034491399998</v>
          </cell>
          <cell r="J174">
            <v>28244.034491399998</v>
          </cell>
          <cell r="K174">
            <v>28244.034491399998</v>
          </cell>
          <cell r="L174">
            <v>28244.034491399998</v>
          </cell>
          <cell r="M174">
            <v>28244.034491399998</v>
          </cell>
          <cell r="N174">
            <v>28244.034491399998</v>
          </cell>
          <cell r="O174">
            <v>28244.034491399998</v>
          </cell>
          <cell r="P174">
            <v>28244.034491399998</v>
          </cell>
          <cell r="Q174">
            <v>338928.41389679996</v>
          </cell>
        </row>
        <row r="175">
          <cell r="C175" t="str">
            <v xml:space="preserve">           Govt. levies</v>
          </cell>
          <cell r="E175">
            <v>10691.136279422888</v>
          </cell>
          <cell r="F175">
            <v>10691.136279422888</v>
          </cell>
          <cell r="G175">
            <v>10691.136279422888</v>
          </cell>
          <cell r="H175">
            <v>10691.136279422888</v>
          </cell>
          <cell r="I175">
            <v>10691.136279422888</v>
          </cell>
          <cell r="J175">
            <v>10691.136279422888</v>
          </cell>
          <cell r="K175">
            <v>10691.136279422888</v>
          </cell>
          <cell r="L175">
            <v>10691.136279422888</v>
          </cell>
          <cell r="M175">
            <v>10691.136279422888</v>
          </cell>
          <cell r="N175">
            <v>10691.136279422888</v>
          </cell>
          <cell r="O175">
            <v>10691.136279422888</v>
          </cell>
          <cell r="P175">
            <v>10691.136279422888</v>
          </cell>
          <cell r="Q175">
            <v>128293.63535307469</v>
          </cell>
        </row>
        <row r="176">
          <cell r="E176">
            <v>38935.170770822886</v>
          </cell>
          <cell r="F176">
            <v>38935.170770822886</v>
          </cell>
          <cell r="G176">
            <v>38935.170770822886</v>
          </cell>
          <cell r="H176">
            <v>38935.170770822886</v>
          </cell>
          <cell r="I176">
            <v>38935.170770822886</v>
          </cell>
          <cell r="J176">
            <v>38935.170770822886</v>
          </cell>
          <cell r="K176">
            <v>38935.170770822886</v>
          </cell>
          <cell r="L176">
            <v>38935.170770822886</v>
          </cell>
          <cell r="M176">
            <v>38935.170770822886</v>
          </cell>
          <cell r="N176">
            <v>38935.170770822886</v>
          </cell>
          <cell r="O176">
            <v>38935.170770822886</v>
          </cell>
          <cell r="P176">
            <v>38935.170770822886</v>
          </cell>
          <cell r="Q176">
            <v>467222.04924987472</v>
          </cell>
        </row>
        <row r="177">
          <cell r="C177" t="str">
            <v>CX SUNROOF- Document Ret.-Usance</v>
          </cell>
          <cell r="E177">
            <v>0</v>
          </cell>
          <cell r="F177">
            <v>0</v>
          </cell>
          <cell r="G177">
            <v>0</v>
          </cell>
          <cell r="H177">
            <v>0</v>
          </cell>
          <cell r="I177">
            <v>0</v>
          </cell>
          <cell r="J177">
            <v>0</v>
          </cell>
          <cell r="K177">
            <v>4707.3390818999997</v>
          </cell>
          <cell r="L177">
            <v>4707.3390818999997</v>
          </cell>
          <cell r="M177">
            <v>4707.3390818999997</v>
          </cell>
          <cell r="N177">
            <v>4707.3390818999997</v>
          </cell>
          <cell r="O177">
            <v>4707.3390818999997</v>
          </cell>
          <cell r="P177">
            <v>4707.3390818999997</v>
          </cell>
          <cell r="Q177">
            <v>28244.034491399994</v>
          </cell>
        </row>
        <row r="178">
          <cell r="C178" t="str">
            <v xml:space="preserve">           Govt. levies</v>
          </cell>
          <cell r="E178">
            <v>0</v>
          </cell>
          <cell r="F178">
            <v>0</v>
          </cell>
          <cell r="G178">
            <v>0</v>
          </cell>
          <cell r="H178">
            <v>0</v>
          </cell>
          <cell r="I178">
            <v>0</v>
          </cell>
          <cell r="J178">
            <v>0</v>
          </cell>
          <cell r="K178">
            <v>1781.8560465704816</v>
          </cell>
          <cell r="L178">
            <v>1781.8560465704816</v>
          </cell>
          <cell r="M178">
            <v>1781.8560465704816</v>
          </cell>
          <cell r="N178">
            <v>1781.8560465704816</v>
          </cell>
          <cell r="O178">
            <v>1781.8560465704816</v>
          </cell>
          <cell r="P178">
            <v>1781.8560465704816</v>
          </cell>
          <cell r="Q178">
            <v>10691.13627942289</v>
          </cell>
        </row>
        <row r="179">
          <cell r="E179">
            <v>0</v>
          </cell>
          <cell r="F179">
            <v>0</v>
          </cell>
          <cell r="G179">
            <v>0</v>
          </cell>
          <cell r="H179">
            <v>0</v>
          </cell>
          <cell r="I179">
            <v>0</v>
          </cell>
          <cell r="J179">
            <v>0</v>
          </cell>
          <cell r="K179">
            <v>6489.195128470481</v>
          </cell>
          <cell r="L179">
            <v>6489.195128470481</v>
          </cell>
          <cell r="M179">
            <v>6489.195128470481</v>
          </cell>
          <cell r="N179">
            <v>6489.195128470481</v>
          </cell>
          <cell r="O179">
            <v>6489.195128470481</v>
          </cell>
          <cell r="P179">
            <v>6489.195128470481</v>
          </cell>
          <cell r="Q179">
            <v>38935.170770822886</v>
          </cell>
        </row>
        <row r="180">
          <cell r="B180" t="str">
            <v xml:space="preserve">Maturity Due </v>
          </cell>
          <cell r="F180">
            <v>0</v>
          </cell>
          <cell r="G180">
            <v>0</v>
          </cell>
          <cell r="H180">
            <v>0</v>
          </cell>
          <cell r="I180">
            <v>0</v>
          </cell>
          <cell r="J180">
            <v>0</v>
          </cell>
          <cell r="Q180">
            <v>0</v>
          </cell>
        </row>
        <row r="181">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B182" t="str">
            <v xml:space="preserve">Total of </v>
          </cell>
          <cell r="C182" t="str">
            <v xml:space="preserve">Documents retirement </v>
          </cell>
          <cell r="E182">
            <v>40348.620702</v>
          </cell>
          <cell r="F182">
            <v>40348.620702</v>
          </cell>
          <cell r="G182">
            <v>40348.620702</v>
          </cell>
          <cell r="H182">
            <v>40348.620702</v>
          </cell>
          <cell r="I182">
            <v>40348.620702</v>
          </cell>
          <cell r="J182">
            <v>40348.620702</v>
          </cell>
          <cell r="K182">
            <v>47073.390819</v>
          </cell>
          <cell r="L182">
            <v>47073.390819</v>
          </cell>
          <cell r="M182">
            <v>47073.390819</v>
          </cell>
          <cell r="N182">
            <v>47073.390819</v>
          </cell>
          <cell r="O182">
            <v>47073.390819</v>
          </cell>
          <cell r="P182">
            <v>47073.390819</v>
          </cell>
          <cell r="Q182">
            <v>524532.06912600005</v>
          </cell>
        </row>
        <row r="183">
          <cell r="C183" t="str">
            <v xml:space="preserve">           Govt. levies</v>
          </cell>
          <cell r="E183">
            <v>15273.051827746982</v>
          </cell>
          <cell r="F183">
            <v>15273.051827746982</v>
          </cell>
          <cell r="G183">
            <v>15273.051827746982</v>
          </cell>
          <cell r="H183">
            <v>15273.051827746982</v>
          </cell>
          <cell r="I183">
            <v>15273.051827746982</v>
          </cell>
          <cell r="J183">
            <v>15273.051827746982</v>
          </cell>
          <cell r="K183">
            <v>17818.560465704813</v>
          </cell>
          <cell r="L183">
            <v>17818.560465704813</v>
          </cell>
          <cell r="M183">
            <v>17818.560465704813</v>
          </cell>
          <cell r="N183">
            <v>17818.560465704813</v>
          </cell>
          <cell r="O183">
            <v>17818.560465704813</v>
          </cell>
          <cell r="P183">
            <v>17818.560465704813</v>
          </cell>
          <cell r="Q183">
            <v>198549.67376071081</v>
          </cell>
        </row>
        <row r="184">
          <cell r="E184">
            <v>55621.672529746982</v>
          </cell>
          <cell r="F184">
            <v>55621.672529746982</v>
          </cell>
          <cell r="G184">
            <v>55621.672529746982</v>
          </cell>
          <cell r="H184">
            <v>55621.672529746982</v>
          </cell>
          <cell r="I184">
            <v>55621.672529746982</v>
          </cell>
          <cell r="J184">
            <v>55621.672529746982</v>
          </cell>
          <cell r="K184">
            <v>64891.951284704817</v>
          </cell>
          <cell r="L184">
            <v>64891.951284704817</v>
          </cell>
          <cell r="M184">
            <v>64891.951284704817</v>
          </cell>
          <cell r="N184">
            <v>64891.951284704817</v>
          </cell>
          <cell r="O184">
            <v>64891.951284704817</v>
          </cell>
          <cell r="P184">
            <v>64891.951284704817</v>
          </cell>
          <cell r="Q184">
            <v>723081.74288671103</v>
          </cell>
        </row>
        <row r="185">
          <cell r="B185" t="str">
            <v>Vendors' Parts</v>
          </cell>
        </row>
        <row r="186">
          <cell r="C186" t="str">
            <v>CL</v>
          </cell>
          <cell r="E186">
            <v>6320.79</v>
          </cell>
          <cell r="F186">
            <v>6320.79</v>
          </cell>
          <cell r="G186">
            <v>6320.79</v>
          </cell>
          <cell r="H186">
            <v>6320.79</v>
          </cell>
          <cell r="I186">
            <v>6320.79</v>
          </cell>
          <cell r="J186">
            <v>6320.79</v>
          </cell>
          <cell r="K186">
            <v>6320.79</v>
          </cell>
          <cell r="L186">
            <v>6320.79</v>
          </cell>
          <cell r="M186">
            <v>6320.79</v>
          </cell>
          <cell r="N186">
            <v>6320.79</v>
          </cell>
          <cell r="O186">
            <v>6320.79</v>
          </cell>
          <cell r="P186">
            <v>6320.79</v>
          </cell>
          <cell r="Q186">
            <v>75849.48</v>
          </cell>
        </row>
        <row r="187">
          <cell r="C187" t="str">
            <v>CL+AC</v>
          </cell>
          <cell r="E187">
            <v>0</v>
          </cell>
          <cell r="F187">
            <v>0</v>
          </cell>
          <cell r="G187">
            <v>0</v>
          </cell>
          <cell r="H187">
            <v>0</v>
          </cell>
          <cell r="I187">
            <v>0</v>
          </cell>
          <cell r="J187">
            <v>0</v>
          </cell>
          <cell r="K187">
            <v>1383.4649999999999</v>
          </cell>
          <cell r="L187">
            <v>1383.4649999999999</v>
          </cell>
          <cell r="M187">
            <v>1383.4649999999999</v>
          </cell>
          <cell r="N187">
            <v>1383.4649999999999</v>
          </cell>
          <cell r="O187">
            <v>1383.4649999999999</v>
          </cell>
          <cell r="P187">
            <v>1383.4649999999999</v>
          </cell>
          <cell r="Q187">
            <v>8300.7899999999991</v>
          </cell>
        </row>
        <row r="188">
          <cell r="C188" t="str">
            <v>CX</v>
          </cell>
          <cell r="E188">
            <v>21430.080000000002</v>
          </cell>
          <cell r="F188">
            <v>21430.080000000002</v>
          </cell>
          <cell r="G188">
            <v>21430.080000000002</v>
          </cell>
          <cell r="H188">
            <v>21430.080000000002</v>
          </cell>
          <cell r="I188">
            <v>21430.080000000002</v>
          </cell>
          <cell r="J188">
            <v>21430.080000000002</v>
          </cell>
          <cell r="K188">
            <v>21430.080000000002</v>
          </cell>
          <cell r="L188">
            <v>21430.080000000002</v>
          </cell>
          <cell r="M188">
            <v>21430.080000000002</v>
          </cell>
          <cell r="N188">
            <v>21430.080000000002</v>
          </cell>
          <cell r="O188">
            <v>21430.080000000002</v>
          </cell>
          <cell r="P188">
            <v>21430.080000000002</v>
          </cell>
          <cell r="Q188">
            <v>257160.96000000008</v>
          </cell>
        </row>
        <row r="189">
          <cell r="C189" t="str">
            <v>CX SUNROOF</v>
          </cell>
          <cell r="E189">
            <v>0</v>
          </cell>
          <cell r="F189">
            <v>0</v>
          </cell>
          <cell r="G189">
            <v>0</v>
          </cell>
          <cell r="H189">
            <v>0</v>
          </cell>
          <cell r="I189">
            <v>0</v>
          </cell>
          <cell r="J189">
            <v>0</v>
          </cell>
          <cell r="K189">
            <v>4341.68</v>
          </cell>
          <cell r="L189">
            <v>4341.68</v>
          </cell>
          <cell r="M189">
            <v>4341.68</v>
          </cell>
          <cell r="N189">
            <v>4341.68</v>
          </cell>
          <cell r="O189">
            <v>4341.68</v>
          </cell>
          <cell r="P189">
            <v>4341.68</v>
          </cell>
          <cell r="Q189">
            <v>26050.080000000002</v>
          </cell>
        </row>
        <row r="190">
          <cell r="E190">
            <v>27750.870000000003</v>
          </cell>
          <cell r="F190">
            <v>27750.870000000003</v>
          </cell>
          <cell r="G190">
            <v>27750.870000000003</v>
          </cell>
          <cell r="H190">
            <v>27750.870000000003</v>
          </cell>
          <cell r="I190">
            <v>27750.870000000003</v>
          </cell>
          <cell r="J190">
            <v>27750.870000000003</v>
          </cell>
          <cell r="K190">
            <v>33476.014999999999</v>
          </cell>
          <cell r="L190">
            <v>33476.014999999999</v>
          </cell>
          <cell r="M190">
            <v>33476.014999999999</v>
          </cell>
          <cell r="N190">
            <v>33476.014999999999</v>
          </cell>
          <cell r="O190">
            <v>33476.014999999999</v>
          </cell>
          <cell r="P190">
            <v>33476.014999999999</v>
          </cell>
          <cell r="Q190">
            <v>367361.31000000011</v>
          </cell>
        </row>
        <row r="191">
          <cell r="B191" t="str">
            <v>DMC Parts</v>
          </cell>
          <cell r="R191">
            <v>341311230</v>
          </cell>
        </row>
        <row r="192">
          <cell r="C192" t="str">
            <v>CL</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row>
        <row r="193">
          <cell r="C193" t="str">
            <v>CG</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21085290</v>
          </cell>
        </row>
        <row r="194">
          <cell r="C194" t="str">
            <v>CX</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B196" t="str">
            <v>Consumable</v>
          </cell>
        </row>
        <row r="197">
          <cell r="C197" t="str">
            <v>CL</v>
          </cell>
          <cell r="E197">
            <v>602.01</v>
          </cell>
          <cell r="F197">
            <v>602.01</v>
          </cell>
          <cell r="G197">
            <v>602.01</v>
          </cell>
          <cell r="H197">
            <v>602.01</v>
          </cell>
          <cell r="I197">
            <v>602.01</v>
          </cell>
          <cell r="J197">
            <v>602.01</v>
          </cell>
          <cell r="K197">
            <v>602.01</v>
          </cell>
          <cell r="L197">
            <v>602.01</v>
          </cell>
          <cell r="M197">
            <v>602.01</v>
          </cell>
          <cell r="N197">
            <v>602.01</v>
          </cell>
          <cell r="O197">
            <v>602.01</v>
          </cell>
          <cell r="P197">
            <v>602.01</v>
          </cell>
          <cell r="Q197">
            <v>7224.1200000000017</v>
          </cell>
        </row>
        <row r="198">
          <cell r="C198" t="str">
            <v>CL+AC</v>
          </cell>
          <cell r="E198">
            <v>0</v>
          </cell>
          <cell r="F198">
            <v>0</v>
          </cell>
          <cell r="G198">
            <v>0</v>
          </cell>
          <cell r="H198">
            <v>0</v>
          </cell>
          <cell r="I198">
            <v>0</v>
          </cell>
          <cell r="J198">
            <v>0</v>
          </cell>
          <cell r="K198">
            <v>100.33499999999999</v>
          </cell>
          <cell r="L198">
            <v>100.33499999999999</v>
          </cell>
          <cell r="M198">
            <v>100.33499999999999</v>
          </cell>
          <cell r="N198">
            <v>100.33499999999999</v>
          </cell>
          <cell r="O198">
            <v>100.33499999999999</v>
          </cell>
          <cell r="P198">
            <v>100.33499999999999</v>
          </cell>
          <cell r="Q198">
            <v>602.01</v>
          </cell>
        </row>
        <row r="199">
          <cell r="C199" t="str">
            <v>CX</v>
          </cell>
          <cell r="E199">
            <v>2145.5700000000002</v>
          </cell>
          <cell r="F199">
            <v>2145.5700000000002</v>
          </cell>
          <cell r="G199">
            <v>2145.5700000000002</v>
          </cell>
          <cell r="H199">
            <v>2145.5700000000002</v>
          </cell>
          <cell r="I199">
            <v>2145.5700000000002</v>
          </cell>
          <cell r="J199">
            <v>2145.5700000000002</v>
          </cell>
          <cell r="K199">
            <v>2145.5700000000002</v>
          </cell>
          <cell r="L199">
            <v>2145.5700000000002</v>
          </cell>
          <cell r="M199">
            <v>2145.5700000000002</v>
          </cell>
          <cell r="N199">
            <v>2145.5700000000002</v>
          </cell>
          <cell r="O199">
            <v>2145.5700000000002</v>
          </cell>
          <cell r="P199">
            <v>2145.5700000000002</v>
          </cell>
          <cell r="Q199">
            <v>25746.84</v>
          </cell>
        </row>
        <row r="200">
          <cell r="C200" t="str">
            <v>CX SUNROOF</v>
          </cell>
          <cell r="E200">
            <v>0</v>
          </cell>
          <cell r="F200">
            <v>0</v>
          </cell>
          <cell r="G200">
            <v>0</v>
          </cell>
          <cell r="H200">
            <v>0</v>
          </cell>
          <cell r="I200">
            <v>0</v>
          </cell>
          <cell r="J200">
            <v>0</v>
          </cell>
          <cell r="K200">
            <v>357.59500000000003</v>
          </cell>
          <cell r="L200">
            <v>357.59500000000003</v>
          </cell>
          <cell r="M200">
            <v>357.59500000000003</v>
          </cell>
          <cell r="N200">
            <v>357.59500000000003</v>
          </cell>
          <cell r="O200">
            <v>357.59500000000003</v>
          </cell>
          <cell r="P200">
            <v>357.59500000000003</v>
          </cell>
          <cell r="Q200">
            <v>2145.5700000000002</v>
          </cell>
        </row>
        <row r="201">
          <cell r="E201">
            <v>2747.58</v>
          </cell>
          <cell r="F201">
            <v>2747.58</v>
          </cell>
          <cell r="G201">
            <v>2747.58</v>
          </cell>
          <cell r="H201">
            <v>2747.58</v>
          </cell>
          <cell r="I201">
            <v>2747.58</v>
          </cell>
          <cell r="J201">
            <v>2747.58</v>
          </cell>
          <cell r="K201">
            <v>3205.51</v>
          </cell>
          <cell r="L201">
            <v>3205.51</v>
          </cell>
          <cell r="M201">
            <v>3205.51</v>
          </cell>
          <cell r="N201">
            <v>3205.51</v>
          </cell>
          <cell r="O201">
            <v>3205.51</v>
          </cell>
          <cell r="P201">
            <v>3205.51</v>
          </cell>
          <cell r="Q201">
            <v>35718.54</v>
          </cell>
          <cell r="R201">
            <v>33572970</v>
          </cell>
        </row>
        <row r="203">
          <cell r="B203" t="str">
            <v>Production  - Expenses</v>
          </cell>
          <cell r="E203">
            <v>2251.0518132145107</v>
          </cell>
          <cell r="F203">
            <v>2251.0518132145107</v>
          </cell>
          <cell r="G203">
            <v>2251.0518132145107</v>
          </cell>
          <cell r="H203">
            <v>2251.0518132145107</v>
          </cell>
          <cell r="I203">
            <v>2251.0518132145107</v>
          </cell>
          <cell r="J203">
            <v>2251.0518132145107</v>
          </cell>
          <cell r="K203">
            <v>2251.0518132145116</v>
          </cell>
          <cell r="L203">
            <v>2251.0518132145116</v>
          </cell>
          <cell r="M203">
            <v>2251.0518132145116</v>
          </cell>
          <cell r="N203">
            <v>2251.0518132145116</v>
          </cell>
          <cell r="O203">
            <v>2251.0518132145116</v>
          </cell>
          <cell r="P203">
            <v>2251.0518132145116</v>
          </cell>
          <cell r="Q203">
            <v>27012.621758574136</v>
          </cell>
          <cell r="R203">
            <v>27012621.758574128</v>
          </cell>
        </row>
        <row r="204">
          <cell r="B204" t="str">
            <v>Utility</v>
          </cell>
          <cell r="E204">
            <v>1162.5</v>
          </cell>
          <cell r="F204">
            <v>1162.5</v>
          </cell>
          <cell r="G204">
            <v>1162.5</v>
          </cell>
          <cell r="H204">
            <v>1162.5</v>
          </cell>
          <cell r="I204">
            <v>1162.5</v>
          </cell>
          <cell r="J204">
            <v>1162.5</v>
          </cell>
          <cell r="K204">
            <v>1356.25</v>
          </cell>
          <cell r="L204">
            <v>1356.25</v>
          </cell>
          <cell r="M204">
            <v>1356.25</v>
          </cell>
          <cell r="N204">
            <v>1356.25</v>
          </cell>
          <cell r="O204">
            <v>1356.25</v>
          </cell>
          <cell r="P204">
            <v>1356.25</v>
          </cell>
          <cell r="Q204">
            <v>15112.5</v>
          </cell>
        </row>
        <row r="205">
          <cell r="B205" t="str">
            <v>Selling Expenses</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row>
        <row r="206">
          <cell r="B206" t="str">
            <v>Advertisement</v>
          </cell>
          <cell r="E206">
            <v>3267.1785390357918</v>
          </cell>
          <cell r="F206">
            <v>5722.4534291495156</v>
          </cell>
          <cell r="G206">
            <v>176.07549012767743</v>
          </cell>
          <cell r="H206">
            <v>732.42512907276921</v>
          </cell>
          <cell r="I206">
            <v>3235.9495154735855</v>
          </cell>
          <cell r="J206">
            <v>3461.1754975513181</v>
          </cell>
          <cell r="K206">
            <v>6775.2448701212988</v>
          </cell>
          <cell r="L206">
            <v>48.533272708605296</v>
          </cell>
          <cell r="M206">
            <v>48.533272708605296</v>
          </cell>
          <cell r="N206">
            <v>5459.9931797180961</v>
          </cell>
          <cell r="O206">
            <v>3154.6627260593432</v>
          </cell>
          <cell r="P206">
            <v>533.86599979465802</v>
          </cell>
          <cell r="Q206">
            <v>32616.090921521274</v>
          </cell>
          <cell r="R206">
            <v>32616090.921521265</v>
          </cell>
        </row>
        <row r="207">
          <cell r="B207" t="str">
            <v>Administrative Expenses</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row>
        <row r="208">
          <cell r="B208" t="str">
            <v xml:space="preserve">Charity </v>
          </cell>
          <cell r="E208">
            <v>41.995663398490194</v>
          </cell>
          <cell r="F208">
            <v>37.171897456944308</v>
          </cell>
          <cell r="G208">
            <v>36.574309394318952</v>
          </cell>
          <cell r="H208">
            <v>33.444169847864281</v>
          </cell>
          <cell r="I208">
            <v>44.705546988892252</v>
          </cell>
          <cell r="J208">
            <v>43.19982843932474</v>
          </cell>
          <cell r="K208">
            <v>38.274297027375844</v>
          </cell>
          <cell r="L208">
            <v>48.167125127388616</v>
          </cell>
          <cell r="M208">
            <v>44.881127641468566</v>
          </cell>
          <cell r="N208">
            <v>46.746188658827478</v>
          </cell>
          <cell r="O208">
            <v>47.089714875935435</v>
          </cell>
          <cell r="P208">
            <v>45.427294157637689</v>
          </cell>
          <cell r="Q208">
            <v>507.67716301446831</v>
          </cell>
          <cell r="R208">
            <v>507677.16301446845</v>
          </cell>
        </row>
        <row r="209">
          <cell r="Q209">
            <v>0</v>
          </cell>
        </row>
        <row r="210">
          <cell r="E210">
            <v>6722.7260156487928</v>
          </cell>
          <cell r="F210">
            <v>9173.1771398209712</v>
          </cell>
          <cell r="G210">
            <v>3626.2016127365068</v>
          </cell>
          <cell r="H210">
            <v>4179.4211121351436</v>
          </cell>
          <cell r="I210">
            <v>6694.2068756769886</v>
          </cell>
          <cell r="J210">
            <v>6917.9271392051542</v>
          </cell>
          <cell r="K210">
            <v>10420.820980363187</v>
          </cell>
          <cell r="L210">
            <v>3704.0022110505056</v>
          </cell>
          <cell r="M210">
            <v>3700.7162135645854</v>
          </cell>
          <cell r="N210">
            <v>9114.0411815914358</v>
          </cell>
          <cell r="O210">
            <v>6809.0542541497898</v>
          </cell>
          <cell r="P210">
            <v>4186.5951071668069</v>
          </cell>
          <cell r="Q210">
            <v>75248.889843109864</v>
          </cell>
        </row>
        <row r="211">
          <cell r="B211" t="str">
            <v>Instalment of L.T. Loan</v>
          </cell>
          <cell r="E211">
            <v>0</v>
          </cell>
          <cell r="J211">
            <v>0</v>
          </cell>
          <cell r="P211">
            <v>0</v>
          </cell>
          <cell r="Q211">
            <v>0</v>
          </cell>
        </row>
        <row r="212">
          <cell r="B212" t="str">
            <v>Investment for the year</v>
          </cell>
          <cell r="E212">
            <v>0</v>
          </cell>
          <cell r="G212">
            <v>0</v>
          </cell>
          <cell r="H212">
            <v>0</v>
          </cell>
          <cell r="I212">
            <v>0</v>
          </cell>
          <cell r="J212">
            <v>0</v>
          </cell>
          <cell r="K212">
            <v>0</v>
          </cell>
          <cell r="L212">
            <v>0</v>
          </cell>
          <cell r="M212">
            <v>0</v>
          </cell>
          <cell r="N212">
            <v>0</v>
          </cell>
          <cell r="O212">
            <v>0</v>
          </cell>
          <cell r="P212">
            <v>0</v>
          </cell>
          <cell r="Q212">
            <v>0</v>
          </cell>
        </row>
        <row r="213">
          <cell r="B213" t="str">
            <v>Bank charges</v>
          </cell>
          <cell r="E213">
            <v>100</v>
          </cell>
          <cell r="F213">
            <v>100</v>
          </cell>
          <cell r="G213">
            <v>100</v>
          </cell>
          <cell r="H213">
            <v>100</v>
          </cell>
          <cell r="I213">
            <v>100</v>
          </cell>
          <cell r="J213">
            <v>100</v>
          </cell>
          <cell r="K213">
            <v>100</v>
          </cell>
          <cell r="L213">
            <v>100</v>
          </cell>
          <cell r="M213">
            <v>100</v>
          </cell>
          <cell r="N213">
            <v>100</v>
          </cell>
          <cell r="O213">
            <v>100</v>
          </cell>
          <cell r="P213">
            <v>100</v>
          </cell>
          <cell r="Q213">
            <v>1200</v>
          </cell>
        </row>
        <row r="214">
          <cell r="B214" t="str">
            <v>Payment of short term markup</v>
          </cell>
          <cell r="E214">
            <v>0</v>
          </cell>
          <cell r="F214">
            <v>0</v>
          </cell>
          <cell r="G214">
            <v>0</v>
          </cell>
          <cell r="H214">
            <v>0</v>
          </cell>
          <cell r="I214">
            <v>0</v>
          </cell>
          <cell r="J214">
            <v>0</v>
          </cell>
          <cell r="K214">
            <v>0</v>
          </cell>
          <cell r="L214">
            <v>0</v>
          </cell>
          <cell r="M214">
            <v>0</v>
          </cell>
          <cell r="N214">
            <v>0</v>
          </cell>
          <cell r="O214">
            <v>0</v>
          </cell>
          <cell r="P214">
            <v>0</v>
          </cell>
          <cell r="Q214">
            <v>0</v>
          </cell>
        </row>
        <row r="215">
          <cell r="E215">
            <v>100</v>
          </cell>
          <cell r="F215">
            <v>100</v>
          </cell>
          <cell r="G215">
            <v>100</v>
          </cell>
          <cell r="H215">
            <v>100</v>
          </cell>
          <cell r="I215">
            <v>100</v>
          </cell>
          <cell r="J215">
            <v>100</v>
          </cell>
          <cell r="K215">
            <v>100</v>
          </cell>
          <cell r="L215">
            <v>100</v>
          </cell>
          <cell r="M215">
            <v>100</v>
          </cell>
          <cell r="N215">
            <v>100</v>
          </cell>
          <cell r="O215">
            <v>100</v>
          </cell>
          <cell r="P215">
            <v>100</v>
          </cell>
          <cell r="Q215">
            <v>1200</v>
          </cell>
        </row>
        <row r="217">
          <cell r="B217" t="str">
            <v>Payment of Running Royalty</v>
          </cell>
          <cell r="E217">
            <v>0</v>
          </cell>
          <cell r="F217">
            <v>0</v>
          </cell>
          <cell r="G217">
            <v>0</v>
          </cell>
          <cell r="H217">
            <v>4000</v>
          </cell>
          <cell r="I217">
            <v>0</v>
          </cell>
          <cell r="J217">
            <v>0</v>
          </cell>
          <cell r="K217">
            <v>0</v>
          </cell>
          <cell r="L217">
            <v>0</v>
          </cell>
          <cell r="M217">
            <v>0</v>
          </cell>
          <cell r="N217">
            <v>0</v>
          </cell>
          <cell r="O217">
            <v>0</v>
          </cell>
          <cell r="P217">
            <v>0</v>
          </cell>
          <cell r="Q217">
            <v>4000</v>
          </cell>
        </row>
        <row r="218">
          <cell r="B218" t="str">
            <v>Initial royalty</v>
          </cell>
          <cell r="E218">
            <v>0</v>
          </cell>
          <cell r="F218">
            <v>0</v>
          </cell>
          <cell r="Q218">
            <v>0</v>
          </cell>
        </row>
        <row r="219">
          <cell r="B219" t="str">
            <v>W.P.P.F.</v>
          </cell>
          <cell r="E219">
            <v>0</v>
          </cell>
          <cell r="F219">
            <v>0</v>
          </cell>
          <cell r="G219">
            <v>0</v>
          </cell>
          <cell r="H219">
            <v>0</v>
          </cell>
          <cell r="I219">
            <v>0</v>
          </cell>
          <cell r="J219">
            <v>0</v>
          </cell>
          <cell r="K219">
            <v>0</v>
          </cell>
          <cell r="L219">
            <v>0</v>
          </cell>
          <cell r="M219">
            <v>0</v>
          </cell>
          <cell r="N219">
            <v>0</v>
          </cell>
          <cell r="O219">
            <v>0</v>
          </cell>
          <cell r="P219">
            <v>0</v>
          </cell>
          <cell r="Q219">
            <v>0</v>
          </cell>
        </row>
        <row r="220">
          <cell r="B220" t="str">
            <v>W.W.F.</v>
          </cell>
          <cell r="E220">
            <v>0</v>
          </cell>
          <cell r="F220">
            <v>0</v>
          </cell>
          <cell r="G220">
            <v>0</v>
          </cell>
          <cell r="H220">
            <v>0</v>
          </cell>
          <cell r="I220">
            <v>0</v>
          </cell>
          <cell r="J220">
            <v>0</v>
          </cell>
          <cell r="K220">
            <v>0</v>
          </cell>
          <cell r="L220">
            <v>0</v>
          </cell>
          <cell r="M220">
            <v>0</v>
          </cell>
          <cell r="N220">
            <v>0</v>
          </cell>
          <cell r="O220">
            <v>0</v>
          </cell>
          <cell r="P220">
            <v>0</v>
          </cell>
          <cell r="Q220">
            <v>0</v>
          </cell>
        </row>
        <row r="221">
          <cell r="B221" t="str">
            <v>Imprest account</v>
          </cell>
          <cell r="E221">
            <v>0</v>
          </cell>
          <cell r="F221">
            <v>0</v>
          </cell>
          <cell r="G221">
            <v>0</v>
          </cell>
          <cell r="H221">
            <v>0</v>
          </cell>
          <cell r="I221">
            <v>0</v>
          </cell>
          <cell r="J221">
            <v>0</v>
          </cell>
          <cell r="K221">
            <v>0</v>
          </cell>
          <cell r="M221">
            <v>0</v>
          </cell>
          <cell r="N221">
            <v>0</v>
          </cell>
          <cell r="O221">
            <v>0</v>
          </cell>
          <cell r="P221">
            <v>0</v>
          </cell>
          <cell r="Q221">
            <v>0</v>
          </cell>
        </row>
        <row r="222">
          <cell r="E222">
            <v>0</v>
          </cell>
          <cell r="F222">
            <v>0</v>
          </cell>
          <cell r="G222">
            <v>0</v>
          </cell>
          <cell r="H222">
            <v>4000</v>
          </cell>
          <cell r="I222">
            <v>0</v>
          </cell>
          <cell r="J222">
            <v>0</v>
          </cell>
          <cell r="K222">
            <v>0</v>
          </cell>
          <cell r="L222">
            <v>0</v>
          </cell>
          <cell r="M222">
            <v>0</v>
          </cell>
          <cell r="N222">
            <v>0</v>
          </cell>
          <cell r="O222">
            <v>0</v>
          </cell>
          <cell r="P222">
            <v>0</v>
          </cell>
          <cell r="Q222">
            <v>4000</v>
          </cell>
        </row>
        <row r="223">
          <cell r="B223" t="str">
            <v>Total of Out flow</v>
          </cell>
          <cell r="E223">
            <v>92942.848545395769</v>
          </cell>
          <cell r="F223">
            <v>95393.299669567961</v>
          </cell>
          <cell r="G223">
            <v>89846.3241424835</v>
          </cell>
          <cell r="H223">
            <v>94399.543641882134</v>
          </cell>
          <cell r="I223">
            <v>92914.329405423981</v>
          </cell>
          <cell r="J223">
            <v>93138.049668952139</v>
          </cell>
          <cell r="K223">
            <v>112094.297265068</v>
          </cell>
          <cell r="L223">
            <v>105377.47849575532</v>
          </cell>
          <cell r="M223">
            <v>105374.1924982694</v>
          </cell>
          <cell r="N223">
            <v>110787.51746629625</v>
          </cell>
          <cell r="O223">
            <v>108482.53053885461</v>
          </cell>
          <cell r="P223">
            <v>105860.07139187162</v>
          </cell>
          <cell r="Q223">
            <v>1206610.482729821</v>
          </cell>
        </row>
        <row r="225">
          <cell r="B225" t="str">
            <v>Net Cash In/&lt;out&gt; flow</v>
          </cell>
          <cell r="E225">
            <v>5524.3978314158303</v>
          </cell>
          <cell r="F225">
            <v>3073.9467072436382</v>
          </cell>
          <cell r="G225">
            <v>8620.9222343280999</v>
          </cell>
          <cell r="H225">
            <v>4067.7027349294658</v>
          </cell>
          <cell r="I225">
            <v>5552.9169713876181</v>
          </cell>
          <cell r="J225">
            <v>5329.1967078594607</v>
          </cell>
          <cell r="K225">
            <v>3932.9491117435828</v>
          </cell>
          <cell r="L225">
            <v>10649.767881056265</v>
          </cell>
          <cell r="M225">
            <v>10653.053878542181</v>
          </cell>
          <cell r="N225">
            <v>5239.7289105153322</v>
          </cell>
          <cell r="O225">
            <v>7544.7158379569737</v>
          </cell>
          <cell r="P225">
            <v>10167.174984939964</v>
          </cell>
          <cell r="Q225">
            <v>80356.473791918252</v>
          </cell>
        </row>
        <row r="228">
          <cell r="B228" t="str">
            <v>Indus Motor Company Limited</v>
          </cell>
        </row>
        <row r="229">
          <cell r="B229" t="str">
            <v>Projected Cash Flow - (CBU Operation)</v>
          </cell>
        </row>
        <row r="230">
          <cell r="B230" t="str">
            <v>from 01-07-2000 to 30-06-2001</v>
          </cell>
        </row>
        <row r="231">
          <cell r="Q231" t="str">
            <v>Rs ' 000</v>
          </cell>
        </row>
        <row r="232">
          <cell r="B232" t="str">
            <v>Description</v>
          </cell>
          <cell r="E232">
            <v>183</v>
          </cell>
          <cell r="F232">
            <v>214</v>
          </cell>
          <cell r="G232">
            <v>245</v>
          </cell>
          <cell r="H232">
            <v>276</v>
          </cell>
          <cell r="I232">
            <v>307</v>
          </cell>
          <cell r="J232">
            <v>338</v>
          </cell>
          <cell r="K232">
            <v>369</v>
          </cell>
          <cell r="L232">
            <v>400</v>
          </cell>
          <cell r="M232">
            <v>431</v>
          </cell>
          <cell r="N232">
            <v>462</v>
          </cell>
          <cell r="O232">
            <v>493</v>
          </cell>
          <cell r="P232">
            <v>524</v>
          </cell>
          <cell r="Q232" t="str">
            <v>Total</v>
          </cell>
        </row>
        <row r="234">
          <cell r="B234" t="str">
            <v>In Flow</v>
          </cell>
        </row>
        <row r="235">
          <cell r="B235" t="str">
            <v>Collection based on COD &amp; Net Sales :</v>
          </cell>
        </row>
        <row r="236">
          <cell r="C236" t="str">
            <v>Total Units sold</v>
          </cell>
          <cell r="E236">
            <v>35</v>
          </cell>
          <cell r="F236">
            <v>31</v>
          </cell>
          <cell r="G236">
            <v>30</v>
          </cell>
          <cell r="H236">
            <v>30</v>
          </cell>
          <cell r="I236">
            <v>31</v>
          </cell>
          <cell r="J236">
            <v>36</v>
          </cell>
          <cell r="K236">
            <v>35</v>
          </cell>
          <cell r="L236">
            <v>32</v>
          </cell>
          <cell r="M236">
            <v>30</v>
          </cell>
          <cell r="N236">
            <v>29</v>
          </cell>
          <cell r="O236">
            <v>31</v>
          </cell>
          <cell r="P236">
            <v>37</v>
          </cell>
          <cell r="Q236">
            <v>387</v>
          </cell>
        </row>
        <row r="238">
          <cell r="C238" t="str">
            <v>Collection</v>
          </cell>
          <cell r="E238">
            <v>89954.34782608696</v>
          </cell>
          <cell r="F238">
            <v>82335.217391304337</v>
          </cell>
          <cell r="G238">
            <v>80373.913043478271</v>
          </cell>
          <cell r="H238">
            <v>82610.434782608689</v>
          </cell>
          <cell r="I238">
            <v>85441.304347826095</v>
          </cell>
          <cell r="J238">
            <v>95021.739130434784</v>
          </cell>
          <cell r="K238">
            <v>98184.782608695663</v>
          </cell>
          <cell r="L238">
            <v>90448.695652173905</v>
          </cell>
          <cell r="M238">
            <v>86639.130434782608</v>
          </cell>
          <cell r="N238">
            <v>85030</v>
          </cell>
          <cell r="O238">
            <v>88839.565217391311</v>
          </cell>
          <cell r="P238">
            <v>102233.47826086957</v>
          </cell>
          <cell r="Q238">
            <v>1067112.6086956523</v>
          </cell>
        </row>
        <row r="240">
          <cell r="E240">
            <v>89954.34782608696</v>
          </cell>
          <cell r="F240">
            <v>82335.217391304337</v>
          </cell>
          <cell r="G240">
            <v>80373.913043478271</v>
          </cell>
          <cell r="H240">
            <v>82610.434782608689</v>
          </cell>
          <cell r="I240">
            <v>85441.304347826095</v>
          </cell>
          <cell r="J240">
            <v>95021.739130434784</v>
          </cell>
          <cell r="K240">
            <v>98184.782608695663</v>
          </cell>
          <cell r="L240">
            <v>90448.695652173905</v>
          </cell>
          <cell r="M240">
            <v>86639.130434782608</v>
          </cell>
          <cell r="N240">
            <v>85030</v>
          </cell>
          <cell r="O240">
            <v>88839.565217391311</v>
          </cell>
          <cell r="P240">
            <v>102233.47826086957</v>
          </cell>
          <cell r="Q240">
            <v>1067112.6086956523</v>
          </cell>
          <cell r="R240">
            <v>1067112608.695652</v>
          </cell>
        </row>
        <row r="242">
          <cell r="B242" t="str">
            <v>Out Flow</v>
          </cell>
        </row>
        <row r="243">
          <cell r="B243" t="str">
            <v>Arrival during the month</v>
          </cell>
        </row>
        <row r="244">
          <cell r="B244" t="str">
            <v>Document Ret. at Sight and Levies :</v>
          </cell>
        </row>
        <row r="245">
          <cell r="C245" t="str">
            <v>4X2 D/C</v>
          </cell>
          <cell r="E245">
            <v>3986.94</v>
          </cell>
          <cell r="F245">
            <v>3986.94</v>
          </cell>
          <cell r="G245">
            <v>3986.94</v>
          </cell>
          <cell r="H245">
            <v>3986.94</v>
          </cell>
          <cell r="I245">
            <v>3986.94</v>
          </cell>
          <cell r="J245">
            <v>3986.94</v>
          </cell>
          <cell r="K245">
            <v>3986.94</v>
          </cell>
          <cell r="L245">
            <v>3986.94</v>
          </cell>
          <cell r="M245">
            <v>3986.94</v>
          </cell>
          <cell r="N245">
            <v>3986.94</v>
          </cell>
          <cell r="O245">
            <v>3986.94</v>
          </cell>
          <cell r="P245">
            <v>3986.94</v>
          </cell>
          <cell r="Q245">
            <v>47843.280000000006</v>
          </cell>
        </row>
        <row r="246">
          <cell r="C246" t="str">
            <v xml:space="preserve">4X4 D/C </v>
          </cell>
          <cell r="E246">
            <v>30227.398000000001</v>
          </cell>
          <cell r="F246">
            <v>24047.437999999998</v>
          </cell>
          <cell r="G246">
            <v>22461.822</v>
          </cell>
          <cell r="H246">
            <v>22461.822</v>
          </cell>
          <cell r="I246">
            <v>24047.437999999998</v>
          </cell>
          <cell r="J246">
            <v>31813.013999999999</v>
          </cell>
          <cell r="K246">
            <v>28723.034</v>
          </cell>
          <cell r="L246">
            <v>25551.802</v>
          </cell>
          <cell r="M246">
            <v>22461.822</v>
          </cell>
          <cell r="N246">
            <v>20957.457999999999</v>
          </cell>
          <cell r="O246">
            <v>24047.437999999998</v>
          </cell>
          <cell r="P246">
            <v>31813.013999999999</v>
          </cell>
          <cell r="Q246">
            <v>308613.50000000006</v>
          </cell>
        </row>
        <row r="247">
          <cell r="C247" t="str">
            <v>Hiace - Commuter</v>
          </cell>
          <cell r="E247">
            <v>10328.44</v>
          </cell>
          <cell r="F247">
            <v>10328.44</v>
          </cell>
          <cell r="G247">
            <v>10328.44</v>
          </cell>
          <cell r="H247">
            <v>10328.44</v>
          </cell>
          <cell r="I247">
            <v>10328.44</v>
          </cell>
          <cell r="J247">
            <v>10328.44</v>
          </cell>
          <cell r="K247">
            <v>10328.44</v>
          </cell>
          <cell r="L247">
            <v>10328.44</v>
          </cell>
          <cell r="M247">
            <v>10328.44</v>
          </cell>
          <cell r="N247">
            <v>10328.44</v>
          </cell>
          <cell r="O247">
            <v>10328.44</v>
          </cell>
          <cell r="P247">
            <v>10328.44</v>
          </cell>
          <cell r="Q247">
            <v>123941.28000000001</v>
          </cell>
        </row>
        <row r="248">
          <cell r="C248" t="str">
            <v>Hiace- Panel van</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C249" t="str">
            <v xml:space="preserve">Coaster </v>
          </cell>
          <cell r="E249">
            <v>0</v>
          </cell>
          <cell r="F249">
            <v>0</v>
          </cell>
          <cell r="G249">
            <v>0</v>
          </cell>
          <cell r="H249">
            <v>0</v>
          </cell>
          <cell r="I249">
            <v>0</v>
          </cell>
          <cell r="J249">
            <v>0</v>
          </cell>
          <cell r="K249">
            <v>2244.261</v>
          </cell>
          <cell r="L249">
            <v>0</v>
          </cell>
          <cell r="M249">
            <v>0</v>
          </cell>
          <cell r="N249">
            <v>0</v>
          </cell>
          <cell r="O249">
            <v>0</v>
          </cell>
          <cell r="P249">
            <v>2244.261</v>
          </cell>
          <cell r="Q249">
            <v>4488.5219999999999</v>
          </cell>
        </row>
        <row r="250">
          <cell r="P250">
            <v>0</v>
          </cell>
          <cell r="Q250">
            <v>0</v>
          </cell>
        </row>
        <row r="251">
          <cell r="E251">
            <v>44542.778000000006</v>
          </cell>
          <cell r="F251">
            <v>38362.817999999999</v>
          </cell>
          <cell r="G251">
            <v>36777.201999999997</v>
          </cell>
          <cell r="H251">
            <v>36777.201999999997</v>
          </cell>
          <cell r="I251">
            <v>38362.817999999999</v>
          </cell>
          <cell r="J251">
            <v>46128.394</v>
          </cell>
          <cell r="K251">
            <v>45282.674999999996</v>
          </cell>
          <cell r="L251">
            <v>39867.182000000001</v>
          </cell>
          <cell r="M251">
            <v>36777.201999999997</v>
          </cell>
          <cell r="N251">
            <v>35272.837999999996</v>
          </cell>
          <cell r="O251">
            <v>38362.817999999999</v>
          </cell>
          <cell r="P251">
            <v>48372.654999999999</v>
          </cell>
          <cell r="Q251">
            <v>484886.58200000011</v>
          </cell>
          <cell r="R251">
            <v>855021191.9015584</v>
          </cell>
        </row>
        <row r="253">
          <cell r="B253" t="str">
            <v xml:space="preserve">30% Margin on L/C </v>
          </cell>
          <cell r="E253">
            <v>0</v>
          </cell>
          <cell r="F253">
            <v>0</v>
          </cell>
          <cell r="G253">
            <v>0</v>
          </cell>
          <cell r="H253">
            <v>0</v>
          </cell>
          <cell r="I253">
            <v>0</v>
          </cell>
          <cell r="J253">
            <v>0</v>
          </cell>
          <cell r="K253">
            <v>0</v>
          </cell>
          <cell r="L253">
            <v>0</v>
          </cell>
          <cell r="M253">
            <v>0</v>
          </cell>
          <cell r="N253">
            <v>0</v>
          </cell>
          <cell r="O253">
            <v>0</v>
          </cell>
          <cell r="P253">
            <v>0</v>
          </cell>
          <cell r="Q253">
            <v>0</v>
          </cell>
        </row>
        <row r="255">
          <cell r="B255" t="str">
            <v>Toyota - Parts consignment</v>
          </cell>
          <cell r="E255">
            <v>25381.66529942576</v>
          </cell>
          <cell r="F255">
            <v>25381.66529942576</v>
          </cell>
          <cell r="G255">
            <v>25381.66529942576</v>
          </cell>
          <cell r="H255">
            <v>26814.807219031994</v>
          </cell>
          <cell r="I255">
            <v>27531.378178835112</v>
          </cell>
          <cell r="J255">
            <v>27531.378178835112</v>
          </cell>
          <cell r="K255">
            <v>29322.805578342904</v>
          </cell>
          <cell r="L255">
            <v>29322.805578342904</v>
          </cell>
          <cell r="M255">
            <v>29322.805578342904</v>
          </cell>
          <cell r="N255">
            <v>29322.805578342904</v>
          </cell>
          <cell r="O255">
            <v>29322.805578342904</v>
          </cell>
          <cell r="P255">
            <v>29322.805578342904</v>
          </cell>
          <cell r="Q255">
            <v>333959.39294503699</v>
          </cell>
          <cell r="R255">
            <v>333959392.94503695</v>
          </cell>
        </row>
        <row r="256">
          <cell r="B256" t="str">
            <v>Daihatsu - Parts consignment</v>
          </cell>
          <cell r="E256">
            <v>1744.2575881870384</v>
          </cell>
          <cell r="F256">
            <v>1744.2575881870384</v>
          </cell>
          <cell r="G256">
            <v>1744.2575881870384</v>
          </cell>
          <cell r="H256">
            <v>1744.2575881870384</v>
          </cell>
          <cell r="I256">
            <v>2093.1091058244465</v>
          </cell>
          <cell r="J256">
            <v>2093.1091058244465</v>
          </cell>
          <cell r="K256">
            <v>2790.8121410992617</v>
          </cell>
          <cell r="L256">
            <v>2790.8121410992617</v>
          </cell>
          <cell r="M256">
            <v>2790.8121410992617</v>
          </cell>
          <cell r="N256">
            <v>2790.8121410992617</v>
          </cell>
          <cell r="O256">
            <v>2790.8121410992617</v>
          </cell>
          <cell r="P256">
            <v>2790.8121410992617</v>
          </cell>
          <cell r="Q256">
            <v>27908.121410992611</v>
          </cell>
          <cell r="R256">
            <v>27908121.410992622</v>
          </cell>
        </row>
        <row r="257">
          <cell r="B257" t="str">
            <v>Cost of Oil</v>
          </cell>
          <cell r="E257">
            <v>2270.0891304347829</v>
          </cell>
          <cell r="F257">
            <v>2270.0891304347829</v>
          </cell>
          <cell r="G257">
            <v>2270.0891304347829</v>
          </cell>
          <cell r="H257">
            <v>2670.2404347826091</v>
          </cell>
          <cell r="I257">
            <v>2670.2404347826091</v>
          </cell>
          <cell r="J257">
            <v>2670.2404347826091</v>
          </cell>
          <cell r="K257">
            <v>3462.847826086957</v>
          </cell>
          <cell r="L257">
            <v>3462.847826086957</v>
          </cell>
          <cell r="M257">
            <v>3462.847826086957</v>
          </cell>
          <cell r="N257">
            <v>3655.2282608695655</v>
          </cell>
          <cell r="O257">
            <v>3655.2282608695655</v>
          </cell>
          <cell r="P257">
            <v>3655.2282608695655</v>
          </cell>
          <cell r="Q257">
            <v>36175.216956521741</v>
          </cell>
          <cell r="R257">
            <v>36175216.956521742</v>
          </cell>
        </row>
        <row r="258">
          <cell r="E258">
            <v>29396.012018047582</v>
          </cell>
          <cell r="F258">
            <v>29396.012018047582</v>
          </cell>
          <cell r="G258">
            <v>29396.012018047582</v>
          </cell>
          <cell r="H258">
            <v>31229.305242001643</v>
          </cell>
          <cell r="I258">
            <v>32294.727719442166</v>
          </cell>
          <cell r="J258">
            <v>32294.727719442166</v>
          </cell>
          <cell r="K258">
            <v>35576.465545529121</v>
          </cell>
          <cell r="L258">
            <v>35576.465545529121</v>
          </cell>
          <cell r="M258">
            <v>35576.465545529121</v>
          </cell>
          <cell r="N258">
            <v>35768.845980311729</v>
          </cell>
          <cell r="O258">
            <v>35768.845980311729</v>
          </cell>
          <cell r="P258">
            <v>35768.845980311729</v>
          </cell>
          <cell r="Q258">
            <v>398042.73131255136</v>
          </cell>
          <cell r="R258">
            <v>398042731.31255132</v>
          </cell>
        </row>
        <row r="260">
          <cell r="B260" t="str">
            <v>Selling Expense</v>
          </cell>
          <cell r="E260">
            <v>545.31282388154943</v>
          </cell>
          <cell r="F260">
            <v>436.04027797654413</v>
          </cell>
          <cell r="G260">
            <v>418.13584483626511</v>
          </cell>
          <cell r="H260">
            <v>389.70212219030691</v>
          </cell>
          <cell r="I260">
            <v>555.79281203774985</v>
          </cell>
          <cell r="J260">
            <v>594.81445580131356</v>
          </cell>
          <cell r="K260">
            <v>455.43329673983442</v>
          </cell>
          <cell r="L260">
            <v>542.65171877158002</v>
          </cell>
          <cell r="M260">
            <v>479.90887975070746</v>
          </cell>
          <cell r="N260">
            <v>493.1259828280858</v>
          </cell>
          <cell r="O260">
            <v>519.5044518373885</v>
          </cell>
          <cell r="P260">
            <v>574.05186269819126</v>
          </cell>
          <cell r="Q260">
            <v>6004.4745293495171</v>
          </cell>
          <cell r="R260">
            <v>6004.4745293495171</v>
          </cell>
        </row>
        <row r="261">
          <cell r="B261" t="str">
            <v>Advertisement Expenses</v>
          </cell>
          <cell r="E261">
            <v>84.203586445051982</v>
          </cell>
          <cell r="F261">
            <v>95.505646974495946</v>
          </cell>
          <cell r="G261">
            <v>713.00467138462045</v>
          </cell>
          <cell r="H261">
            <v>693.40362949764938</v>
          </cell>
          <cell r="I261">
            <v>790.8812331224899</v>
          </cell>
          <cell r="J261">
            <v>91.847299851345184</v>
          </cell>
          <cell r="K261">
            <v>87.63575239453138</v>
          </cell>
          <cell r="L261">
            <v>511.77988422525749</v>
          </cell>
          <cell r="M261">
            <v>557.4926768428038</v>
          </cell>
          <cell r="N261">
            <v>76.145240868909752</v>
          </cell>
          <cell r="O261">
            <v>894.74401522816652</v>
          </cell>
          <cell r="P261">
            <v>129.55263714660998</v>
          </cell>
          <cell r="Q261">
            <v>4726.1962739819319</v>
          </cell>
          <cell r="R261">
            <v>4726.1962739819328</v>
          </cell>
        </row>
        <row r="262">
          <cell r="B262" t="str">
            <v>Administrative Expense</v>
          </cell>
          <cell r="E262">
            <v>1111.11144762853</v>
          </cell>
          <cell r="F262">
            <v>888.46130747166023</v>
          </cell>
          <cell r="G262">
            <v>851.97982426747126</v>
          </cell>
          <cell r="H262">
            <v>794.0442075956704</v>
          </cell>
          <cell r="I262">
            <v>1132.4651262904038</v>
          </cell>
          <cell r="J262">
            <v>1211.9743422709839</v>
          </cell>
          <cell r="K262">
            <v>927.97588370808353</v>
          </cell>
          <cell r="L262">
            <v>1105.6892675118343</v>
          </cell>
          <cell r="M262">
            <v>977.84652543843583</v>
          </cell>
          <cell r="N262">
            <v>1004.7772593046017</v>
          </cell>
          <cell r="O262">
            <v>1058.5251588653075</v>
          </cell>
          <cell r="P262">
            <v>1169.6691664727646</v>
          </cell>
          <cell r="Q262">
            <v>12234.519516825747</v>
          </cell>
          <cell r="R262">
            <v>12234.519516825749</v>
          </cell>
        </row>
        <row r="263">
          <cell r="B263" t="str">
            <v>Charity &amp; Donation</v>
          </cell>
          <cell r="E263">
            <v>38.732092199059529</v>
          </cell>
          <cell r="F263">
            <v>31.379406018504159</v>
          </cell>
          <cell r="G263">
            <v>30.139469146222496</v>
          </cell>
          <cell r="H263">
            <v>28.326941120919383</v>
          </cell>
          <cell r="I263">
            <v>39.162790942379736</v>
          </cell>
          <cell r="J263">
            <v>42.087133596405359</v>
          </cell>
          <cell r="K263">
            <v>32.651192697861674</v>
          </cell>
          <cell r="L263">
            <v>37.853032587757859</v>
          </cell>
          <cell r="M263">
            <v>33.785121810224695</v>
          </cell>
          <cell r="N263">
            <v>34.535522483787283</v>
          </cell>
          <cell r="O263">
            <v>36.347967369991864</v>
          </cell>
          <cell r="P263">
            <v>40.351311089410743</v>
          </cell>
          <cell r="Q263">
            <v>425.35198106252477</v>
          </cell>
          <cell r="R263">
            <v>425.35198106252471</v>
          </cell>
        </row>
        <row r="265">
          <cell r="E265">
            <v>1779.3599501541908</v>
          </cell>
          <cell r="F265">
            <v>1451.3866384412045</v>
          </cell>
          <cell r="G265">
            <v>2013.2598096345791</v>
          </cell>
          <cell r="H265">
            <v>1905.4769004045461</v>
          </cell>
          <cell r="I265">
            <v>2518.3019623930231</v>
          </cell>
          <cell r="J265">
            <v>1940.7232315200481</v>
          </cell>
          <cell r="K265">
            <v>1503.696125540311</v>
          </cell>
          <cell r="L265">
            <v>2197.9739030964297</v>
          </cell>
          <cell r="M265">
            <v>2049.0332038421716</v>
          </cell>
          <cell r="N265">
            <v>1608.5840054853843</v>
          </cell>
          <cell r="O265">
            <v>2509.1215933008539</v>
          </cell>
          <cell r="P265">
            <v>1913.6249774069765</v>
          </cell>
          <cell r="Q265">
            <v>23390.542301219724</v>
          </cell>
        </row>
        <row r="267">
          <cell r="B267" t="str">
            <v>Financial Charges</v>
          </cell>
        </row>
        <row r="268">
          <cell r="C268" t="str">
            <v>Working Capital</v>
          </cell>
          <cell r="E268">
            <v>0</v>
          </cell>
          <cell r="F268">
            <v>0</v>
          </cell>
          <cell r="G268">
            <v>0</v>
          </cell>
          <cell r="H268">
            <v>0</v>
          </cell>
          <cell r="I268">
            <v>0</v>
          </cell>
          <cell r="J268">
            <v>0</v>
          </cell>
          <cell r="K268">
            <v>0</v>
          </cell>
          <cell r="L268">
            <v>0</v>
          </cell>
          <cell r="M268">
            <v>0</v>
          </cell>
          <cell r="N268">
            <v>0</v>
          </cell>
          <cell r="O268">
            <v>0</v>
          </cell>
          <cell r="P268">
            <v>0</v>
          </cell>
          <cell r="Q268">
            <v>0</v>
          </cell>
        </row>
        <row r="270">
          <cell r="B270" t="str">
            <v>Presumptive</v>
          </cell>
          <cell r="E270">
            <v>4312.6039179655454</v>
          </cell>
          <cell r="F270">
            <v>3473.3289179655453</v>
          </cell>
          <cell r="G270">
            <v>3825.4409179655454</v>
          </cell>
          <cell r="H270">
            <v>3995.1444331419198</v>
          </cell>
          <cell r="I270">
            <v>4053.8886907301071</v>
          </cell>
          <cell r="J270">
            <v>4541.0516907301071</v>
          </cell>
          <cell r="K270">
            <v>4608.3653347005738</v>
          </cell>
          <cell r="L270">
            <v>4255.7583347005739</v>
          </cell>
          <cell r="M270">
            <v>4061.9093347005742</v>
          </cell>
          <cell r="N270">
            <v>3967.5253347005741</v>
          </cell>
          <cell r="O270">
            <v>4161.3743347005739</v>
          </cell>
          <cell r="P270">
            <v>4802.214334700574</v>
          </cell>
          <cell r="Q270">
            <v>50058.605576702212</v>
          </cell>
          <cell r="R270">
            <v>50058.605576702219</v>
          </cell>
        </row>
        <row r="272">
          <cell r="C272" t="str">
            <v>Commission on HD</v>
          </cell>
          <cell r="E272">
            <v>-537.32799999999997</v>
          </cell>
          <cell r="F272">
            <v>-427.928</v>
          </cell>
          <cell r="G272">
            <v>-507.96</v>
          </cell>
          <cell r="H272">
            <v>-9525.4480000000003</v>
          </cell>
          <cell r="I272">
            <v>-9587.9680000000008</v>
          </cell>
          <cell r="J272">
            <v>-9511.3160000000007</v>
          </cell>
          <cell r="K272">
            <v>-2546.7600000000002</v>
          </cell>
          <cell r="L272">
            <v>-474.80799999999999</v>
          </cell>
          <cell r="M272">
            <v>-570.07599999999991</v>
          </cell>
          <cell r="N272">
            <v>-427.92799999999994</v>
          </cell>
          <cell r="O272">
            <v>-474.80799999999999</v>
          </cell>
          <cell r="P272">
            <v>-507.96</v>
          </cell>
          <cell r="Q272">
            <v>-35100.288</v>
          </cell>
          <cell r="R272">
            <v>35100.288</v>
          </cell>
        </row>
        <row r="273">
          <cell r="C273" t="str">
            <v>Interest Income</v>
          </cell>
          <cell r="E273">
            <v>0</v>
          </cell>
          <cell r="F273">
            <v>0</v>
          </cell>
          <cell r="G273">
            <v>0</v>
          </cell>
          <cell r="H273">
            <v>0</v>
          </cell>
          <cell r="I273">
            <v>0</v>
          </cell>
          <cell r="J273">
            <v>0</v>
          </cell>
          <cell r="K273">
            <v>0</v>
          </cell>
          <cell r="L273">
            <v>0</v>
          </cell>
          <cell r="M273">
            <v>0</v>
          </cell>
          <cell r="N273">
            <v>0</v>
          </cell>
          <cell r="O273">
            <v>0</v>
          </cell>
          <cell r="P273">
            <v>0</v>
          </cell>
          <cell r="Q273">
            <v>0</v>
          </cell>
        </row>
        <row r="274">
          <cell r="E274">
            <v>-537.32799999999997</v>
          </cell>
          <cell r="F274">
            <v>-427.928</v>
          </cell>
          <cell r="G274">
            <v>-507.96</v>
          </cell>
          <cell r="H274">
            <v>-9525.4480000000003</v>
          </cell>
          <cell r="I274">
            <v>-9587.9680000000008</v>
          </cell>
          <cell r="J274">
            <v>-9511.3160000000007</v>
          </cell>
          <cell r="K274">
            <v>-2546.7600000000002</v>
          </cell>
          <cell r="L274">
            <v>-474.80799999999999</v>
          </cell>
          <cell r="M274">
            <v>-570.07599999999991</v>
          </cell>
          <cell r="N274">
            <v>-427.92799999999994</v>
          </cell>
          <cell r="O274">
            <v>-474.80799999999999</v>
          </cell>
          <cell r="P274">
            <v>-507.96</v>
          </cell>
          <cell r="Q274">
            <v>-35100.288</v>
          </cell>
        </row>
        <row r="276">
          <cell r="C276" t="str">
            <v>Total of Out flow</v>
          </cell>
          <cell r="E276">
            <v>79493.42588616733</v>
          </cell>
          <cell r="F276">
            <v>72255.617574454329</v>
          </cell>
          <cell r="G276">
            <v>71503.954745647701</v>
          </cell>
          <cell r="H276">
            <v>64381.680575548104</v>
          </cell>
          <cell r="I276">
            <v>67641.76837256529</v>
          </cell>
          <cell r="J276">
            <v>75393.580641692315</v>
          </cell>
          <cell r="K276">
            <v>84424.442005770004</v>
          </cell>
          <cell r="L276">
            <v>81422.57178332613</v>
          </cell>
          <cell r="M276">
            <v>77894.534084071856</v>
          </cell>
          <cell r="N276">
            <v>76189.865320497687</v>
          </cell>
          <cell r="O276">
            <v>80327.351908313169</v>
          </cell>
          <cell r="P276">
            <v>90349.380292419286</v>
          </cell>
          <cell r="Q276">
            <v>857194.83482295903</v>
          </cell>
        </row>
        <row r="277">
          <cell r="B277" t="str">
            <v>Net Cash In/&lt;out&gt; flow</v>
          </cell>
          <cell r="E277">
            <v>10460.92193991963</v>
          </cell>
          <cell r="F277">
            <v>10079.599816850008</v>
          </cell>
          <cell r="G277">
            <v>8869.9582978305698</v>
          </cell>
          <cell r="H277">
            <v>18228.754207060585</v>
          </cell>
          <cell r="I277">
            <v>17799.535975260806</v>
          </cell>
          <cell r="J277">
            <v>19628.158488742469</v>
          </cell>
          <cell r="K277">
            <v>13760.340602925658</v>
          </cell>
          <cell r="L277">
            <v>9026.1238688477752</v>
          </cell>
          <cell r="M277">
            <v>8744.5963507107517</v>
          </cell>
          <cell r="N277">
            <v>8840.1346795023128</v>
          </cell>
          <cell r="O277">
            <v>8512.2133090781426</v>
          </cell>
          <cell r="P277">
            <v>11884.097968450282</v>
          </cell>
          <cell r="Q277">
            <v>209917.7738726933</v>
          </cell>
        </row>
        <row r="282">
          <cell r="B282" t="str">
            <v>INDUS MOTOR COMPANY LIMITED</v>
          </cell>
        </row>
        <row r="283">
          <cell r="B283" t="str">
            <v>Projected Cash Flow (CKD - Toyota &amp; Daihatsu)</v>
          </cell>
        </row>
        <row r="284">
          <cell r="B284" t="str">
            <v>From 01-07-2002 to 30-06-2003</v>
          </cell>
        </row>
        <row r="286">
          <cell r="E286">
            <v>549</v>
          </cell>
          <cell r="F286">
            <v>580</v>
          </cell>
          <cell r="G286">
            <v>611</v>
          </cell>
          <cell r="H286">
            <v>642</v>
          </cell>
          <cell r="I286">
            <v>673</v>
          </cell>
          <cell r="J286">
            <v>704</v>
          </cell>
          <cell r="K286">
            <v>735</v>
          </cell>
          <cell r="L286">
            <v>766</v>
          </cell>
          <cell r="M286">
            <v>797</v>
          </cell>
          <cell r="N286">
            <v>828</v>
          </cell>
          <cell r="O286">
            <v>859</v>
          </cell>
          <cell r="P286">
            <v>890</v>
          </cell>
          <cell r="Q286" t="str">
            <v>TOTAL</v>
          </cell>
        </row>
        <row r="288">
          <cell r="B288" t="str">
            <v>Total Units Sold</v>
          </cell>
          <cell r="E288">
            <v>1210</v>
          </cell>
          <cell r="F288">
            <v>1390</v>
          </cell>
          <cell r="G288">
            <v>1421</v>
          </cell>
          <cell r="H288">
            <v>1550</v>
          </cell>
          <cell r="I288">
            <v>1170</v>
          </cell>
          <cell r="J288">
            <v>1201</v>
          </cell>
          <cell r="K288">
            <v>1600</v>
          </cell>
          <cell r="L288">
            <v>1300</v>
          </cell>
          <cell r="M288">
            <v>1380</v>
          </cell>
          <cell r="N288">
            <v>1290</v>
          </cell>
          <cell r="O288">
            <v>1280</v>
          </cell>
          <cell r="P288">
            <v>1308</v>
          </cell>
          <cell r="Q288">
            <v>16100</v>
          </cell>
        </row>
        <row r="290">
          <cell r="B290" t="str">
            <v>Inflow</v>
          </cell>
        </row>
        <row r="291">
          <cell r="B291" t="str">
            <v>Sales</v>
          </cell>
          <cell r="E291">
            <v>877403.33333333337</v>
          </cell>
          <cell r="F291">
            <v>1010599.8550724637</v>
          </cell>
          <cell r="G291">
            <v>1030424.2028985507</v>
          </cell>
          <cell r="H291">
            <v>1132182.463768116</v>
          </cell>
          <cell r="I291">
            <v>822823.33333333337</v>
          </cell>
          <cell r="J291">
            <v>844927.24637681164</v>
          </cell>
          <cell r="K291">
            <v>1153120.7246376812</v>
          </cell>
          <cell r="L291">
            <v>903518.98550724634</v>
          </cell>
          <cell r="M291">
            <v>980222.89855072461</v>
          </cell>
          <cell r="N291">
            <v>939201.1594202898</v>
          </cell>
          <cell r="O291">
            <v>927907.6811594204</v>
          </cell>
          <cell r="P291">
            <v>951782.02898550709</v>
          </cell>
          <cell r="Q291">
            <v>11574113.913043477</v>
          </cell>
        </row>
        <row r="292">
          <cell r="B292" t="str">
            <v>Scrap income / Advance from customer</v>
          </cell>
          <cell r="E292">
            <v>500</v>
          </cell>
          <cell r="F292">
            <v>500</v>
          </cell>
          <cell r="G292">
            <v>500</v>
          </cell>
          <cell r="H292">
            <v>500</v>
          </cell>
          <cell r="I292">
            <v>500</v>
          </cell>
          <cell r="J292">
            <v>500</v>
          </cell>
          <cell r="K292">
            <v>500</v>
          </cell>
          <cell r="L292">
            <v>500</v>
          </cell>
          <cell r="M292">
            <v>500</v>
          </cell>
          <cell r="N292">
            <v>200500</v>
          </cell>
          <cell r="O292">
            <v>500</v>
          </cell>
          <cell r="P292">
            <v>500</v>
          </cell>
          <cell r="Q292">
            <v>206000</v>
          </cell>
        </row>
        <row r="293">
          <cell r="B293" t="str">
            <v>Term Loan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B294" t="str">
            <v>Subsidy on advertisement</v>
          </cell>
          <cell r="E294">
            <v>1833.3333333333335</v>
          </cell>
          <cell r="F294">
            <v>1833.3333333333335</v>
          </cell>
          <cell r="G294">
            <v>1833.3333333333335</v>
          </cell>
          <cell r="H294">
            <v>1833.3333333333335</v>
          </cell>
          <cell r="I294">
            <v>1833.3333333333335</v>
          </cell>
          <cell r="J294">
            <v>1833.3333333333335</v>
          </cell>
          <cell r="K294">
            <v>1833.3333333333335</v>
          </cell>
          <cell r="L294">
            <v>1833.3333333333335</v>
          </cell>
          <cell r="M294">
            <v>1833.3333333333335</v>
          </cell>
          <cell r="N294">
            <v>1833.3333333333335</v>
          </cell>
          <cell r="O294">
            <v>1833.3333333333335</v>
          </cell>
          <cell r="P294">
            <v>12833.333333333334</v>
          </cell>
          <cell r="Q294">
            <v>33000</v>
          </cell>
        </row>
        <row r="295">
          <cell r="E295">
            <v>879736.66666666674</v>
          </cell>
          <cell r="F295">
            <v>1012933.1884057971</v>
          </cell>
          <cell r="G295">
            <v>1032757.536231884</v>
          </cell>
          <cell r="H295">
            <v>1134515.7971014492</v>
          </cell>
          <cell r="I295">
            <v>825156.66666666674</v>
          </cell>
          <cell r="J295">
            <v>847260.57971014502</v>
          </cell>
          <cell r="K295">
            <v>1155454.0579710144</v>
          </cell>
          <cell r="L295">
            <v>905852.31884057971</v>
          </cell>
          <cell r="M295">
            <v>982556.23188405798</v>
          </cell>
          <cell r="N295">
            <v>1141534.4927536231</v>
          </cell>
          <cell r="O295">
            <v>930241.01449275378</v>
          </cell>
          <cell r="P295">
            <v>965115.36231884046</v>
          </cell>
          <cell r="Q295">
            <v>11813113.913043477</v>
          </cell>
        </row>
        <row r="296">
          <cell r="B296" t="str">
            <v>Outflow</v>
          </cell>
        </row>
        <row r="297">
          <cell r="B297" t="str">
            <v>CKD</v>
          </cell>
        </row>
        <row r="298">
          <cell r="B298" t="str">
            <v>Total of Document Retirement</v>
          </cell>
          <cell r="E298">
            <v>290182.11880788003</v>
          </cell>
          <cell r="F298">
            <v>351799.4809654</v>
          </cell>
          <cell r="G298">
            <v>363318.9525446</v>
          </cell>
          <cell r="H298">
            <v>398120.02101820003</v>
          </cell>
          <cell r="I298">
            <v>288130.79907664005</v>
          </cell>
          <cell r="J298">
            <v>299045.59551412001</v>
          </cell>
          <cell r="K298">
            <v>406753.52610880003</v>
          </cell>
          <cell r="L298">
            <v>319701.89812496002</v>
          </cell>
          <cell r="M298">
            <v>348352.7772036001</v>
          </cell>
          <cell r="N298">
            <v>309033.1806354</v>
          </cell>
          <cell r="O298">
            <v>305472.31838760001</v>
          </cell>
          <cell r="P298">
            <v>313884.7821532801</v>
          </cell>
          <cell r="Q298">
            <v>3993795.4505404802</v>
          </cell>
        </row>
        <row r="299">
          <cell r="B299" t="str">
            <v xml:space="preserve">              Govt. Levies</v>
          </cell>
          <cell r="E299">
            <v>102567.8855620117</v>
          </cell>
          <cell r="F299">
            <v>118977.71227942807</v>
          </cell>
          <cell r="G299">
            <v>121563.40876913755</v>
          </cell>
          <cell r="H299">
            <v>131899.71307553945</v>
          </cell>
          <cell r="I299">
            <v>96674.661849595883</v>
          </cell>
          <cell r="J299">
            <v>99631.797692577718</v>
          </cell>
          <cell r="K299">
            <v>135138.81387390639</v>
          </cell>
          <cell r="L299">
            <v>106901.25916480068</v>
          </cell>
          <cell r="M299">
            <v>115310.84979733196</v>
          </cell>
          <cell r="N299">
            <v>109639.98769251104</v>
          </cell>
          <cell r="O299">
            <v>108300.34221050881</v>
          </cell>
          <cell r="P299">
            <v>111011.83961205283</v>
          </cell>
          <cell r="Q299">
            <v>1357618.271579402</v>
          </cell>
        </row>
        <row r="300">
          <cell r="E300">
            <v>392750.00436989171</v>
          </cell>
          <cell r="F300">
            <v>470777.19324482809</v>
          </cell>
          <cell r="G300">
            <v>484882.36131373758</v>
          </cell>
          <cell r="H300">
            <v>530019.73409373942</v>
          </cell>
          <cell r="I300">
            <v>384805.46092623594</v>
          </cell>
          <cell r="J300">
            <v>398677.39320669771</v>
          </cell>
          <cell r="K300">
            <v>541892.33998270635</v>
          </cell>
          <cell r="L300">
            <v>426603.15728976071</v>
          </cell>
          <cell r="M300">
            <v>463663.62700093206</v>
          </cell>
          <cell r="N300">
            <v>418673.16832791106</v>
          </cell>
          <cell r="O300">
            <v>413772.66059810884</v>
          </cell>
          <cell r="P300">
            <v>424896.62176533294</v>
          </cell>
          <cell r="Q300">
            <v>5351413.7221198827</v>
          </cell>
        </row>
        <row r="302">
          <cell r="B302" t="str">
            <v>Vendor Parts</v>
          </cell>
          <cell r="E302">
            <v>215104.86000000002</v>
          </cell>
          <cell r="F302">
            <v>245001.38999999998</v>
          </cell>
          <cell r="G302">
            <v>249321.11599999998</v>
          </cell>
          <cell r="H302">
            <v>273360.32</v>
          </cell>
          <cell r="I302">
            <v>199756.81</v>
          </cell>
          <cell r="J302">
            <v>204947.58599999998</v>
          </cell>
          <cell r="K302">
            <v>279433.745</v>
          </cell>
          <cell r="L302">
            <v>220708.03500000003</v>
          </cell>
          <cell r="M302">
            <v>235509.995</v>
          </cell>
          <cell r="N302">
            <v>229027.82500000001</v>
          </cell>
          <cell r="O302">
            <v>226753.02499999997</v>
          </cell>
          <cell r="P302">
            <v>232145.853</v>
          </cell>
          <cell r="Q302">
            <v>2811070.5600000005</v>
          </cell>
        </row>
        <row r="303">
          <cell r="B303" t="str">
            <v>Nummi parts</v>
          </cell>
          <cell r="E303">
            <v>117802.42856350001</v>
          </cell>
          <cell r="F303">
            <v>127066.61434150001</v>
          </cell>
          <cell r="G303">
            <v>127066.61434150001</v>
          </cell>
          <cell r="H303">
            <v>138824.1721305</v>
          </cell>
          <cell r="I303">
            <v>98685.112072500007</v>
          </cell>
          <cell r="J303">
            <v>100228.91492600001</v>
          </cell>
          <cell r="K303">
            <v>139716.11406950001</v>
          </cell>
          <cell r="L303">
            <v>106722.820657</v>
          </cell>
          <cell r="M303">
            <v>113360.41847600001</v>
          </cell>
          <cell r="N303">
            <v>124552.6617845</v>
          </cell>
          <cell r="O303">
            <v>122968.62717399999</v>
          </cell>
          <cell r="P303">
            <v>125916.99315250001</v>
          </cell>
          <cell r="Q303">
            <v>1442911.4916889998</v>
          </cell>
        </row>
        <row r="304">
          <cell r="B304" t="str">
            <v>DMC Parts</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B305" t="str">
            <v>Consumeables</v>
          </cell>
          <cell r="E305">
            <v>20012.739999999998</v>
          </cell>
          <cell r="F305">
            <v>22984.46</v>
          </cell>
          <cell r="G305">
            <v>23447.755000000005</v>
          </cell>
          <cell r="H305">
            <v>25745.239999999998</v>
          </cell>
          <cell r="I305">
            <v>18814.63</v>
          </cell>
          <cell r="J305">
            <v>19337.755000000005</v>
          </cell>
          <cell r="K305">
            <v>26264.300000000003</v>
          </cell>
          <cell r="L305">
            <v>20760.580000000002</v>
          </cell>
          <cell r="M305">
            <v>22146.720000000001</v>
          </cell>
          <cell r="N305">
            <v>21207.809999999998</v>
          </cell>
          <cell r="O305">
            <v>21000.660000000003</v>
          </cell>
          <cell r="P305">
            <v>21502.730000000003</v>
          </cell>
          <cell r="Q305">
            <v>263225.38</v>
          </cell>
        </row>
        <row r="306">
          <cell r="B306" t="str">
            <v>Total Material Cost</v>
          </cell>
          <cell r="E306">
            <v>745670.03293339175</v>
          </cell>
          <cell r="F306">
            <v>865829.65758632799</v>
          </cell>
          <cell r="G306">
            <v>884717.8466552376</v>
          </cell>
          <cell r="H306">
            <v>967949.46622423944</v>
          </cell>
          <cell r="I306">
            <v>702062.012998736</v>
          </cell>
          <cell r="J306">
            <v>723191.64913269773</v>
          </cell>
          <cell r="K306">
            <v>987306.4990522064</v>
          </cell>
          <cell r="L306">
            <v>774794.59294676071</v>
          </cell>
          <cell r="M306">
            <v>834680.76047693193</v>
          </cell>
          <cell r="N306">
            <v>793461.46511241095</v>
          </cell>
          <cell r="O306">
            <v>784494.97277210886</v>
          </cell>
          <cell r="P306">
            <v>804462.19791783288</v>
          </cell>
          <cell r="Q306">
            <v>9868621.1538088843</v>
          </cell>
        </row>
        <row r="307">
          <cell r="B307" t="str">
            <v>Production Expenses</v>
          </cell>
          <cell r="E307">
            <v>10131.193416666665</v>
          </cell>
          <cell r="F307">
            <v>10131.193416666662</v>
          </cell>
          <cell r="G307">
            <v>10131.193416666662</v>
          </cell>
          <cell r="H307">
            <v>10131.193416666662</v>
          </cell>
          <cell r="I307">
            <v>10131.193416666662</v>
          </cell>
          <cell r="J307">
            <v>10131.193416666662</v>
          </cell>
          <cell r="K307">
            <v>10131.193416666663</v>
          </cell>
          <cell r="L307">
            <v>10131.193416666663</v>
          </cell>
          <cell r="M307">
            <v>10131.193416666663</v>
          </cell>
          <cell r="N307">
            <v>10131.193416666663</v>
          </cell>
          <cell r="O307">
            <v>10131.193416666665</v>
          </cell>
          <cell r="P307">
            <v>10131.193416666663</v>
          </cell>
          <cell r="Q307">
            <v>121574.32099999994</v>
          </cell>
        </row>
        <row r="308">
          <cell r="B308" t="str">
            <v>Utility</v>
          </cell>
          <cell r="E308">
            <v>7050.06</v>
          </cell>
          <cell r="F308">
            <v>7925.94</v>
          </cell>
          <cell r="G308">
            <v>8076.7860000000001</v>
          </cell>
          <cell r="H308">
            <v>8704.5</v>
          </cell>
          <cell r="I308">
            <v>6855.42</v>
          </cell>
          <cell r="J308">
            <v>7006.2659999999996</v>
          </cell>
          <cell r="K308">
            <v>9141.5</v>
          </cell>
          <cell r="L308">
            <v>7681.7</v>
          </cell>
          <cell r="M308">
            <v>8070.98</v>
          </cell>
          <cell r="N308">
            <v>7633.04</v>
          </cell>
          <cell r="O308">
            <v>7584.38</v>
          </cell>
          <cell r="P308">
            <v>7720.6279999999997</v>
          </cell>
          <cell r="Q308">
            <v>93451.199999999983</v>
          </cell>
        </row>
        <row r="309">
          <cell r="B309" t="str">
            <v>Conversion Cost</v>
          </cell>
          <cell r="E309">
            <v>762851.28635005851</v>
          </cell>
          <cell r="F309">
            <v>883886.79100299464</v>
          </cell>
          <cell r="G309">
            <v>902925.82607190427</v>
          </cell>
          <cell r="H309">
            <v>986785.15964090615</v>
          </cell>
          <cell r="I309">
            <v>719048.62641540274</v>
          </cell>
          <cell r="J309">
            <v>740329.10854936438</v>
          </cell>
          <cell r="K309">
            <v>1006579.1924688731</v>
          </cell>
          <cell r="L309">
            <v>792607.48636342736</v>
          </cell>
          <cell r="M309">
            <v>852882.93389359862</v>
          </cell>
          <cell r="N309">
            <v>811225.69852907769</v>
          </cell>
          <cell r="O309">
            <v>802210.54618877557</v>
          </cell>
          <cell r="P309">
            <v>822314.01933449961</v>
          </cell>
          <cell r="Q309">
            <v>10083646.674808884</v>
          </cell>
        </row>
        <row r="311">
          <cell r="B311" t="str">
            <v>Selling, Admin. &amp; Other Expenses</v>
          </cell>
        </row>
        <row r="312">
          <cell r="B312" t="str">
            <v>Selling</v>
          </cell>
          <cell r="E312">
            <v>4716.5375094517831</v>
          </cell>
          <cell r="F312">
            <v>4825.8100553567892</v>
          </cell>
          <cell r="G312">
            <v>4843.7144884970676</v>
          </cell>
          <cell r="H312">
            <v>4872.1482111430259</v>
          </cell>
          <cell r="I312">
            <v>4706.0575212955846</v>
          </cell>
          <cell r="J312">
            <v>4667.0358775320201</v>
          </cell>
          <cell r="K312">
            <v>4806.4170365934979</v>
          </cell>
          <cell r="L312">
            <v>4719.198614561752</v>
          </cell>
          <cell r="M312">
            <v>4781.9414535826245</v>
          </cell>
          <cell r="N312">
            <v>4768.7243505052465</v>
          </cell>
          <cell r="O312">
            <v>4742.3458814959449</v>
          </cell>
          <cell r="P312">
            <v>4687.7984706351408</v>
          </cell>
          <cell r="Q312">
            <v>57137.729470650476</v>
          </cell>
        </row>
        <row r="313">
          <cell r="B313" t="str">
            <v>Advertisement</v>
          </cell>
          <cell r="E313">
            <v>3995.4749525907396</v>
          </cell>
          <cell r="F313">
            <v>6779.4477821750197</v>
          </cell>
          <cell r="G313">
            <v>8435.5708187430573</v>
          </cell>
          <cell r="H313">
            <v>9401.521499575123</v>
          </cell>
          <cell r="I313">
            <v>9932.5682823510979</v>
          </cell>
          <cell r="J313">
            <v>4181.8281976999733</v>
          </cell>
          <cell r="K313">
            <v>7700.1091177267672</v>
          </cell>
          <cell r="L313">
            <v>4499.2533884833474</v>
          </cell>
          <cell r="M313">
            <v>5603.5405958658002</v>
          </cell>
          <cell r="N313">
            <v>6196.347938849186</v>
          </cell>
          <cell r="O313">
            <v>11322.418710831178</v>
          </cell>
          <cell r="P313">
            <v>1591.813362648048</v>
          </cell>
          <cell r="Q313">
            <v>79639.894647539317</v>
          </cell>
        </row>
        <row r="314">
          <cell r="B314" t="str">
            <v>Administrative</v>
          </cell>
          <cell r="E314">
            <v>9610.2614690381342</v>
          </cell>
          <cell r="F314">
            <v>9832.9116091950054</v>
          </cell>
          <cell r="G314">
            <v>9869.3930923991938</v>
          </cell>
          <cell r="H314">
            <v>9927.3287090709946</v>
          </cell>
          <cell r="I314">
            <v>9588.9077903762609</v>
          </cell>
          <cell r="J314">
            <v>9509.39857439568</v>
          </cell>
          <cell r="K314">
            <v>9793.3970329585809</v>
          </cell>
          <cell r="L314">
            <v>9615.6836491548293</v>
          </cell>
          <cell r="M314">
            <v>9743.526391228228</v>
          </cell>
          <cell r="N314">
            <v>9716.5956573620624</v>
          </cell>
          <cell r="O314">
            <v>9662.8477578013571</v>
          </cell>
          <cell r="P314">
            <v>9551.7037501938994</v>
          </cell>
          <cell r="Q314">
            <v>116421.95548317423</v>
          </cell>
        </row>
        <row r="315">
          <cell r="B315" t="str">
            <v>Charity and donation</v>
          </cell>
          <cell r="E315">
            <v>376.99854188588557</v>
          </cell>
          <cell r="F315">
            <v>384.45874397933511</v>
          </cell>
          <cell r="G315">
            <v>385.71200036729516</v>
          </cell>
          <cell r="H315">
            <v>387.59429542004159</v>
          </cell>
          <cell r="I315">
            <v>376.30815659010244</v>
          </cell>
          <cell r="J315">
            <v>373.4240867120896</v>
          </cell>
          <cell r="K315">
            <v>382.85878386991027</v>
          </cell>
          <cell r="L315">
            <v>377.3579721581367</v>
          </cell>
          <cell r="M315">
            <v>381.52518928620168</v>
          </cell>
          <cell r="N315">
            <v>380.71842447847689</v>
          </cell>
          <cell r="O315">
            <v>378.89559786341243</v>
          </cell>
          <cell r="P315">
            <v>374.94249427207939</v>
          </cell>
          <cell r="Q315">
            <v>4560.7942868829668</v>
          </cell>
        </row>
        <row r="316">
          <cell r="B316" t="str">
            <v>Running Royalty</v>
          </cell>
          <cell r="E316">
            <v>0</v>
          </cell>
          <cell r="F316">
            <v>0</v>
          </cell>
          <cell r="G316">
            <v>0</v>
          </cell>
          <cell r="H316">
            <v>34000</v>
          </cell>
          <cell r="I316">
            <v>0</v>
          </cell>
          <cell r="J316">
            <v>0</v>
          </cell>
          <cell r="K316">
            <v>0</v>
          </cell>
          <cell r="L316">
            <v>0</v>
          </cell>
          <cell r="M316">
            <v>0</v>
          </cell>
          <cell r="N316">
            <v>0</v>
          </cell>
          <cell r="O316">
            <v>0</v>
          </cell>
          <cell r="P316">
            <v>0</v>
          </cell>
          <cell r="Q316">
            <v>34000</v>
          </cell>
        </row>
        <row r="317">
          <cell r="B317" t="str">
            <v>Initial royalty</v>
          </cell>
          <cell r="E317">
            <v>0</v>
          </cell>
          <cell r="F317">
            <v>0</v>
          </cell>
          <cell r="G317">
            <v>0</v>
          </cell>
          <cell r="H317">
            <v>0</v>
          </cell>
          <cell r="I317">
            <v>0</v>
          </cell>
          <cell r="J317">
            <v>0</v>
          </cell>
          <cell r="K317">
            <v>0</v>
          </cell>
          <cell r="L317">
            <v>0</v>
          </cell>
          <cell r="M317">
            <v>0</v>
          </cell>
          <cell r="N317">
            <v>0</v>
          </cell>
          <cell r="O317">
            <v>0</v>
          </cell>
          <cell r="P317">
            <v>0</v>
          </cell>
          <cell r="Q317">
            <v>0</v>
          </cell>
        </row>
        <row r="318">
          <cell r="B318" t="str">
            <v>W.P.P.F.</v>
          </cell>
          <cell r="E318">
            <v>0</v>
          </cell>
          <cell r="F318">
            <v>0</v>
          </cell>
          <cell r="G318">
            <v>0</v>
          </cell>
          <cell r="H318">
            <v>0</v>
          </cell>
          <cell r="I318">
            <v>0</v>
          </cell>
          <cell r="J318">
            <v>0</v>
          </cell>
          <cell r="K318">
            <v>54000</v>
          </cell>
          <cell r="L318">
            <v>0</v>
          </cell>
          <cell r="M318">
            <v>0</v>
          </cell>
          <cell r="N318">
            <v>0</v>
          </cell>
          <cell r="O318">
            <v>0</v>
          </cell>
          <cell r="P318">
            <v>0</v>
          </cell>
          <cell r="Q318">
            <v>54000</v>
          </cell>
        </row>
        <row r="319">
          <cell r="B319" t="str">
            <v>W.W.F.</v>
          </cell>
          <cell r="E319">
            <v>0</v>
          </cell>
          <cell r="F319">
            <v>0</v>
          </cell>
          <cell r="G319">
            <v>0</v>
          </cell>
          <cell r="H319">
            <v>0</v>
          </cell>
          <cell r="I319">
            <v>0</v>
          </cell>
          <cell r="J319">
            <v>20000</v>
          </cell>
          <cell r="K319">
            <v>0</v>
          </cell>
          <cell r="L319">
            <v>0</v>
          </cell>
          <cell r="M319">
            <v>0</v>
          </cell>
          <cell r="N319">
            <v>0</v>
          </cell>
          <cell r="O319">
            <v>0</v>
          </cell>
          <cell r="P319">
            <v>0</v>
          </cell>
          <cell r="Q319">
            <v>20000</v>
          </cell>
        </row>
        <row r="320">
          <cell r="E320">
            <v>18699.272472966542</v>
          </cell>
          <cell r="F320">
            <v>21822.628190706149</v>
          </cell>
          <cell r="G320">
            <v>23534.390400006614</v>
          </cell>
          <cell r="H320">
            <v>58588.59271520919</v>
          </cell>
          <cell r="I320">
            <v>24603.841750613043</v>
          </cell>
          <cell r="J320">
            <v>38731.686736339761</v>
          </cell>
          <cell r="K320">
            <v>76682.781971148754</v>
          </cell>
          <cell r="L320">
            <v>19211.493624358063</v>
          </cell>
          <cell r="M320">
            <v>20510.533629962858</v>
          </cell>
          <cell r="N320">
            <v>21062.386371194971</v>
          </cell>
          <cell r="O320">
            <v>26106.507947991893</v>
          </cell>
          <cell r="P320">
            <v>16206.258077749168</v>
          </cell>
          <cell r="Q320">
            <v>365760.37388824701</v>
          </cell>
        </row>
        <row r="321">
          <cell r="B321" t="str">
            <v>Repayment of Loan</v>
          </cell>
        </row>
        <row r="322">
          <cell r="B322" t="str">
            <v>L.M.M.</v>
          </cell>
          <cell r="E322">
            <v>0</v>
          </cell>
          <cell r="F322">
            <v>0</v>
          </cell>
          <cell r="G322">
            <v>0</v>
          </cell>
          <cell r="H322">
            <v>0</v>
          </cell>
          <cell r="I322">
            <v>0</v>
          </cell>
          <cell r="J322">
            <v>0</v>
          </cell>
          <cell r="K322">
            <v>0</v>
          </cell>
          <cell r="L322">
            <v>0</v>
          </cell>
          <cell r="M322">
            <v>0</v>
          </cell>
          <cell r="N322">
            <v>0</v>
          </cell>
          <cell r="O322">
            <v>0</v>
          </cell>
          <cell r="P322">
            <v>0</v>
          </cell>
          <cell r="Q322">
            <v>0</v>
          </cell>
        </row>
        <row r="323">
          <cell r="B323" t="str">
            <v>Term loan</v>
          </cell>
          <cell r="E323">
            <v>0</v>
          </cell>
          <cell r="F323">
            <v>0</v>
          </cell>
          <cell r="G323">
            <v>0</v>
          </cell>
          <cell r="H323">
            <v>0</v>
          </cell>
          <cell r="I323">
            <v>0</v>
          </cell>
          <cell r="J323">
            <v>0</v>
          </cell>
          <cell r="K323">
            <v>0</v>
          </cell>
          <cell r="L323">
            <v>0</v>
          </cell>
          <cell r="M323">
            <v>0</v>
          </cell>
          <cell r="N323">
            <v>0</v>
          </cell>
          <cell r="O323">
            <v>0</v>
          </cell>
          <cell r="P323">
            <v>0</v>
          </cell>
          <cell r="Q323">
            <v>0</v>
          </cell>
        </row>
        <row r="324">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B325" t="str">
            <v>Project Investment</v>
          </cell>
        </row>
        <row r="326">
          <cell r="B326" t="str">
            <v>Capital Expenditure for the Year 2000-2001</v>
          </cell>
          <cell r="E326">
            <v>0</v>
          </cell>
          <cell r="F326">
            <v>0</v>
          </cell>
          <cell r="G326">
            <v>0</v>
          </cell>
          <cell r="H326">
            <v>2000</v>
          </cell>
          <cell r="I326">
            <v>2000</v>
          </cell>
          <cell r="J326">
            <v>2000</v>
          </cell>
          <cell r="K326">
            <v>2000</v>
          </cell>
          <cell r="L326">
            <v>2000</v>
          </cell>
          <cell r="M326">
            <v>2000</v>
          </cell>
          <cell r="N326">
            <v>2000</v>
          </cell>
          <cell r="O326">
            <v>2000</v>
          </cell>
          <cell r="P326">
            <v>2000</v>
          </cell>
          <cell r="Q326">
            <v>18000</v>
          </cell>
        </row>
        <row r="327">
          <cell r="B327" t="str">
            <v>Corolla Model change (557)</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E328">
            <v>0</v>
          </cell>
          <cell r="F328">
            <v>0</v>
          </cell>
          <cell r="G328">
            <v>0</v>
          </cell>
          <cell r="H328">
            <v>2000</v>
          </cell>
          <cell r="I328">
            <v>2000</v>
          </cell>
          <cell r="J328">
            <v>2000</v>
          </cell>
          <cell r="K328">
            <v>2000</v>
          </cell>
          <cell r="L328">
            <v>2000</v>
          </cell>
          <cell r="M328">
            <v>2000</v>
          </cell>
          <cell r="N328">
            <v>2000</v>
          </cell>
          <cell r="O328">
            <v>2000</v>
          </cell>
          <cell r="P328">
            <v>2000</v>
          </cell>
          <cell r="Q328">
            <v>18000</v>
          </cell>
        </row>
        <row r="330">
          <cell r="B330" t="str">
            <v>Other Payments/Adjustments</v>
          </cell>
        </row>
        <row r="331">
          <cell r="B331" t="str">
            <v xml:space="preserve">Income Tax </v>
          </cell>
          <cell r="E331">
            <v>0</v>
          </cell>
          <cell r="F331">
            <v>0</v>
          </cell>
          <cell r="G331">
            <v>31950</v>
          </cell>
          <cell r="H331">
            <v>0</v>
          </cell>
          <cell r="I331">
            <v>0</v>
          </cell>
          <cell r="J331">
            <v>31950</v>
          </cell>
          <cell r="K331">
            <v>0</v>
          </cell>
          <cell r="L331">
            <v>0</v>
          </cell>
          <cell r="M331">
            <v>31950</v>
          </cell>
          <cell r="N331">
            <v>0</v>
          </cell>
          <cell r="O331">
            <v>0</v>
          </cell>
          <cell r="P331">
            <v>31950</v>
          </cell>
          <cell r="Q331">
            <v>127800</v>
          </cell>
        </row>
        <row r="332">
          <cell r="B332" t="str">
            <v>Dividend  00~01</v>
          </cell>
          <cell r="E332">
            <v>0</v>
          </cell>
          <cell r="F332">
            <v>0</v>
          </cell>
          <cell r="G332">
            <v>0</v>
          </cell>
          <cell r="H332">
            <v>0</v>
          </cell>
          <cell r="I332">
            <v>0</v>
          </cell>
          <cell r="J332">
            <v>0</v>
          </cell>
          <cell r="K332">
            <v>157200</v>
          </cell>
          <cell r="L332">
            <v>0</v>
          </cell>
          <cell r="M332">
            <v>0</v>
          </cell>
          <cell r="N332">
            <v>0</v>
          </cell>
          <cell r="O332">
            <v>0</v>
          </cell>
          <cell r="P332">
            <v>0</v>
          </cell>
          <cell r="Q332">
            <v>157200</v>
          </cell>
        </row>
        <row r="333">
          <cell r="B333" t="str">
            <v>Bank charges</v>
          </cell>
          <cell r="E333">
            <v>600</v>
          </cell>
          <cell r="F333">
            <v>600</v>
          </cell>
          <cell r="G333">
            <v>600</v>
          </cell>
          <cell r="H333">
            <v>600</v>
          </cell>
          <cell r="I333">
            <v>600</v>
          </cell>
          <cell r="J333">
            <v>600</v>
          </cell>
          <cell r="K333">
            <v>600</v>
          </cell>
          <cell r="L333">
            <v>600</v>
          </cell>
          <cell r="M333">
            <v>600</v>
          </cell>
          <cell r="N333">
            <v>600</v>
          </cell>
          <cell r="O333">
            <v>600</v>
          </cell>
          <cell r="P333">
            <v>600</v>
          </cell>
          <cell r="Q333">
            <v>7200</v>
          </cell>
        </row>
        <row r="334">
          <cell r="B334" t="str">
            <v>Adjustment of advance from customers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B335" t="str">
            <v>Payment of short term markup</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B336" t="str">
            <v>Imprest account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E337">
            <v>600</v>
          </cell>
          <cell r="F337">
            <v>600</v>
          </cell>
          <cell r="G337">
            <v>32550</v>
          </cell>
          <cell r="H337">
            <v>600</v>
          </cell>
          <cell r="I337">
            <v>600</v>
          </cell>
          <cell r="J337">
            <v>32550</v>
          </cell>
          <cell r="K337">
            <v>157800</v>
          </cell>
          <cell r="L337">
            <v>600</v>
          </cell>
          <cell r="M337">
            <v>32550</v>
          </cell>
          <cell r="N337">
            <v>600</v>
          </cell>
          <cell r="O337">
            <v>600</v>
          </cell>
          <cell r="P337">
            <v>32550</v>
          </cell>
          <cell r="Q337">
            <v>292200</v>
          </cell>
        </row>
        <row r="339">
          <cell r="B339" t="str">
            <v>Total Outflow</v>
          </cell>
          <cell r="E339">
            <v>782150.55882302509</v>
          </cell>
          <cell r="F339">
            <v>906309.41919370077</v>
          </cell>
          <cell r="G339">
            <v>959010.21647191094</v>
          </cell>
          <cell r="H339">
            <v>1049973.7523561153</v>
          </cell>
          <cell r="I339">
            <v>748252.46816601581</v>
          </cell>
          <cell r="J339">
            <v>815610.79528570408</v>
          </cell>
          <cell r="K339">
            <v>1245061.9744400219</v>
          </cell>
          <cell r="L339">
            <v>816418.97998778545</v>
          </cell>
          <cell r="M339">
            <v>909943.46752356144</v>
          </cell>
          <cell r="N339">
            <v>836888.08490027266</v>
          </cell>
          <cell r="O339">
            <v>832917.05413676752</v>
          </cell>
          <cell r="P339">
            <v>875070.27741224878</v>
          </cell>
          <cell r="Q339">
            <v>10777607.048697131</v>
          </cell>
        </row>
        <row r="340">
          <cell r="B340" t="str">
            <v>Net Cash In  / &lt;out&gt; flow</v>
          </cell>
          <cell r="E340">
            <v>97586.107843641657</v>
          </cell>
          <cell r="F340">
            <v>106623.76921209635</v>
          </cell>
          <cell r="G340">
            <v>73747.319759973092</v>
          </cell>
          <cell r="H340">
            <v>84542.044745333958</v>
          </cell>
          <cell r="I340">
            <v>76904.198500650935</v>
          </cell>
          <cell r="J340">
            <v>31649.784424440935</v>
          </cell>
          <cell r="K340">
            <v>-89607.916469007498</v>
          </cell>
          <cell r="L340">
            <v>89433.338852794259</v>
          </cell>
          <cell r="M340">
            <v>72612.764360496541</v>
          </cell>
          <cell r="N340">
            <v>304646.40785335039</v>
          </cell>
          <cell r="O340">
            <v>97323.960355986259</v>
          </cell>
          <cell r="P340">
            <v>90045.084906591685</v>
          </cell>
        </row>
        <row r="341">
          <cell r="B341" t="str">
            <v>Balance as of 19-06-2001   &lt; provisional&gt;</v>
          </cell>
          <cell r="E341">
            <v>3000000</v>
          </cell>
          <cell r="F341">
            <v>3108047.0297835614</v>
          </cell>
          <cell r="G341">
            <v>3224750.3988125077</v>
          </cell>
          <cell r="H341">
            <v>3307367.6768703111</v>
          </cell>
          <cell r="I341">
            <v>3410138.4758227058</v>
          </cell>
          <cell r="J341">
            <v>3504842.2102986174</v>
          </cell>
          <cell r="K341">
            <v>3556120.1532118008</v>
          </cell>
          <cell r="L341">
            <v>3480272.5773457191</v>
          </cell>
          <cell r="M341">
            <v>3578732.0400673612</v>
          </cell>
          <cell r="N341">
            <v>3660089.4007785683</v>
          </cell>
          <cell r="O341">
            <v>3973575.9433114212</v>
          </cell>
          <cell r="P341">
            <v>4079412.1169764856</v>
          </cell>
        </row>
        <row r="342">
          <cell r="B342" t="str">
            <v>Net Cash In/&lt;out&gt; flow CBU</v>
          </cell>
          <cell r="E342">
            <v>10460.92193991963</v>
          </cell>
          <cell r="F342">
            <v>10079.599816850008</v>
          </cell>
          <cell r="G342">
            <v>8869.9582978305698</v>
          </cell>
          <cell r="H342">
            <v>18228.754207060585</v>
          </cell>
          <cell r="I342">
            <v>17799.535975260806</v>
          </cell>
          <cell r="J342">
            <v>19628.158488742469</v>
          </cell>
          <cell r="K342">
            <v>13760.340602925658</v>
          </cell>
          <cell r="L342">
            <v>9026.1238688477752</v>
          </cell>
          <cell r="M342">
            <v>8744.5963507107517</v>
          </cell>
          <cell r="N342">
            <v>8840.1346795023128</v>
          </cell>
          <cell r="O342">
            <v>8512.2133090781426</v>
          </cell>
          <cell r="P342">
            <v>11884.097968450282</v>
          </cell>
        </row>
        <row r="343">
          <cell r="B343" t="str">
            <v>Closing Balance</v>
          </cell>
          <cell r="E343">
            <v>3108047.0297835614</v>
          </cell>
          <cell r="F343">
            <v>3224750.3988125077</v>
          </cell>
          <cell r="G343">
            <v>3307367.6768703111</v>
          </cell>
          <cell r="H343">
            <v>3410138.4758227058</v>
          </cell>
          <cell r="I343">
            <v>3504842.2102986174</v>
          </cell>
          <cell r="J343">
            <v>3556120.1532118008</v>
          </cell>
          <cell r="K343">
            <v>3480272.5773457191</v>
          </cell>
          <cell r="L343">
            <v>3578732.0400673612</v>
          </cell>
          <cell r="M343">
            <v>3660089.4007785683</v>
          </cell>
          <cell r="N343">
            <v>3973575.9433114212</v>
          </cell>
          <cell r="O343">
            <v>4079412.1169764856</v>
          </cell>
          <cell r="P343">
            <v>4181341.2998515274</v>
          </cell>
        </row>
        <row r="345">
          <cell r="B345" t="str">
            <v>Average Closing Balance</v>
          </cell>
          <cell r="E345">
            <v>3000000</v>
          </cell>
          <cell r="F345">
            <v>3000000</v>
          </cell>
          <cell r="G345">
            <v>3000000</v>
          </cell>
          <cell r="H345">
            <v>1000000</v>
          </cell>
          <cell r="I345">
            <v>1000000</v>
          </cell>
          <cell r="J345">
            <v>1000000</v>
          </cell>
          <cell r="K345">
            <v>1000000</v>
          </cell>
          <cell r="L345">
            <v>1000000</v>
          </cell>
          <cell r="M345">
            <v>1000000</v>
          </cell>
          <cell r="N345">
            <v>1000000</v>
          </cell>
          <cell r="O345">
            <v>1000000</v>
          </cell>
          <cell r="P345">
            <v>1000000</v>
          </cell>
        </row>
        <row r="347">
          <cell r="B347" t="str">
            <v>Interest income @ 6%</v>
          </cell>
          <cell r="E347">
            <v>15000</v>
          </cell>
          <cell r="F347">
            <v>15000</v>
          </cell>
          <cell r="G347">
            <v>15000</v>
          </cell>
          <cell r="H347">
            <v>5000</v>
          </cell>
          <cell r="I347">
            <v>5000</v>
          </cell>
          <cell r="J347">
            <v>5000</v>
          </cell>
          <cell r="K347">
            <v>5000</v>
          </cell>
          <cell r="L347">
            <v>5000</v>
          </cell>
          <cell r="M347">
            <v>5000</v>
          </cell>
          <cell r="N347">
            <v>5000</v>
          </cell>
          <cell r="O347">
            <v>5000</v>
          </cell>
          <cell r="P347">
            <v>5000</v>
          </cell>
          <cell r="Q347">
            <v>90000</v>
          </cell>
        </row>
        <row r="348">
          <cell r="B348" t="str">
            <v>Financial Charges @ 10%</v>
          </cell>
          <cell r="E348">
            <v>0</v>
          </cell>
          <cell r="F348">
            <v>0</v>
          </cell>
          <cell r="G348">
            <v>0</v>
          </cell>
          <cell r="H348">
            <v>0</v>
          </cell>
          <cell r="I348">
            <v>0</v>
          </cell>
          <cell r="J348">
            <v>0</v>
          </cell>
          <cell r="K348">
            <v>0</v>
          </cell>
          <cell r="L348">
            <v>0</v>
          </cell>
          <cell r="M348">
            <v>0</v>
          </cell>
          <cell r="N348">
            <v>0</v>
          </cell>
          <cell r="O348">
            <v>0</v>
          </cell>
          <cell r="P348">
            <v>0</v>
          </cell>
          <cell r="Q348">
            <v>0</v>
          </cell>
        </row>
        <row r="349">
          <cell r="G349">
            <v>0</v>
          </cell>
          <cell r="J349">
            <v>0</v>
          </cell>
          <cell r="M349">
            <v>0</v>
          </cell>
          <cell r="Q349">
            <v>90000</v>
          </cell>
        </row>
        <row r="357">
          <cell r="B357" t="str">
            <v>Indus Motor Company Limited</v>
          </cell>
        </row>
        <row r="358">
          <cell r="B358" t="str">
            <v>Projected Cash Flow  (CKD &amp; CBU Operation)</v>
          </cell>
        </row>
        <row r="359">
          <cell r="B359" t="str">
            <v>From 01-07-2000 to 30-06-2001</v>
          </cell>
        </row>
        <row r="361">
          <cell r="E361">
            <v>183</v>
          </cell>
          <cell r="F361">
            <v>214</v>
          </cell>
          <cell r="G361">
            <v>245</v>
          </cell>
          <cell r="H361">
            <v>276</v>
          </cell>
          <cell r="I361">
            <v>307</v>
          </cell>
          <cell r="J361">
            <v>338</v>
          </cell>
          <cell r="K361">
            <v>369</v>
          </cell>
          <cell r="L361">
            <v>400</v>
          </cell>
          <cell r="M361">
            <v>431</v>
          </cell>
          <cell r="N361">
            <v>462</v>
          </cell>
          <cell r="O361">
            <v>493</v>
          </cell>
          <cell r="P361">
            <v>524</v>
          </cell>
          <cell r="Q361" t="str">
            <v>TOTAL</v>
          </cell>
        </row>
        <row r="362">
          <cell r="Q362" t="str">
            <v>97 - 98</v>
          </cell>
        </row>
        <row r="363">
          <cell r="B363" t="str">
            <v>Total Units sold</v>
          </cell>
        </row>
        <row r="364">
          <cell r="B364" t="str">
            <v xml:space="preserve">CKD </v>
          </cell>
          <cell r="E364">
            <v>1210</v>
          </cell>
          <cell r="F364">
            <v>1390</v>
          </cell>
          <cell r="G364">
            <v>1421</v>
          </cell>
          <cell r="H364">
            <v>1550</v>
          </cell>
          <cell r="I364">
            <v>1170</v>
          </cell>
          <cell r="J364">
            <v>1201</v>
          </cell>
          <cell r="K364">
            <v>1600</v>
          </cell>
          <cell r="L364">
            <v>1300</v>
          </cell>
          <cell r="M364">
            <v>1380</v>
          </cell>
          <cell r="N364">
            <v>1290</v>
          </cell>
          <cell r="O364">
            <v>1280</v>
          </cell>
          <cell r="P364">
            <v>1308</v>
          </cell>
          <cell r="Q364">
            <v>16100</v>
          </cell>
        </row>
        <row r="365">
          <cell r="B365" t="str">
            <v>CBU</v>
          </cell>
          <cell r="E365">
            <v>35</v>
          </cell>
          <cell r="F365">
            <v>31</v>
          </cell>
          <cell r="G365">
            <v>30</v>
          </cell>
          <cell r="H365">
            <v>30</v>
          </cell>
          <cell r="I365">
            <v>31</v>
          </cell>
          <cell r="J365">
            <v>36</v>
          </cell>
          <cell r="K365">
            <v>35</v>
          </cell>
          <cell r="L365">
            <v>32</v>
          </cell>
          <cell r="M365">
            <v>30</v>
          </cell>
          <cell r="N365">
            <v>29</v>
          </cell>
          <cell r="O365">
            <v>31</v>
          </cell>
          <cell r="P365">
            <v>37</v>
          </cell>
          <cell r="Q365">
            <v>387</v>
          </cell>
        </row>
        <row r="366">
          <cell r="E366">
            <v>1245</v>
          </cell>
          <cell r="F366">
            <v>1421</v>
          </cell>
          <cell r="G366">
            <v>1451</v>
          </cell>
          <cell r="H366">
            <v>1580</v>
          </cell>
          <cell r="I366">
            <v>1201</v>
          </cell>
          <cell r="J366">
            <v>1237</v>
          </cell>
          <cell r="K366">
            <v>1635</v>
          </cell>
          <cell r="L366">
            <v>1332</v>
          </cell>
          <cell r="M366">
            <v>1410</v>
          </cell>
          <cell r="N366">
            <v>1319</v>
          </cell>
          <cell r="O366">
            <v>1311</v>
          </cell>
          <cell r="P366">
            <v>1345</v>
          </cell>
          <cell r="Q366">
            <v>16487</v>
          </cell>
        </row>
        <row r="368">
          <cell r="B368" t="str">
            <v>In Flow</v>
          </cell>
        </row>
        <row r="369">
          <cell r="B369" t="str">
            <v>Collections  - CKD</v>
          </cell>
          <cell r="E369">
            <v>879736.66666666674</v>
          </cell>
          <cell r="F369">
            <v>1012933.1884057971</v>
          </cell>
          <cell r="G369">
            <v>1032757.536231884</v>
          </cell>
          <cell r="H369">
            <v>1134515.7971014492</v>
          </cell>
          <cell r="I369">
            <v>825156.66666666674</v>
          </cell>
          <cell r="J369">
            <v>847260.57971014502</v>
          </cell>
          <cell r="K369">
            <v>1155454.0579710144</v>
          </cell>
          <cell r="L369">
            <v>905852.31884057971</v>
          </cell>
          <cell r="M369">
            <v>982556.23188405798</v>
          </cell>
          <cell r="N369">
            <v>1141534.4927536231</v>
          </cell>
          <cell r="O369">
            <v>930241.01449275378</v>
          </cell>
          <cell r="P369">
            <v>965115.36231884046</v>
          </cell>
          <cell r="Q369">
            <v>11813113.913043479</v>
          </cell>
        </row>
        <row r="370">
          <cell r="B370" t="str">
            <v xml:space="preserve">                          CBU</v>
          </cell>
          <cell r="E370">
            <v>89954.34782608696</v>
          </cell>
          <cell r="F370">
            <v>82335.217391304337</v>
          </cell>
          <cell r="G370">
            <v>80373.913043478271</v>
          </cell>
          <cell r="H370">
            <v>82610.434782608689</v>
          </cell>
          <cell r="I370">
            <v>85441.304347826095</v>
          </cell>
          <cell r="J370">
            <v>95021.739130434784</v>
          </cell>
          <cell r="K370">
            <v>98184.782608695663</v>
          </cell>
          <cell r="L370">
            <v>90448.695652173905</v>
          </cell>
          <cell r="M370">
            <v>86639.130434782608</v>
          </cell>
          <cell r="N370">
            <v>85030</v>
          </cell>
          <cell r="O370">
            <v>88839.565217391311</v>
          </cell>
          <cell r="P370">
            <v>102233.47826086957</v>
          </cell>
          <cell r="Q370">
            <v>1067112.6086956523</v>
          </cell>
        </row>
        <row r="371">
          <cell r="E371">
            <v>969691.01449275366</v>
          </cell>
          <cell r="F371">
            <v>1095268.4057971016</v>
          </cell>
          <cell r="G371">
            <v>1113131.4492753623</v>
          </cell>
          <cell r="H371">
            <v>1217126.2318840579</v>
          </cell>
          <cell r="I371">
            <v>910597.9710144928</v>
          </cell>
          <cell r="J371">
            <v>942282.31884057983</v>
          </cell>
          <cell r="K371">
            <v>1253638.84057971</v>
          </cell>
          <cell r="L371">
            <v>996301.01449275366</v>
          </cell>
          <cell r="M371">
            <v>1069195.3623188406</v>
          </cell>
          <cell r="N371">
            <v>1226564.4927536231</v>
          </cell>
          <cell r="O371">
            <v>1019080.5797101451</v>
          </cell>
          <cell r="P371">
            <v>1067348.84057971</v>
          </cell>
          <cell r="Q371">
            <v>12880226.521739131</v>
          </cell>
        </row>
        <row r="373">
          <cell r="B373" t="str">
            <v>Interest income</v>
          </cell>
          <cell r="E373">
            <v>15000</v>
          </cell>
          <cell r="F373">
            <v>15000</v>
          </cell>
          <cell r="G373">
            <v>15000</v>
          </cell>
          <cell r="H373">
            <v>5000</v>
          </cell>
          <cell r="I373">
            <v>5000</v>
          </cell>
          <cell r="J373">
            <v>5000</v>
          </cell>
          <cell r="K373">
            <v>5000</v>
          </cell>
          <cell r="L373">
            <v>5000</v>
          </cell>
          <cell r="M373">
            <v>5000</v>
          </cell>
          <cell r="N373">
            <v>5000</v>
          </cell>
          <cell r="O373">
            <v>5000</v>
          </cell>
          <cell r="P373">
            <v>5000</v>
          </cell>
          <cell r="Q373">
            <v>90000</v>
          </cell>
        </row>
        <row r="374">
          <cell r="B374" t="str">
            <v>30% Margin on L/C Contra Adj</v>
          </cell>
        </row>
        <row r="375">
          <cell r="C375" t="str">
            <v>CKD</v>
          </cell>
          <cell r="E375">
            <v>1833.3333333333335</v>
          </cell>
          <cell r="F375">
            <v>1833.3333333333335</v>
          </cell>
          <cell r="G375">
            <v>1833.3333333333335</v>
          </cell>
          <cell r="H375">
            <v>1833.3333333333335</v>
          </cell>
          <cell r="I375">
            <v>1833.3333333333335</v>
          </cell>
          <cell r="J375">
            <v>1833.3333333333335</v>
          </cell>
          <cell r="K375">
            <v>1833.3333333333335</v>
          </cell>
          <cell r="L375">
            <v>1833.3333333333335</v>
          </cell>
          <cell r="M375">
            <v>1833.3333333333335</v>
          </cell>
          <cell r="N375">
            <v>1833.3333333333335</v>
          </cell>
          <cell r="O375">
            <v>1833.3333333333335</v>
          </cell>
          <cell r="P375">
            <v>12833.333333333334</v>
          </cell>
          <cell r="Q375">
            <v>33000</v>
          </cell>
        </row>
        <row r="376">
          <cell r="C376" t="str">
            <v>CBU</v>
          </cell>
          <cell r="E376">
            <v>0</v>
          </cell>
          <cell r="F376">
            <v>0</v>
          </cell>
          <cell r="G376">
            <v>0</v>
          </cell>
          <cell r="H376">
            <v>0</v>
          </cell>
          <cell r="I376">
            <v>0</v>
          </cell>
          <cell r="J376">
            <v>0</v>
          </cell>
          <cell r="K376">
            <v>0</v>
          </cell>
          <cell r="L376">
            <v>0</v>
          </cell>
          <cell r="M376">
            <v>0</v>
          </cell>
          <cell r="N376">
            <v>0</v>
          </cell>
          <cell r="O376">
            <v>0</v>
          </cell>
          <cell r="P376">
            <v>0</v>
          </cell>
          <cell r="Q376">
            <v>0</v>
          </cell>
        </row>
        <row r="377">
          <cell r="E377">
            <v>1833.3333333333335</v>
          </cell>
          <cell r="F377">
            <v>1833.3333333333335</v>
          </cell>
          <cell r="G377">
            <v>1833.3333333333335</v>
          </cell>
          <cell r="H377">
            <v>1833.3333333333335</v>
          </cell>
          <cell r="I377">
            <v>1833.3333333333335</v>
          </cell>
          <cell r="J377">
            <v>1833.3333333333335</v>
          </cell>
          <cell r="K377">
            <v>1833.3333333333335</v>
          </cell>
          <cell r="L377">
            <v>1833.3333333333335</v>
          </cell>
          <cell r="M377">
            <v>1833.3333333333335</v>
          </cell>
          <cell r="N377">
            <v>1833.3333333333335</v>
          </cell>
          <cell r="O377">
            <v>1833.3333333333335</v>
          </cell>
          <cell r="P377">
            <v>12833.333333333334</v>
          </cell>
          <cell r="Q377">
            <v>33000</v>
          </cell>
        </row>
        <row r="379">
          <cell r="B379" t="str">
            <v>Total Inflow</v>
          </cell>
          <cell r="E379">
            <v>986524.34782608703</v>
          </cell>
          <cell r="F379">
            <v>1112101.7391304348</v>
          </cell>
          <cell r="G379">
            <v>1129964.7826086956</v>
          </cell>
          <cell r="H379">
            <v>1223959.5652173911</v>
          </cell>
          <cell r="I379">
            <v>917431.30434782617</v>
          </cell>
          <cell r="J379">
            <v>949115.6521739132</v>
          </cell>
          <cell r="K379">
            <v>1260472.1739130432</v>
          </cell>
          <cell r="L379">
            <v>1003134.347826087</v>
          </cell>
          <cell r="M379">
            <v>1076028.6956521738</v>
          </cell>
          <cell r="N379">
            <v>1233397.8260869563</v>
          </cell>
          <cell r="O379">
            <v>1025913.9130434785</v>
          </cell>
          <cell r="P379">
            <v>1085182.1739130432</v>
          </cell>
          <cell r="Q379">
            <v>13003226.521739131</v>
          </cell>
        </row>
        <row r="381">
          <cell r="B381" t="str">
            <v>Out Flow</v>
          </cell>
        </row>
        <row r="382">
          <cell r="B382" t="str">
            <v xml:space="preserve"> Arrival during the month</v>
          </cell>
        </row>
        <row r="383">
          <cell r="C383" t="str">
            <v>CKD</v>
          </cell>
        </row>
        <row r="384">
          <cell r="C384" t="str">
            <v>Documents</v>
          </cell>
          <cell r="E384">
            <v>290182.11880788003</v>
          </cell>
          <cell r="F384">
            <v>351799.4809654</v>
          </cell>
          <cell r="G384">
            <v>363318.9525446</v>
          </cell>
          <cell r="H384">
            <v>398120.02101820003</v>
          </cell>
          <cell r="I384">
            <v>288130.79907664005</v>
          </cell>
          <cell r="J384">
            <v>299045.59551412001</v>
          </cell>
          <cell r="K384">
            <v>406753.52610880003</v>
          </cell>
          <cell r="L384">
            <v>319701.89812496002</v>
          </cell>
          <cell r="M384">
            <v>348352.7772036001</v>
          </cell>
          <cell r="N384">
            <v>309033.1806354</v>
          </cell>
          <cell r="O384">
            <v>305472.31838760001</v>
          </cell>
          <cell r="P384">
            <v>313884.7821532801</v>
          </cell>
          <cell r="Q384">
            <v>3993795.4505404802</v>
          </cell>
        </row>
        <row r="385">
          <cell r="C385" t="str">
            <v>Government Levies</v>
          </cell>
          <cell r="E385">
            <v>102567.8855620117</v>
          </cell>
          <cell r="F385">
            <v>118977.71227942807</v>
          </cell>
          <cell r="G385">
            <v>121563.40876913755</v>
          </cell>
          <cell r="H385">
            <v>131899.71307553945</v>
          </cell>
          <cell r="I385">
            <v>96674.661849595883</v>
          </cell>
          <cell r="J385">
            <v>99631.797692577718</v>
          </cell>
          <cell r="K385">
            <v>135138.81387390639</v>
          </cell>
          <cell r="L385">
            <v>106901.25916480068</v>
          </cell>
          <cell r="M385">
            <v>115310.84979733196</v>
          </cell>
          <cell r="N385">
            <v>109639.98769251104</v>
          </cell>
          <cell r="O385">
            <v>108300.34221050881</v>
          </cell>
          <cell r="P385">
            <v>111011.83961205283</v>
          </cell>
          <cell r="Q385">
            <v>1357618.271579402</v>
          </cell>
        </row>
        <row r="386">
          <cell r="E386">
            <v>392750.00436989171</v>
          </cell>
          <cell r="F386">
            <v>470777.19324482809</v>
          </cell>
          <cell r="G386">
            <v>484882.36131373758</v>
          </cell>
          <cell r="H386">
            <v>530019.73409373942</v>
          </cell>
          <cell r="I386">
            <v>384805.46092623594</v>
          </cell>
          <cell r="J386">
            <v>398677.39320669771</v>
          </cell>
          <cell r="K386">
            <v>541892.33998270635</v>
          </cell>
          <cell r="L386">
            <v>426603.15728976071</v>
          </cell>
          <cell r="M386">
            <v>463663.62700093206</v>
          </cell>
          <cell r="N386">
            <v>418673.16832791106</v>
          </cell>
          <cell r="O386">
            <v>413772.66059810884</v>
          </cell>
          <cell r="P386">
            <v>424896.62176533294</v>
          </cell>
          <cell r="Q386">
            <v>5351413.7221198827</v>
          </cell>
        </row>
        <row r="387">
          <cell r="C387" t="str">
            <v>CBU</v>
          </cell>
        </row>
        <row r="388">
          <cell r="C388" t="str">
            <v>Documents &amp; Govt Levies</v>
          </cell>
          <cell r="E388">
            <v>44542.778000000006</v>
          </cell>
          <cell r="F388">
            <v>38362.817999999999</v>
          </cell>
          <cell r="G388">
            <v>36777.201999999997</v>
          </cell>
          <cell r="H388">
            <v>36777.201999999997</v>
          </cell>
          <cell r="I388">
            <v>38362.817999999999</v>
          </cell>
          <cell r="J388">
            <v>46128.394</v>
          </cell>
          <cell r="K388">
            <v>45282.674999999996</v>
          </cell>
          <cell r="L388">
            <v>39867.182000000001</v>
          </cell>
          <cell r="M388">
            <v>36777.201999999997</v>
          </cell>
          <cell r="N388">
            <v>35272.837999999996</v>
          </cell>
          <cell r="O388">
            <v>38362.817999999999</v>
          </cell>
          <cell r="P388">
            <v>48372.654999999999</v>
          </cell>
          <cell r="Q388">
            <v>484886.58200000005</v>
          </cell>
        </row>
        <row r="389">
          <cell r="E389">
            <v>437292.78236989171</v>
          </cell>
          <cell r="F389">
            <v>509140.01124482811</v>
          </cell>
          <cell r="G389">
            <v>521659.56331373757</v>
          </cell>
          <cell r="H389">
            <v>566796.93609373947</v>
          </cell>
          <cell r="I389">
            <v>423168.27892623597</v>
          </cell>
          <cell r="J389">
            <v>444805.78720669774</v>
          </cell>
          <cell r="K389">
            <v>587175.0149827064</v>
          </cell>
          <cell r="L389">
            <v>466470.33928976068</v>
          </cell>
          <cell r="M389">
            <v>500440.82900093205</v>
          </cell>
          <cell r="N389">
            <v>453946.00632791105</v>
          </cell>
          <cell r="O389">
            <v>452135.47859810886</v>
          </cell>
          <cell r="P389">
            <v>473269.27676533291</v>
          </cell>
          <cell r="Q389">
            <v>5836300.3041198831</v>
          </cell>
        </row>
        <row r="391">
          <cell r="B391" t="str">
            <v>Parts consignment</v>
          </cell>
          <cell r="E391">
            <v>25381.66529942576</v>
          </cell>
          <cell r="F391">
            <v>25381.66529942576</v>
          </cell>
          <cell r="G391">
            <v>25381.66529942576</v>
          </cell>
          <cell r="H391">
            <v>26814.807219031994</v>
          </cell>
          <cell r="I391">
            <v>27531.378178835112</v>
          </cell>
          <cell r="J391">
            <v>27531.378178835112</v>
          </cell>
          <cell r="K391">
            <v>29322.805578342904</v>
          </cell>
          <cell r="L391">
            <v>29322.805578342904</v>
          </cell>
          <cell r="M391">
            <v>29322.805578342904</v>
          </cell>
          <cell r="N391">
            <v>29322.805578342904</v>
          </cell>
          <cell r="O391">
            <v>29322.805578342904</v>
          </cell>
          <cell r="P391">
            <v>29322.805578342904</v>
          </cell>
          <cell r="Q391">
            <v>333959.39294503699</v>
          </cell>
        </row>
        <row r="393">
          <cell r="B393" t="str">
            <v xml:space="preserve">30% Margin on L/C </v>
          </cell>
        </row>
        <row r="394">
          <cell r="C394" t="str">
            <v xml:space="preserve">CKD </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C395" t="str">
            <v>CBU</v>
          </cell>
          <cell r="E395">
            <v>0</v>
          </cell>
          <cell r="F395">
            <v>0</v>
          </cell>
          <cell r="G395">
            <v>0</v>
          </cell>
          <cell r="H395">
            <v>0</v>
          </cell>
          <cell r="I395">
            <v>0</v>
          </cell>
          <cell r="J395">
            <v>0</v>
          </cell>
          <cell r="K395">
            <v>0</v>
          </cell>
          <cell r="L395">
            <v>0</v>
          </cell>
          <cell r="M395">
            <v>0</v>
          </cell>
          <cell r="N395">
            <v>0</v>
          </cell>
          <cell r="O395">
            <v>0</v>
          </cell>
          <cell r="P395">
            <v>0</v>
          </cell>
          <cell r="Q395">
            <v>0</v>
          </cell>
        </row>
        <row r="396">
          <cell r="E396">
            <v>0</v>
          </cell>
          <cell r="F396">
            <v>0</v>
          </cell>
          <cell r="G396">
            <v>0</v>
          </cell>
          <cell r="H396">
            <v>0</v>
          </cell>
          <cell r="I396">
            <v>0</v>
          </cell>
          <cell r="J396">
            <v>0</v>
          </cell>
          <cell r="K396">
            <v>0</v>
          </cell>
          <cell r="L396">
            <v>0</v>
          </cell>
          <cell r="M396">
            <v>0</v>
          </cell>
          <cell r="N396">
            <v>0</v>
          </cell>
          <cell r="O396">
            <v>0</v>
          </cell>
          <cell r="P396">
            <v>0</v>
          </cell>
          <cell r="Q396">
            <v>0</v>
          </cell>
        </row>
        <row r="398">
          <cell r="E398">
            <v>462674.44766931748</v>
          </cell>
          <cell r="F398">
            <v>534521.67654425383</v>
          </cell>
          <cell r="G398">
            <v>547041.22861316334</v>
          </cell>
          <cell r="H398">
            <v>593611.74331277143</v>
          </cell>
          <cell r="I398">
            <v>450699.65710507106</v>
          </cell>
          <cell r="J398">
            <v>472337.16538553283</v>
          </cell>
          <cell r="K398">
            <v>616497.82056104927</v>
          </cell>
          <cell r="L398">
            <v>495793.14486810361</v>
          </cell>
          <cell r="M398">
            <v>529763.63457927492</v>
          </cell>
          <cell r="N398">
            <v>483268.81190625398</v>
          </cell>
          <cell r="O398">
            <v>481458.28417645179</v>
          </cell>
          <cell r="P398">
            <v>502592.08234367584</v>
          </cell>
          <cell r="Q398">
            <v>6170259.6970649203</v>
          </cell>
        </row>
        <row r="400">
          <cell r="B400" t="str">
            <v>Vendor parts</v>
          </cell>
          <cell r="E400">
            <v>187353.99000000002</v>
          </cell>
          <cell r="F400">
            <v>217250.52</v>
          </cell>
          <cell r="G400">
            <v>221570.24599999998</v>
          </cell>
          <cell r="H400">
            <v>245609.44999999998</v>
          </cell>
          <cell r="I400">
            <v>172005.94</v>
          </cell>
          <cell r="J400">
            <v>177196.71599999999</v>
          </cell>
          <cell r="K400">
            <v>245957.73</v>
          </cell>
          <cell r="L400">
            <v>187232.02000000002</v>
          </cell>
          <cell r="M400">
            <v>202033.98</v>
          </cell>
          <cell r="N400">
            <v>195551.81</v>
          </cell>
          <cell r="O400">
            <v>193277.00999999998</v>
          </cell>
          <cell r="P400">
            <v>198669.83800000002</v>
          </cell>
          <cell r="Q400">
            <v>2443709.25</v>
          </cell>
        </row>
        <row r="401">
          <cell r="B401" t="str">
            <v>Consumable</v>
          </cell>
          <cell r="E401">
            <v>17265.16</v>
          </cell>
          <cell r="F401">
            <v>20236.88</v>
          </cell>
          <cell r="G401">
            <v>20700.175000000003</v>
          </cell>
          <cell r="H401">
            <v>22997.66</v>
          </cell>
          <cell r="I401">
            <v>16067.050000000001</v>
          </cell>
          <cell r="J401">
            <v>16590.175000000003</v>
          </cell>
          <cell r="K401">
            <v>23058.79</v>
          </cell>
          <cell r="L401">
            <v>17555.07</v>
          </cell>
          <cell r="M401">
            <v>18941.21</v>
          </cell>
          <cell r="N401">
            <v>18002.3</v>
          </cell>
          <cell r="O401">
            <v>17795.150000000001</v>
          </cell>
          <cell r="P401">
            <v>18297.22</v>
          </cell>
          <cell r="Q401">
            <v>227506.84</v>
          </cell>
        </row>
        <row r="402">
          <cell r="B402" t="str">
            <v>Expenses</v>
          </cell>
        </row>
        <row r="403">
          <cell r="B403" t="str">
            <v>Production Expenses</v>
          </cell>
          <cell r="E403">
            <v>7880.1416034521535</v>
          </cell>
          <cell r="F403">
            <v>7880.1416034521517</v>
          </cell>
          <cell r="G403">
            <v>7880.1416034521517</v>
          </cell>
          <cell r="H403">
            <v>7880.1416034521517</v>
          </cell>
          <cell r="I403">
            <v>7880.1416034521499</v>
          </cell>
          <cell r="J403">
            <v>7880.1416034521517</v>
          </cell>
          <cell r="K403">
            <v>7880.1416034521517</v>
          </cell>
          <cell r="L403">
            <v>7880.1416034521517</v>
          </cell>
          <cell r="M403">
            <v>7880.1416034521517</v>
          </cell>
          <cell r="N403">
            <v>7880.1416034521517</v>
          </cell>
          <cell r="O403">
            <v>7880.1416034521535</v>
          </cell>
          <cell r="P403">
            <v>7880.1416034521517</v>
          </cell>
          <cell r="Q403">
            <v>94561.699241425827</v>
          </cell>
        </row>
        <row r="404">
          <cell r="B404" t="str">
            <v>Selling Expenses</v>
          </cell>
          <cell r="E404">
            <v>5261.8503333333329</v>
          </cell>
          <cell r="F404">
            <v>5261.8503333333338</v>
          </cell>
          <cell r="G404">
            <v>5261.8503333333329</v>
          </cell>
          <cell r="H404">
            <v>5261.8503333333329</v>
          </cell>
          <cell r="I404">
            <v>5261.8503333333347</v>
          </cell>
          <cell r="J404">
            <v>5261.8503333333338</v>
          </cell>
          <cell r="K404">
            <v>5261.8503333333319</v>
          </cell>
          <cell r="L404">
            <v>5261.8503333333319</v>
          </cell>
          <cell r="M404">
            <v>5261.8503333333319</v>
          </cell>
          <cell r="N404">
            <v>5261.8503333333319</v>
          </cell>
          <cell r="O404">
            <v>5261.8503333333338</v>
          </cell>
          <cell r="P404">
            <v>5261.8503333333319</v>
          </cell>
          <cell r="Q404">
            <v>63142.204000000012</v>
          </cell>
        </row>
        <row r="405">
          <cell r="B405" t="str">
            <v>Adminstrative Expenses</v>
          </cell>
          <cell r="E405">
            <v>10721.372916666664</v>
          </cell>
          <cell r="F405">
            <v>10721.372916666665</v>
          </cell>
          <cell r="G405">
            <v>10721.372916666665</v>
          </cell>
          <cell r="H405">
            <v>10721.372916666665</v>
          </cell>
          <cell r="I405">
            <v>10721.372916666665</v>
          </cell>
          <cell r="J405">
            <v>10721.372916666664</v>
          </cell>
          <cell r="K405">
            <v>10721.372916666664</v>
          </cell>
          <cell r="L405">
            <v>10721.372916666664</v>
          </cell>
          <cell r="M405">
            <v>10721.372916666664</v>
          </cell>
          <cell r="N405">
            <v>10721.372916666664</v>
          </cell>
          <cell r="O405">
            <v>10721.372916666665</v>
          </cell>
          <cell r="P405">
            <v>10721.372916666664</v>
          </cell>
          <cell r="Q405">
            <v>128656.47499999995</v>
          </cell>
        </row>
        <row r="406">
          <cell r="B406" t="str">
            <v>Other Charges Charity &amp; Donation</v>
          </cell>
          <cell r="E406">
            <v>335.00287848739538</v>
          </cell>
          <cell r="F406">
            <v>347.28684652239082</v>
          </cell>
          <cell r="G406">
            <v>349.1376909729762</v>
          </cell>
          <cell r="H406">
            <v>354.15012557217733</v>
          </cell>
          <cell r="I406">
            <v>331.60260960121019</v>
          </cell>
          <cell r="J406">
            <v>330.22425827276487</v>
          </cell>
          <cell r="K406">
            <v>344.58448684253443</v>
          </cell>
          <cell r="L406">
            <v>329.1908470307481</v>
          </cell>
          <cell r="M406">
            <v>336.64406164473309</v>
          </cell>
          <cell r="N406">
            <v>333.97223581964943</v>
          </cell>
          <cell r="O406">
            <v>331.80588298747699</v>
          </cell>
          <cell r="P406">
            <v>329.51520011444171</v>
          </cell>
          <cell r="Q406">
            <v>4053.1171238684983</v>
          </cell>
        </row>
        <row r="408">
          <cell r="B408" t="str">
            <v>Repayment of loan</v>
          </cell>
        </row>
        <row r="409">
          <cell r="B409" t="str">
            <v>Instalemt of LMM</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B410" t="str">
            <v>Instalment of Suppliers Credit</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row>
        <row r="411">
          <cell r="B411" t="str">
            <v>Investment in Projects</v>
          </cell>
        </row>
        <row r="412">
          <cell r="B412" t="str">
            <v>Investment for the year</v>
          </cell>
        </row>
        <row r="413">
          <cell r="B413" t="str">
            <v>Daihatsu</v>
          </cell>
          <cell r="E413">
            <v>0</v>
          </cell>
        </row>
      </sheetData>
      <sheetData sheetId="15">
        <row r="31">
          <cell r="B31" t="str">
            <v>GL</v>
          </cell>
          <cell r="C31">
            <v>90</v>
          </cell>
          <cell r="D31">
            <v>90</v>
          </cell>
          <cell r="E31">
            <v>90</v>
          </cell>
          <cell r="F31">
            <v>100</v>
          </cell>
          <cell r="G31">
            <v>70</v>
          </cell>
          <cell r="H31">
            <v>70</v>
          </cell>
          <cell r="I31">
            <v>100</v>
          </cell>
          <cell r="J31">
            <v>80</v>
          </cell>
          <cell r="K31">
            <v>60</v>
          </cell>
          <cell r="L31">
            <v>70</v>
          </cell>
          <cell r="M31">
            <v>70</v>
          </cell>
          <cell r="N31">
            <v>70</v>
          </cell>
          <cell r="O31">
            <v>960</v>
          </cell>
        </row>
        <row r="32">
          <cell r="B32" t="str">
            <v>GLI</v>
          </cell>
          <cell r="C32">
            <v>90</v>
          </cell>
          <cell r="D32">
            <v>100</v>
          </cell>
          <cell r="E32">
            <v>100</v>
          </cell>
          <cell r="F32">
            <v>110</v>
          </cell>
          <cell r="G32">
            <v>90</v>
          </cell>
          <cell r="H32">
            <v>80</v>
          </cell>
          <cell r="I32">
            <v>130</v>
          </cell>
          <cell r="J32">
            <v>100</v>
          </cell>
          <cell r="K32">
            <v>110</v>
          </cell>
          <cell r="L32">
            <v>130</v>
          </cell>
          <cell r="M32">
            <v>130</v>
          </cell>
          <cell r="N32">
            <v>130</v>
          </cell>
          <cell r="O32">
            <v>1300</v>
          </cell>
        </row>
        <row r="33">
          <cell r="B33" t="str">
            <v>XE LTD</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GLI - A/T</v>
          </cell>
          <cell r="C34">
            <v>80</v>
          </cell>
          <cell r="D34">
            <v>90</v>
          </cell>
          <cell r="E34">
            <v>90</v>
          </cell>
          <cell r="F34">
            <v>90</v>
          </cell>
          <cell r="G34">
            <v>60</v>
          </cell>
          <cell r="H34">
            <v>70</v>
          </cell>
          <cell r="I34">
            <v>110</v>
          </cell>
          <cell r="J34">
            <v>90</v>
          </cell>
          <cell r="K34">
            <v>90</v>
          </cell>
          <cell r="L34">
            <v>110</v>
          </cell>
          <cell r="M34">
            <v>110</v>
          </cell>
          <cell r="N34">
            <v>110</v>
          </cell>
          <cell r="O34">
            <v>1100</v>
          </cell>
        </row>
        <row r="35">
          <cell r="B35" t="str">
            <v>20D SUNROOF</v>
          </cell>
          <cell r="C35">
            <v>0</v>
          </cell>
          <cell r="D35">
            <v>0</v>
          </cell>
          <cell r="E35">
            <v>0</v>
          </cell>
          <cell r="F35">
            <v>0</v>
          </cell>
          <cell r="G35">
            <v>0</v>
          </cell>
          <cell r="H35">
            <v>0</v>
          </cell>
          <cell r="I35">
            <v>0</v>
          </cell>
          <cell r="J35">
            <v>0</v>
          </cell>
          <cell r="K35">
            <v>0</v>
          </cell>
          <cell r="L35">
            <v>0</v>
          </cell>
          <cell r="M35">
            <v>0</v>
          </cell>
          <cell r="N35">
            <v>0</v>
          </cell>
          <cell r="O35">
            <v>0</v>
          </cell>
        </row>
        <row r="36">
          <cell r="B36" t="str">
            <v>2.0 D</v>
          </cell>
          <cell r="C36">
            <v>150</v>
          </cell>
          <cell r="D36">
            <v>170</v>
          </cell>
          <cell r="E36">
            <v>170</v>
          </cell>
          <cell r="F36">
            <v>180</v>
          </cell>
          <cell r="G36">
            <v>130</v>
          </cell>
          <cell r="H36">
            <v>130</v>
          </cell>
          <cell r="I36">
            <v>170</v>
          </cell>
          <cell r="J36">
            <v>120</v>
          </cell>
          <cell r="K36">
            <v>150</v>
          </cell>
          <cell r="L36">
            <v>160</v>
          </cell>
          <cell r="M36">
            <v>150</v>
          </cell>
          <cell r="N36">
            <v>160</v>
          </cell>
          <cell r="O36">
            <v>1840</v>
          </cell>
        </row>
        <row r="37">
          <cell r="B37" t="str">
            <v>2.0 D G</v>
          </cell>
          <cell r="C37">
            <v>240</v>
          </cell>
          <cell r="D37">
            <v>260</v>
          </cell>
          <cell r="E37">
            <v>260</v>
          </cell>
          <cell r="F37">
            <v>290</v>
          </cell>
          <cell r="G37">
            <v>200</v>
          </cell>
          <cell r="H37">
            <v>210</v>
          </cell>
          <cell r="I37">
            <v>270</v>
          </cell>
          <cell r="J37">
            <v>200</v>
          </cell>
          <cell r="K37">
            <v>240</v>
          </cell>
          <cell r="L37">
            <v>260</v>
          </cell>
          <cell r="M37">
            <v>250</v>
          </cell>
          <cell r="N37">
            <v>260</v>
          </cell>
          <cell r="O37">
            <v>2940</v>
          </cell>
        </row>
        <row r="38">
          <cell r="B38" t="str">
            <v>2.0 D Ltd</v>
          </cell>
          <cell r="C38">
            <v>0</v>
          </cell>
          <cell r="D38">
            <v>0</v>
          </cell>
          <cell r="E38">
            <v>0</v>
          </cell>
          <cell r="F38">
            <v>0</v>
          </cell>
          <cell r="G38">
            <v>0</v>
          </cell>
          <cell r="H38">
            <v>0</v>
          </cell>
          <cell r="I38">
            <v>0</v>
          </cell>
          <cell r="J38">
            <v>0</v>
          </cell>
          <cell r="K38">
            <v>0</v>
          </cell>
          <cell r="L38">
            <v>0</v>
          </cell>
          <cell r="M38">
            <v>0</v>
          </cell>
          <cell r="N38">
            <v>0</v>
          </cell>
          <cell r="O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row>
        <row r="40">
          <cell r="B40" t="str">
            <v>Hilux  4 X 2 Std</v>
          </cell>
          <cell r="C40">
            <v>51</v>
          </cell>
          <cell r="D40">
            <v>50</v>
          </cell>
          <cell r="E40">
            <v>44</v>
          </cell>
          <cell r="F40">
            <v>55</v>
          </cell>
          <cell r="G40">
            <v>98</v>
          </cell>
          <cell r="H40">
            <v>23</v>
          </cell>
          <cell r="I40">
            <v>100</v>
          </cell>
          <cell r="J40">
            <v>52</v>
          </cell>
          <cell r="K40">
            <v>280</v>
          </cell>
          <cell r="L40">
            <v>120</v>
          </cell>
          <cell r="M40">
            <v>120</v>
          </cell>
          <cell r="N40">
            <v>128</v>
          </cell>
          <cell r="O40">
            <v>1121</v>
          </cell>
        </row>
        <row r="41">
          <cell r="B41" t="str">
            <v>Hilux  4 X 2 Dless</v>
          </cell>
          <cell r="C41">
            <v>69</v>
          </cell>
          <cell r="D41">
            <v>190</v>
          </cell>
          <cell r="E41">
            <v>227</v>
          </cell>
          <cell r="F41">
            <v>265</v>
          </cell>
          <cell r="G41">
            <v>112</v>
          </cell>
          <cell r="H41">
            <v>208</v>
          </cell>
          <cell r="I41">
            <v>220</v>
          </cell>
          <cell r="J41">
            <v>188</v>
          </cell>
          <cell r="K41">
            <v>0</v>
          </cell>
          <cell r="L41">
            <v>0</v>
          </cell>
          <cell r="M41">
            <v>0</v>
          </cell>
          <cell r="N41">
            <v>0</v>
          </cell>
          <cell r="O41">
            <v>1479</v>
          </cell>
        </row>
        <row r="42">
          <cell r="B42" t="str">
            <v>Cuore - CL</v>
          </cell>
          <cell r="C42">
            <v>90</v>
          </cell>
          <cell r="D42">
            <v>90</v>
          </cell>
          <cell r="E42">
            <v>90</v>
          </cell>
          <cell r="F42">
            <v>90</v>
          </cell>
          <cell r="G42">
            <v>90</v>
          </cell>
          <cell r="H42">
            <v>90</v>
          </cell>
          <cell r="I42">
            <v>90</v>
          </cell>
          <cell r="J42">
            <v>90</v>
          </cell>
          <cell r="K42">
            <v>90</v>
          </cell>
          <cell r="L42">
            <v>90</v>
          </cell>
          <cell r="M42">
            <v>90</v>
          </cell>
          <cell r="N42">
            <v>90</v>
          </cell>
          <cell r="O42">
            <v>1080</v>
          </cell>
        </row>
        <row r="43">
          <cell r="B43" t="str">
            <v>Cuore - Cl+AC</v>
          </cell>
          <cell r="C43">
            <v>0</v>
          </cell>
          <cell r="D43">
            <v>0</v>
          </cell>
          <cell r="E43">
            <v>0</v>
          </cell>
          <cell r="F43">
            <v>0</v>
          </cell>
          <cell r="G43">
            <v>0</v>
          </cell>
          <cell r="H43">
            <v>0</v>
          </cell>
          <cell r="I43">
            <v>15</v>
          </cell>
          <cell r="J43">
            <v>15</v>
          </cell>
          <cell r="K43">
            <v>15</v>
          </cell>
          <cell r="L43">
            <v>15</v>
          </cell>
          <cell r="M43">
            <v>15</v>
          </cell>
          <cell r="N43">
            <v>15</v>
          </cell>
          <cell r="O43">
            <v>90</v>
          </cell>
        </row>
        <row r="44">
          <cell r="B44" t="str">
            <v>Cuore - CX</v>
          </cell>
          <cell r="C44">
            <v>210</v>
          </cell>
          <cell r="D44">
            <v>210</v>
          </cell>
          <cell r="E44">
            <v>210</v>
          </cell>
          <cell r="F44">
            <v>210</v>
          </cell>
          <cell r="G44">
            <v>210</v>
          </cell>
          <cell r="H44">
            <v>210</v>
          </cell>
          <cell r="I44">
            <v>210</v>
          </cell>
          <cell r="J44">
            <v>210</v>
          </cell>
          <cell r="K44">
            <v>210</v>
          </cell>
          <cell r="L44">
            <v>210</v>
          </cell>
          <cell r="M44">
            <v>210</v>
          </cell>
          <cell r="N44">
            <v>210</v>
          </cell>
          <cell r="O44">
            <v>2520</v>
          </cell>
        </row>
        <row r="45">
          <cell r="B45" t="str">
            <v>Cuore - CX Sunroof</v>
          </cell>
          <cell r="C45">
            <v>0</v>
          </cell>
          <cell r="D45">
            <v>0</v>
          </cell>
          <cell r="E45">
            <v>0</v>
          </cell>
          <cell r="F45">
            <v>0</v>
          </cell>
          <cell r="G45">
            <v>0</v>
          </cell>
          <cell r="H45">
            <v>0</v>
          </cell>
          <cell r="I45">
            <v>35</v>
          </cell>
          <cell r="J45">
            <v>35</v>
          </cell>
          <cell r="K45">
            <v>35</v>
          </cell>
          <cell r="L45">
            <v>35</v>
          </cell>
          <cell r="M45">
            <v>35</v>
          </cell>
          <cell r="N45">
            <v>35</v>
          </cell>
          <cell r="O45">
            <v>210</v>
          </cell>
        </row>
        <row r="46">
          <cell r="C46">
            <v>1210</v>
          </cell>
          <cell r="D46">
            <v>1390</v>
          </cell>
          <cell r="E46">
            <v>1421</v>
          </cell>
          <cell r="F46">
            <v>1550</v>
          </cell>
          <cell r="G46">
            <v>1170</v>
          </cell>
          <cell r="H46">
            <v>1201</v>
          </cell>
          <cell r="I46">
            <v>1600</v>
          </cell>
          <cell r="J46">
            <v>1300</v>
          </cell>
          <cell r="K46">
            <v>1380</v>
          </cell>
          <cell r="L46">
            <v>1290</v>
          </cell>
          <cell r="M46">
            <v>1280</v>
          </cell>
          <cell r="N46">
            <v>1308</v>
          </cell>
          <cell r="O46">
            <v>16100</v>
          </cell>
        </row>
        <row r="49">
          <cell r="B49" t="str">
            <v>Working of Net Sales summary</v>
          </cell>
        </row>
        <row r="51">
          <cell r="B51" t="str">
            <v>Per Unit - Net Sales in Rupee</v>
          </cell>
        </row>
        <row r="53">
          <cell r="B53" t="str">
            <v>Product</v>
          </cell>
          <cell r="C53">
            <v>37073</v>
          </cell>
          <cell r="D53">
            <v>37104</v>
          </cell>
          <cell r="E53">
            <v>37135</v>
          </cell>
          <cell r="F53">
            <v>37166</v>
          </cell>
          <cell r="G53">
            <v>37197</v>
          </cell>
          <cell r="H53">
            <v>37228</v>
          </cell>
          <cell r="I53">
            <v>37259</v>
          </cell>
          <cell r="J53">
            <v>37290</v>
          </cell>
          <cell r="K53">
            <v>37321</v>
          </cell>
          <cell r="L53">
            <v>37352</v>
          </cell>
          <cell r="M53">
            <v>37383</v>
          </cell>
          <cell r="N53">
            <v>37414</v>
          </cell>
        </row>
        <row r="55">
          <cell r="B55" t="str">
            <v>XE</v>
          </cell>
          <cell r="C55">
            <v>718260.86956521741</v>
          </cell>
          <cell r="D55">
            <v>718260.86956521741</v>
          </cell>
          <cell r="E55">
            <v>718260.86956521741</v>
          </cell>
          <cell r="F55">
            <v>718260.86956521741</v>
          </cell>
          <cell r="G55">
            <v>718260.86956521741</v>
          </cell>
          <cell r="H55">
            <v>718260.86956521741</v>
          </cell>
          <cell r="I55">
            <v>718260.86956521741</v>
          </cell>
          <cell r="J55">
            <v>718260.86956521741</v>
          </cell>
          <cell r="K55">
            <v>718260.86956521741</v>
          </cell>
          <cell r="L55">
            <v>718260.86956521741</v>
          </cell>
          <cell r="M55">
            <v>718260.86956521741</v>
          </cell>
          <cell r="N55">
            <v>718260.86956521741</v>
          </cell>
          <cell r="O55">
            <v>8619130.4347826112</v>
          </cell>
        </row>
        <row r="56">
          <cell r="B56" t="str">
            <v>XE G</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GL</v>
          </cell>
          <cell r="C57">
            <v>796521.73913043481</v>
          </cell>
          <cell r="D57">
            <v>796521.73913043481</v>
          </cell>
          <cell r="E57">
            <v>796521.73913043481</v>
          </cell>
          <cell r="F57">
            <v>796521.73913043481</v>
          </cell>
          <cell r="G57">
            <v>796521.73913043481</v>
          </cell>
          <cell r="H57">
            <v>796521.73913043481</v>
          </cell>
          <cell r="I57">
            <v>796521.73913043481</v>
          </cell>
          <cell r="J57">
            <v>796521.73913043481</v>
          </cell>
          <cell r="K57">
            <v>796521.73913043481</v>
          </cell>
          <cell r="L57">
            <v>796521.73913043481</v>
          </cell>
          <cell r="M57">
            <v>796521.73913043481</v>
          </cell>
          <cell r="N57">
            <v>796521.73913043481</v>
          </cell>
          <cell r="O57">
            <v>9558260.8695652168</v>
          </cell>
        </row>
        <row r="58">
          <cell r="B58" t="str">
            <v>GLI</v>
          </cell>
          <cell r="C58">
            <v>903260.86956521741</v>
          </cell>
          <cell r="D58">
            <v>903260.86956521741</v>
          </cell>
          <cell r="E58">
            <v>903260.86956521741</v>
          </cell>
          <cell r="F58">
            <v>903260.86956521741</v>
          </cell>
          <cell r="G58">
            <v>903260.86956521741</v>
          </cell>
          <cell r="H58">
            <v>903260.86956521741</v>
          </cell>
          <cell r="I58">
            <v>903260.86956521741</v>
          </cell>
          <cell r="J58">
            <v>903260.86956521741</v>
          </cell>
          <cell r="K58">
            <v>903260.86956521741</v>
          </cell>
          <cell r="L58">
            <v>903260.86956521741</v>
          </cell>
          <cell r="M58">
            <v>903260.86956521741</v>
          </cell>
          <cell r="N58">
            <v>903260.86956521741</v>
          </cell>
          <cell r="O58">
            <v>10839130.434782609</v>
          </cell>
        </row>
        <row r="59">
          <cell r="B59" t="str">
            <v>XE LTD</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GLI - A/T</v>
          </cell>
          <cell r="C60">
            <v>981521.73913043481</v>
          </cell>
          <cell r="D60">
            <v>981521.73913043481</v>
          </cell>
          <cell r="E60">
            <v>981521.73913043481</v>
          </cell>
          <cell r="F60">
            <v>981521.73913043481</v>
          </cell>
          <cell r="G60">
            <v>981521.73913043481</v>
          </cell>
          <cell r="H60">
            <v>981521.73913043481</v>
          </cell>
          <cell r="I60">
            <v>981521.73913043481</v>
          </cell>
          <cell r="J60">
            <v>981521.73913043481</v>
          </cell>
          <cell r="K60">
            <v>981521.73913043481</v>
          </cell>
          <cell r="L60">
            <v>981521.73913043481</v>
          </cell>
          <cell r="M60">
            <v>981521.73913043481</v>
          </cell>
          <cell r="N60">
            <v>981521.73913043481</v>
          </cell>
          <cell r="O60">
            <v>11778260.869565219</v>
          </cell>
        </row>
        <row r="61">
          <cell r="B61" t="str">
            <v>20D SUNROOF</v>
          </cell>
          <cell r="C61">
            <v>0</v>
          </cell>
          <cell r="D61">
            <v>0</v>
          </cell>
          <cell r="E61">
            <v>0</v>
          </cell>
          <cell r="F61">
            <v>0</v>
          </cell>
          <cell r="G61">
            <v>0</v>
          </cell>
          <cell r="H61">
            <v>0</v>
          </cell>
          <cell r="I61">
            <v>0</v>
          </cell>
          <cell r="J61">
            <v>0</v>
          </cell>
          <cell r="K61">
            <v>0</v>
          </cell>
          <cell r="L61">
            <v>0</v>
          </cell>
          <cell r="M61">
            <v>0</v>
          </cell>
          <cell r="N61">
            <v>0</v>
          </cell>
          <cell r="O61">
            <v>0</v>
          </cell>
        </row>
        <row r="62">
          <cell r="B62" t="str">
            <v>2.0 D</v>
          </cell>
          <cell r="C62">
            <v>848695.65217391308</v>
          </cell>
          <cell r="D62">
            <v>848695.65217391308</v>
          </cell>
          <cell r="E62">
            <v>848695.65217391308</v>
          </cell>
          <cell r="F62">
            <v>848695.65217391308</v>
          </cell>
          <cell r="G62">
            <v>848695.65217391308</v>
          </cell>
          <cell r="H62">
            <v>848695.65217391308</v>
          </cell>
          <cell r="I62">
            <v>848695.65217391308</v>
          </cell>
          <cell r="J62">
            <v>848695.65217391308</v>
          </cell>
          <cell r="K62">
            <v>848695.65217391308</v>
          </cell>
          <cell r="L62">
            <v>848695.65217391308</v>
          </cell>
          <cell r="M62">
            <v>848695.65217391308</v>
          </cell>
          <cell r="N62">
            <v>848695.65217391308</v>
          </cell>
          <cell r="O62">
            <v>10184347.826086957</v>
          </cell>
        </row>
        <row r="63">
          <cell r="B63" t="str">
            <v>2.0 D G</v>
          </cell>
          <cell r="C63">
            <v>998913.04347826086</v>
          </cell>
          <cell r="D63">
            <v>998913.04347826086</v>
          </cell>
          <cell r="E63">
            <v>998913.04347826086</v>
          </cell>
          <cell r="F63">
            <v>998913.04347826086</v>
          </cell>
          <cell r="G63">
            <v>998913.04347826086</v>
          </cell>
          <cell r="H63">
            <v>998913.04347826086</v>
          </cell>
          <cell r="I63">
            <v>998913.04347826086</v>
          </cell>
          <cell r="J63">
            <v>998913.04347826086</v>
          </cell>
          <cell r="K63">
            <v>998913.04347826086</v>
          </cell>
          <cell r="L63">
            <v>998913.04347826086</v>
          </cell>
          <cell r="M63">
            <v>998913.04347826086</v>
          </cell>
          <cell r="N63">
            <v>998913.04347826086</v>
          </cell>
          <cell r="O63">
            <v>11986956.521739133</v>
          </cell>
        </row>
        <row r="64">
          <cell r="B64" t="str">
            <v>2.0 D Ltd</v>
          </cell>
          <cell r="C64">
            <v>0</v>
          </cell>
          <cell r="D64">
            <v>0</v>
          </cell>
          <cell r="E64">
            <v>0</v>
          </cell>
          <cell r="F64">
            <v>0</v>
          </cell>
          <cell r="G64">
            <v>0</v>
          </cell>
          <cell r="H64">
            <v>0</v>
          </cell>
          <cell r="I64">
            <v>0</v>
          </cell>
          <cell r="J64">
            <v>0</v>
          </cell>
          <cell r="K64">
            <v>0</v>
          </cell>
          <cell r="L64">
            <v>0</v>
          </cell>
          <cell r="M64">
            <v>0</v>
          </cell>
          <cell r="N64">
            <v>0</v>
          </cell>
          <cell r="O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row>
        <row r="66">
          <cell r="B66" t="str">
            <v>Hilux  4 X 2 Std</v>
          </cell>
          <cell r="C66">
            <v>674782.60869565222</v>
          </cell>
          <cell r="D66">
            <v>674782.60869565222</v>
          </cell>
          <cell r="E66">
            <v>674782.60869565222</v>
          </cell>
          <cell r="F66">
            <v>674782.60869565222</v>
          </cell>
          <cell r="G66">
            <v>674782.60869565222</v>
          </cell>
          <cell r="H66">
            <v>674782.60869565222</v>
          </cell>
          <cell r="I66">
            <v>674782.60869565222</v>
          </cell>
          <cell r="J66">
            <v>674782.60869565222</v>
          </cell>
          <cell r="K66">
            <v>674782.60869565222</v>
          </cell>
          <cell r="L66">
            <v>674782.60869565222</v>
          </cell>
          <cell r="M66">
            <v>674782.60869565222</v>
          </cell>
          <cell r="N66">
            <v>674782.60869565222</v>
          </cell>
          <cell r="O66">
            <v>8097391.3043478271</v>
          </cell>
        </row>
        <row r="67">
          <cell r="B67" t="str">
            <v>Hilux  4 X 2 Dless</v>
          </cell>
          <cell r="C67">
            <v>645217.39130434778</v>
          </cell>
          <cell r="D67">
            <v>645217.39130434778</v>
          </cell>
          <cell r="E67">
            <v>645217.39130434778</v>
          </cell>
          <cell r="F67">
            <v>645217.39130434778</v>
          </cell>
          <cell r="G67">
            <v>645217.39130434778</v>
          </cell>
          <cell r="H67">
            <v>645217.39130434778</v>
          </cell>
          <cell r="I67">
            <v>645217.39130434778</v>
          </cell>
          <cell r="J67">
            <v>645217.39130434778</v>
          </cell>
          <cell r="K67">
            <v>645217.39130434778</v>
          </cell>
          <cell r="L67">
            <v>645217.39130434778</v>
          </cell>
          <cell r="M67">
            <v>645217.39130434778</v>
          </cell>
          <cell r="N67">
            <v>645217.39130434778</v>
          </cell>
          <cell r="O67">
            <v>7742608.6956521729</v>
          </cell>
        </row>
        <row r="68">
          <cell r="B68" t="str">
            <v>Cuore - CL</v>
          </cell>
          <cell r="C68">
            <v>297478.26086956525</v>
          </cell>
          <cell r="D68">
            <v>297478.26086956525</v>
          </cell>
          <cell r="E68">
            <v>297478.26086956525</v>
          </cell>
          <cell r="F68">
            <v>297478.26086956525</v>
          </cell>
          <cell r="G68">
            <v>297478.26086956525</v>
          </cell>
          <cell r="H68">
            <v>297478.26086956525</v>
          </cell>
          <cell r="I68">
            <v>297478.26086956525</v>
          </cell>
          <cell r="J68">
            <v>297478.26086956525</v>
          </cell>
          <cell r="K68">
            <v>297478.26086956525</v>
          </cell>
          <cell r="L68">
            <v>297478.26086956525</v>
          </cell>
          <cell r="M68">
            <v>297478.26086956525</v>
          </cell>
          <cell r="N68">
            <v>297478.26086956525</v>
          </cell>
          <cell r="O68">
            <v>3569739.1304347836</v>
          </cell>
        </row>
        <row r="69">
          <cell r="B69" t="str">
            <v>Cuore - Cl+AC</v>
          </cell>
          <cell r="C69">
            <v>323565.21739130432</v>
          </cell>
          <cell r="D69">
            <v>323565.21739130432</v>
          </cell>
          <cell r="E69">
            <v>323565.21739130432</v>
          </cell>
          <cell r="F69">
            <v>323565.21739130432</v>
          </cell>
          <cell r="G69">
            <v>323565.21739130432</v>
          </cell>
          <cell r="H69">
            <v>323565.21739130432</v>
          </cell>
          <cell r="I69">
            <v>323565.21739130432</v>
          </cell>
          <cell r="J69">
            <v>323565.21739130432</v>
          </cell>
          <cell r="K69">
            <v>323565.21739130432</v>
          </cell>
          <cell r="L69">
            <v>323565.21739130432</v>
          </cell>
          <cell r="M69">
            <v>323565.21739130432</v>
          </cell>
          <cell r="N69">
            <v>323565.21739130432</v>
          </cell>
          <cell r="O69">
            <v>3882782.6086956509</v>
          </cell>
        </row>
        <row r="70">
          <cell r="B70" t="str">
            <v>Cuore - CX</v>
          </cell>
          <cell r="C70">
            <v>336956.52173913043</v>
          </cell>
          <cell r="D70">
            <v>336956.52173913043</v>
          </cell>
          <cell r="E70">
            <v>336956.52173913043</v>
          </cell>
          <cell r="F70">
            <v>336956.52173913043</v>
          </cell>
          <cell r="G70">
            <v>336956.52173913043</v>
          </cell>
          <cell r="H70">
            <v>336956.52173913043</v>
          </cell>
          <cell r="I70">
            <v>336956.52173913043</v>
          </cell>
          <cell r="J70">
            <v>336956.52173913043</v>
          </cell>
          <cell r="K70">
            <v>336956.52173913043</v>
          </cell>
          <cell r="L70">
            <v>336956.52173913043</v>
          </cell>
          <cell r="M70">
            <v>336956.52173913043</v>
          </cell>
          <cell r="N70">
            <v>336956.52173913043</v>
          </cell>
          <cell r="O70">
            <v>4043478.260869565</v>
          </cell>
        </row>
        <row r="71">
          <cell r="B71" t="str">
            <v>Cuore - CX Sunroof</v>
          </cell>
          <cell r="C71">
            <v>363043.47826086957</v>
          </cell>
          <cell r="D71">
            <v>363043.47826086957</v>
          </cell>
          <cell r="E71">
            <v>363043.47826086957</v>
          </cell>
          <cell r="F71">
            <v>363043.47826086957</v>
          </cell>
          <cell r="G71">
            <v>363043.47826086957</v>
          </cell>
          <cell r="H71">
            <v>363043.47826086957</v>
          </cell>
          <cell r="I71">
            <v>363043.47826086957</v>
          </cell>
          <cell r="J71">
            <v>363043.47826086957</v>
          </cell>
          <cell r="K71">
            <v>363043.47826086957</v>
          </cell>
          <cell r="L71">
            <v>363043.47826086957</v>
          </cell>
          <cell r="M71">
            <v>363043.47826086957</v>
          </cell>
          <cell r="N71">
            <v>363043.47826086957</v>
          </cell>
          <cell r="O71">
            <v>4356521.7391304346</v>
          </cell>
        </row>
        <row r="72">
          <cell r="C72">
            <v>7888217.3913043486</v>
          </cell>
          <cell r="D72">
            <v>7888217.3913043486</v>
          </cell>
          <cell r="E72">
            <v>7888217.3913043486</v>
          </cell>
          <cell r="F72">
            <v>7888217.3913043486</v>
          </cell>
          <cell r="G72">
            <v>7888217.3913043486</v>
          </cell>
          <cell r="H72">
            <v>7888217.3913043486</v>
          </cell>
          <cell r="I72">
            <v>7888217.3913043486</v>
          </cell>
          <cell r="J72">
            <v>7888217.3913043486</v>
          </cell>
          <cell r="K72">
            <v>7888217.3913043486</v>
          </cell>
          <cell r="L72">
            <v>7888217.3913043486</v>
          </cell>
          <cell r="M72">
            <v>7888217.3913043486</v>
          </cell>
          <cell r="N72">
            <v>7888217.3913043486</v>
          </cell>
          <cell r="O72">
            <v>94658608.695652172</v>
          </cell>
        </row>
        <row r="75">
          <cell r="B75" t="str">
            <v>Total Net Sales in Rupees</v>
          </cell>
        </row>
        <row r="77">
          <cell r="B77" t="str">
            <v>Product</v>
          </cell>
          <cell r="C77">
            <v>35977</v>
          </cell>
          <cell r="D77">
            <v>36008</v>
          </cell>
          <cell r="E77">
            <v>36039</v>
          </cell>
          <cell r="F77">
            <v>36070</v>
          </cell>
          <cell r="G77">
            <v>36101</v>
          </cell>
          <cell r="H77">
            <v>36132</v>
          </cell>
          <cell r="I77">
            <v>36163</v>
          </cell>
          <cell r="J77">
            <v>36194</v>
          </cell>
          <cell r="K77">
            <v>36225</v>
          </cell>
          <cell r="L77">
            <v>36256</v>
          </cell>
          <cell r="M77">
            <v>36287</v>
          </cell>
          <cell r="N77">
            <v>36318</v>
          </cell>
        </row>
        <row r="79">
          <cell r="B79" t="str">
            <v>XE</v>
          </cell>
          <cell r="C79">
            <v>100556521.73913044</v>
          </cell>
          <cell r="D79">
            <v>100556521.73913044</v>
          </cell>
          <cell r="E79">
            <v>100556521.73913044</v>
          </cell>
          <cell r="F79">
            <v>114921739.13043478</v>
          </cell>
          <cell r="G79">
            <v>79008695.652173921</v>
          </cell>
          <cell r="H79">
            <v>79008695.652173921</v>
          </cell>
          <cell r="I79">
            <v>107739130.43478261</v>
          </cell>
          <cell r="J79">
            <v>86191304.347826093</v>
          </cell>
          <cell r="K79">
            <v>71826086.956521735</v>
          </cell>
          <cell r="L79">
            <v>64643478.26086957</v>
          </cell>
          <cell r="M79">
            <v>71826086.956521735</v>
          </cell>
          <cell r="N79">
            <v>71826086.956521735</v>
          </cell>
          <cell r="O79">
            <v>1048660869.5652176</v>
          </cell>
        </row>
        <row r="80">
          <cell r="B80" t="str">
            <v>XE G</v>
          </cell>
          <cell r="C80">
            <v>0</v>
          </cell>
          <cell r="D80">
            <v>0</v>
          </cell>
          <cell r="E80">
            <v>0</v>
          </cell>
          <cell r="F80">
            <v>0</v>
          </cell>
          <cell r="G80">
            <v>0</v>
          </cell>
          <cell r="H80">
            <v>0</v>
          </cell>
          <cell r="I80">
            <v>0</v>
          </cell>
          <cell r="J80">
            <v>0</v>
          </cell>
          <cell r="K80">
            <v>0</v>
          </cell>
          <cell r="L80">
            <v>0</v>
          </cell>
          <cell r="M80">
            <v>0</v>
          </cell>
          <cell r="N80">
            <v>0</v>
          </cell>
          <cell r="O80">
            <v>0</v>
          </cell>
        </row>
        <row r="81">
          <cell r="B81" t="str">
            <v>GL</v>
          </cell>
          <cell r="C81">
            <v>71686956.52173914</v>
          </cell>
          <cell r="D81">
            <v>71686956.52173914</v>
          </cell>
          <cell r="E81">
            <v>71686956.52173914</v>
          </cell>
          <cell r="F81">
            <v>79652173.913043484</v>
          </cell>
          <cell r="G81">
            <v>55756521.739130437</v>
          </cell>
          <cell r="H81">
            <v>55756521.739130437</v>
          </cell>
          <cell r="I81">
            <v>79652173.913043484</v>
          </cell>
          <cell r="J81">
            <v>63721739.130434781</v>
          </cell>
          <cell r="K81">
            <v>47791304.347826086</v>
          </cell>
          <cell r="L81">
            <v>55756521.739130437</v>
          </cell>
          <cell r="M81">
            <v>55756521.739130437</v>
          </cell>
          <cell r="N81">
            <v>55756521.739130437</v>
          </cell>
          <cell r="O81">
            <v>764660869.56521773</v>
          </cell>
        </row>
        <row r="82">
          <cell r="B82" t="str">
            <v>GLI</v>
          </cell>
          <cell r="C82">
            <v>81293478.260869563</v>
          </cell>
          <cell r="D82">
            <v>90326086.956521735</v>
          </cell>
          <cell r="E82">
            <v>90326086.956521735</v>
          </cell>
          <cell r="F82">
            <v>99358695.652173921</v>
          </cell>
          <cell r="G82">
            <v>81293478.260869563</v>
          </cell>
          <cell r="H82">
            <v>72260869.565217391</v>
          </cell>
          <cell r="I82">
            <v>117423913.04347827</v>
          </cell>
          <cell r="J82">
            <v>90326086.956521735</v>
          </cell>
          <cell r="K82">
            <v>99358695.652173921</v>
          </cell>
          <cell r="L82">
            <v>117423913.04347827</v>
          </cell>
          <cell r="M82">
            <v>117423913.04347827</v>
          </cell>
          <cell r="N82">
            <v>117423913.04347827</v>
          </cell>
          <cell r="O82">
            <v>1174239130.4347827</v>
          </cell>
        </row>
        <row r="83">
          <cell r="B83" t="str">
            <v>XE LTD</v>
          </cell>
          <cell r="C83">
            <v>0</v>
          </cell>
          <cell r="D83">
            <v>0</v>
          </cell>
          <cell r="E83">
            <v>0</v>
          </cell>
          <cell r="F83">
            <v>0</v>
          </cell>
          <cell r="G83">
            <v>0</v>
          </cell>
          <cell r="H83">
            <v>0</v>
          </cell>
          <cell r="I83">
            <v>0</v>
          </cell>
          <cell r="J83">
            <v>0</v>
          </cell>
          <cell r="K83">
            <v>0</v>
          </cell>
          <cell r="L83">
            <v>0</v>
          </cell>
          <cell r="M83">
            <v>0</v>
          </cell>
          <cell r="N83">
            <v>0</v>
          </cell>
          <cell r="O83">
            <v>0</v>
          </cell>
        </row>
        <row r="84">
          <cell r="B84" t="str">
            <v>GLI - A/T</v>
          </cell>
          <cell r="C84">
            <v>78521739.130434781</v>
          </cell>
          <cell r="D84">
            <v>88336956.52173914</v>
          </cell>
          <cell r="E84">
            <v>88336956.52173914</v>
          </cell>
          <cell r="F84">
            <v>88336956.52173914</v>
          </cell>
          <cell r="G84">
            <v>58891304.347826086</v>
          </cell>
          <cell r="H84">
            <v>68706521.739130437</v>
          </cell>
          <cell r="I84">
            <v>107967391.30434783</v>
          </cell>
          <cell r="J84">
            <v>88336956.52173914</v>
          </cell>
          <cell r="K84">
            <v>88336956.52173914</v>
          </cell>
          <cell r="L84">
            <v>107967391.30434783</v>
          </cell>
          <cell r="M84">
            <v>107967391.30434783</v>
          </cell>
          <cell r="N84">
            <v>107967391.30434783</v>
          </cell>
          <cell r="O84">
            <v>1079673913.0434783</v>
          </cell>
        </row>
        <row r="85">
          <cell r="B85" t="str">
            <v>20D SUNROOF</v>
          </cell>
          <cell r="C85">
            <v>0</v>
          </cell>
          <cell r="D85">
            <v>0</v>
          </cell>
          <cell r="E85">
            <v>0</v>
          </cell>
          <cell r="F85">
            <v>0</v>
          </cell>
          <cell r="G85">
            <v>0</v>
          </cell>
          <cell r="H85">
            <v>0</v>
          </cell>
          <cell r="I85">
            <v>0</v>
          </cell>
          <cell r="J85">
            <v>0</v>
          </cell>
          <cell r="K85">
            <v>0</v>
          </cell>
          <cell r="L85">
            <v>0</v>
          </cell>
          <cell r="M85">
            <v>0</v>
          </cell>
          <cell r="N85">
            <v>0</v>
          </cell>
          <cell r="O85">
            <v>0</v>
          </cell>
        </row>
        <row r="86">
          <cell r="B86" t="str">
            <v>2.0 D</v>
          </cell>
          <cell r="C86">
            <v>127304347.82608697</v>
          </cell>
          <cell r="D86">
            <v>144278260.86956522</v>
          </cell>
          <cell r="E86">
            <v>144278260.86956522</v>
          </cell>
          <cell r="F86">
            <v>152765217.39130434</v>
          </cell>
          <cell r="G86">
            <v>110330434.7826087</v>
          </cell>
          <cell r="H86">
            <v>110330434.7826087</v>
          </cell>
          <cell r="I86">
            <v>144278260.86956522</v>
          </cell>
          <cell r="J86">
            <v>101843478.26086956</v>
          </cell>
          <cell r="K86">
            <v>127304347.82608697</v>
          </cell>
          <cell r="L86">
            <v>135791304.34782609</v>
          </cell>
          <cell r="M86">
            <v>127304347.82608697</v>
          </cell>
          <cell r="N86">
            <v>135791304.34782609</v>
          </cell>
          <cell r="O86">
            <v>1561600000</v>
          </cell>
        </row>
        <row r="87">
          <cell r="B87" t="str">
            <v>2.0 D G</v>
          </cell>
          <cell r="C87">
            <v>239739130.43478259</v>
          </cell>
          <cell r="D87">
            <v>259717391.30434781</v>
          </cell>
          <cell r="E87">
            <v>259717391.30434781</v>
          </cell>
          <cell r="F87">
            <v>289684782.60869563</v>
          </cell>
          <cell r="G87">
            <v>199782608.69565219</v>
          </cell>
          <cell r="H87">
            <v>209771739.13043478</v>
          </cell>
          <cell r="I87">
            <v>269706521.73913044</v>
          </cell>
          <cell r="J87">
            <v>199782608.69565219</v>
          </cell>
          <cell r="K87">
            <v>239739130.43478259</v>
          </cell>
          <cell r="L87">
            <v>259717391.30434781</v>
          </cell>
          <cell r="M87">
            <v>249728260.86956522</v>
          </cell>
          <cell r="N87">
            <v>259717391.30434781</v>
          </cell>
          <cell r="O87">
            <v>2936804347.826087</v>
          </cell>
        </row>
        <row r="88">
          <cell r="B88" t="str">
            <v>2.0 D Ltd</v>
          </cell>
          <cell r="C88">
            <v>0</v>
          </cell>
          <cell r="D88">
            <v>0</v>
          </cell>
          <cell r="E88">
            <v>0</v>
          </cell>
          <cell r="F88">
            <v>0</v>
          </cell>
          <cell r="G88">
            <v>0</v>
          </cell>
          <cell r="H88">
            <v>0</v>
          </cell>
          <cell r="I88">
            <v>0</v>
          </cell>
          <cell r="J88">
            <v>0</v>
          </cell>
          <cell r="K88">
            <v>0</v>
          </cell>
          <cell r="L88">
            <v>0</v>
          </cell>
          <cell r="M88">
            <v>0</v>
          </cell>
          <cell r="N88">
            <v>0</v>
          </cell>
          <cell r="O88">
            <v>0</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row>
        <row r="90">
          <cell r="B90" t="str">
            <v>Hilux  4 X 2 Std</v>
          </cell>
          <cell r="C90">
            <v>34413913.043478265</v>
          </cell>
          <cell r="D90">
            <v>33739130.434782609</v>
          </cell>
          <cell r="E90">
            <v>29690434.782608699</v>
          </cell>
          <cell r="F90">
            <v>37113043.478260875</v>
          </cell>
          <cell r="G90">
            <v>66128695.652173914</v>
          </cell>
          <cell r="H90">
            <v>15520000.000000002</v>
          </cell>
          <cell r="I90">
            <v>67478260.869565219</v>
          </cell>
          <cell r="J90">
            <v>35088695.652173914</v>
          </cell>
          <cell r="K90">
            <v>188939130.43478262</v>
          </cell>
          <cell r="L90">
            <v>80973913.043478265</v>
          </cell>
          <cell r="M90">
            <v>80973913.043478265</v>
          </cell>
          <cell r="N90">
            <v>86372173.913043484</v>
          </cell>
          <cell r="O90">
            <v>756431304.34782612</v>
          </cell>
        </row>
        <row r="91">
          <cell r="B91" t="str">
            <v>Hilux  4 X 2 Dless</v>
          </cell>
          <cell r="C91">
            <v>44520000</v>
          </cell>
          <cell r="D91">
            <v>122591304.34782608</v>
          </cell>
          <cell r="E91">
            <v>146464347.82608694</v>
          </cell>
          <cell r="F91">
            <v>170982608.69565216</v>
          </cell>
          <cell r="G91">
            <v>72264347.826086953</v>
          </cell>
          <cell r="H91">
            <v>134205217.39130434</v>
          </cell>
          <cell r="I91">
            <v>141947826.0869565</v>
          </cell>
          <cell r="J91">
            <v>121300869.56521738</v>
          </cell>
          <cell r="K91">
            <v>0</v>
          </cell>
          <cell r="L91">
            <v>0</v>
          </cell>
          <cell r="M91">
            <v>0</v>
          </cell>
          <cell r="N91">
            <v>0</v>
          </cell>
          <cell r="O91">
            <v>954276521.73913038</v>
          </cell>
        </row>
        <row r="92">
          <cell r="B92" t="str">
            <v>Cuore - CL</v>
          </cell>
          <cell r="C92">
            <v>26773043.478260871</v>
          </cell>
          <cell r="D92">
            <v>26773043.478260871</v>
          </cell>
          <cell r="E92">
            <v>26773043.478260871</v>
          </cell>
          <cell r="F92">
            <v>26773043.478260871</v>
          </cell>
          <cell r="G92">
            <v>26773043.478260871</v>
          </cell>
          <cell r="H92">
            <v>26773043.478260871</v>
          </cell>
          <cell r="I92">
            <v>26773043.478260871</v>
          </cell>
          <cell r="J92">
            <v>26773043.478260871</v>
          </cell>
          <cell r="K92">
            <v>26773043.478260871</v>
          </cell>
          <cell r="L92">
            <v>26773043.478260871</v>
          </cell>
          <cell r="M92">
            <v>26773043.478260871</v>
          </cell>
          <cell r="N92">
            <v>26773043.478260871</v>
          </cell>
          <cell r="O92">
            <v>321276521.73913044</v>
          </cell>
        </row>
        <row r="93">
          <cell r="B93" t="str">
            <v>Cuore - Cl+AC</v>
          </cell>
          <cell r="C93">
            <v>0</v>
          </cell>
          <cell r="D93">
            <v>0</v>
          </cell>
          <cell r="E93">
            <v>0</v>
          </cell>
          <cell r="F93">
            <v>0</v>
          </cell>
          <cell r="G93">
            <v>0</v>
          </cell>
          <cell r="H93">
            <v>0</v>
          </cell>
          <cell r="I93">
            <v>4853478.2608695645</v>
          </cell>
          <cell r="J93">
            <v>4853478.2608695645</v>
          </cell>
          <cell r="K93">
            <v>4853478.2608695645</v>
          </cell>
          <cell r="L93">
            <v>4853478.2608695645</v>
          </cell>
          <cell r="M93">
            <v>4853478.2608695645</v>
          </cell>
          <cell r="N93">
            <v>4853478.2608695645</v>
          </cell>
          <cell r="O93">
            <v>29120869.565217383</v>
          </cell>
        </row>
        <row r="94">
          <cell r="B94" t="str">
            <v>Cuore - CX</v>
          </cell>
          <cell r="C94">
            <v>70760869.565217391</v>
          </cell>
          <cell r="D94">
            <v>70760869.565217391</v>
          </cell>
          <cell r="E94">
            <v>70760869.565217391</v>
          </cell>
          <cell r="F94">
            <v>70760869.565217391</v>
          </cell>
          <cell r="G94">
            <v>70760869.565217391</v>
          </cell>
          <cell r="H94">
            <v>70760869.565217391</v>
          </cell>
          <cell r="I94">
            <v>70760869.565217391</v>
          </cell>
          <cell r="J94">
            <v>70760869.565217391</v>
          </cell>
          <cell r="K94">
            <v>70760869.565217391</v>
          </cell>
          <cell r="L94">
            <v>70760869.565217391</v>
          </cell>
          <cell r="M94">
            <v>70760869.565217391</v>
          </cell>
          <cell r="N94">
            <v>70760869.565217391</v>
          </cell>
          <cell r="O94">
            <v>849130434.78260863</v>
          </cell>
        </row>
        <row r="95">
          <cell r="B95" t="str">
            <v>Cuore - CX Sunroof</v>
          </cell>
          <cell r="C95">
            <v>0</v>
          </cell>
          <cell r="D95">
            <v>0</v>
          </cell>
          <cell r="E95">
            <v>0</v>
          </cell>
          <cell r="F95">
            <v>0</v>
          </cell>
          <cell r="G95">
            <v>0</v>
          </cell>
          <cell r="H95">
            <v>0</v>
          </cell>
          <cell r="I95">
            <v>12706521.739130436</v>
          </cell>
          <cell r="J95">
            <v>12706521.739130436</v>
          </cell>
          <cell r="K95">
            <v>12706521.739130436</v>
          </cell>
          <cell r="L95">
            <v>12706521.739130436</v>
          </cell>
          <cell r="M95">
            <v>12706521.739130436</v>
          </cell>
          <cell r="N95">
            <v>12706521.739130436</v>
          </cell>
          <cell r="O95">
            <v>76239130.434782609</v>
          </cell>
        </row>
        <row r="96">
          <cell r="C96">
            <v>875570000</v>
          </cell>
          <cell r="D96">
            <v>1008766521.7391305</v>
          </cell>
          <cell r="E96">
            <v>1028590869.5652175</v>
          </cell>
          <cell r="F96">
            <v>1130349130.4347825</v>
          </cell>
          <cell r="G96">
            <v>820990000</v>
          </cell>
          <cell r="H96">
            <v>843093913.04347825</v>
          </cell>
          <cell r="I96">
            <v>1151287391.304348</v>
          </cell>
          <cell r="J96">
            <v>901685652.173913</v>
          </cell>
          <cell r="K96">
            <v>978389565.21739137</v>
          </cell>
          <cell r="L96">
            <v>937367826.0869565</v>
          </cell>
          <cell r="M96">
            <v>926074347.826087</v>
          </cell>
          <cell r="N96">
            <v>949948695.652174</v>
          </cell>
          <cell r="O96">
            <v>11552113913.043478</v>
          </cell>
        </row>
        <row r="97">
          <cell r="C97">
            <v>778036086.95652175</v>
          </cell>
        </row>
        <row r="98">
          <cell r="C98">
            <v>778036086.95652175</v>
          </cell>
        </row>
        <row r="99">
          <cell r="C99">
            <v>437785000</v>
          </cell>
          <cell r="D99">
            <v>942168260.86956525</v>
          </cell>
          <cell r="E99">
            <v>1018678695.652174</v>
          </cell>
          <cell r="F99">
            <v>1079470000</v>
          </cell>
          <cell r="G99">
            <v>975669565.21739125</v>
          </cell>
          <cell r="H99">
            <v>832041956.52173913</v>
          </cell>
          <cell r="I99">
            <v>997190652.17391312</v>
          </cell>
          <cell r="J99">
            <v>1026486521.7391305</v>
          </cell>
          <cell r="K99">
            <v>940037608.69565225</v>
          </cell>
          <cell r="L99">
            <v>957878695.652174</v>
          </cell>
          <cell r="M99">
            <v>931721086.95652175</v>
          </cell>
          <cell r="N99">
            <v>938011521.7391305</v>
          </cell>
          <cell r="O99">
            <v>-11552113913.043478</v>
          </cell>
        </row>
        <row r="100">
          <cell r="C100">
            <v>-97533913.043478251</v>
          </cell>
        </row>
        <row r="102">
          <cell r="B102" t="str">
            <v>Per Unit  - Documents cost in Rupees</v>
          </cell>
        </row>
        <row r="104">
          <cell r="B104" t="str">
            <v>Product</v>
          </cell>
          <cell r="C104">
            <v>35977</v>
          </cell>
          <cell r="D104">
            <v>36008</v>
          </cell>
          <cell r="E104">
            <v>36039</v>
          </cell>
          <cell r="F104">
            <v>36070</v>
          </cell>
          <cell r="G104">
            <v>36101</v>
          </cell>
          <cell r="H104">
            <v>36132</v>
          </cell>
          <cell r="I104">
            <v>36163</v>
          </cell>
          <cell r="J104">
            <v>36194</v>
          </cell>
          <cell r="K104">
            <v>36225</v>
          </cell>
          <cell r="L104">
            <v>36256</v>
          </cell>
          <cell r="M104">
            <v>36287</v>
          </cell>
          <cell r="N104">
            <v>36318</v>
          </cell>
        </row>
        <row r="106">
          <cell r="B106" t="str">
            <v>XE</v>
          </cell>
          <cell r="C106">
            <v>189587.33040000001</v>
          </cell>
          <cell r="D106">
            <v>189587.33040000001</v>
          </cell>
          <cell r="E106">
            <v>189587.33040000001</v>
          </cell>
          <cell r="F106">
            <v>186648.19134000002</v>
          </cell>
          <cell r="G106">
            <v>186648.19134000002</v>
          </cell>
          <cell r="H106">
            <v>186648.19134000002</v>
          </cell>
          <cell r="I106">
            <v>186648.19134000002</v>
          </cell>
          <cell r="J106">
            <v>186648.19134000002</v>
          </cell>
          <cell r="K106">
            <v>186648.19134000002</v>
          </cell>
          <cell r="L106">
            <v>186648.19134000002</v>
          </cell>
          <cell r="M106">
            <v>186648.19134000002</v>
          </cell>
          <cell r="N106">
            <v>186648.19134000002</v>
          </cell>
        </row>
        <row r="107">
          <cell r="B107" t="str">
            <v>XE G</v>
          </cell>
          <cell r="C107">
            <v>189587.33040000001</v>
          </cell>
          <cell r="D107">
            <v>189587.33040000001</v>
          </cell>
          <cell r="E107">
            <v>189587.33040000001</v>
          </cell>
          <cell r="F107">
            <v>186648.19134000002</v>
          </cell>
          <cell r="G107">
            <v>186648.19134000002</v>
          </cell>
          <cell r="H107">
            <v>186648.19134000002</v>
          </cell>
          <cell r="I107">
            <v>186648.19134000002</v>
          </cell>
          <cell r="J107">
            <v>186648.19134000002</v>
          </cell>
          <cell r="K107">
            <v>186648.19134000002</v>
          </cell>
          <cell r="L107">
            <v>186648.19134000002</v>
          </cell>
          <cell r="M107">
            <v>186648.19134000002</v>
          </cell>
          <cell r="N107">
            <v>186648.19134000002</v>
          </cell>
        </row>
        <row r="108">
          <cell r="B108" t="str">
            <v>GL</v>
          </cell>
          <cell r="C108">
            <v>228555.72636000006</v>
          </cell>
          <cell r="D108">
            <v>228555.72636000006</v>
          </cell>
          <cell r="E108">
            <v>228555.72636000006</v>
          </cell>
          <cell r="F108">
            <v>225024.45498000004</v>
          </cell>
          <cell r="G108">
            <v>225024.45498000004</v>
          </cell>
          <cell r="H108">
            <v>225024.45498000004</v>
          </cell>
          <cell r="I108">
            <v>225024.45498000004</v>
          </cell>
          <cell r="J108">
            <v>225024.45498000004</v>
          </cell>
          <cell r="K108">
            <v>225024.45498000004</v>
          </cell>
          <cell r="L108">
            <v>225024.45498000004</v>
          </cell>
          <cell r="M108">
            <v>225024.45498000004</v>
          </cell>
          <cell r="N108">
            <v>225024.45498000004</v>
          </cell>
        </row>
        <row r="109">
          <cell r="B109" t="str">
            <v>GLI</v>
          </cell>
          <cell r="C109">
            <v>276261.74862000003</v>
          </cell>
          <cell r="D109">
            <v>276261.74862000003</v>
          </cell>
          <cell r="E109">
            <v>276261.74862000003</v>
          </cell>
          <cell r="F109">
            <v>271981.38786000002</v>
          </cell>
          <cell r="G109">
            <v>271981.38786000002</v>
          </cell>
          <cell r="H109">
            <v>271981.38786000002</v>
          </cell>
          <cell r="I109">
            <v>271981.38786000002</v>
          </cell>
          <cell r="J109">
            <v>271981.38786000002</v>
          </cell>
          <cell r="K109">
            <v>271981.38786000002</v>
          </cell>
          <cell r="L109">
            <v>271981.38786000002</v>
          </cell>
          <cell r="M109">
            <v>271981.38786000002</v>
          </cell>
          <cell r="N109">
            <v>271981.38786000002</v>
          </cell>
        </row>
        <row r="110">
          <cell r="B110" t="str">
            <v>XE LTD</v>
          </cell>
          <cell r="C110">
            <v>276261.74862000003</v>
          </cell>
          <cell r="D110">
            <v>276261.74862000003</v>
          </cell>
          <cell r="E110">
            <v>276261.74862000003</v>
          </cell>
          <cell r="F110">
            <v>271981.38786000002</v>
          </cell>
          <cell r="G110">
            <v>271981.38786000002</v>
          </cell>
          <cell r="H110">
            <v>271981.38786000002</v>
          </cell>
          <cell r="I110">
            <v>271981.38786000002</v>
          </cell>
          <cell r="J110">
            <v>271981.38786000002</v>
          </cell>
          <cell r="K110">
            <v>271981.38786000002</v>
          </cell>
          <cell r="L110">
            <v>271981.38786000002</v>
          </cell>
          <cell r="M110">
            <v>271981.38786000002</v>
          </cell>
          <cell r="N110">
            <v>271981.38786000002</v>
          </cell>
        </row>
        <row r="111">
          <cell r="B111" t="str">
            <v>GLI - A/T</v>
          </cell>
          <cell r="C111">
            <v>320919.44430000003</v>
          </cell>
          <cell r="D111">
            <v>320919.44430000003</v>
          </cell>
          <cell r="E111">
            <v>320919.44430000003</v>
          </cell>
          <cell r="F111">
            <v>320919.44430000003</v>
          </cell>
          <cell r="G111">
            <v>320919.44430000003</v>
          </cell>
          <cell r="H111">
            <v>320919.44430000003</v>
          </cell>
          <cell r="I111">
            <v>320919.44430000003</v>
          </cell>
          <cell r="J111">
            <v>320919.44430000003</v>
          </cell>
          <cell r="K111">
            <v>320919.44430000003</v>
          </cell>
          <cell r="L111">
            <v>320919.44430000003</v>
          </cell>
          <cell r="M111">
            <v>320919.44430000003</v>
          </cell>
          <cell r="N111">
            <v>320919.44430000003</v>
          </cell>
        </row>
        <row r="112">
          <cell r="B112" t="str">
            <v>20D SUNROOF</v>
          </cell>
          <cell r="C112">
            <v>320919.44430000003</v>
          </cell>
          <cell r="D112">
            <v>320919.44430000003</v>
          </cell>
          <cell r="E112">
            <v>320919.44430000003</v>
          </cell>
          <cell r="F112">
            <v>320919.44430000003</v>
          </cell>
          <cell r="G112">
            <v>320919.44430000003</v>
          </cell>
          <cell r="H112">
            <v>320919.44430000003</v>
          </cell>
          <cell r="I112">
            <v>320919.44430000003</v>
          </cell>
          <cell r="J112">
            <v>320919.44430000003</v>
          </cell>
          <cell r="K112">
            <v>320919.44430000003</v>
          </cell>
          <cell r="L112">
            <v>320919.44430000003</v>
          </cell>
          <cell r="M112">
            <v>320919.44430000003</v>
          </cell>
          <cell r="N112">
            <v>320919.44430000003</v>
          </cell>
        </row>
        <row r="113">
          <cell r="B113" t="str">
            <v>2.0 D</v>
          </cell>
          <cell r="C113">
            <v>275632.34556000005</v>
          </cell>
          <cell r="D113">
            <v>275632.34556000005</v>
          </cell>
          <cell r="E113">
            <v>275632.34556000005</v>
          </cell>
          <cell r="F113">
            <v>271367.20806000003</v>
          </cell>
          <cell r="G113">
            <v>271367.20806000003</v>
          </cell>
          <cell r="H113">
            <v>271367.20806000003</v>
          </cell>
          <cell r="I113">
            <v>271367.20806000003</v>
          </cell>
          <cell r="J113">
            <v>271367.20806000003</v>
          </cell>
          <cell r="K113">
            <v>271367.20806000003</v>
          </cell>
          <cell r="L113">
            <v>271367.20806000003</v>
          </cell>
          <cell r="M113">
            <v>271367.20806000003</v>
          </cell>
          <cell r="N113">
            <v>271367.20806000003</v>
          </cell>
        </row>
        <row r="114">
          <cell r="B114" t="str">
            <v>2.0 D G</v>
          </cell>
          <cell r="C114">
            <v>275632.34556000005</v>
          </cell>
          <cell r="D114">
            <v>275632.34556000005</v>
          </cell>
          <cell r="E114">
            <v>275632.34556000005</v>
          </cell>
          <cell r="F114">
            <v>271367.20806000003</v>
          </cell>
          <cell r="G114">
            <v>271367.20806000003</v>
          </cell>
          <cell r="H114">
            <v>271367.20806000003</v>
          </cell>
          <cell r="I114">
            <v>271367.20806000003</v>
          </cell>
          <cell r="J114">
            <v>271367.20806000003</v>
          </cell>
          <cell r="K114">
            <v>271367.20806000003</v>
          </cell>
          <cell r="L114">
            <v>271367.20806000003</v>
          </cell>
          <cell r="M114">
            <v>271367.20806000003</v>
          </cell>
          <cell r="N114">
            <v>271367.20806000003</v>
          </cell>
        </row>
        <row r="115">
          <cell r="B115" t="str">
            <v>2.0 D Ltd</v>
          </cell>
          <cell r="C115">
            <v>275632.34556000005</v>
          </cell>
          <cell r="D115">
            <v>275632.34556000005</v>
          </cell>
          <cell r="E115">
            <v>275632.34556000005</v>
          </cell>
          <cell r="F115">
            <v>271367.20806000003</v>
          </cell>
          <cell r="G115">
            <v>271367.20806000003</v>
          </cell>
          <cell r="H115">
            <v>271367.20806000003</v>
          </cell>
          <cell r="I115">
            <v>271367.20806000003</v>
          </cell>
          <cell r="J115">
            <v>271367.20806000003</v>
          </cell>
          <cell r="K115">
            <v>271367.20806000003</v>
          </cell>
          <cell r="L115">
            <v>271367.20806000003</v>
          </cell>
          <cell r="M115">
            <v>271367.20806000003</v>
          </cell>
          <cell r="N115">
            <v>271367.20806000003</v>
          </cell>
        </row>
        <row r="116">
          <cell r="B116">
            <v>0</v>
          </cell>
          <cell r="C116">
            <v>275632.34556000005</v>
          </cell>
          <cell r="D116">
            <v>275632.34556000005</v>
          </cell>
          <cell r="E116">
            <v>275632.34556000005</v>
          </cell>
          <cell r="F116">
            <v>271367.20806000003</v>
          </cell>
          <cell r="G116">
            <v>271367.20806000003</v>
          </cell>
          <cell r="H116">
            <v>271367.20806000003</v>
          </cell>
          <cell r="I116">
            <v>271367.20806000003</v>
          </cell>
          <cell r="J116">
            <v>271367.20806000003</v>
          </cell>
          <cell r="K116">
            <v>271367.20806000003</v>
          </cell>
          <cell r="L116">
            <v>271367.20806000003</v>
          </cell>
          <cell r="M116">
            <v>271367.20806000003</v>
          </cell>
          <cell r="N116">
            <v>271367.20806000003</v>
          </cell>
        </row>
        <row r="117">
          <cell r="B117" t="str">
            <v>Hilux  4 X 2 Std</v>
          </cell>
          <cell r="C117">
            <v>373139.95056000008</v>
          </cell>
          <cell r="D117">
            <v>373139.95056000008</v>
          </cell>
          <cell r="E117">
            <v>373139.95056000008</v>
          </cell>
          <cell r="F117">
            <v>373139.95056000008</v>
          </cell>
          <cell r="G117">
            <v>373139.95056000008</v>
          </cell>
          <cell r="H117">
            <v>373139.95056000008</v>
          </cell>
          <cell r="I117">
            <v>373139.95056000008</v>
          </cell>
          <cell r="J117">
            <v>373139.95056000008</v>
          </cell>
          <cell r="K117">
            <v>373139.95056000008</v>
          </cell>
          <cell r="L117">
            <v>373139.95056000008</v>
          </cell>
          <cell r="M117">
            <v>373139.95056000008</v>
          </cell>
          <cell r="N117">
            <v>373139.95056000008</v>
          </cell>
        </row>
        <row r="118">
          <cell r="B118" t="str">
            <v>Hilux  4 X 2 Dless</v>
          </cell>
          <cell r="C118">
            <v>371846.25088000007</v>
          </cell>
          <cell r="D118">
            <v>371846.25088000007</v>
          </cell>
          <cell r="E118">
            <v>371846.25088000007</v>
          </cell>
          <cell r="F118">
            <v>371846.25088000007</v>
          </cell>
          <cell r="G118">
            <v>371846.25088000007</v>
          </cell>
          <cell r="H118">
            <v>371846.25088000007</v>
          </cell>
          <cell r="I118">
            <v>371846.25088000007</v>
          </cell>
          <cell r="J118">
            <v>371846.25088000007</v>
          </cell>
          <cell r="K118">
            <v>371846.25088000007</v>
          </cell>
          <cell r="L118">
            <v>371846.25088000007</v>
          </cell>
          <cell r="M118">
            <v>371846.25088000007</v>
          </cell>
          <cell r="N118">
            <v>371846.25088000007</v>
          </cell>
        </row>
        <row r="119">
          <cell r="B119" t="str">
            <v>Cuore - CL</v>
          </cell>
          <cell r="C119">
            <v>134495.40234</v>
          </cell>
          <cell r="D119">
            <v>134495.40234</v>
          </cell>
          <cell r="E119">
            <v>134495.40234</v>
          </cell>
          <cell r="F119">
            <v>134495.40234</v>
          </cell>
          <cell r="G119">
            <v>134495.40234</v>
          </cell>
          <cell r="H119">
            <v>134495.40234</v>
          </cell>
          <cell r="I119">
            <v>134495.40234</v>
          </cell>
          <cell r="J119">
            <v>134495.40234</v>
          </cell>
          <cell r="K119">
            <v>134495.40234</v>
          </cell>
          <cell r="L119">
            <v>134495.40234</v>
          </cell>
          <cell r="M119">
            <v>134495.40234</v>
          </cell>
          <cell r="N119">
            <v>134495.40234</v>
          </cell>
        </row>
        <row r="120">
          <cell r="B120" t="str">
            <v>Cuore - Cl+AC</v>
          </cell>
          <cell r="C120">
            <v>134495.40234</v>
          </cell>
          <cell r="D120">
            <v>134495.40234</v>
          </cell>
          <cell r="E120">
            <v>134495.40234</v>
          </cell>
          <cell r="F120">
            <v>134495.40234</v>
          </cell>
          <cell r="G120">
            <v>134495.40234</v>
          </cell>
          <cell r="H120">
            <v>134495.40234</v>
          </cell>
          <cell r="I120">
            <v>134495.40234</v>
          </cell>
          <cell r="J120">
            <v>134495.40234</v>
          </cell>
          <cell r="K120">
            <v>134495.40234</v>
          </cell>
          <cell r="L120">
            <v>134495.40234</v>
          </cell>
          <cell r="M120">
            <v>134495.40234</v>
          </cell>
          <cell r="N120">
            <v>134495.40234</v>
          </cell>
        </row>
        <row r="121">
          <cell r="B121" t="str">
            <v>Cuore - CX</v>
          </cell>
          <cell r="C121">
            <v>134495.40234</v>
          </cell>
          <cell r="D121">
            <v>134495.40234</v>
          </cell>
          <cell r="E121">
            <v>134495.40234</v>
          </cell>
          <cell r="F121">
            <v>134495.40234</v>
          </cell>
          <cell r="G121">
            <v>134495.40234</v>
          </cell>
          <cell r="H121">
            <v>134495.40234</v>
          </cell>
          <cell r="I121">
            <v>134495.40234</v>
          </cell>
          <cell r="J121">
            <v>134495.40234</v>
          </cell>
          <cell r="K121">
            <v>134495.40234</v>
          </cell>
          <cell r="L121">
            <v>134495.40234</v>
          </cell>
          <cell r="M121">
            <v>134495.40234</v>
          </cell>
          <cell r="N121">
            <v>134495.40234</v>
          </cell>
        </row>
        <row r="122">
          <cell r="B122" t="str">
            <v>Cuore - CX Sunroof</v>
          </cell>
          <cell r="C122">
            <v>134495.40234</v>
          </cell>
          <cell r="D122">
            <v>134495.40234</v>
          </cell>
          <cell r="E122">
            <v>134495.40234</v>
          </cell>
          <cell r="F122">
            <v>134495.40234</v>
          </cell>
          <cell r="G122">
            <v>134495.40234</v>
          </cell>
          <cell r="H122">
            <v>134495.40234</v>
          </cell>
          <cell r="I122">
            <v>134495.40234</v>
          </cell>
          <cell r="J122">
            <v>134495.40234</v>
          </cell>
          <cell r="K122">
            <v>134495.40234</v>
          </cell>
          <cell r="L122">
            <v>134495.40234</v>
          </cell>
          <cell r="M122">
            <v>134495.40234</v>
          </cell>
          <cell r="N122">
            <v>134495.40234</v>
          </cell>
        </row>
        <row r="124">
          <cell r="B124" t="str">
            <v>Per Unit  - Govt Levies in Rupees</v>
          </cell>
        </row>
        <row r="126">
          <cell r="B126" t="str">
            <v>Product</v>
          </cell>
          <cell r="C126">
            <v>35977</v>
          </cell>
          <cell r="D126">
            <v>36008</v>
          </cell>
          <cell r="E126">
            <v>36039</v>
          </cell>
          <cell r="F126">
            <v>36070</v>
          </cell>
          <cell r="G126">
            <v>36101</v>
          </cell>
          <cell r="H126">
            <v>36132</v>
          </cell>
          <cell r="I126">
            <v>36163</v>
          </cell>
          <cell r="J126">
            <v>36194</v>
          </cell>
          <cell r="K126">
            <v>36225</v>
          </cell>
          <cell r="L126">
            <v>36256</v>
          </cell>
          <cell r="M126">
            <v>36287</v>
          </cell>
          <cell r="N126">
            <v>36318</v>
          </cell>
        </row>
        <row r="128">
          <cell r="B128" t="str">
            <v>XE</v>
          </cell>
          <cell r="C128">
            <v>71559.158247292275</v>
          </cell>
          <cell r="D128">
            <v>71559.158247292275</v>
          </cell>
          <cell r="E128">
            <v>71559.158247292275</v>
          </cell>
          <cell r="F128">
            <v>70457.540606837661</v>
          </cell>
          <cell r="G128">
            <v>70457.540606837661</v>
          </cell>
          <cell r="H128">
            <v>70457.540606837661</v>
          </cell>
          <cell r="I128">
            <v>70457.540606837661</v>
          </cell>
          <cell r="J128">
            <v>70457.540606837661</v>
          </cell>
          <cell r="K128">
            <v>70457.540606837661</v>
          </cell>
          <cell r="L128">
            <v>70457.540606837661</v>
          </cell>
          <cell r="M128">
            <v>70457.540606837661</v>
          </cell>
          <cell r="N128">
            <v>70457.540606837661</v>
          </cell>
          <cell r="O128">
            <v>0</v>
          </cell>
        </row>
        <row r="129">
          <cell r="B129" t="str">
            <v>XE G</v>
          </cell>
          <cell r="C129">
            <v>71559.158247292275</v>
          </cell>
          <cell r="D129">
            <v>71559.158247292275</v>
          </cell>
          <cell r="E129">
            <v>71559.158247292275</v>
          </cell>
          <cell r="F129">
            <v>70457.540606837661</v>
          </cell>
          <cell r="G129">
            <v>70457.540606837661</v>
          </cell>
          <cell r="H129">
            <v>70457.540606837661</v>
          </cell>
          <cell r="I129">
            <v>70457.540606837661</v>
          </cell>
          <cell r="J129">
            <v>70457.540606837661</v>
          </cell>
          <cell r="K129">
            <v>70457.540606837661</v>
          </cell>
          <cell r="L129">
            <v>70457.540606837661</v>
          </cell>
          <cell r="M129">
            <v>70457.540606837661</v>
          </cell>
          <cell r="N129">
            <v>70457.540606837661</v>
          </cell>
          <cell r="O129">
            <v>0</v>
          </cell>
        </row>
        <row r="130">
          <cell r="B130" t="str">
            <v>GL</v>
          </cell>
          <cell r="C130">
            <v>86164.888542257118</v>
          </cell>
          <cell r="D130">
            <v>86164.888542257118</v>
          </cell>
          <cell r="E130">
            <v>86164.888542257118</v>
          </cell>
          <cell r="F130">
            <v>84841.334002636053</v>
          </cell>
          <cell r="G130">
            <v>84841.334002636053</v>
          </cell>
          <cell r="H130">
            <v>84841.334002636053</v>
          </cell>
          <cell r="I130">
            <v>84841.334002636053</v>
          </cell>
          <cell r="J130">
            <v>84841.334002636053</v>
          </cell>
          <cell r="K130">
            <v>84841.334002636053</v>
          </cell>
          <cell r="L130">
            <v>84841.334002636053</v>
          </cell>
          <cell r="M130">
            <v>84841.334002636053</v>
          </cell>
          <cell r="N130">
            <v>84841.334002636053</v>
          </cell>
          <cell r="O130" t="e">
            <v>#REF!</v>
          </cell>
        </row>
        <row r="131">
          <cell r="B131" t="str">
            <v>GLI</v>
          </cell>
          <cell r="C131">
            <v>104045.56536791798</v>
          </cell>
          <cell r="D131">
            <v>104045.56536791798</v>
          </cell>
          <cell r="E131">
            <v>104045.56536791798</v>
          </cell>
          <cell r="F131">
            <v>102441.24491064579</v>
          </cell>
          <cell r="G131">
            <v>102441.24491064579</v>
          </cell>
          <cell r="H131">
            <v>102441.24491064579</v>
          </cell>
          <cell r="I131">
            <v>102441.24491064579</v>
          </cell>
          <cell r="J131">
            <v>102441.24491064579</v>
          </cell>
          <cell r="K131">
            <v>102441.24491064579</v>
          </cell>
          <cell r="L131">
            <v>102441.24491064579</v>
          </cell>
          <cell r="M131">
            <v>102441.24491064579</v>
          </cell>
          <cell r="N131">
            <v>102441.24491064579</v>
          </cell>
          <cell r="O131">
            <v>0</v>
          </cell>
        </row>
        <row r="132">
          <cell r="B132" t="str">
            <v>XE LTD</v>
          </cell>
          <cell r="C132">
            <v>104045.56536791798</v>
          </cell>
          <cell r="D132">
            <v>104045.56536791798</v>
          </cell>
          <cell r="E132">
            <v>104045.56536791798</v>
          </cell>
          <cell r="F132">
            <v>102441.24491064579</v>
          </cell>
          <cell r="G132">
            <v>102441.24491064579</v>
          </cell>
          <cell r="H132">
            <v>102441.24491064579</v>
          </cell>
          <cell r="I132">
            <v>102441.24491064579</v>
          </cell>
          <cell r="J132">
            <v>102441.24491064579</v>
          </cell>
          <cell r="K132">
            <v>102441.24491064579</v>
          </cell>
          <cell r="L132">
            <v>102441.24491064579</v>
          </cell>
          <cell r="M132">
            <v>102441.24491064579</v>
          </cell>
          <cell r="N132">
            <v>102441.24491064579</v>
          </cell>
          <cell r="O132">
            <v>0</v>
          </cell>
        </row>
        <row r="133">
          <cell r="B133" t="str">
            <v>GLI - A/T</v>
          </cell>
          <cell r="C133">
            <v>120783.70001852614</v>
          </cell>
          <cell r="D133">
            <v>120783.70001852614</v>
          </cell>
          <cell r="E133">
            <v>120783.70001852614</v>
          </cell>
          <cell r="F133">
            <v>120783.70001852614</v>
          </cell>
          <cell r="G133">
            <v>120783.70001852614</v>
          </cell>
          <cell r="H133">
            <v>120783.70001852614</v>
          </cell>
          <cell r="I133">
            <v>120783.70001852614</v>
          </cell>
          <cell r="J133">
            <v>120783.70001852614</v>
          </cell>
          <cell r="K133">
            <v>120783.70001852614</v>
          </cell>
          <cell r="L133">
            <v>120783.70001852614</v>
          </cell>
          <cell r="M133">
            <v>120783.70001852614</v>
          </cell>
          <cell r="N133">
            <v>120783.70001852614</v>
          </cell>
          <cell r="O133">
            <v>0</v>
          </cell>
        </row>
        <row r="134">
          <cell r="B134" t="str">
            <v>20D SUNROOF</v>
          </cell>
          <cell r="C134">
            <v>120783.70001852614</v>
          </cell>
          <cell r="D134">
            <v>120783.70001852614</v>
          </cell>
          <cell r="E134">
            <v>120783.70001852614</v>
          </cell>
          <cell r="F134">
            <v>120783.70001852614</v>
          </cell>
          <cell r="G134">
            <v>120783.70001852614</v>
          </cell>
          <cell r="H134">
            <v>120783.70001852614</v>
          </cell>
          <cell r="I134">
            <v>120783.70001852614</v>
          </cell>
          <cell r="J134">
            <v>120783.70001852614</v>
          </cell>
          <cell r="K134">
            <v>120783.70001852614</v>
          </cell>
          <cell r="L134">
            <v>120783.70001852614</v>
          </cell>
          <cell r="M134">
            <v>120783.70001852614</v>
          </cell>
          <cell r="N134">
            <v>120783.70001852614</v>
          </cell>
          <cell r="O134">
            <v>0</v>
          </cell>
        </row>
        <row r="135">
          <cell r="B135" t="str">
            <v>2.0 D</v>
          </cell>
          <cell r="C135">
            <v>103809.65903626854</v>
          </cell>
          <cell r="D135">
            <v>103809.65903626854</v>
          </cell>
          <cell r="E135">
            <v>103809.65903626854</v>
          </cell>
          <cell r="F135">
            <v>102211.04440353165</v>
          </cell>
          <cell r="G135">
            <v>102211.04440353165</v>
          </cell>
          <cell r="H135">
            <v>102211.04440353165</v>
          </cell>
          <cell r="I135">
            <v>102211.04440353165</v>
          </cell>
          <cell r="J135">
            <v>102211.04440353165</v>
          </cell>
          <cell r="K135">
            <v>102211.04440353165</v>
          </cell>
          <cell r="L135">
            <v>102211.04440353165</v>
          </cell>
          <cell r="M135">
            <v>102211.04440353165</v>
          </cell>
          <cell r="N135">
            <v>102211.04440353165</v>
          </cell>
          <cell r="O135">
            <v>0</v>
          </cell>
        </row>
        <row r="136">
          <cell r="B136" t="str">
            <v>2.0 D G</v>
          </cell>
          <cell r="C136">
            <v>103809.65903626854</v>
          </cell>
          <cell r="D136">
            <v>103809.65903626854</v>
          </cell>
          <cell r="E136">
            <v>103809.65903626854</v>
          </cell>
          <cell r="F136">
            <v>102211.04440353165</v>
          </cell>
          <cell r="G136">
            <v>102211.04440353165</v>
          </cell>
          <cell r="H136">
            <v>102211.04440353165</v>
          </cell>
          <cell r="I136">
            <v>102211.04440353165</v>
          </cell>
          <cell r="J136">
            <v>102211.04440353165</v>
          </cell>
          <cell r="K136">
            <v>102211.04440353165</v>
          </cell>
          <cell r="L136">
            <v>102211.04440353165</v>
          </cell>
          <cell r="M136">
            <v>102211.04440353165</v>
          </cell>
          <cell r="N136">
            <v>102211.04440353165</v>
          </cell>
          <cell r="O136">
            <v>0</v>
          </cell>
        </row>
        <row r="137">
          <cell r="B137" t="str">
            <v>2.0 D Ltd</v>
          </cell>
          <cell r="C137">
            <v>103809.65903626854</v>
          </cell>
          <cell r="D137">
            <v>103809.65903626854</v>
          </cell>
          <cell r="E137">
            <v>103809.65903626854</v>
          </cell>
          <cell r="F137">
            <v>102211.04440353165</v>
          </cell>
          <cell r="G137">
            <v>102211.04440353165</v>
          </cell>
          <cell r="H137">
            <v>102211.04440353165</v>
          </cell>
          <cell r="I137">
            <v>102211.04440353165</v>
          </cell>
          <cell r="J137">
            <v>102211.04440353165</v>
          </cell>
          <cell r="K137">
            <v>102211.04440353165</v>
          </cell>
          <cell r="L137">
            <v>102211.04440353165</v>
          </cell>
          <cell r="M137">
            <v>102211.04440353165</v>
          </cell>
          <cell r="N137">
            <v>102211.04440353165</v>
          </cell>
          <cell r="O137">
            <v>0</v>
          </cell>
        </row>
        <row r="138">
          <cell r="B138">
            <v>0</v>
          </cell>
          <cell r="C138">
            <v>103809.65903626854</v>
          </cell>
          <cell r="D138">
            <v>103809.65903626854</v>
          </cell>
          <cell r="E138">
            <v>103809.65903626854</v>
          </cell>
          <cell r="F138">
            <v>102211.04440353165</v>
          </cell>
          <cell r="G138">
            <v>102211.04440353165</v>
          </cell>
          <cell r="H138">
            <v>102211.04440353165</v>
          </cell>
          <cell r="I138">
            <v>102211.04440353165</v>
          </cell>
          <cell r="J138">
            <v>102211.04440353165</v>
          </cell>
          <cell r="K138">
            <v>102211.04440353165</v>
          </cell>
          <cell r="L138">
            <v>102211.04440353165</v>
          </cell>
          <cell r="M138">
            <v>102211.04440353165</v>
          </cell>
          <cell r="N138">
            <v>102211.04440353165</v>
          </cell>
          <cell r="O138">
            <v>0</v>
          </cell>
        </row>
        <row r="139">
          <cell r="B139" t="str">
            <v>Hilux  4 X 2 Std</v>
          </cell>
          <cell r="C139">
            <v>83409.564184176721</v>
          </cell>
          <cell r="D139">
            <v>83409.564184176721</v>
          </cell>
          <cell r="E139">
            <v>83409.564184176721</v>
          </cell>
          <cell r="F139">
            <v>83409.564184176721</v>
          </cell>
          <cell r="G139">
            <v>83409.564184176721</v>
          </cell>
          <cell r="H139">
            <v>83409.564184176721</v>
          </cell>
          <cell r="I139">
            <v>83409.564184176721</v>
          </cell>
          <cell r="J139">
            <v>83409.564184176721</v>
          </cell>
          <cell r="K139">
            <v>83409.564184176721</v>
          </cell>
          <cell r="L139">
            <v>83409.564184176721</v>
          </cell>
          <cell r="M139">
            <v>83409.564184176721</v>
          </cell>
          <cell r="N139">
            <v>83409.564184176721</v>
          </cell>
          <cell r="O139">
            <v>0</v>
          </cell>
        </row>
        <row r="140">
          <cell r="B140" t="str">
            <v>Hilux  4 X 2 Dless</v>
          </cell>
          <cell r="C140">
            <v>83409.564184176721</v>
          </cell>
          <cell r="D140">
            <v>83409.564184176721</v>
          </cell>
          <cell r="E140">
            <v>83409.564184176721</v>
          </cell>
          <cell r="F140">
            <v>83409.564184176721</v>
          </cell>
          <cell r="G140">
            <v>83409.564184176721</v>
          </cell>
          <cell r="H140">
            <v>83409.564184176721</v>
          </cell>
          <cell r="I140">
            <v>83409.564184176721</v>
          </cell>
          <cell r="J140">
            <v>83409.564184176721</v>
          </cell>
          <cell r="K140">
            <v>83409.564184176721</v>
          </cell>
          <cell r="L140">
            <v>83409.564184176721</v>
          </cell>
          <cell r="M140">
            <v>83409.564184176721</v>
          </cell>
          <cell r="N140">
            <v>83409.564184176721</v>
          </cell>
          <cell r="O140">
            <v>0</v>
          </cell>
        </row>
        <row r="141">
          <cell r="B141" t="str">
            <v>Cuore - CL</v>
          </cell>
          <cell r="C141">
            <v>50910.172759156616</v>
          </cell>
          <cell r="D141">
            <v>50910.172759156616</v>
          </cell>
          <cell r="E141">
            <v>50910.172759156616</v>
          </cell>
          <cell r="F141">
            <v>50910.172759156616</v>
          </cell>
          <cell r="G141">
            <v>50910.172759156616</v>
          </cell>
          <cell r="H141">
            <v>50910.172759156616</v>
          </cell>
          <cell r="I141">
            <v>50910.172759156616</v>
          </cell>
          <cell r="J141">
            <v>50910.172759156616</v>
          </cell>
          <cell r="K141">
            <v>50910.172759156616</v>
          </cell>
          <cell r="L141">
            <v>50910.172759156616</v>
          </cell>
          <cell r="M141">
            <v>50910.172759156616</v>
          </cell>
          <cell r="N141">
            <v>50910.172759156616</v>
          </cell>
          <cell r="O141">
            <v>0</v>
          </cell>
        </row>
        <row r="142">
          <cell r="B142" t="str">
            <v>Cuore - Cl+AC</v>
          </cell>
          <cell r="C142">
            <v>50910.172759156616</v>
          </cell>
          <cell r="D142">
            <v>50910.172759156616</v>
          </cell>
          <cell r="E142">
            <v>50910.172759156616</v>
          </cell>
          <cell r="F142">
            <v>50910.172759156616</v>
          </cell>
          <cell r="G142">
            <v>50910.172759156616</v>
          </cell>
          <cell r="H142">
            <v>50910.172759156616</v>
          </cell>
          <cell r="I142">
            <v>50910.172759156616</v>
          </cell>
          <cell r="J142">
            <v>50910.172759156616</v>
          </cell>
          <cell r="K142">
            <v>50910.172759156616</v>
          </cell>
          <cell r="L142">
            <v>50910.172759156616</v>
          </cell>
          <cell r="M142">
            <v>50910.172759156616</v>
          </cell>
          <cell r="N142">
            <v>50910.172759156616</v>
          </cell>
          <cell r="O142">
            <v>0</v>
          </cell>
        </row>
        <row r="143">
          <cell r="B143" t="str">
            <v>Cuore - CX</v>
          </cell>
          <cell r="C143">
            <v>50910.172759156616</v>
          </cell>
          <cell r="D143">
            <v>50910.172759156616</v>
          </cell>
          <cell r="E143">
            <v>50910.172759156616</v>
          </cell>
          <cell r="F143">
            <v>50910.172759156616</v>
          </cell>
          <cell r="G143">
            <v>50910.172759156616</v>
          </cell>
          <cell r="H143">
            <v>50910.172759156616</v>
          </cell>
          <cell r="I143">
            <v>50910.172759156616</v>
          </cell>
          <cell r="J143">
            <v>50910.172759156616</v>
          </cell>
          <cell r="K143">
            <v>50910.172759156616</v>
          </cell>
          <cell r="L143">
            <v>50910.172759156616</v>
          </cell>
          <cell r="M143">
            <v>50910.172759156616</v>
          </cell>
          <cell r="N143">
            <v>50910.172759156616</v>
          </cell>
          <cell r="O143">
            <v>0</v>
          </cell>
        </row>
        <row r="144">
          <cell r="B144" t="str">
            <v>Cuore - CX Sunroof</v>
          </cell>
          <cell r="C144">
            <v>50910.172759156616</v>
          </cell>
          <cell r="D144">
            <v>50910.172759156616</v>
          </cell>
          <cell r="E144">
            <v>50910.172759156616</v>
          </cell>
          <cell r="F144">
            <v>50910.172759156616</v>
          </cell>
          <cell r="G144">
            <v>50910.172759156616</v>
          </cell>
          <cell r="H144">
            <v>50910.172759156616</v>
          </cell>
          <cell r="I144">
            <v>50910.172759156616</v>
          </cell>
          <cell r="J144">
            <v>50910.172759156616</v>
          </cell>
          <cell r="K144">
            <v>50910.172759156616</v>
          </cell>
          <cell r="L144">
            <v>50910.172759156616</v>
          </cell>
          <cell r="M144">
            <v>50910.172759156616</v>
          </cell>
          <cell r="N144">
            <v>50910.172759156616</v>
          </cell>
        </row>
        <row r="147">
          <cell r="B147" t="str">
            <v>PER UNIT - CKD &amp; DUTY COST</v>
          </cell>
        </row>
        <row r="148">
          <cell r="B148" t="str">
            <v>Product</v>
          </cell>
          <cell r="C148">
            <v>35977</v>
          </cell>
          <cell r="D148">
            <v>36008</v>
          </cell>
          <cell r="E148">
            <v>36039</v>
          </cell>
          <cell r="F148">
            <v>36070</v>
          </cell>
          <cell r="G148">
            <v>36101</v>
          </cell>
          <cell r="H148">
            <v>36132</v>
          </cell>
          <cell r="I148">
            <v>36163</v>
          </cell>
          <cell r="J148">
            <v>36194</v>
          </cell>
          <cell r="K148">
            <v>36225</v>
          </cell>
          <cell r="L148">
            <v>36256</v>
          </cell>
          <cell r="M148">
            <v>36287</v>
          </cell>
          <cell r="N148">
            <v>36318</v>
          </cell>
        </row>
        <row r="150">
          <cell r="B150" t="str">
            <v>XE</v>
          </cell>
          <cell r="C150">
            <v>261146.48864729228</v>
          </cell>
          <cell r="D150">
            <v>261146.48864729228</v>
          </cell>
          <cell r="E150">
            <v>261146.48864729228</v>
          </cell>
          <cell r="F150">
            <v>257105.73194683768</v>
          </cell>
          <cell r="G150">
            <v>257105.73194683768</v>
          </cell>
          <cell r="H150">
            <v>257105.73194683768</v>
          </cell>
          <cell r="I150">
            <v>257105.73194683768</v>
          </cell>
          <cell r="J150">
            <v>257105.73194683768</v>
          </cell>
          <cell r="K150">
            <v>257105.73194683768</v>
          </cell>
          <cell r="L150">
            <v>257105.73194683768</v>
          </cell>
          <cell r="M150">
            <v>257105.73194683768</v>
          </cell>
          <cell r="N150">
            <v>257105.73194683768</v>
          </cell>
        </row>
        <row r="151">
          <cell r="B151" t="str">
            <v>XE G</v>
          </cell>
          <cell r="C151">
            <v>261146.48864729228</v>
          </cell>
          <cell r="D151">
            <v>261146.48864729228</v>
          </cell>
          <cell r="E151">
            <v>261146.48864729228</v>
          </cell>
          <cell r="F151">
            <v>257105.73194683768</v>
          </cell>
          <cell r="G151">
            <v>257105.73194683768</v>
          </cell>
          <cell r="H151">
            <v>257105.73194683768</v>
          </cell>
          <cell r="I151">
            <v>257105.73194683768</v>
          </cell>
          <cell r="J151">
            <v>257105.73194683768</v>
          </cell>
          <cell r="K151">
            <v>257105.73194683768</v>
          </cell>
          <cell r="L151">
            <v>257105.73194683768</v>
          </cell>
          <cell r="M151">
            <v>257105.73194683768</v>
          </cell>
          <cell r="N151">
            <v>257105.73194683768</v>
          </cell>
        </row>
        <row r="152">
          <cell r="B152" t="str">
            <v>GL</v>
          </cell>
          <cell r="C152">
            <v>314720.61490225716</v>
          </cell>
          <cell r="D152">
            <v>314720.61490225716</v>
          </cell>
          <cell r="E152">
            <v>314720.61490225716</v>
          </cell>
          <cell r="F152">
            <v>309865.78898263606</v>
          </cell>
          <cell r="G152">
            <v>309865.78898263606</v>
          </cell>
          <cell r="H152">
            <v>309865.78898263606</v>
          </cell>
          <cell r="I152">
            <v>309865.78898263606</v>
          </cell>
          <cell r="J152">
            <v>309865.78898263606</v>
          </cell>
          <cell r="K152">
            <v>309865.78898263606</v>
          </cell>
          <cell r="L152">
            <v>309865.78898263606</v>
          </cell>
          <cell r="M152">
            <v>309865.78898263606</v>
          </cell>
          <cell r="N152">
            <v>309865.78898263606</v>
          </cell>
        </row>
        <row r="153">
          <cell r="B153" t="str">
            <v>GLI</v>
          </cell>
          <cell r="C153">
            <v>380307.31398791802</v>
          </cell>
          <cell r="D153">
            <v>380307.31398791802</v>
          </cell>
          <cell r="E153">
            <v>380307.31398791802</v>
          </cell>
          <cell r="F153">
            <v>374422.63277064578</v>
          </cell>
          <cell r="G153">
            <v>374422.63277064578</v>
          </cell>
          <cell r="H153">
            <v>374422.63277064578</v>
          </cell>
          <cell r="I153">
            <v>374422.63277064578</v>
          </cell>
          <cell r="J153">
            <v>374422.63277064578</v>
          </cell>
          <cell r="K153">
            <v>374422.63277064578</v>
          </cell>
          <cell r="L153">
            <v>374422.63277064578</v>
          </cell>
          <cell r="M153">
            <v>374422.63277064578</v>
          </cell>
          <cell r="N153">
            <v>374422.63277064578</v>
          </cell>
        </row>
        <row r="154">
          <cell r="B154" t="str">
            <v>XE LTD</v>
          </cell>
          <cell r="C154">
            <v>380307.31398791802</v>
          </cell>
          <cell r="D154">
            <v>380307.31398791802</v>
          </cell>
          <cell r="E154">
            <v>380307.31398791802</v>
          </cell>
          <cell r="F154">
            <v>374422.63277064578</v>
          </cell>
          <cell r="G154">
            <v>374422.63277064578</v>
          </cell>
          <cell r="H154">
            <v>374422.63277064578</v>
          </cell>
          <cell r="I154">
            <v>374422.63277064578</v>
          </cell>
          <cell r="J154">
            <v>374422.63277064578</v>
          </cell>
          <cell r="K154">
            <v>374422.63277064578</v>
          </cell>
          <cell r="L154">
            <v>374422.63277064578</v>
          </cell>
          <cell r="M154">
            <v>374422.63277064578</v>
          </cell>
          <cell r="N154">
            <v>374422.63277064578</v>
          </cell>
        </row>
        <row r="155">
          <cell r="B155" t="str">
            <v>GLI - A/T</v>
          </cell>
          <cell r="C155">
            <v>441703.14431852615</v>
          </cell>
          <cell r="D155">
            <v>441703.14431852615</v>
          </cell>
          <cell r="E155">
            <v>441703.14431852615</v>
          </cell>
          <cell r="F155">
            <v>441703.14431852615</v>
          </cell>
          <cell r="G155">
            <v>441703.14431852615</v>
          </cell>
          <cell r="H155">
            <v>441703.14431852615</v>
          </cell>
          <cell r="I155">
            <v>441703.14431852615</v>
          </cell>
          <cell r="J155">
            <v>441703.14431852615</v>
          </cell>
          <cell r="K155">
            <v>441703.14431852615</v>
          </cell>
          <cell r="L155">
            <v>441703.14431852615</v>
          </cell>
          <cell r="M155">
            <v>441703.14431852615</v>
          </cell>
          <cell r="N155">
            <v>441703.14431852615</v>
          </cell>
        </row>
        <row r="156">
          <cell r="B156" t="str">
            <v>20D SUNROOF</v>
          </cell>
          <cell r="C156">
            <v>441703.14431852615</v>
          </cell>
          <cell r="D156">
            <v>441703.14431852615</v>
          </cell>
          <cell r="E156">
            <v>441703.14431852615</v>
          </cell>
          <cell r="F156">
            <v>441703.14431852615</v>
          </cell>
          <cell r="G156">
            <v>441703.14431852615</v>
          </cell>
          <cell r="H156">
            <v>441703.14431852615</v>
          </cell>
          <cell r="I156">
            <v>441703.14431852615</v>
          </cell>
          <cell r="J156">
            <v>441703.14431852615</v>
          </cell>
          <cell r="K156">
            <v>441703.14431852615</v>
          </cell>
          <cell r="L156">
            <v>441703.14431852615</v>
          </cell>
          <cell r="M156">
            <v>441703.14431852615</v>
          </cell>
          <cell r="N156">
            <v>441703.14431852615</v>
          </cell>
        </row>
        <row r="157">
          <cell r="B157" t="str">
            <v>2.0 D</v>
          </cell>
          <cell r="C157">
            <v>379442.00459626858</v>
          </cell>
          <cell r="D157">
            <v>379442.00459626858</v>
          </cell>
          <cell r="E157">
            <v>379442.00459626858</v>
          </cell>
          <cell r="F157">
            <v>373578.25246353168</v>
          </cell>
          <cell r="G157">
            <v>373578.25246353168</v>
          </cell>
          <cell r="H157">
            <v>373578.25246353168</v>
          </cell>
          <cell r="I157">
            <v>373578.25246353168</v>
          </cell>
          <cell r="J157">
            <v>373578.25246353168</v>
          </cell>
          <cell r="K157">
            <v>373578.25246353168</v>
          </cell>
          <cell r="L157">
            <v>373578.25246353168</v>
          </cell>
          <cell r="M157">
            <v>373578.25246353168</v>
          </cell>
          <cell r="N157">
            <v>373578.25246353168</v>
          </cell>
        </row>
        <row r="158">
          <cell r="B158" t="str">
            <v>2.0 D G</v>
          </cell>
          <cell r="C158">
            <v>379442.00459626858</v>
          </cell>
          <cell r="D158">
            <v>379442.00459626858</v>
          </cell>
          <cell r="E158">
            <v>379442.00459626858</v>
          </cell>
          <cell r="F158">
            <v>373578.25246353168</v>
          </cell>
          <cell r="G158">
            <v>373578.25246353168</v>
          </cell>
          <cell r="H158">
            <v>373578.25246353168</v>
          </cell>
          <cell r="I158">
            <v>373578.25246353168</v>
          </cell>
          <cell r="J158">
            <v>373578.25246353168</v>
          </cell>
          <cell r="K158">
            <v>373578.25246353168</v>
          </cell>
          <cell r="L158">
            <v>373578.25246353168</v>
          </cell>
          <cell r="M158">
            <v>373578.25246353168</v>
          </cell>
          <cell r="N158">
            <v>373578.25246353168</v>
          </cell>
        </row>
        <row r="159">
          <cell r="B159" t="str">
            <v>2.0 D Ltd</v>
          </cell>
          <cell r="C159">
            <v>379442.00459626858</v>
          </cell>
          <cell r="D159">
            <v>379442.00459626858</v>
          </cell>
          <cell r="E159">
            <v>379442.00459626858</v>
          </cell>
          <cell r="F159">
            <v>373578.25246353168</v>
          </cell>
          <cell r="G159">
            <v>373578.25246353168</v>
          </cell>
          <cell r="H159">
            <v>373578.25246353168</v>
          </cell>
          <cell r="I159">
            <v>373578.25246353168</v>
          </cell>
          <cell r="J159">
            <v>373578.25246353168</v>
          </cell>
          <cell r="K159">
            <v>373578.25246353168</v>
          </cell>
          <cell r="L159">
            <v>373578.25246353168</v>
          </cell>
          <cell r="M159">
            <v>373578.25246353168</v>
          </cell>
          <cell r="N159">
            <v>373578.25246353168</v>
          </cell>
        </row>
        <row r="160">
          <cell r="B160">
            <v>0</v>
          </cell>
          <cell r="C160">
            <v>379442.00459626858</v>
          </cell>
          <cell r="D160">
            <v>379442.00459626858</v>
          </cell>
          <cell r="E160">
            <v>379442.00459626858</v>
          </cell>
          <cell r="F160">
            <v>373578.25246353168</v>
          </cell>
          <cell r="G160">
            <v>373578.25246353168</v>
          </cell>
          <cell r="H160">
            <v>373578.25246353168</v>
          </cell>
          <cell r="I160">
            <v>373578.25246353168</v>
          </cell>
          <cell r="J160">
            <v>373578.25246353168</v>
          </cell>
          <cell r="K160">
            <v>373578.25246353168</v>
          </cell>
          <cell r="L160">
            <v>373578.25246353168</v>
          </cell>
          <cell r="M160">
            <v>373578.25246353168</v>
          </cell>
          <cell r="N160">
            <v>373578.25246353168</v>
          </cell>
        </row>
        <row r="161">
          <cell r="B161" t="str">
            <v>Hilux  4 X 2 Std</v>
          </cell>
          <cell r="C161">
            <v>456549.51474417682</v>
          </cell>
          <cell r="D161">
            <v>456549.51474417682</v>
          </cell>
          <cell r="E161">
            <v>456549.51474417682</v>
          </cell>
          <cell r="F161">
            <v>456549.51474417682</v>
          </cell>
          <cell r="G161">
            <v>456549.51474417682</v>
          </cell>
          <cell r="H161">
            <v>456549.51474417682</v>
          </cell>
          <cell r="I161">
            <v>456549.51474417682</v>
          </cell>
          <cell r="J161">
            <v>456549.51474417682</v>
          </cell>
          <cell r="K161">
            <v>456549.51474417682</v>
          </cell>
          <cell r="L161">
            <v>456549.51474417682</v>
          </cell>
          <cell r="M161">
            <v>456549.51474417682</v>
          </cell>
          <cell r="N161">
            <v>456549.51474417682</v>
          </cell>
        </row>
        <row r="162">
          <cell r="B162" t="str">
            <v>Hilux  4 X 2 Dless</v>
          </cell>
          <cell r="C162">
            <v>455255.8150641768</v>
          </cell>
          <cell r="D162">
            <v>455255.8150641768</v>
          </cell>
          <cell r="E162">
            <v>455255.8150641768</v>
          </cell>
          <cell r="F162">
            <v>455255.8150641768</v>
          </cell>
          <cell r="G162">
            <v>455255.8150641768</v>
          </cell>
          <cell r="H162">
            <v>455255.8150641768</v>
          </cell>
          <cell r="I162">
            <v>455255.8150641768</v>
          </cell>
          <cell r="J162">
            <v>455255.8150641768</v>
          </cell>
          <cell r="K162">
            <v>455255.8150641768</v>
          </cell>
          <cell r="L162">
            <v>455255.8150641768</v>
          </cell>
          <cell r="M162">
            <v>455255.8150641768</v>
          </cell>
          <cell r="N162">
            <v>455255.8150641768</v>
          </cell>
        </row>
        <row r="163">
          <cell r="B163" t="str">
            <v>Cuore - CL</v>
          </cell>
          <cell r="C163">
            <v>185405.57509915662</v>
          </cell>
          <cell r="D163">
            <v>185405.57509915662</v>
          </cell>
          <cell r="E163">
            <v>185405.57509915662</v>
          </cell>
          <cell r="F163">
            <v>185405.57509915662</v>
          </cell>
          <cell r="G163">
            <v>185405.57509915662</v>
          </cell>
          <cell r="H163">
            <v>185405.57509915662</v>
          </cell>
          <cell r="I163">
            <v>185405.57509915662</v>
          </cell>
          <cell r="J163">
            <v>185405.57509915662</v>
          </cell>
          <cell r="K163">
            <v>185405.57509915662</v>
          </cell>
          <cell r="L163">
            <v>185405.57509915662</v>
          </cell>
          <cell r="M163">
            <v>185405.57509915662</v>
          </cell>
          <cell r="N163">
            <v>185405.57509915662</v>
          </cell>
        </row>
        <row r="164">
          <cell r="B164" t="str">
            <v>Cuore - Cl+AC</v>
          </cell>
          <cell r="C164">
            <v>185405.57509915662</v>
          </cell>
          <cell r="D164">
            <v>185405.57509915662</v>
          </cell>
          <cell r="E164">
            <v>185405.57509915662</v>
          </cell>
          <cell r="F164">
            <v>185405.57509915662</v>
          </cell>
          <cell r="G164">
            <v>185405.57509915662</v>
          </cell>
          <cell r="H164">
            <v>185405.57509915662</v>
          </cell>
          <cell r="I164">
            <v>185405.57509915662</v>
          </cell>
          <cell r="J164">
            <v>185405.57509915662</v>
          </cell>
          <cell r="K164">
            <v>185405.57509915662</v>
          </cell>
          <cell r="L164">
            <v>185405.57509915662</v>
          </cell>
          <cell r="M164">
            <v>185405.57509915662</v>
          </cell>
          <cell r="N164">
            <v>185405.57509915662</v>
          </cell>
        </row>
        <row r="165">
          <cell r="B165" t="str">
            <v>Cuore - CX</v>
          </cell>
          <cell r="C165">
            <v>185405.57509915662</v>
          </cell>
          <cell r="D165">
            <v>185405.57509915662</v>
          </cell>
          <cell r="E165">
            <v>185405.57509915662</v>
          </cell>
          <cell r="F165">
            <v>185405.57509915662</v>
          </cell>
          <cell r="G165">
            <v>185405.57509915662</v>
          </cell>
          <cell r="H165">
            <v>185405.57509915662</v>
          </cell>
          <cell r="I165">
            <v>185405.57509915662</v>
          </cell>
          <cell r="J165">
            <v>185405.57509915662</v>
          </cell>
          <cell r="K165">
            <v>185405.57509915662</v>
          </cell>
          <cell r="L165">
            <v>185405.57509915662</v>
          </cell>
          <cell r="M165">
            <v>185405.57509915662</v>
          </cell>
          <cell r="N165">
            <v>185405.57509915662</v>
          </cell>
        </row>
        <row r="166">
          <cell r="B166" t="str">
            <v>Cuore - CX Sunroof</v>
          </cell>
          <cell r="C166">
            <v>185405.57509915662</v>
          </cell>
          <cell r="D166">
            <v>185405.57509915662</v>
          </cell>
          <cell r="E166">
            <v>185405.57509915662</v>
          </cell>
          <cell r="F166">
            <v>185405.57509915662</v>
          </cell>
          <cell r="G166">
            <v>185405.57509915662</v>
          </cell>
          <cell r="H166">
            <v>185405.57509915662</v>
          </cell>
          <cell r="I166">
            <v>185405.57509915662</v>
          </cell>
          <cell r="J166">
            <v>185405.57509915662</v>
          </cell>
          <cell r="K166">
            <v>185405.57509915662</v>
          </cell>
          <cell r="L166">
            <v>185405.57509915662</v>
          </cell>
          <cell r="M166">
            <v>185405.57509915662</v>
          </cell>
          <cell r="N166">
            <v>185405.57509915662</v>
          </cell>
        </row>
        <row r="168">
          <cell r="B168" t="str">
            <v>TOTAL - CKD &amp; DUTY COST</v>
          </cell>
        </row>
        <row r="169">
          <cell r="B169" t="str">
            <v>Product</v>
          </cell>
          <cell r="C169">
            <v>35977</v>
          </cell>
          <cell r="D169">
            <v>36008</v>
          </cell>
          <cell r="E169">
            <v>36039</v>
          </cell>
          <cell r="F169">
            <v>36070</v>
          </cell>
          <cell r="G169">
            <v>36101</v>
          </cell>
          <cell r="H169">
            <v>36132</v>
          </cell>
          <cell r="I169">
            <v>36163</v>
          </cell>
          <cell r="J169">
            <v>36194</v>
          </cell>
          <cell r="K169">
            <v>36225</v>
          </cell>
          <cell r="L169">
            <v>36256</v>
          </cell>
          <cell r="M169">
            <v>36287</v>
          </cell>
          <cell r="N169">
            <v>36318</v>
          </cell>
        </row>
        <row r="170">
          <cell r="B170" t="str">
            <v>XE</v>
          </cell>
          <cell r="C170">
            <v>36560508.41062092</v>
          </cell>
          <cell r="D170">
            <v>36560508.41062092</v>
          </cell>
          <cell r="E170">
            <v>36560508.41062092</v>
          </cell>
          <cell r="F170">
            <v>41136917.111494027</v>
          </cell>
          <cell r="G170">
            <v>28281630.514152143</v>
          </cell>
          <cell r="H170">
            <v>28281630.514152143</v>
          </cell>
          <cell r="I170">
            <v>38565859.792025656</v>
          </cell>
          <cell r="J170">
            <v>30852687.833620522</v>
          </cell>
          <cell r="K170">
            <v>25710573.194683768</v>
          </cell>
          <cell r="L170">
            <v>23139515.875215393</v>
          </cell>
          <cell r="M170">
            <v>25710573.194683768</v>
          </cell>
          <cell r="N170">
            <v>25710573.194683768</v>
          </cell>
          <cell r="O170">
            <v>377071486.45657402</v>
          </cell>
        </row>
        <row r="171">
          <cell r="B171" t="str">
            <v>XE G</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B172" t="str">
            <v>GL</v>
          </cell>
          <cell r="C172">
            <v>28324855.341203146</v>
          </cell>
          <cell r="D172">
            <v>28324855.341203146</v>
          </cell>
          <cell r="E172">
            <v>28324855.341203146</v>
          </cell>
          <cell r="F172">
            <v>30986578.898263607</v>
          </cell>
          <cell r="G172">
            <v>21690605.228784524</v>
          </cell>
          <cell r="H172">
            <v>21690605.228784524</v>
          </cell>
          <cell r="I172">
            <v>30986578.898263607</v>
          </cell>
          <cell r="J172">
            <v>24789263.118610885</v>
          </cell>
          <cell r="K172">
            <v>18591947.338958163</v>
          </cell>
          <cell r="L172">
            <v>21690605.228784524</v>
          </cell>
          <cell r="M172">
            <v>21690605.228784524</v>
          </cell>
          <cell r="N172">
            <v>21690605.228784524</v>
          </cell>
          <cell r="O172">
            <v>298781960.4216283</v>
          </cell>
        </row>
        <row r="173">
          <cell r="B173" t="str">
            <v>GLI</v>
          </cell>
          <cell r="C173">
            <v>34227658.258912623</v>
          </cell>
          <cell r="D173">
            <v>38030731.398791805</v>
          </cell>
          <cell r="E173">
            <v>38030731.398791805</v>
          </cell>
          <cell r="F173">
            <v>41186489.604771033</v>
          </cell>
          <cell r="G173">
            <v>33698036.949358121</v>
          </cell>
          <cell r="H173">
            <v>29953810.621651664</v>
          </cell>
          <cell r="I173">
            <v>48674942.260183953</v>
          </cell>
          <cell r="J173">
            <v>37442263.277064577</v>
          </cell>
          <cell r="K173">
            <v>41186489.604771033</v>
          </cell>
          <cell r="L173">
            <v>48674942.260183953</v>
          </cell>
          <cell r="M173">
            <v>48674942.260183953</v>
          </cell>
          <cell r="N173">
            <v>48674942.260183953</v>
          </cell>
          <cell r="O173">
            <v>488455980.1548484</v>
          </cell>
        </row>
        <row r="174">
          <cell r="B174" t="str">
            <v>XE LTD</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B175" t="str">
            <v>GLI - A/T</v>
          </cell>
          <cell r="C175">
            <v>35336251.545482092</v>
          </cell>
          <cell r="D175">
            <v>39753282.988667354</v>
          </cell>
          <cell r="E175">
            <v>39753282.988667354</v>
          </cell>
          <cell r="F175">
            <v>39753282.988667354</v>
          </cell>
          <cell r="G175">
            <v>26502188.659111567</v>
          </cell>
          <cell r="H175">
            <v>30919220.102296829</v>
          </cell>
          <cell r="I175">
            <v>48587345.875037879</v>
          </cell>
          <cell r="J175">
            <v>39753282.988667354</v>
          </cell>
          <cell r="K175">
            <v>39753282.988667354</v>
          </cell>
          <cell r="L175">
            <v>48587345.875037879</v>
          </cell>
          <cell r="M175">
            <v>48587345.875037879</v>
          </cell>
          <cell r="N175">
            <v>48587345.875037879</v>
          </cell>
          <cell r="O175">
            <v>485873458.75037885</v>
          </cell>
        </row>
        <row r="176">
          <cell r="B176" t="str">
            <v>20D SUNROOF</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B177" t="str">
            <v>2.0 D</v>
          </cell>
          <cell r="C177">
            <v>56916300.689440288</v>
          </cell>
          <cell r="D177">
            <v>64505140.781365663</v>
          </cell>
          <cell r="E177">
            <v>64505140.781365663</v>
          </cell>
          <cell r="F177">
            <v>67244085.443435699</v>
          </cell>
          <cell r="G177">
            <v>48565172.820259117</v>
          </cell>
          <cell r="H177">
            <v>48565172.820259117</v>
          </cell>
          <cell r="I177">
            <v>63508302.918800384</v>
          </cell>
          <cell r="J177">
            <v>44829390.295623802</v>
          </cell>
          <cell r="K177">
            <v>56036737.869529754</v>
          </cell>
          <cell r="L177">
            <v>59772520.394165069</v>
          </cell>
          <cell r="M177">
            <v>56036737.869529754</v>
          </cell>
          <cell r="N177">
            <v>59772520.394165069</v>
          </cell>
          <cell r="O177">
            <v>690257223.07793915</v>
          </cell>
        </row>
        <row r="178">
          <cell r="B178" t="str">
            <v>2.0 D G</v>
          </cell>
          <cell r="C178">
            <v>91066081.103104457</v>
          </cell>
          <cell r="D178">
            <v>98654921.195029825</v>
          </cell>
          <cell r="E178">
            <v>98654921.195029825</v>
          </cell>
          <cell r="F178">
            <v>108337693.21442419</v>
          </cell>
          <cell r="G178">
            <v>74715650.492706329</v>
          </cell>
          <cell r="H178">
            <v>78451433.017341658</v>
          </cell>
          <cell r="I178">
            <v>100866128.16515355</v>
          </cell>
          <cell r="J178">
            <v>74715650.492706329</v>
          </cell>
          <cell r="K178">
            <v>89658780.591247603</v>
          </cell>
          <cell r="L178">
            <v>97130345.640518233</v>
          </cell>
          <cell r="M178">
            <v>93394563.115882918</v>
          </cell>
          <cell r="N178">
            <v>97130345.640518233</v>
          </cell>
          <cell r="O178">
            <v>1102776513.863663</v>
          </cell>
        </row>
        <row r="179">
          <cell r="B179" t="str">
            <v>2.0 D Ltd</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B181" t="str">
            <v>Hilux  4 X 2 Std</v>
          </cell>
          <cell r="C181">
            <v>23284025.251953017</v>
          </cell>
          <cell r="D181">
            <v>22827475.73720884</v>
          </cell>
          <cell r="E181">
            <v>20088178.648743778</v>
          </cell>
          <cell r="F181">
            <v>25110223.310929727</v>
          </cell>
          <cell r="G181">
            <v>44741852.444929332</v>
          </cell>
          <cell r="H181">
            <v>10500638.839116067</v>
          </cell>
          <cell r="I181">
            <v>45654951.474417679</v>
          </cell>
          <cell r="J181">
            <v>23740574.766697194</v>
          </cell>
          <cell r="K181">
            <v>127833864.12836951</v>
          </cell>
          <cell r="L181">
            <v>54785941.769301221</v>
          </cell>
          <cell r="M181">
            <v>54785941.769301221</v>
          </cell>
          <cell r="N181">
            <v>58438337.887254633</v>
          </cell>
          <cell r="O181">
            <v>511792006.02822226</v>
          </cell>
        </row>
        <row r="182">
          <cell r="B182" t="str">
            <v>Hilux  4 X 2 Dless</v>
          </cell>
          <cell r="C182">
            <v>31412651.2394282</v>
          </cell>
          <cell r="D182">
            <v>86498604.862193599</v>
          </cell>
          <cell r="E182">
            <v>103343070.01956813</v>
          </cell>
          <cell r="F182">
            <v>120642790.99200685</v>
          </cell>
          <cell r="G182">
            <v>50988651.2871878</v>
          </cell>
          <cell r="H182">
            <v>94693209.533348769</v>
          </cell>
          <cell r="I182">
            <v>100156279.31411889</v>
          </cell>
          <cell r="J182">
            <v>85588093.232065246</v>
          </cell>
          <cell r="K182">
            <v>0</v>
          </cell>
          <cell r="L182">
            <v>0</v>
          </cell>
          <cell r="M182">
            <v>0</v>
          </cell>
          <cell r="N182">
            <v>0</v>
          </cell>
          <cell r="O182">
            <v>673323350.47991741</v>
          </cell>
        </row>
        <row r="183">
          <cell r="B183" t="str">
            <v>Cuore - CL</v>
          </cell>
          <cell r="C183">
            <v>16686501.758924095</v>
          </cell>
          <cell r="D183">
            <v>16686501.758924095</v>
          </cell>
          <cell r="E183">
            <v>16686501.758924095</v>
          </cell>
          <cell r="F183">
            <v>16686501.758924095</v>
          </cell>
          <cell r="G183">
            <v>16686501.758924095</v>
          </cell>
          <cell r="H183">
            <v>16686501.758924095</v>
          </cell>
          <cell r="I183">
            <v>16686501.758924095</v>
          </cell>
          <cell r="J183">
            <v>16686501.758924095</v>
          </cell>
          <cell r="K183">
            <v>16686501.758924095</v>
          </cell>
          <cell r="L183">
            <v>16686501.758924095</v>
          </cell>
          <cell r="M183">
            <v>16686501.758924095</v>
          </cell>
          <cell r="N183">
            <v>16686501.758924095</v>
          </cell>
          <cell r="O183">
            <v>200238021.10708913</v>
          </cell>
        </row>
        <row r="184">
          <cell r="B184" t="str">
            <v>Cuore - Cl+AC</v>
          </cell>
          <cell r="C184">
            <v>0</v>
          </cell>
          <cell r="D184">
            <v>0</v>
          </cell>
          <cell r="E184">
            <v>0</v>
          </cell>
          <cell r="F184">
            <v>0</v>
          </cell>
          <cell r="G184">
            <v>0</v>
          </cell>
          <cell r="H184">
            <v>0</v>
          </cell>
          <cell r="I184">
            <v>2781083.6264873492</v>
          </cell>
          <cell r="J184">
            <v>2781083.6264873492</v>
          </cell>
          <cell r="K184">
            <v>2781083.6264873492</v>
          </cell>
          <cell r="L184">
            <v>2781083.6264873492</v>
          </cell>
          <cell r="M184">
            <v>2781083.6264873492</v>
          </cell>
          <cell r="N184">
            <v>2781083.6264873492</v>
          </cell>
          <cell r="O184">
            <v>16686501.758924093</v>
          </cell>
        </row>
        <row r="185">
          <cell r="B185" t="str">
            <v>Cuore - CX</v>
          </cell>
          <cell r="C185">
            <v>38935170.77082289</v>
          </cell>
          <cell r="D185">
            <v>38935170.77082289</v>
          </cell>
          <cell r="E185">
            <v>38935170.77082289</v>
          </cell>
          <cell r="F185">
            <v>38935170.77082289</v>
          </cell>
          <cell r="G185">
            <v>38935170.77082289</v>
          </cell>
          <cell r="H185">
            <v>38935170.77082289</v>
          </cell>
          <cell r="I185">
            <v>38935170.77082289</v>
          </cell>
          <cell r="J185">
            <v>38935170.77082289</v>
          </cell>
          <cell r="K185">
            <v>38935170.77082289</v>
          </cell>
          <cell r="L185">
            <v>38935170.77082289</v>
          </cell>
          <cell r="M185">
            <v>38935170.77082289</v>
          </cell>
          <cell r="N185">
            <v>38935170.77082289</v>
          </cell>
          <cell r="O185">
            <v>467222049.24987465</v>
          </cell>
        </row>
        <row r="186">
          <cell r="B186" t="str">
            <v>Cuore - CX Sunroof</v>
          </cell>
          <cell r="C186">
            <v>0</v>
          </cell>
          <cell r="D186">
            <v>0</v>
          </cell>
          <cell r="E186">
            <v>0</v>
          </cell>
          <cell r="F186">
            <v>0</v>
          </cell>
          <cell r="G186">
            <v>0</v>
          </cell>
          <cell r="H186">
            <v>0</v>
          </cell>
          <cell r="I186">
            <v>6489195.1284704814</v>
          </cell>
          <cell r="J186">
            <v>6489195.1284704814</v>
          </cell>
          <cell r="K186">
            <v>6489195.1284704814</v>
          </cell>
          <cell r="L186">
            <v>6489195.1284704814</v>
          </cell>
          <cell r="M186">
            <v>6489195.1284704814</v>
          </cell>
          <cell r="N186">
            <v>6489195.1284704814</v>
          </cell>
          <cell r="O186">
            <v>38935170.77082289</v>
          </cell>
        </row>
        <row r="188">
          <cell r="C188">
            <v>392750004.3698917</v>
          </cell>
          <cell r="D188">
            <v>470777193.2448281</v>
          </cell>
          <cell r="E188">
            <v>484882361.31373763</v>
          </cell>
          <cell r="F188">
            <v>530019734.09373945</v>
          </cell>
          <cell r="G188">
            <v>384805460.92623591</v>
          </cell>
          <cell r="H188">
            <v>398677393.2066977</v>
          </cell>
          <cell r="I188">
            <v>541892339.98270643</v>
          </cell>
          <cell r="J188">
            <v>426603157.28976071</v>
          </cell>
          <cell r="K188">
            <v>463663627.00093198</v>
          </cell>
          <cell r="L188">
            <v>418673168.32791108</v>
          </cell>
          <cell r="M188">
            <v>413772660.59810883</v>
          </cell>
          <cell r="N188">
            <v>424896621.76533288</v>
          </cell>
          <cell r="O188">
            <v>5351413722.1198826</v>
          </cell>
        </row>
      </sheetData>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31">
          <cell r="B31">
            <v>5</v>
          </cell>
        </row>
      </sheetData>
      <sheetData sheetId="47">
        <row r="31">
          <cell r="B31">
            <v>0</v>
          </cell>
        </row>
      </sheetData>
      <sheetData sheetId="48">
        <row r="31">
          <cell r="B31">
            <v>0</v>
          </cell>
        </row>
      </sheetData>
      <sheetData sheetId="49">
        <row r="31">
          <cell r="B31">
            <v>0</v>
          </cell>
        </row>
      </sheetData>
      <sheetData sheetId="50">
        <row r="31">
          <cell r="B31">
            <v>0</v>
          </cell>
        </row>
      </sheetData>
      <sheetData sheetId="51">
        <row r="31">
          <cell r="B31">
            <v>0</v>
          </cell>
        </row>
      </sheetData>
      <sheetData sheetId="52">
        <row r="31">
          <cell r="B31">
            <v>0</v>
          </cell>
        </row>
      </sheetData>
      <sheetData sheetId="53">
        <row r="31">
          <cell r="B31">
            <v>0</v>
          </cell>
        </row>
      </sheetData>
      <sheetData sheetId="54">
        <row r="31">
          <cell r="B31">
            <v>0</v>
          </cell>
        </row>
      </sheetData>
      <sheetData sheetId="55">
        <row r="31">
          <cell r="B31" t="str">
            <v>GL</v>
          </cell>
        </row>
      </sheetData>
      <sheetData sheetId="56">
        <row r="31">
          <cell r="B31" t="str">
            <v>GL</v>
          </cell>
        </row>
      </sheetData>
      <sheetData sheetId="57"/>
      <sheetData sheetId="58"/>
      <sheetData sheetId="59"/>
      <sheetData sheetId="60"/>
      <sheetData sheetId="61"/>
      <sheetData sheetId="62"/>
      <sheetData sheetId="63"/>
      <sheetData sheetId="64"/>
      <sheetData sheetId="65">
        <row r="31">
          <cell r="B31">
            <v>5</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31">
          <cell r="B31">
            <v>5</v>
          </cell>
        </row>
      </sheetData>
      <sheetData sheetId="88" refreshError="1"/>
      <sheetData sheetId="8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LOCAL STUDENTS"/>
      <sheetName val="Repayment "/>
    </sheetNames>
    <sheetDataSet>
      <sheetData sheetId="0" refreshError="1"/>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 val="AL905"/>
      <sheetName val="BSDOMOVS"/>
      <sheetName val="Abu Dhabi"/>
      <sheetName val="BS-OVS"/>
      <sheetName val="Sheet4"/>
      <sheetName val="SCRR+CRR"/>
      <sheetName val="N-OUR"/>
      <sheetName val="PKRV"/>
      <sheetName val="Updated  Rates"/>
      <sheetName val="Ranges"/>
      <sheetName val="Data-904"/>
      <sheetName val="Bahrain Final"/>
      <sheetName val="Salary2007"/>
      <sheetName val="LS-UAE"/>
      <sheetName val="I_B"/>
      <sheetName val="I_BR"/>
      <sheetName val="RC-0997"/>
      <sheetName val="Deposits"/>
      <sheetName val="LOCAL STUDENTS"/>
      <sheetName val="29-30"/>
    </sheetNames>
    <sheetDataSet>
      <sheetData sheetId="0"/>
      <sheetData sheetId="1"/>
      <sheetData sheetId="2"/>
      <sheetData sheetId="3"/>
      <sheetData sheetId="4" refreshError="1">
        <row r="3">
          <cell r="B3" t="str">
            <v>Cur/P/S</v>
          </cell>
          <cell r="E3" t="str">
            <v xml:space="preserve">Fc Amount </v>
          </cell>
          <cell r="G3" t="str">
            <v xml:space="preserve">Eqvt. Pkr </v>
          </cell>
        </row>
        <row r="4">
          <cell r="B4" t="str">
            <v>FPCD1</v>
          </cell>
          <cell r="E4">
            <v>75000</v>
          </cell>
          <cell r="G4">
            <v>4287606.2250000006</v>
          </cell>
        </row>
        <row r="5">
          <cell r="B5" t="str">
            <v>FPCD1</v>
          </cell>
          <cell r="E5">
            <v>600000</v>
          </cell>
          <cell r="G5">
            <v>34513503.600000001</v>
          </cell>
        </row>
        <row r="6">
          <cell r="B6" t="str">
            <v>FPCD1</v>
          </cell>
          <cell r="E6">
            <v>50000</v>
          </cell>
          <cell r="G6">
            <v>2883454</v>
          </cell>
        </row>
        <row r="7">
          <cell r="B7" t="str">
            <v>FPCD1</v>
          </cell>
          <cell r="E7">
            <v>100000</v>
          </cell>
          <cell r="G7">
            <v>5747199.5</v>
          </cell>
        </row>
        <row r="8">
          <cell r="B8" t="str">
            <v>FPCD2</v>
          </cell>
          <cell r="E8">
            <v>25000</v>
          </cell>
          <cell r="G8">
            <v>1414108.2000000002</v>
          </cell>
        </row>
        <row r="9">
          <cell r="B9" t="str">
            <v>FPCD2</v>
          </cell>
          <cell r="E9">
            <v>125000</v>
          </cell>
          <cell r="G9">
            <v>7071078.25</v>
          </cell>
        </row>
        <row r="10">
          <cell r="B10" t="str">
            <v>FSCD1</v>
          </cell>
          <cell r="E10">
            <v>175000</v>
          </cell>
          <cell r="G10">
            <v>10012923.9</v>
          </cell>
        </row>
        <row r="11">
          <cell r="B11" t="str">
            <v>FSCD2</v>
          </cell>
          <cell r="E11">
            <v>800000</v>
          </cell>
          <cell r="G11">
            <v>45903030.399999999</v>
          </cell>
        </row>
        <row r="12">
          <cell r="B12" t="str">
            <v>FPED2</v>
          </cell>
          <cell r="E12">
            <v>550000</v>
          </cell>
          <cell r="G12">
            <v>9077583.9000000004</v>
          </cell>
        </row>
        <row r="13">
          <cell r="B13" t="str">
            <v>FPED2</v>
          </cell>
          <cell r="E13">
            <v>1300000</v>
          </cell>
          <cell r="G13">
            <v>21449203.099999998</v>
          </cell>
        </row>
        <row r="14">
          <cell r="B14" t="str">
            <v>FPED2</v>
          </cell>
          <cell r="E14">
            <v>550000</v>
          </cell>
          <cell r="G14">
            <v>9096534.1499999985</v>
          </cell>
        </row>
        <row r="15">
          <cell r="B15" t="str">
            <v>FPED2</v>
          </cell>
          <cell r="E15">
            <v>1000000</v>
          </cell>
          <cell r="G15">
            <v>16514907.999999998</v>
          </cell>
        </row>
        <row r="16">
          <cell r="B16" t="str">
            <v>FPED2</v>
          </cell>
          <cell r="E16">
            <v>650000</v>
          </cell>
          <cell r="G16">
            <v>10740919.15</v>
          </cell>
        </row>
        <row r="17">
          <cell r="B17" t="str">
            <v>FPED2</v>
          </cell>
          <cell r="E17">
            <v>600000</v>
          </cell>
          <cell r="G17">
            <v>9924139.1999999993</v>
          </cell>
        </row>
        <row r="18">
          <cell r="B18" t="str">
            <v>FSED1</v>
          </cell>
          <cell r="E18">
            <v>2571100</v>
          </cell>
          <cell r="G18">
            <v>42328998.889099993</v>
          </cell>
        </row>
        <row r="19">
          <cell r="B19" t="str">
            <v>FSED2</v>
          </cell>
          <cell r="E19">
            <v>650000</v>
          </cell>
          <cell r="G19">
            <v>10742089.15</v>
          </cell>
        </row>
        <row r="20">
          <cell r="B20" t="str">
            <v>FSED2</v>
          </cell>
          <cell r="E20">
            <v>550000</v>
          </cell>
          <cell r="G20">
            <v>9097277.1999999993</v>
          </cell>
        </row>
        <row r="21">
          <cell r="B21" t="str">
            <v>FSED2</v>
          </cell>
          <cell r="E21">
            <v>600000</v>
          </cell>
          <cell r="G21">
            <v>9924949.1999999993</v>
          </cell>
        </row>
        <row r="22">
          <cell r="B22" t="str">
            <v>FSED2</v>
          </cell>
          <cell r="E22">
            <v>1000000</v>
          </cell>
          <cell r="G22">
            <v>16517157.000000002</v>
          </cell>
        </row>
        <row r="23">
          <cell r="B23" t="str">
            <v>FSED2</v>
          </cell>
          <cell r="E23">
            <v>1300000</v>
          </cell>
          <cell r="G23">
            <v>21450371.799999997</v>
          </cell>
        </row>
        <row r="24">
          <cell r="B24" t="str">
            <v>FSED2</v>
          </cell>
          <cell r="E24">
            <v>550000</v>
          </cell>
          <cell r="G24">
            <v>9078325.8499999996</v>
          </cell>
        </row>
        <row r="25">
          <cell r="B25" t="str">
            <v>FPEU2</v>
          </cell>
          <cell r="E25">
            <v>500000</v>
          </cell>
          <cell r="G25">
            <v>40526807.5</v>
          </cell>
        </row>
        <row r="26">
          <cell r="B26" t="str">
            <v>FPEU2</v>
          </cell>
          <cell r="E26">
            <v>1500000</v>
          </cell>
          <cell r="G26">
            <v>119121045</v>
          </cell>
        </row>
        <row r="27">
          <cell r="B27" t="str">
            <v>FPEU2</v>
          </cell>
          <cell r="E27">
            <v>1500000</v>
          </cell>
          <cell r="G27">
            <v>120711432</v>
          </cell>
        </row>
        <row r="28">
          <cell r="B28" t="str">
            <v>FPEU2</v>
          </cell>
          <cell r="E28">
            <v>200000</v>
          </cell>
          <cell r="G28">
            <v>16237343.6</v>
          </cell>
        </row>
        <row r="29">
          <cell r="B29" t="str">
            <v>FPEU2</v>
          </cell>
          <cell r="E29">
            <v>210000</v>
          </cell>
          <cell r="G29">
            <v>17127422.969999999</v>
          </cell>
        </row>
        <row r="30">
          <cell r="B30" t="str">
            <v>FPEU2</v>
          </cell>
          <cell r="E30">
            <v>400000</v>
          </cell>
          <cell r="G30">
            <v>32590431.199999999</v>
          </cell>
        </row>
        <row r="31">
          <cell r="B31" t="str">
            <v>FPEU2</v>
          </cell>
          <cell r="E31">
            <v>600000</v>
          </cell>
          <cell r="G31">
            <v>49611118.799999997</v>
          </cell>
        </row>
        <row r="32">
          <cell r="B32" t="str">
            <v>FPEU2</v>
          </cell>
          <cell r="E32">
            <v>200000</v>
          </cell>
          <cell r="G32">
            <v>16495034.799999999</v>
          </cell>
        </row>
        <row r="33">
          <cell r="B33" t="str">
            <v>FPEU2</v>
          </cell>
          <cell r="E33">
            <v>1500000</v>
          </cell>
          <cell r="G33">
            <v>121752781.5</v>
          </cell>
        </row>
        <row r="34">
          <cell r="B34" t="str">
            <v>FPEU2</v>
          </cell>
          <cell r="E34">
            <v>1000000</v>
          </cell>
          <cell r="G34">
            <v>80441790</v>
          </cell>
        </row>
        <row r="35">
          <cell r="B35" t="str">
            <v>FPEU2</v>
          </cell>
          <cell r="E35">
            <v>100000</v>
          </cell>
          <cell r="G35">
            <v>7951426.2000000002</v>
          </cell>
        </row>
        <row r="36">
          <cell r="B36" t="str">
            <v>FPEU2</v>
          </cell>
          <cell r="E36">
            <v>1000000</v>
          </cell>
          <cell r="G36">
            <v>82969926</v>
          </cell>
        </row>
        <row r="37">
          <cell r="B37" t="str">
            <v>FPEU2</v>
          </cell>
          <cell r="E37">
            <v>150000</v>
          </cell>
          <cell r="G37">
            <v>11971771.949999999</v>
          </cell>
        </row>
        <row r="38">
          <cell r="B38" t="str">
            <v>FPEU2</v>
          </cell>
          <cell r="E38">
            <v>150000</v>
          </cell>
          <cell r="G38">
            <v>12037718.250000002</v>
          </cell>
        </row>
        <row r="39">
          <cell r="B39" t="str">
            <v>FPEU2</v>
          </cell>
          <cell r="E39">
            <v>100000</v>
          </cell>
          <cell r="G39">
            <v>8279110.9000000004</v>
          </cell>
        </row>
        <row r="40">
          <cell r="B40" t="str">
            <v>FPEU2</v>
          </cell>
          <cell r="E40">
            <v>40000</v>
          </cell>
          <cell r="G40">
            <v>3247585.8</v>
          </cell>
        </row>
        <row r="41">
          <cell r="B41" t="str">
            <v>FPEU2</v>
          </cell>
          <cell r="E41">
            <v>6000000</v>
          </cell>
          <cell r="G41">
            <v>476460426</v>
          </cell>
        </row>
        <row r="42">
          <cell r="B42" t="str">
            <v>FPEU1</v>
          </cell>
          <cell r="E42">
            <v>150000</v>
          </cell>
          <cell r="G42">
            <v>12210514.35</v>
          </cell>
        </row>
        <row r="43">
          <cell r="B43" t="str">
            <v>FPEU2</v>
          </cell>
          <cell r="E43">
            <v>100000</v>
          </cell>
          <cell r="G43">
            <v>8109573.5000000009</v>
          </cell>
        </row>
        <row r="44">
          <cell r="B44" t="str">
            <v>FPEU1</v>
          </cell>
          <cell r="E44">
            <v>75000</v>
          </cell>
          <cell r="G44">
            <v>6109696.5</v>
          </cell>
        </row>
        <row r="45">
          <cell r="B45" t="str">
            <v>FPEU2</v>
          </cell>
          <cell r="E45">
            <v>200000</v>
          </cell>
          <cell r="G45">
            <v>16533392.199999999</v>
          </cell>
        </row>
        <row r="46">
          <cell r="B46" t="str">
            <v>FPEU2</v>
          </cell>
          <cell r="E46">
            <v>100000</v>
          </cell>
          <cell r="G46">
            <v>8049648.7999999998</v>
          </cell>
        </row>
        <row r="47">
          <cell r="B47" t="str">
            <v>FPEU2</v>
          </cell>
          <cell r="E47">
            <v>200000</v>
          </cell>
          <cell r="G47">
            <v>16267064</v>
          </cell>
        </row>
        <row r="48">
          <cell r="B48" t="str">
            <v>FPEU2</v>
          </cell>
          <cell r="E48">
            <v>300000</v>
          </cell>
          <cell r="G48">
            <v>24363931.5</v>
          </cell>
        </row>
        <row r="49">
          <cell r="B49" t="str">
            <v>FPEU2</v>
          </cell>
          <cell r="E49">
            <v>100000</v>
          </cell>
          <cell r="G49">
            <v>8034326.2999999989</v>
          </cell>
        </row>
        <row r="50">
          <cell r="B50" t="str">
            <v>FPEU2</v>
          </cell>
          <cell r="E50">
            <v>1200000</v>
          </cell>
          <cell r="G50">
            <v>97989950.400000006</v>
          </cell>
        </row>
        <row r="51">
          <cell r="B51" t="str">
            <v>FPEU2</v>
          </cell>
          <cell r="E51">
            <v>200000</v>
          </cell>
          <cell r="G51">
            <v>16330327.600000001</v>
          </cell>
        </row>
        <row r="52">
          <cell r="B52" t="str">
            <v>FPEU2</v>
          </cell>
          <cell r="E52">
            <v>100000</v>
          </cell>
          <cell r="G52">
            <v>8135144.0999999996</v>
          </cell>
        </row>
        <row r="53">
          <cell r="B53" t="str">
            <v>FPEU1</v>
          </cell>
          <cell r="E53">
            <v>60000</v>
          </cell>
          <cell r="G53">
            <v>4884932.22</v>
          </cell>
        </row>
        <row r="54">
          <cell r="B54" t="str">
            <v>FPEU1</v>
          </cell>
          <cell r="E54">
            <v>100000</v>
          </cell>
          <cell r="G54">
            <v>8166375.4999999991</v>
          </cell>
        </row>
        <row r="55">
          <cell r="B55" t="str">
            <v>FPEU2</v>
          </cell>
          <cell r="E55">
            <v>100000</v>
          </cell>
          <cell r="G55">
            <v>8277585.3999999994</v>
          </cell>
        </row>
        <row r="56">
          <cell r="B56" t="str">
            <v>FPEU2</v>
          </cell>
          <cell r="E56">
            <v>200000</v>
          </cell>
          <cell r="G56">
            <v>16243835.200000001</v>
          </cell>
        </row>
        <row r="57">
          <cell r="B57" t="str">
            <v>FPEU2</v>
          </cell>
          <cell r="E57">
            <v>100000</v>
          </cell>
          <cell r="G57">
            <v>8228665.2000000002</v>
          </cell>
        </row>
        <row r="58">
          <cell r="B58" t="str">
            <v>FPEU1</v>
          </cell>
          <cell r="E58">
            <v>500000</v>
          </cell>
          <cell r="G58">
            <v>40688938</v>
          </cell>
        </row>
        <row r="59">
          <cell r="B59" t="str">
            <v>FPEU2</v>
          </cell>
          <cell r="E59">
            <v>300000</v>
          </cell>
          <cell r="G59">
            <v>24977015.099999998</v>
          </cell>
        </row>
        <row r="60">
          <cell r="B60" t="str">
            <v>FPEU2</v>
          </cell>
          <cell r="E60">
            <v>250000</v>
          </cell>
          <cell r="G60">
            <v>20128218.75</v>
          </cell>
        </row>
        <row r="61">
          <cell r="B61" t="str">
            <v>FPEU2</v>
          </cell>
          <cell r="E61">
            <v>4600000</v>
          </cell>
          <cell r="G61">
            <v>375143064</v>
          </cell>
        </row>
        <row r="62">
          <cell r="B62" t="str">
            <v>FPEU2</v>
          </cell>
          <cell r="E62">
            <v>200000</v>
          </cell>
          <cell r="G62">
            <v>16255977.4</v>
          </cell>
        </row>
        <row r="63">
          <cell r="B63" t="str">
            <v>FPEU2</v>
          </cell>
          <cell r="E63">
            <v>100000</v>
          </cell>
          <cell r="G63">
            <v>8212386.1000000006</v>
          </cell>
        </row>
        <row r="64">
          <cell r="B64" t="str">
            <v>FPEU2</v>
          </cell>
          <cell r="E64">
            <v>100000</v>
          </cell>
          <cell r="G64">
            <v>8093204.5999999996</v>
          </cell>
        </row>
        <row r="65">
          <cell r="B65" t="str">
            <v>FSEU1</v>
          </cell>
          <cell r="E65">
            <v>1200000</v>
          </cell>
          <cell r="G65">
            <v>98196146.400000006</v>
          </cell>
        </row>
        <row r="66">
          <cell r="B66" t="str">
            <v>FSEU2</v>
          </cell>
          <cell r="E66">
            <v>2500000</v>
          </cell>
          <cell r="G66">
            <v>203633002.50000003</v>
          </cell>
        </row>
        <row r="67">
          <cell r="B67" t="str">
            <v>FSEU1</v>
          </cell>
          <cell r="E67">
            <v>500000</v>
          </cell>
          <cell r="G67">
            <v>40767628.5</v>
          </cell>
        </row>
        <row r="68">
          <cell r="B68" t="str">
            <v>FSEU2</v>
          </cell>
          <cell r="E68">
            <v>300000</v>
          </cell>
          <cell r="G68">
            <v>24980658.599999998</v>
          </cell>
        </row>
        <row r="69">
          <cell r="B69" t="str">
            <v>FSEU2</v>
          </cell>
          <cell r="E69">
            <v>1500000</v>
          </cell>
          <cell r="G69">
            <v>121939295.99999999</v>
          </cell>
        </row>
        <row r="70">
          <cell r="B70" t="str">
            <v>FSEU2</v>
          </cell>
          <cell r="E70">
            <v>600000</v>
          </cell>
          <cell r="G70">
            <v>49588438.799999997</v>
          </cell>
        </row>
        <row r="71">
          <cell r="B71" t="str">
            <v>FPJY2</v>
          </cell>
          <cell r="E71">
            <v>118780000</v>
          </cell>
          <cell r="G71">
            <v>60769510.920000002</v>
          </cell>
        </row>
        <row r="72">
          <cell r="B72" t="str">
            <v>FPJY2</v>
          </cell>
          <cell r="E72">
            <v>65000000</v>
          </cell>
          <cell r="G72">
            <v>32904495</v>
          </cell>
        </row>
        <row r="73">
          <cell r="B73" t="str">
            <v>FPJY2</v>
          </cell>
          <cell r="E73">
            <v>100000000</v>
          </cell>
          <cell r="G73">
            <v>51387700</v>
          </cell>
        </row>
        <row r="74">
          <cell r="B74" t="str">
            <v>FPJY1</v>
          </cell>
          <cell r="E74">
            <v>400000000</v>
          </cell>
          <cell r="G74">
            <v>196322800</v>
          </cell>
        </row>
        <row r="75">
          <cell r="B75" t="str">
            <v>FPJY2</v>
          </cell>
          <cell r="E75">
            <v>100000000</v>
          </cell>
          <cell r="G75">
            <v>50697700</v>
          </cell>
        </row>
        <row r="76">
          <cell r="B76" t="str">
            <v>FPJY3</v>
          </cell>
          <cell r="E76">
            <v>400000000</v>
          </cell>
          <cell r="G76">
            <v>204840799.99999997</v>
          </cell>
        </row>
        <row r="77">
          <cell r="B77" t="str">
            <v>FPJY1</v>
          </cell>
          <cell r="E77">
            <v>50000000</v>
          </cell>
          <cell r="G77">
            <v>24526400</v>
          </cell>
        </row>
        <row r="78">
          <cell r="B78" t="str">
            <v>FPJY2</v>
          </cell>
          <cell r="E78">
            <v>117910500</v>
          </cell>
          <cell r="G78">
            <v>60758455.276500002</v>
          </cell>
        </row>
        <row r="79">
          <cell r="B79" t="str">
            <v>FPJY1</v>
          </cell>
          <cell r="E79">
            <v>6720000</v>
          </cell>
          <cell r="G79">
            <v>3308135.04</v>
          </cell>
        </row>
        <row r="80">
          <cell r="B80" t="str">
            <v>FPJY2</v>
          </cell>
          <cell r="E80">
            <v>200000000</v>
          </cell>
          <cell r="G80">
            <v>98428600</v>
          </cell>
        </row>
        <row r="81">
          <cell r="B81" t="str">
            <v>FPJY2</v>
          </cell>
          <cell r="E81">
            <v>200000000</v>
          </cell>
          <cell r="G81">
            <v>103722800</v>
          </cell>
        </row>
        <row r="82">
          <cell r="B82" t="str">
            <v>FPJY1</v>
          </cell>
          <cell r="E82">
            <v>50000000</v>
          </cell>
          <cell r="G82">
            <v>24598100</v>
          </cell>
        </row>
        <row r="83">
          <cell r="B83" t="str">
            <v>FSJY1</v>
          </cell>
          <cell r="E83">
            <v>6720000</v>
          </cell>
          <cell r="G83">
            <v>3308403.84</v>
          </cell>
        </row>
        <row r="84">
          <cell r="B84" t="str">
            <v>FSJY1</v>
          </cell>
          <cell r="E84">
            <v>10000000</v>
          </cell>
          <cell r="G84">
            <v>4906870</v>
          </cell>
        </row>
        <row r="85">
          <cell r="B85" t="str">
            <v>FSJY1</v>
          </cell>
          <cell r="E85">
            <v>30000000</v>
          </cell>
          <cell r="G85">
            <v>14724210</v>
          </cell>
        </row>
        <row r="86">
          <cell r="B86" t="str">
            <v>FSJY2</v>
          </cell>
          <cell r="E86">
            <v>37200000</v>
          </cell>
          <cell r="G86">
            <v>19766182.799999997</v>
          </cell>
        </row>
        <row r="87">
          <cell r="B87" t="str">
            <v>FSJY2</v>
          </cell>
          <cell r="E87">
            <v>45000000</v>
          </cell>
          <cell r="G87">
            <v>22979025</v>
          </cell>
        </row>
        <row r="88">
          <cell r="B88" t="str">
            <v>FSJY1</v>
          </cell>
          <cell r="E88">
            <v>400000000</v>
          </cell>
          <cell r="G88">
            <v>196116000</v>
          </cell>
        </row>
        <row r="89">
          <cell r="B89" t="str">
            <v>FSJY2</v>
          </cell>
          <cell r="E89">
            <v>7620000</v>
          </cell>
          <cell r="G89">
            <v>3963291.5400000005</v>
          </cell>
        </row>
        <row r="90">
          <cell r="B90" t="str">
            <v>FSJY1</v>
          </cell>
          <cell r="E90">
            <v>18000000</v>
          </cell>
          <cell r="G90">
            <v>8834526</v>
          </cell>
        </row>
        <row r="91">
          <cell r="B91" t="str">
            <v>FSJY2</v>
          </cell>
          <cell r="E91">
            <v>200000000</v>
          </cell>
          <cell r="G91">
            <v>103727200</v>
          </cell>
        </row>
        <row r="92">
          <cell r="B92" t="str">
            <v>FSJY2</v>
          </cell>
          <cell r="E92">
            <v>200000000</v>
          </cell>
          <cell r="G92">
            <v>100071400.00000001</v>
          </cell>
        </row>
        <row r="93">
          <cell r="B93" t="str">
            <v>FSJY2</v>
          </cell>
          <cell r="E93">
            <v>88646250</v>
          </cell>
          <cell r="G93">
            <v>45498396.982500002</v>
          </cell>
        </row>
        <row r="94">
          <cell r="B94" t="str">
            <v>FPSF1</v>
          </cell>
          <cell r="E94">
            <v>8778.7199999999993</v>
          </cell>
          <cell r="G94">
            <v>430000.14091199997</v>
          </cell>
        </row>
        <row r="95">
          <cell r="B95" t="str">
            <v>FPSF2</v>
          </cell>
          <cell r="E95">
            <v>1000000</v>
          </cell>
          <cell r="G95">
            <v>49404713</v>
          </cell>
        </row>
        <row r="96">
          <cell r="B96" t="str">
            <v>FPSF2</v>
          </cell>
          <cell r="E96">
            <v>299882.5</v>
          </cell>
          <cell r="G96">
            <v>15148625.063765001</v>
          </cell>
        </row>
        <row r="97">
          <cell r="B97" t="str">
            <v>FPSF1</v>
          </cell>
          <cell r="E97">
            <v>500000</v>
          </cell>
          <cell r="G97">
            <v>24604097.5</v>
          </cell>
        </row>
        <row r="98">
          <cell r="B98" t="str">
            <v>FPSF1</v>
          </cell>
          <cell r="E98">
            <v>75000</v>
          </cell>
          <cell r="G98">
            <v>3700549.875</v>
          </cell>
        </row>
        <row r="99">
          <cell r="B99" t="str">
            <v>FPUK2</v>
          </cell>
          <cell r="E99">
            <v>1800000</v>
          </cell>
          <cell r="G99">
            <v>216613688.39999998</v>
          </cell>
        </row>
        <row r="100">
          <cell r="B100" t="str">
            <v>FPUK2</v>
          </cell>
          <cell r="E100">
            <v>1200000</v>
          </cell>
          <cell r="G100">
            <v>145148986.79999998</v>
          </cell>
        </row>
        <row r="101">
          <cell r="B101" t="str">
            <v>FPUK2</v>
          </cell>
          <cell r="E101">
            <v>700000</v>
          </cell>
          <cell r="G101">
            <v>84758902.200000003</v>
          </cell>
        </row>
        <row r="102">
          <cell r="B102" t="str">
            <v>FPUK2</v>
          </cell>
          <cell r="E102">
            <v>4200000</v>
          </cell>
          <cell r="G102">
            <v>506903094.60000002</v>
          </cell>
        </row>
        <row r="103">
          <cell r="B103" t="str">
            <v>FPUK1</v>
          </cell>
          <cell r="E103">
            <v>90000</v>
          </cell>
          <cell r="G103">
            <v>10907732.52</v>
          </cell>
        </row>
        <row r="104">
          <cell r="B104" t="str">
            <v>FPUK1</v>
          </cell>
          <cell r="E104">
            <v>1500000</v>
          </cell>
          <cell r="G104">
            <v>181656558</v>
          </cell>
        </row>
        <row r="105">
          <cell r="B105" t="str">
            <v>FPUK2</v>
          </cell>
          <cell r="E105">
            <v>5200000</v>
          </cell>
          <cell r="G105">
            <v>629887523.20000005</v>
          </cell>
        </row>
        <row r="106">
          <cell r="B106" t="str">
            <v>FPUK1</v>
          </cell>
          <cell r="E106">
            <v>500000</v>
          </cell>
          <cell r="G106">
            <v>60543106</v>
          </cell>
        </row>
        <row r="107">
          <cell r="B107" t="str">
            <v>FPUK1</v>
          </cell>
          <cell r="E107">
            <v>40000</v>
          </cell>
          <cell r="G107">
            <v>4846111.88</v>
          </cell>
        </row>
        <row r="108">
          <cell r="B108" t="str">
            <v>FPUK1</v>
          </cell>
          <cell r="E108">
            <v>150000</v>
          </cell>
          <cell r="G108">
            <v>18186538.949999999</v>
          </cell>
        </row>
        <row r="109">
          <cell r="B109" t="str">
            <v>FPUK2</v>
          </cell>
          <cell r="E109">
            <v>75000</v>
          </cell>
          <cell r="G109">
            <v>9063276.2999999989</v>
          </cell>
        </row>
        <row r="110">
          <cell r="B110" t="str">
            <v>FPUK1</v>
          </cell>
          <cell r="E110">
            <v>2000000</v>
          </cell>
          <cell r="G110">
            <v>242503030</v>
          </cell>
        </row>
        <row r="111">
          <cell r="B111" t="str">
            <v>FPUK2</v>
          </cell>
          <cell r="E111">
            <v>100000</v>
          </cell>
          <cell r="G111">
            <v>12072514.6</v>
          </cell>
        </row>
        <row r="112">
          <cell r="B112" t="str">
            <v>FPUK2</v>
          </cell>
          <cell r="E112">
            <v>100000</v>
          </cell>
          <cell r="G112">
            <v>12069415.9</v>
          </cell>
        </row>
        <row r="113">
          <cell r="B113" t="str">
            <v>FPUK2</v>
          </cell>
          <cell r="E113">
            <v>100000</v>
          </cell>
          <cell r="G113">
            <v>12064834.9</v>
          </cell>
        </row>
        <row r="114">
          <cell r="B114" t="str">
            <v>FPUK2</v>
          </cell>
          <cell r="E114">
            <v>1000000</v>
          </cell>
          <cell r="G114">
            <v>120038415</v>
          </cell>
        </row>
        <row r="115">
          <cell r="B115" t="str">
            <v>FPUK2</v>
          </cell>
          <cell r="E115">
            <v>52000</v>
          </cell>
          <cell r="G115">
            <v>6258435.04</v>
          </cell>
        </row>
        <row r="116">
          <cell r="B116" t="str">
            <v>FPUK2</v>
          </cell>
          <cell r="E116">
            <v>5000000</v>
          </cell>
          <cell r="G116">
            <v>600055125</v>
          </cell>
        </row>
        <row r="117">
          <cell r="B117" t="str">
            <v>FPUK2</v>
          </cell>
          <cell r="E117">
            <v>100000</v>
          </cell>
          <cell r="G117">
            <v>12052879.299999999</v>
          </cell>
        </row>
        <row r="118">
          <cell r="B118" t="str">
            <v>FPUK2</v>
          </cell>
          <cell r="E118">
            <v>300000</v>
          </cell>
          <cell r="G118">
            <v>36151356.600000001</v>
          </cell>
        </row>
        <row r="119">
          <cell r="B119" t="str">
            <v>FPUK2</v>
          </cell>
          <cell r="E119">
            <v>100000</v>
          </cell>
          <cell r="G119">
            <v>12059321.799999999</v>
          </cell>
        </row>
        <row r="120">
          <cell r="B120" t="str">
            <v>FPUK2</v>
          </cell>
          <cell r="E120">
            <v>2500000</v>
          </cell>
          <cell r="G120">
            <v>299811010</v>
          </cell>
        </row>
        <row r="121">
          <cell r="B121" t="str">
            <v>FPUK2</v>
          </cell>
          <cell r="E121">
            <v>100000</v>
          </cell>
          <cell r="G121">
            <v>11993360.199999999</v>
          </cell>
        </row>
        <row r="122">
          <cell r="B122" t="str">
            <v>FPUK1</v>
          </cell>
          <cell r="E122">
            <v>175000</v>
          </cell>
          <cell r="G122">
            <v>21213717.699999999</v>
          </cell>
        </row>
        <row r="123">
          <cell r="B123" t="str">
            <v>FPUK2</v>
          </cell>
          <cell r="E123">
            <v>100000</v>
          </cell>
          <cell r="G123">
            <v>11998822.199999999</v>
          </cell>
        </row>
        <row r="124">
          <cell r="B124" t="str">
            <v>FPUK1</v>
          </cell>
          <cell r="E124">
            <v>400000</v>
          </cell>
          <cell r="G124">
            <v>48533903.600000001</v>
          </cell>
        </row>
        <row r="125">
          <cell r="B125" t="str">
            <v>FPUK1</v>
          </cell>
          <cell r="E125">
            <v>75000</v>
          </cell>
          <cell r="G125">
            <v>9092047.3499999996</v>
          </cell>
        </row>
        <row r="126">
          <cell r="B126" t="str">
            <v>FPUK1</v>
          </cell>
          <cell r="E126">
            <v>50000</v>
          </cell>
          <cell r="G126">
            <v>6063181.1499999994</v>
          </cell>
        </row>
        <row r="127">
          <cell r="B127" t="str">
            <v>FSUK1</v>
          </cell>
          <cell r="E127">
            <v>2000000</v>
          </cell>
          <cell r="G127">
            <v>242575678</v>
          </cell>
        </row>
        <row r="128">
          <cell r="B128" t="str">
            <v>FSUK2</v>
          </cell>
          <cell r="E128">
            <v>250000</v>
          </cell>
          <cell r="G128">
            <v>30141879</v>
          </cell>
        </row>
        <row r="129">
          <cell r="B129" t="str">
            <v>FSUK1</v>
          </cell>
          <cell r="E129">
            <v>500000</v>
          </cell>
          <cell r="G129">
            <v>60649974</v>
          </cell>
        </row>
        <row r="130">
          <cell r="B130" t="str">
            <v>FSUK1</v>
          </cell>
          <cell r="E130">
            <v>500000</v>
          </cell>
          <cell r="G130">
            <v>60600610.5</v>
          </cell>
        </row>
        <row r="131">
          <cell r="B131" t="str">
            <v>FSUK1</v>
          </cell>
          <cell r="E131">
            <v>500000</v>
          </cell>
          <cell r="G131">
            <v>60494681.5</v>
          </cell>
        </row>
        <row r="132">
          <cell r="B132" t="str">
            <v>FSUK1</v>
          </cell>
          <cell r="E132">
            <v>1500000</v>
          </cell>
          <cell r="G132">
            <v>181711035</v>
          </cell>
        </row>
        <row r="133">
          <cell r="B133" t="str">
            <v>FSUK1</v>
          </cell>
          <cell r="E133">
            <v>500000</v>
          </cell>
          <cell r="G133">
            <v>60621796.5</v>
          </cell>
        </row>
        <row r="134">
          <cell r="B134" t="str">
            <v>FSUK1</v>
          </cell>
          <cell r="E134">
            <v>500000</v>
          </cell>
          <cell r="G134">
            <v>60524947</v>
          </cell>
        </row>
        <row r="135">
          <cell r="B135" t="str">
            <v>FPUS2</v>
          </cell>
          <cell r="E135">
            <v>3010000</v>
          </cell>
          <cell r="G135">
            <v>185325700</v>
          </cell>
        </row>
        <row r="136">
          <cell r="B136" t="str">
            <v>FPUS2</v>
          </cell>
          <cell r="E136">
            <v>5000000</v>
          </cell>
          <cell r="G136">
            <v>309650000</v>
          </cell>
        </row>
        <row r="137">
          <cell r="B137" t="str">
            <v>FPUS2</v>
          </cell>
          <cell r="E137">
            <v>5000000</v>
          </cell>
          <cell r="G137">
            <v>307600000</v>
          </cell>
        </row>
        <row r="138">
          <cell r="B138" t="str">
            <v>FPUS2</v>
          </cell>
          <cell r="E138">
            <v>5000000</v>
          </cell>
          <cell r="G138">
            <v>307450000</v>
          </cell>
        </row>
        <row r="139">
          <cell r="B139" t="str">
            <v>FPUS2</v>
          </cell>
          <cell r="E139">
            <v>5000000</v>
          </cell>
          <cell r="G139">
            <v>309500000</v>
          </cell>
        </row>
        <row r="140">
          <cell r="B140" t="str">
            <v>FPUS2</v>
          </cell>
          <cell r="E140">
            <v>5000000</v>
          </cell>
          <cell r="G140">
            <v>309850000</v>
          </cell>
        </row>
        <row r="141">
          <cell r="B141" t="str">
            <v>FPUS3</v>
          </cell>
          <cell r="E141">
            <v>5000000</v>
          </cell>
          <cell r="G141">
            <v>315550000</v>
          </cell>
        </row>
        <row r="142">
          <cell r="B142" t="str">
            <v>FPUS2</v>
          </cell>
          <cell r="E142">
            <v>5000000</v>
          </cell>
          <cell r="G142">
            <v>309200000</v>
          </cell>
        </row>
        <row r="143">
          <cell r="B143" t="str">
            <v>FPUS2</v>
          </cell>
          <cell r="E143">
            <v>5000000</v>
          </cell>
          <cell r="G143">
            <v>309200000</v>
          </cell>
        </row>
        <row r="144">
          <cell r="B144" t="str">
            <v>FPUS2</v>
          </cell>
          <cell r="E144">
            <v>2000000</v>
          </cell>
          <cell r="G144">
            <v>123905000</v>
          </cell>
        </row>
        <row r="145">
          <cell r="B145" t="str">
            <v>FPUS2</v>
          </cell>
          <cell r="E145">
            <v>3000000</v>
          </cell>
          <cell r="G145">
            <v>185857500</v>
          </cell>
        </row>
        <row r="146">
          <cell r="B146" t="str">
            <v>FPUS2</v>
          </cell>
          <cell r="E146">
            <v>3000000</v>
          </cell>
          <cell r="G146">
            <v>185910000</v>
          </cell>
        </row>
        <row r="147">
          <cell r="B147" t="str">
            <v>FPUS2</v>
          </cell>
          <cell r="E147">
            <v>3000000</v>
          </cell>
          <cell r="G147">
            <v>185505000</v>
          </cell>
        </row>
        <row r="148">
          <cell r="B148" t="str">
            <v>FPUS2</v>
          </cell>
          <cell r="E148">
            <v>2010375</v>
          </cell>
          <cell r="G148">
            <v>121939295.625</v>
          </cell>
        </row>
        <row r="149">
          <cell r="B149" t="str">
            <v>FPUS2</v>
          </cell>
          <cell r="E149">
            <v>5000000</v>
          </cell>
          <cell r="G149">
            <v>307450000</v>
          </cell>
        </row>
        <row r="150">
          <cell r="B150" t="str">
            <v>FPUS2</v>
          </cell>
          <cell r="E150">
            <v>5000000</v>
          </cell>
          <cell r="G150">
            <v>308475000</v>
          </cell>
        </row>
        <row r="151">
          <cell r="B151" t="str">
            <v>FPUS2</v>
          </cell>
          <cell r="E151">
            <v>5000000</v>
          </cell>
          <cell r="G151">
            <v>308400000</v>
          </cell>
        </row>
        <row r="152">
          <cell r="B152" t="str">
            <v>FPUS2</v>
          </cell>
          <cell r="E152">
            <v>5000000</v>
          </cell>
          <cell r="G152">
            <v>310750000</v>
          </cell>
        </row>
        <row r="153">
          <cell r="B153" t="str">
            <v>FPUS2</v>
          </cell>
          <cell r="E153">
            <v>2000000</v>
          </cell>
          <cell r="G153">
            <v>123820000</v>
          </cell>
        </row>
        <row r="154">
          <cell r="B154" t="str">
            <v>FPUS2</v>
          </cell>
          <cell r="E154">
            <v>3000000</v>
          </cell>
          <cell r="G154">
            <v>185055000</v>
          </cell>
        </row>
        <row r="155">
          <cell r="B155" t="str">
            <v>FPUS2</v>
          </cell>
          <cell r="E155">
            <v>2000000</v>
          </cell>
          <cell r="G155">
            <v>124340000</v>
          </cell>
        </row>
        <row r="156">
          <cell r="B156" t="str">
            <v>FPUS2</v>
          </cell>
          <cell r="E156">
            <v>3000000</v>
          </cell>
          <cell r="G156">
            <v>185700000</v>
          </cell>
        </row>
        <row r="157">
          <cell r="B157" t="str">
            <v>FPUS2</v>
          </cell>
          <cell r="E157">
            <v>5000000</v>
          </cell>
          <cell r="G157">
            <v>309425000</v>
          </cell>
        </row>
        <row r="158">
          <cell r="B158" t="str">
            <v>FPUS2</v>
          </cell>
          <cell r="E158">
            <v>3000000</v>
          </cell>
          <cell r="G158">
            <v>185790000</v>
          </cell>
        </row>
        <row r="159">
          <cell r="B159" t="str">
            <v>FPUS2</v>
          </cell>
          <cell r="E159">
            <v>65301.23</v>
          </cell>
          <cell r="G159">
            <v>3963294.9017750002</v>
          </cell>
        </row>
        <row r="160">
          <cell r="B160" t="str">
            <v>FPUS2</v>
          </cell>
          <cell r="E160">
            <v>5000000</v>
          </cell>
          <cell r="G160">
            <v>307500000</v>
          </cell>
        </row>
        <row r="161">
          <cell r="B161" t="str">
            <v>FPUS2</v>
          </cell>
          <cell r="E161">
            <v>5000000</v>
          </cell>
          <cell r="G161">
            <v>307750000</v>
          </cell>
        </row>
        <row r="162">
          <cell r="B162" t="str">
            <v>FPUS2</v>
          </cell>
          <cell r="E162">
            <v>5000000</v>
          </cell>
          <cell r="G162">
            <v>307850000</v>
          </cell>
        </row>
        <row r="163">
          <cell r="B163" t="str">
            <v>FPUS2</v>
          </cell>
          <cell r="E163">
            <v>5000000</v>
          </cell>
          <cell r="G163">
            <v>310100000</v>
          </cell>
        </row>
        <row r="164">
          <cell r="B164" t="str">
            <v>FPUS3</v>
          </cell>
          <cell r="E164">
            <v>5000000</v>
          </cell>
          <cell r="G164">
            <v>315750000</v>
          </cell>
        </row>
        <row r="165">
          <cell r="B165" t="str">
            <v>FPUS2</v>
          </cell>
          <cell r="E165">
            <v>3000000</v>
          </cell>
          <cell r="G165">
            <v>185940000</v>
          </cell>
        </row>
        <row r="166">
          <cell r="B166" t="str">
            <v>FPUS2</v>
          </cell>
          <cell r="E166">
            <v>5000000</v>
          </cell>
          <cell r="G166">
            <v>307175000</v>
          </cell>
        </row>
        <row r="167">
          <cell r="B167" t="str">
            <v>FPUS2</v>
          </cell>
          <cell r="E167">
            <v>5000000</v>
          </cell>
          <cell r="G167">
            <v>309700000</v>
          </cell>
        </row>
        <row r="168">
          <cell r="B168" t="str">
            <v>FPUS2</v>
          </cell>
          <cell r="E168">
            <v>5000000</v>
          </cell>
          <cell r="G168">
            <v>310050000</v>
          </cell>
        </row>
        <row r="169">
          <cell r="B169" t="str">
            <v>FPUS2</v>
          </cell>
          <cell r="E169">
            <v>2000000</v>
          </cell>
          <cell r="G169">
            <v>124000000</v>
          </cell>
        </row>
        <row r="170">
          <cell r="B170" t="str">
            <v>FPUS2</v>
          </cell>
          <cell r="E170">
            <v>3000000</v>
          </cell>
          <cell r="G170">
            <v>185220000</v>
          </cell>
        </row>
        <row r="171">
          <cell r="B171" t="str">
            <v>FPUS2</v>
          </cell>
          <cell r="E171">
            <v>5000000</v>
          </cell>
          <cell r="G171">
            <v>314750000</v>
          </cell>
        </row>
        <row r="172">
          <cell r="B172" t="str">
            <v>FPUS2</v>
          </cell>
          <cell r="E172">
            <v>2000000</v>
          </cell>
          <cell r="G172">
            <v>123080000</v>
          </cell>
        </row>
        <row r="173">
          <cell r="B173" t="str">
            <v>FPUS2</v>
          </cell>
          <cell r="E173">
            <v>5000000</v>
          </cell>
          <cell r="G173">
            <v>309700000</v>
          </cell>
        </row>
        <row r="174">
          <cell r="B174" t="str">
            <v>FPUS2</v>
          </cell>
          <cell r="E174">
            <v>3000000</v>
          </cell>
          <cell r="G174">
            <v>186000000</v>
          </cell>
        </row>
        <row r="175">
          <cell r="B175" t="str">
            <v>FPUS2</v>
          </cell>
          <cell r="E175">
            <v>5000000</v>
          </cell>
          <cell r="G175">
            <v>309650000</v>
          </cell>
        </row>
        <row r="176">
          <cell r="B176" t="str">
            <v>FPUS2</v>
          </cell>
          <cell r="E176">
            <v>3000000</v>
          </cell>
          <cell r="G176">
            <v>186000000</v>
          </cell>
        </row>
        <row r="177">
          <cell r="B177" t="str">
            <v>FPUS2</v>
          </cell>
          <cell r="E177">
            <v>5000000</v>
          </cell>
          <cell r="G177">
            <v>309400000</v>
          </cell>
        </row>
        <row r="178">
          <cell r="B178" t="str">
            <v>FPUS2</v>
          </cell>
          <cell r="E178">
            <v>5000000</v>
          </cell>
          <cell r="G178">
            <v>310750000</v>
          </cell>
        </row>
        <row r="179">
          <cell r="B179" t="str">
            <v>FPUS2</v>
          </cell>
          <cell r="E179">
            <v>5000000</v>
          </cell>
          <cell r="G179">
            <v>309550000</v>
          </cell>
        </row>
        <row r="180">
          <cell r="B180" t="str">
            <v>FPUS2</v>
          </cell>
          <cell r="E180">
            <v>2000000</v>
          </cell>
          <cell r="G180">
            <v>123850000</v>
          </cell>
        </row>
        <row r="181">
          <cell r="B181" t="str">
            <v>FPUS2</v>
          </cell>
          <cell r="E181">
            <v>5000000</v>
          </cell>
          <cell r="G181">
            <v>306250000</v>
          </cell>
        </row>
        <row r="182">
          <cell r="B182" t="str">
            <v>FPUS2</v>
          </cell>
          <cell r="E182">
            <v>5000000</v>
          </cell>
          <cell r="G182">
            <v>309550000</v>
          </cell>
        </row>
        <row r="183">
          <cell r="B183" t="str">
            <v>FPUS2</v>
          </cell>
          <cell r="E183">
            <v>5000000</v>
          </cell>
          <cell r="G183">
            <v>307625000</v>
          </cell>
        </row>
        <row r="184">
          <cell r="B184" t="str">
            <v>FPUS2</v>
          </cell>
          <cell r="E184">
            <v>5000000</v>
          </cell>
          <cell r="G184">
            <v>307375000</v>
          </cell>
        </row>
        <row r="185">
          <cell r="B185" t="str">
            <v>FPUS2</v>
          </cell>
          <cell r="E185">
            <v>5000000</v>
          </cell>
          <cell r="G185">
            <v>309250000</v>
          </cell>
        </row>
        <row r="186">
          <cell r="B186" t="str">
            <v>FPUS2</v>
          </cell>
          <cell r="E186">
            <v>2010000</v>
          </cell>
          <cell r="G186">
            <v>124037100</v>
          </cell>
        </row>
        <row r="187">
          <cell r="B187" t="str">
            <v>FPUS2</v>
          </cell>
          <cell r="E187">
            <v>817320</v>
          </cell>
          <cell r="G187">
            <v>49588439.039999999</v>
          </cell>
        </row>
        <row r="188">
          <cell r="B188" t="str">
            <v>FPUS2</v>
          </cell>
          <cell r="E188">
            <v>5000000</v>
          </cell>
          <cell r="G188">
            <v>310100000</v>
          </cell>
        </row>
        <row r="189">
          <cell r="B189" t="str">
            <v>FPUS2</v>
          </cell>
          <cell r="E189">
            <v>5010000</v>
          </cell>
          <cell r="G189">
            <v>310544850</v>
          </cell>
        </row>
        <row r="190">
          <cell r="B190" t="str">
            <v>FPUS2</v>
          </cell>
          <cell r="E190">
            <v>5000000</v>
          </cell>
          <cell r="G190">
            <v>310000000</v>
          </cell>
        </row>
        <row r="191">
          <cell r="B191" t="str">
            <v>FPUS2</v>
          </cell>
          <cell r="E191">
            <v>5000000</v>
          </cell>
          <cell r="G191">
            <v>308900000</v>
          </cell>
        </row>
        <row r="192">
          <cell r="B192" t="str">
            <v>FPUS2</v>
          </cell>
          <cell r="E192">
            <v>5000000</v>
          </cell>
          <cell r="G192">
            <v>308800000</v>
          </cell>
        </row>
        <row r="193">
          <cell r="B193" t="str">
            <v>FPUS2</v>
          </cell>
          <cell r="E193">
            <v>5000000</v>
          </cell>
          <cell r="G193">
            <v>308450000</v>
          </cell>
        </row>
        <row r="194">
          <cell r="B194" t="str">
            <v>FPUS2</v>
          </cell>
          <cell r="E194">
            <v>5000000</v>
          </cell>
          <cell r="G194">
            <v>308900000</v>
          </cell>
        </row>
        <row r="195">
          <cell r="B195" t="str">
            <v>FPUS2</v>
          </cell>
          <cell r="E195">
            <v>378373.83</v>
          </cell>
          <cell r="G195">
            <v>22979021.069730002</v>
          </cell>
        </row>
        <row r="196">
          <cell r="B196" t="str">
            <v>FPUS2</v>
          </cell>
          <cell r="E196">
            <v>177000.79</v>
          </cell>
          <cell r="G196">
            <v>10742089.444705</v>
          </cell>
        </row>
        <row r="197">
          <cell r="B197" t="str">
            <v>FPUS2</v>
          </cell>
          <cell r="E197">
            <v>2000000</v>
          </cell>
          <cell r="G197">
            <v>123960000</v>
          </cell>
        </row>
        <row r="198">
          <cell r="B198" t="str">
            <v>FPUS2</v>
          </cell>
          <cell r="E198">
            <v>2000000</v>
          </cell>
          <cell r="G198">
            <v>124000000</v>
          </cell>
        </row>
        <row r="199">
          <cell r="B199" t="str">
            <v>FPUS2</v>
          </cell>
          <cell r="E199">
            <v>5000000</v>
          </cell>
          <cell r="G199">
            <v>308700000</v>
          </cell>
        </row>
        <row r="200">
          <cell r="B200" t="str">
            <v>FPUS2</v>
          </cell>
          <cell r="E200">
            <v>3000000</v>
          </cell>
          <cell r="G200">
            <v>185340000</v>
          </cell>
        </row>
        <row r="201">
          <cell r="B201" t="str">
            <v>FPUS2</v>
          </cell>
          <cell r="E201">
            <v>3000000</v>
          </cell>
          <cell r="G201">
            <v>183570000</v>
          </cell>
        </row>
        <row r="202">
          <cell r="B202" t="str">
            <v>FPUS2</v>
          </cell>
          <cell r="E202">
            <v>3000000</v>
          </cell>
          <cell r="G202">
            <v>183570000</v>
          </cell>
        </row>
        <row r="203">
          <cell r="B203" t="str">
            <v>FPUS2</v>
          </cell>
          <cell r="E203">
            <v>5000000</v>
          </cell>
          <cell r="G203">
            <v>307800000</v>
          </cell>
        </row>
        <row r="204">
          <cell r="B204" t="str">
            <v>FPUS2</v>
          </cell>
          <cell r="E204">
            <v>5000000</v>
          </cell>
          <cell r="G204">
            <v>308825000</v>
          </cell>
        </row>
        <row r="205">
          <cell r="B205" t="str">
            <v>FPUS2</v>
          </cell>
          <cell r="E205">
            <v>3000000</v>
          </cell>
          <cell r="G205">
            <v>184140000</v>
          </cell>
        </row>
        <row r="206">
          <cell r="B206" t="str">
            <v>FPUS2</v>
          </cell>
          <cell r="E206">
            <v>5000000</v>
          </cell>
          <cell r="G206">
            <v>307750000</v>
          </cell>
        </row>
        <row r="207">
          <cell r="B207" t="str">
            <v>FPUS2</v>
          </cell>
          <cell r="E207">
            <v>3000000</v>
          </cell>
          <cell r="G207">
            <v>186540000</v>
          </cell>
        </row>
        <row r="208">
          <cell r="B208" t="str">
            <v>FPUS2</v>
          </cell>
          <cell r="E208">
            <v>5000000</v>
          </cell>
          <cell r="G208">
            <v>308450000</v>
          </cell>
        </row>
        <row r="209">
          <cell r="B209" t="str">
            <v>FPUS2</v>
          </cell>
          <cell r="E209">
            <v>5010000</v>
          </cell>
          <cell r="G209">
            <v>311271300</v>
          </cell>
        </row>
        <row r="210">
          <cell r="B210" t="str">
            <v>FPUS2</v>
          </cell>
          <cell r="E210">
            <v>5000000</v>
          </cell>
          <cell r="G210">
            <v>306350000</v>
          </cell>
        </row>
        <row r="211">
          <cell r="B211" t="str">
            <v>FPUS2</v>
          </cell>
          <cell r="E211">
            <v>5000000</v>
          </cell>
          <cell r="G211">
            <v>303950000</v>
          </cell>
        </row>
        <row r="212">
          <cell r="B212" t="str">
            <v>FPUS1</v>
          </cell>
          <cell r="E212">
            <v>81050.41</v>
          </cell>
          <cell r="G212">
            <v>4906872.8718100004</v>
          </cell>
        </row>
        <row r="213">
          <cell r="B213" t="str">
            <v>FPUS1</v>
          </cell>
          <cell r="E213">
            <v>5000000</v>
          </cell>
          <cell r="G213">
            <v>303162500</v>
          </cell>
        </row>
        <row r="214">
          <cell r="B214" t="str">
            <v>FPUS1</v>
          </cell>
          <cell r="E214">
            <v>145926.23000000001</v>
          </cell>
          <cell r="G214">
            <v>8834519.8904299997</v>
          </cell>
        </row>
        <row r="215">
          <cell r="B215" t="str">
            <v>FPUS1</v>
          </cell>
          <cell r="E215">
            <v>5000000</v>
          </cell>
          <cell r="G215">
            <v>303125000</v>
          </cell>
        </row>
        <row r="216">
          <cell r="B216" t="str">
            <v>FPUS1</v>
          </cell>
          <cell r="E216">
            <v>3000000</v>
          </cell>
          <cell r="G216">
            <v>182287500</v>
          </cell>
        </row>
        <row r="217">
          <cell r="B217" t="str">
            <v>FPUS1</v>
          </cell>
          <cell r="E217">
            <v>165390.79</v>
          </cell>
          <cell r="G217">
            <v>10012923.81739</v>
          </cell>
        </row>
        <row r="218">
          <cell r="B218" t="str">
            <v>FPUS2</v>
          </cell>
          <cell r="E218">
            <v>5000000</v>
          </cell>
          <cell r="G218">
            <v>307500000</v>
          </cell>
        </row>
        <row r="219">
          <cell r="B219" t="str">
            <v>FPUS2</v>
          </cell>
          <cell r="E219">
            <v>5000000</v>
          </cell>
          <cell r="G219">
            <v>305925000</v>
          </cell>
        </row>
        <row r="220">
          <cell r="B220" t="str">
            <v>FPUS2</v>
          </cell>
          <cell r="E220">
            <v>5000000</v>
          </cell>
          <cell r="G220">
            <v>309200000</v>
          </cell>
        </row>
        <row r="221">
          <cell r="B221" t="str">
            <v>FPUS2</v>
          </cell>
          <cell r="E221">
            <v>5000000</v>
          </cell>
          <cell r="G221">
            <v>305350000</v>
          </cell>
        </row>
        <row r="222">
          <cell r="B222" t="str">
            <v>FPUS1</v>
          </cell>
          <cell r="E222">
            <v>1001800</v>
          </cell>
          <cell r="G222">
            <v>60649973.799999997</v>
          </cell>
        </row>
        <row r="223">
          <cell r="B223" t="str">
            <v>FPUS1</v>
          </cell>
          <cell r="E223">
            <v>243210.38</v>
          </cell>
          <cell r="G223">
            <v>14724199.61558</v>
          </cell>
        </row>
        <row r="224">
          <cell r="B224" t="str">
            <v>FPUS2</v>
          </cell>
          <cell r="E224">
            <v>3000000</v>
          </cell>
          <cell r="G224">
            <v>183765000</v>
          </cell>
        </row>
        <row r="225">
          <cell r="B225" t="str">
            <v>FPUS1</v>
          </cell>
          <cell r="E225">
            <v>4006800</v>
          </cell>
          <cell r="G225">
            <v>242575678.79999998</v>
          </cell>
        </row>
        <row r="226">
          <cell r="B226" t="str">
            <v>FPUS1</v>
          </cell>
          <cell r="E226">
            <v>54656.36</v>
          </cell>
          <cell r="G226">
            <v>3308404.1271600001</v>
          </cell>
        </row>
        <row r="227">
          <cell r="B227" t="str">
            <v>FPUS2</v>
          </cell>
          <cell r="E227">
            <v>5000000</v>
          </cell>
          <cell r="G227">
            <v>306375000</v>
          </cell>
        </row>
        <row r="228">
          <cell r="B228" t="str">
            <v>FPUS2</v>
          </cell>
          <cell r="E228">
            <v>163389.79</v>
          </cell>
          <cell r="G228">
            <v>9924949.4037600011</v>
          </cell>
        </row>
        <row r="229">
          <cell r="B229" t="str">
            <v>FPUS2</v>
          </cell>
          <cell r="E229">
            <v>5000000</v>
          </cell>
          <cell r="G229">
            <v>309150000</v>
          </cell>
        </row>
        <row r="230">
          <cell r="B230" t="str">
            <v>FPUS1</v>
          </cell>
          <cell r="E230">
            <v>3001950</v>
          </cell>
          <cell r="G230">
            <v>181711035.44999999</v>
          </cell>
        </row>
        <row r="231">
          <cell r="B231" t="str">
            <v>FPUS1</v>
          </cell>
          <cell r="E231">
            <v>3239390.99</v>
          </cell>
          <cell r="G231">
            <v>196115969.92559001</v>
          </cell>
        </row>
        <row r="232">
          <cell r="B232" t="str">
            <v>FPUS2</v>
          </cell>
          <cell r="E232">
            <v>3000000</v>
          </cell>
          <cell r="G232">
            <v>183615000</v>
          </cell>
        </row>
        <row r="233">
          <cell r="B233" t="str">
            <v>FPUS1</v>
          </cell>
          <cell r="E233">
            <v>1000000</v>
          </cell>
          <cell r="G233">
            <v>60490000</v>
          </cell>
        </row>
        <row r="234">
          <cell r="B234" t="str">
            <v>FPUS1</v>
          </cell>
          <cell r="E234">
            <v>2000000</v>
          </cell>
          <cell r="G234">
            <v>120900000</v>
          </cell>
        </row>
        <row r="235">
          <cell r="B235" t="str">
            <v>FPUS1</v>
          </cell>
          <cell r="E235">
            <v>2000000</v>
          </cell>
          <cell r="G235">
            <v>120880000</v>
          </cell>
        </row>
        <row r="236">
          <cell r="B236" t="str">
            <v>FPUS2</v>
          </cell>
          <cell r="E236">
            <v>757575.76</v>
          </cell>
          <cell r="G236">
            <v>45903030.449919999</v>
          </cell>
        </row>
        <row r="237">
          <cell r="B237" t="str">
            <v>FPUS1</v>
          </cell>
          <cell r="E237">
            <v>1621977.6</v>
          </cell>
          <cell r="G237">
            <v>98196145.881600007</v>
          </cell>
        </row>
        <row r="238">
          <cell r="B238" t="str">
            <v>FPUS2</v>
          </cell>
          <cell r="E238">
            <v>5000000</v>
          </cell>
          <cell r="G238">
            <v>305725000</v>
          </cell>
        </row>
        <row r="239">
          <cell r="B239" t="str">
            <v>FPUS2</v>
          </cell>
          <cell r="E239">
            <v>2500000</v>
          </cell>
          <cell r="G239">
            <v>152150000</v>
          </cell>
        </row>
        <row r="240">
          <cell r="B240" t="str">
            <v>FPUS2</v>
          </cell>
          <cell r="E240">
            <v>3000000</v>
          </cell>
          <cell r="G240">
            <v>183690000</v>
          </cell>
        </row>
        <row r="241">
          <cell r="B241" t="str">
            <v>FPUS2</v>
          </cell>
          <cell r="E241">
            <v>149814.76999999999</v>
          </cell>
          <cell r="G241">
            <v>9097277.1860949993</v>
          </cell>
        </row>
        <row r="242">
          <cell r="B242" t="str">
            <v>FPUS2</v>
          </cell>
          <cell r="E242">
            <v>1651289.04</v>
          </cell>
          <cell r="G242">
            <v>100071418.40208</v>
          </cell>
        </row>
        <row r="243">
          <cell r="B243" t="str">
            <v>FPUS2</v>
          </cell>
          <cell r="E243">
            <v>5000000</v>
          </cell>
          <cell r="G243">
            <v>305137500</v>
          </cell>
        </row>
        <row r="244">
          <cell r="B244" t="str">
            <v>FPUS1</v>
          </cell>
          <cell r="E244">
            <v>15000</v>
          </cell>
          <cell r="G244">
            <v>904500</v>
          </cell>
        </row>
        <row r="245">
          <cell r="B245" t="str">
            <v>FPUS1</v>
          </cell>
          <cell r="E245">
            <v>2000000</v>
          </cell>
          <cell r="G245">
            <v>120600000</v>
          </cell>
        </row>
        <row r="246">
          <cell r="B246" t="str">
            <v>FPUS1</v>
          </cell>
          <cell r="E246">
            <v>1500000</v>
          </cell>
          <cell r="G246">
            <v>90562500</v>
          </cell>
        </row>
        <row r="247">
          <cell r="B247" t="str">
            <v>FPUS1</v>
          </cell>
          <cell r="E247">
            <v>2000000</v>
          </cell>
          <cell r="G247">
            <v>120820000</v>
          </cell>
        </row>
        <row r="248">
          <cell r="B248" t="str">
            <v>FPUS1</v>
          </cell>
          <cell r="E248">
            <v>1000000</v>
          </cell>
          <cell r="G248">
            <v>60400000</v>
          </cell>
        </row>
        <row r="249">
          <cell r="B249" t="str">
            <v>FPUS1</v>
          </cell>
          <cell r="E249">
            <v>2000000</v>
          </cell>
          <cell r="G249">
            <v>120560000</v>
          </cell>
        </row>
        <row r="250">
          <cell r="B250" t="str">
            <v>FPUS1</v>
          </cell>
          <cell r="E250">
            <v>2000000</v>
          </cell>
          <cell r="G250">
            <v>120580000</v>
          </cell>
        </row>
        <row r="251">
          <cell r="B251" t="str">
            <v>FPUS1</v>
          </cell>
          <cell r="E251">
            <v>2000000</v>
          </cell>
          <cell r="G251">
            <v>120580000</v>
          </cell>
        </row>
        <row r="252">
          <cell r="B252" t="str">
            <v>FPUS1</v>
          </cell>
          <cell r="E252">
            <v>2000000</v>
          </cell>
          <cell r="G252">
            <v>120680000</v>
          </cell>
        </row>
        <row r="253">
          <cell r="B253" t="str">
            <v>FPUS1</v>
          </cell>
          <cell r="E253">
            <v>2000000</v>
          </cell>
          <cell r="G253">
            <v>120720000</v>
          </cell>
        </row>
        <row r="254">
          <cell r="B254" t="str">
            <v>FPUS1</v>
          </cell>
          <cell r="E254">
            <v>2000000</v>
          </cell>
          <cell r="G254">
            <v>120780000</v>
          </cell>
        </row>
        <row r="255">
          <cell r="B255" t="str">
            <v>FPUS1</v>
          </cell>
          <cell r="E255">
            <v>1000000</v>
          </cell>
          <cell r="G255">
            <v>60380000</v>
          </cell>
        </row>
        <row r="256">
          <cell r="B256" t="str">
            <v>FPUS2</v>
          </cell>
          <cell r="E256">
            <v>2000000</v>
          </cell>
          <cell r="G256">
            <v>121625000</v>
          </cell>
        </row>
        <row r="257">
          <cell r="B257" t="str">
            <v>FPUS2</v>
          </cell>
          <cell r="E257">
            <v>5000000</v>
          </cell>
          <cell r="G257">
            <v>303962500</v>
          </cell>
        </row>
        <row r="258">
          <cell r="B258" t="str">
            <v>FPUS2</v>
          </cell>
          <cell r="E258">
            <v>5000000</v>
          </cell>
          <cell r="G258">
            <v>305350000</v>
          </cell>
        </row>
        <row r="259">
          <cell r="B259" t="str">
            <v>FPUS1</v>
          </cell>
          <cell r="E259">
            <v>1010000</v>
          </cell>
          <cell r="G259">
            <v>61392850</v>
          </cell>
        </row>
        <row r="260">
          <cell r="B260" t="str">
            <v>FPUS1</v>
          </cell>
          <cell r="E260">
            <v>5000000</v>
          </cell>
          <cell r="G260">
            <v>303900000</v>
          </cell>
        </row>
        <row r="261">
          <cell r="B261" t="str">
            <v>FPUS1</v>
          </cell>
          <cell r="E261">
            <v>5000000</v>
          </cell>
          <cell r="G261">
            <v>303125000</v>
          </cell>
        </row>
        <row r="262">
          <cell r="B262" t="str">
            <v>FPUS2</v>
          </cell>
          <cell r="E262">
            <v>5000000</v>
          </cell>
          <cell r="G262">
            <v>308750000</v>
          </cell>
        </row>
        <row r="263">
          <cell r="B263" t="str">
            <v>FPUS2</v>
          </cell>
          <cell r="E263">
            <v>5000000</v>
          </cell>
          <cell r="G263">
            <v>305750000</v>
          </cell>
        </row>
        <row r="264">
          <cell r="B264" t="str">
            <v>FPUS1</v>
          </cell>
          <cell r="E264">
            <v>700000</v>
          </cell>
          <cell r="G264">
            <v>42329000</v>
          </cell>
        </row>
        <row r="265">
          <cell r="B265" t="str">
            <v>FPUS2</v>
          </cell>
          <cell r="E265">
            <v>325744.31</v>
          </cell>
          <cell r="G265">
            <v>19766164.730799999</v>
          </cell>
        </row>
        <row r="266">
          <cell r="B266" t="str">
            <v>FPUS2</v>
          </cell>
          <cell r="E266">
            <v>5000000</v>
          </cell>
          <cell r="G266">
            <v>310100000</v>
          </cell>
        </row>
        <row r="267">
          <cell r="B267" t="str">
            <v>FPUS2</v>
          </cell>
          <cell r="E267">
            <v>5000000</v>
          </cell>
          <cell r="G267">
            <v>311200000</v>
          </cell>
        </row>
        <row r="268">
          <cell r="B268" t="str">
            <v>FPUS2</v>
          </cell>
          <cell r="E268">
            <v>3000000</v>
          </cell>
          <cell r="G268">
            <v>182040000</v>
          </cell>
        </row>
        <row r="269">
          <cell r="B269" t="str">
            <v>FPUS2</v>
          </cell>
          <cell r="E269">
            <v>149814.76999999999</v>
          </cell>
          <cell r="G269">
            <v>9078325.6176899988</v>
          </cell>
        </row>
        <row r="270">
          <cell r="B270" t="str">
            <v>FPUS2</v>
          </cell>
          <cell r="E270">
            <v>5000000</v>
          </cell>
          <cell r="G270">
            <v>304012500</v>
          </cell>
        </row>
        <row r="271">
          <cell r="B271" t="str">
            <v>FPUS2</v>
          </cell>
          <cell r="E271">
            <v>5000000</v>
          </cell>
          <cell r="G271">
            <v>305850000</v>
          </cell>
        </row>
        <row r="272">
          <cell r="B272" t="str">
            <v>FPUS2</v>
          </cell>
          <cell r="E272">
            <v>2000000</v>
          </cell>
          <cell r="G272">
            <v>123740000</v>
          </cell>
        </row>
        <row r="273">
          <cell r="B273" t="str">
            <v>FPUS2</v>
          </cell>
          <cell r="E273">
            <v>411360</v>
          </cell>
          <cell r="G273">
            <v>24980658.719999999</v>
          </cell>
        </row>
        <row r="274">
          <cell r="B274" t="str">
            <v>FPUS2</v>
          </cell>
          <cell r="E274">
            <v>2000000</v>
          </cell>
          <cell r="G274">
            <v>123300000</v>
          </cell>
        </row>
        <row r="275">
          <cell r="B275" t="str">
            <v>FPUS2</v>
          </cell>
          <cell r="E275">
            <v>5000000</v>
          </cell>
          <cell r="G275">
            <v>309250000</v>
          </cell>
        </row>
        <row r="276">
          <cell r="B276" t="str">
            <v>FPUS3</v>
          </cell>
          <cell r="E276">
            <v>5000000</v>
          </cell>
          <cell r="G276">
            <v>314850000</v>
          </cell>
        </row>
        <row r="277">
          <cell r="B277" t="str">
            <v>FPUS2</v>
          </cell>
          <cell r="E277">
            <v>354001.58</v>
          </cell>
          <cell r="G277">
            <v>21450371.73852</v>
          </cell>
        </row>
        <row r="278">
          <cell r="B278" t="str">
            <v>FPUS2</v>
          </cell>
          <cell r="E278">
            <v>5000000</v>
          </cell>
          <cell r="G278">
            <v>304600000</v>
          </cell>
        </row>
        <row r="279">
          <cell r="B279" t="str">
            <v>FPUS2</v>
          </cell>
          <cell r="E279">
            <v>1707358.72</v>
          </cell>
          <cell r="G279">
            <v>103727164.31615999</v>
          </cell>
        </row>
        <row r="280">
          <cell r="B280" t="str">
            <v>FPUS2</v>
          </cell>
          <cell r="E280">
            <v>5000000</v>
          </cell>
          <cell r="G280">
            <v>308525000</v>
          </cell>
        </row>
        <row r="281">
          <cell r="B281" t="str">
            <v>FPUS2</v>
          </cell>
          <cell r="E281">
            <v>2000000</v>
          </cell>
          <cell r="G281">
            <v>123800000</v>
          </cell>
        </row>
        <row r="282">
          <cell r="B282" t="str">
            <v>FPUS2</v>
          </cell>
          <cell r="E282">
            <v>5000000</v>
          </cell>
          <cell r="G282">
            <v>305525000</v>
          </cell>
        </row>
        <row r="283">
          <cell r="B283" t="str">
            <v>FPUS2</v>
          </cell>
          <cell r="E283">
            <v>1000000</v>
          </cell>
          <cell r="G283">
            <v>61880000</v>
          </cell>
        </row>
        <row r="284">
          <cell r="B284" t="str">
            <v>FPUS2</v>
          </cell>
          <cell r="E284">
            <v>5000000</v>
          </cell>
          <cell r="G284">
            <v>308500000</v>
          </cell>
        </row>
        <row r="285">
          <cell r="B285" t="str">
            <v>FPUS2</v>
          </cell>
          <cell r="E285">
            <v>3000000</v>
          </cell>
          <cell r="G285">
            <v>186240000</v>
          </cell>
        </row>
        <row r="286">
          <cell r="B286" t="str">
            <v>FPUS1</v>
          </cell>
          <cell r="E286">
            <v>673500</v>
          </cell>
          <cell r="G286">
            <v>40767628.5</v>
          </cell>
        </row>
        <row r="287">
          <cell r="B287" t="str">
            <v>FPUS2</v>
          </cell>
          <cell r="E287">
            <v>2000000</v>
          </cell>
          <cell r="G287">
            <v>121870000</v>
          </cell>
        </row>
        <row r="288">
          <cell r="B288" t="str">
            <v>FPUS2</v>
          </cell>
          <cell r="E288">
            <v>3000000</v>
          </cell>
          <cell r="G288">
            <v>182805000</v>
          </cell>
        </row>
        <row r="289">
          <cell r="B289" t="str">
            <v>FPUS2</v>
          </cell>
          <cell r="E289">
            <v>5000000</v>
          </cell>
          <cell r="G289">
            <v>304625000</v>
          </cell>
        </row>
        <row r="290">
          <cell r="B290" t="str">
            <v>FPUS1</v>
          </cell>
          <cell r="E290">
            <v>1001500</v>
          </cell>
          <cell r="G290">
            <v>60621796.5</v>
          </cell>
        </row>
        <row r="291">
          <cell r="B291" t="str">
            <v>FPUS2</v>
          </cell>
          <cell r="E291">
            <v>3358562.5</v>
          </cell>
          <cell r="G291">
            <v>203633002.9375</v>
          </cell>
        </row>
        <row r="292">
          <cell r="B292" t="str">
            <v>FPUS1</v>
          </cell>
          <cell r="E292">
            <v>4000000</v>
          </cell>
          <cell r="G292">
            <v>242350000</v>
          </cell>
        </row>
        <row r="293">
          <cell r="B293" t="str">
            <v>FPUS2</v>
          </cell>
          <cell r="E293">
            <v>5000000</v>
          </cell>
          <cell r="G293">
            <v>307000000</v>
          </cell>
        </row>
        <row r="294">
          <cell r="B294" t="str">
            <v>FPUS1</v>
          </cell>
          <cell r="E294">
            <v>1001150</v>
          </cell>
          <cell r="G294">
            <v>60600610.649999999</v>
          </cell>
        </row>
        <row r="295">
          <cell r="B295" t="str">
            <v>FPUS1</v>
          </cell>
          <cell r="E295">
            <v>2000000</v>
          </cell>
          <cell r="G295">
            <v>121175000</v>
          </cell>
        </row>
        <row r="296">
          <cell r="B296" t="str">
            <v>FPUS2</v>
          </cell>
          <cell r="E296">
            <v>3000000</v>
          </cell>
          <cell r="G296">
            <v>184980000</v>
          </cell>
        </row>
        <row r="297">
          <cell r="B297" t="str">
            <v>FPUS2</v>
          </cell>
          <cell r="E297">
            <v>3010000</v>
          </cell>
          <cell r="G297">
            <v>183489600</v>
          </cell>
        </row>
        <row r="298">
          <cell r="B298" t="str">
            <v>FPUS1</v>
          </cell>
          <cell r="E298">
            <v>999400</v>
          </cell>
          <cell r="G298">
            <v>60494681.399999999</v>
          </cell>
        </row>
        <row r="299">
          <cell r="B299" t="str">
            <v>FPUS2</v>
          </cell>
          <cell r="E299">
            <v>3000000</v>
          </cell>
          <cell r="G299">
            <v>182940000</v>
          </cell>
        </row>
        <row r="300">
          <cell r="B300" t="str">
            <v>FPUS2</v>
          </cell>
          <cell r="E300">
            <v>2000000</v>
          </cell>
          <cell r="G300">
            <v>121960000</v>
          </cell>
        </row>
        <row r="301">
          <cell r="B301" t="str">
            <v>FPUS2</v>
          </cell>
          <cell r="E301">
            <v>7000000</v>
          </cell>
          <cell r="G301">
            <v>426860000</v>
          </cell>
        </row>
        <row r="302">
          <cell r="B302" t="str">
            <v>FPUS2</v>
          </cell>
          <cell r="E302">
            <v>3000000</v>
          </cell>
          <cell r="G302">
            <v>183030000</v>
          </cell>
        </row>
        <row r="303">
          <cell r="B303" t="str">
            <v>FPUS2</v>
          </cell>
          <cell r="E303">
            <v>5000000</v>
          </cell>
          <cell r="G303">
            <v>308450000</v>
          </cell>
        </row>
        <row r="304">
          <cell r="B304" t="str">
            <v>FPUS2</v>
          </cell>
          <cell r="E304">
            <v>3000000</v>
          </cell>
          <cell r="G304">
            <v>184650000</v>
          </cell>
        </row>
        <row r="305">
          <cell r="B305" t="str">
            <v>FPUS2</v>
          </cell>
          <cell r="E305">
            <v>3000000</v>
          </cell>
          <cell r="G305">
            <v>183525000</v>
          </cell>
        </row>
        <row r="306">
          <cell r="B306" t="str">
            <v>FPUS2</v>
          </cell>
          <cell r="E306">
            <v>3000000</v>
          </cell>
          <cell r="G306">
            <v>185250000</v>
          </cell>
        </row>
        <row r="307">
          <cell r="B307" t="str">
            <v>FPUS2</v>
          </cell>
          <cell r="E307">
            <v>5000000</v>
          </cell>
          <cell r="G307">
            <v>305000000</v>
          </cell>
        </row>
        <row r="308">
          <cell r="B308" t="str">
            <v>FPUS2</v>
          </cell>
          <cell r="E308">
            <v>4000000</v>
          </cell>
          <cell r="G308">
            <v>246080000</v>
          </cell>
        </row>
        <row r="309">
          <cell r="B309" t="str">
            <v>FPUS2</v>
          </cell>
          <cell r="E309">
            <v>2000000</v>
          </cell>
          <cell r="G309">
            <v>121960000</v>
          </cell>
        </row>
        <row r="310">
          <cell r="B310" t="str">
            <v>FPUS2</v>
          </cell>
          <cell r="E310">
            <v>5000000</v>
          </cell>
          <cell r="G310">
            <v>304900000</v>
          </cell>
        </row>
        <row r="311">
          <cell r="B311" t="str">
            <v>FPUS1</v>
          </cell>
          <cell r="E311">
            <v>999900</v>
          </cell>
          <cell r="G311">
            <v>60524946.899999999</v>
          </cell>
        </row>
        <row r="312">
          <cell r="B312" t="str">
            <v>FPUS2</v>
          </cell>
          <cell r="E312">
            <v>5000000</v>
          </cell>
          <cell r="G312">
            <v>306850000</v>
          </cell>
        </row>
        <row r="313">
          <cell r="B313" t="str">
            <v>FPUS2</v>
          </cell>
          <cell r="E313">
            <v>272331.15000000002</v>
          </cell>
          <cell r="G313">
            <v>16517156.578650001</v>
          </cell>
        </row>
        <row r="314">
          <cell r="B314" t="str">
            <v>FPUS2</v>
          </cell>
          <cell r="E314">
            <v>5000000</v>
          </cell>
          <cell r="G314">
            <v>305712500</v>
          </cell>
        </row>
        <row r="315">
          <cell r="B315" t="str">
            <v>FPUS2</v>
          </cell>
          <cell r="E315">
            <v>3000000</v>
          </cell>
          <cell r="G315">
            <v>183210000</v>
          </cell>
        </row>
        <row r="316">
          <cell r="B316" t="str">
            <v>FPUS2</v>
          </cell>
          <cell r="E316">
            <v>5000000</v>
          </cell>
          <cell r="G316">
            <v>307675000</v>
          </cell>
        </row>
        <row r="317">
          <cell r="B317" t="str">
            <v>FPUS2</v>
          </cell>
          <cell r="E317">
            <v>5000000</v>
          </cell>
          <cell r="G317">
            <v>307800000</v>
          </cell>
        </row>
        <row r="318">
          <cell r="B318" t="str">
            <v>FPUS2</v>
          </cell>
          <cell r="E318">
            <v>5000000</v>
          </cell>
          <cell r="G318">
            <v>305150000</v>
          </cell>
        </row>
        <row r="319">
          <cell r="B319" t="str">
            <v>FPUS2</v>
          </cell>
          <cell r="E319">
            <v>2000000</v>
          </cell>
          <cell r="G319">
            <v>122780000</v>
          </cell>
        </row>
        <row r="320">
          <cell r="B320" t="str">
            <v>FPUS2</v>
          </cell>
          <cell r="E320">
            <v>750000</v>
          </cell>
          <cell r="G320">
            <v>45498375</v>
          </cell>
        </row>
        <row r="321">
          <cell r="B321" t="str">
            <v>FPUS2</v>
          </cell>
          <cell r="E321">
            <v>3000000</v>
          </cell>
          <cell r="G321">
            <v>184170000</v>
          </cell>
        </row>
        <row r="322">
          <cell r="B322" t="str">
            <v>FPUS2</v>
          </cell>
          <cell r="E322">
            <v>5000000</v>
          </cell>
          <cell r="G322">
            <v>306750000</v>
          </cell>
        </row>
        <row r="323">
          <cell r="B323" t="str">
            <v>FPUS2</v>
          </cell>
          <cell r="E323">
            <v>496972.5</v>
          </cell>
          <cell r="G323">
            <v>30141879.0975</v>
          </cell>
        </row>
        <row r="324">
          <cell r="B324" t="str">
            <v>FPUS2</v>
          </cell>
          <cell r="E324">
            <v>5000000</v>
          </cell>
          <cell r="G324">
            <v>314350000</v>
          </cell>
        </row>
        <row r="325">
          <cell r="B325" t="str">
            <v>FPUS2</v>
          </cell>
          <cell r="E325">
            <v>5000000</v>
          </cell>
          <cell r="G325">
            <v>306100000</v>
          </cell>
        </row>
        <row r="326">
          <cell r="B326" t="str">
            <v>FSUS2</v>
          </cell>
          <cell r="E326">
            <v>2010000</v>
          </cell>
          <cell r="G326">
            <v>123062250</v>
          </cell>
        </row>
        <row r="327">
          <cell r="B327" t="str">
            <v>FSUS2</v>
          </cell>
          <cell r="E327">
            <v>5000000</v>
          </cell>
          <cell r="G327">
            <v>306200000</v>
          </cell>
        </row>
        <row r="328">
          <cell r="B328" t="str">
            <v>FSUS2</v>
          </cell>
          <cell r="E328">
            <v>5000000</v>
          </cell>
          <cell r="G328">
            <v>308750000</v>
          </cell>
        </row>
        <row r="329">
          <cell r="B329" t="str">
            <v>FSUS2</v>
          </cell>
          <cell r="E329">
            <v>5000000</v>
          </cell>
          <cell r="G329">
            <v>307000000</v>
          </cell>
        </row>
        <row r="330">
          <cell r="B330" t="str">
            <v>FSUS2</v>
          </cell>
          <cell r="E330">
            <v>5000000</v>
          </cell>
          <cell r="G330">
            <v>307100000</v>
          </cell>
        </row>
        <row r="331">
          <cell r="B331" t="str">
            <v>FSUS2</v>
          </cell>
          <cell r="E331">
            <v>5000000</v>
          </cell>
          <cell r="G331">
            <v>306950000</v>
          </cell>
        </row>
        <row r="332">
          <cell r="B332" t="str">
            <v>FSUS2</v>
          </cell>
          <cell r="E332">
            <v>5000000</v>
          </cell>
          <cell r="G332">
            <v>308800000</v>
          </cell>
        </row>
        <row r="333">
          <cell r="B333" t="str">
            <v>FSUS2</v>
          </cell>
          <cell r="E333">
            <v>3000000</v>
          </cell>
          <cell r="G333">
            <v>184620000</v>
          </cell>
        </row>
        <row r="334">
          <cell r="B334" t="str">
            <v>FSUS2</v>
          </cell>
          <cell r="E334">
            <v>5000000</v>
          </cell>
          <cell r="G334">
            <v>305900000</v>
          </cell>
        </row>
        <row r="335">
          <cell r="B335" t="str">
            <v>FSUS2</v>
          </cell>
          <cell r="E335">
            <v>2000000</v>
          </cell>
          <cell r="G335">
            <v>123040000</v>
          </cell>
        </row>
        <row r="336">
          <cell r="B336" t="str">
            <v>FSUS2</v>
          </cell>
          <cell r="E336">
            <v>847080.75</v>
          </cell>
          <cell r="G336">
            <v>51387730.158374995</v>
          </cell>
        </row>
        <row r="337">
          <cell r="B337" t="str">
            <v>FSUS2</v>
          </cell>
          <cell r="E337">
            <v>5000000</v>
          </cell>
          <cell r="G337">
            <v>309475000</v>
          </cell>
        </row>
        <row r="338">
          <cell r="B338" t="str">
            <v>FSUS2</v>
          </cell>
          <cell r="E338">
            <v>3000000</v>
          </cell>
          <cell r="G338">
            <v>183615000</v>
          </cell>
        </row>
        <row r="339">
          <cell r="B339" t="str">
            <v>FSUS2</v>
          </cell>
          <cell r="E339">
            <v>5000000</v>
          </cell>
          <cell r="G339">
            <v>308700000</v>
          </cell>
        </row>
        <row r="340">
          <cell r="B340" t="str">
            <v>FSUS2</v>
          </cell>
          <cell r="E340">
            <v>53504</v>
          </cell>
          <cell r="G340">
            <v>3247585.7919999999</v>
          </cell>
        </row>
        <row r="341">
          <cell r="B341" t="str">
            <v>FSUS2</v>
          </cell>
          <cell r="E341">
            <v>149400</v>
          </cell>
          <cell r="G341">
            <v>9063276.2999999989</v>
          </cell>
        </row>
        <row r="342">
          <cell r="B342" t="str">
            <v>FSUS2</v>
          </cell>
          <cell r="E342">
            <v>3000000</v>
          </cell>
          <cell r="G342">
            <v>185880000</v>
          </cell>
        </row>
        <row r="343">
          <cell r="B343" t="str">
            <v>FSUS2</v>
          </cell>
          <cell r="E343">
            <v>3000000</v>
          </cell>
          <cell r="G343">
            <v>183555000</v>
          </cell>
        </row>
        <row r="344">
          <cell r="B344" t="str">
            <v>FSUS2</v>
          </cell>
          <cell r="E344">
            <v>5000000</v>
          </cell>
          <cell r="G344">
            <v>306000000</v>
          </cell>
        </row>
        <row r="345">
          <cell r="B345" t="str">
            <v>FSUS2</v>
          </cell>
          <cell r="E345">
            <v>5000000</v>
          </cell>
          <cell r="G345">
            <v>306050000</v>
          </cell>
        </row>
        <row r="346">
          <cell r="B346" t="str">
            <v>FSUS2</v>
          </cell>
          <cell r="E346">
            <v>3000000</v>
          </cell>
          <cell r="G346">
            <v>184620000</v>
          </cell>
        </row>
        <row r="347">
          <cell r="B347" t="str">
            <v>FSUS2</v>
          </cell>
          <cell r="E347">
            <v>272294.08</v>
          </cell>
          <cell r="G347">
            <v>16514908.246080002</v>
          </cell>
        </row>
        <row r="348">
          <cell r="B348" t="str">
            <v>FSUS2</v>
          </cell>
          <cell r="E348">
            <v>5000000</v>
          </cell>
          <cell r="G348">
            <v>308650000</v>
          </cell>
        </row>
        <row r="349">
          <cell r="B349" t="str">
            <v>FSUS2</v>
          </cell>
          <cell r="E349">
            <v>3000000</v>
          </cell>
          <cell r="G349">
            <v>185190000</v>
          </cell>
        </row>
        <row r="350">
          <cell r="B350" t="str">
            <v>FSUS2</v>
          </cell>
          <cell r="E350">
            <v>198960</v>
          </cell>
          <cell r="G350">
            <v>12064834.92</v>
          </cell>
        </row>
        <row r="351">
          <cell r="B351" t="str">
            <v>FSUS2</v>
          </cell>
          <cell r="E351">
            <v>136530</v>
          </cell>
          <cell r="G351">
            <v>8279110.9349999996</v>
          </cell>
        </row>
        <row r="352">
          <cell r="B352" t="str">
            <v>FSUS2</v>
          </cell>
          <cell r="E352">
            <v>5000000</v>
          </cell>
          <cell r="G352">
            <v>305975000</v>
          </cell>
        </row>
        <row r="353">
          <cell r="B353" t="str">
            <v>FSUS2</v>
          </cell>
          <cell r="E353">
            <v>5000000</v>
          </cell>
          <cell r="G353">
            <v>308600000</v>
          </cell>
        </row>
        <row r="354">
          <cell r="B354" t="str">
            <v>FSUS2</v>
          </cell>
          <cell r="E354">
            <v>5000000</v>
          </cell>
          <cell r="G354">
            <v>308650000</v>
          </cell>
        </row>
        <row r="355">
          <cell r="B355" t="str">
            <v>FSUS2</v>
          </cell>
          <cell r="E355">
            <v>176981.51</v>
          </cell>
          <cell r="G355">
            <v>10740919.351145001</v>
          </cell>
        </row>
        <row r="356">
          <cell r="B356" t="str">
            <v>FSUS2</v>
          </cell>
          <cell r="E356">
            <v>3000000</v>
          </cell>
          <cell r="G356">
            <v>183720000</v>
          </cell>
        </row>
        <row r="357">
          <cell r="B357" t="str">
            <v>FSUS2</v>
          </cell>
          <cell r="E357">
            <v>5000000</v>
          </cell>
          <cell r="G357">
            <v>309850000</v>
          </cell>
        </row>
        <row r="358">
          <cell r="B358" t="str">
            <v>FSUS2</v>
          </cell>
          <cell r="E358">
            <v>5000000</v>
          </cell>
          <cell r="G358">
            <v>309000000</v>
          </cell>
        </row>
        <row r="359">
          <cell r="B359" t="str">
            <v>FSUS2</v>
          </cell>
          <cell r="E359">
            <v>5000000</v>
          </cell>
          <cell r="G359">
            <v>308450000</v>
          </cell>
        </row>
        <row r="360">
          <cell r="B360" t="str">
            <v>FSUS2</v>
          </cell>
          <cell r="E360">
            <v>5000000</v>
          </cell>
          <cell r="G360">
            <v>307000000</v>
          </cell>
        </row>
        <row r="361">
          <cell r="B361" t="str">
            <v>FSUS2</v>
          </cell>
          <cell r="E361">
            <v>5000000</v>
          </cell>
          <cell r="G361">
            <v>308900000</v>
          </cell>
        </row>
        <row r="362">
          <cell r="B362" t="str">
            <v>FSUS2</v>
          </cell>
          <cell r="E362">
            <v>1366750</v>
          </cell>
          <cell r="G362">
            <v>82969925.5</v>
          </cell>
        </row>
        <row r="363">
          <cell r="B363" t="str">
            <v>FSUS2</v>
          </cell>
          <cell r="E363">
            <v>2000000</v>
          </cell>
          <cell r="G363">
            <v>124310000</v>
          </cell>
        </row>
        <row r="364">
          <cell r="B364" t="str">
            <v>FSUS2</v>
          </cell>
          <cell r="E364">
            <v>198980</v>
          </cell>
          <cell r="G364">
            <v>12072514.559999999</v>
          </cell>
        </row>
        <row r="365">
          <cell r="B365" t="str">
            <v>FSUS2</v>
          </cell>
          <cell r="E365">
            <v>5000000</v>
          </cell>
          <cell r="G365">
            <v>304725000</v>
          </cell>
        </row>
        <row r="366">
          <cell r="B366" t="str">
            <v>FSUS2</v>
          </cell>
          <cell r="E366">
            <v>1955850</v>
          </cell>
          <cell r="G366">
            <v>119121044.25</v>
          </cell>
        </row>
        <row r="367">
          <cell r="B367" t="str">
            <v>FSUS2</v>
          </cell>
          <cell r="E367">
            <v>5000000</v>
          </cell>
          <cell r="G367">
            <v>308450000</v>
          </cell>
        </row>
        <row r="368">
          <cell r="B368" t="str">
            <v>FSUS2</v>
          </cell>
          <cell r="E368">
            <v>3000000</v>
          </cell>
          <cell r="G368">
            <v>183615000</v>
          </cell>
        </row>
        <row r="369">
          <cell r="B369" t="str">
            <v>FSUS2</v>
          </cell>
          <cell r="E369">
            <v>268000</v>
          </cell>
          <cell r="G369">
            <v>16267064</v>
          </cell>
        </row>
        <row r="370">
          <cell r="B370" t="str">
            <v>FSUS2</v>
          </cell>
          <cell r="E370">
            <v>401310</v>
          </cell>
          <cell r="G370">
            <v>24363931.41</v>
          </cell>
        </row>
        <row r="371">
          <cell r="B371" t="str">
            <v>FSUS2</v>
          </cell>
          <cell r="E371">
            <v>136710</v>
          </cell>
          <cell r="G371">
            <v>8277585.4349999996</v>
          </cell>
        </row>
        <row r="372">
          <cell r="B372" t="str">
            <v>FSUS2</v>
          </cell>
          <cell r="E372">
            <v>198640</v>
          </cell>
          <cell r="G372">
            <v>12052879.279999999</v>
          </cell>
        </row>
        <row r="373">
          <cell r="B373" t="str">
            <v>FSUS2</v>
          </cell>
          <cell r="E373">
            <v>5000000</v>
          </cell>
          <cell r="G373">
            <v>306700000</v>
          </cell>
        </row>
        <row r="374">
          <cell r="B374" t="str">
            <v>FSUS2</v>
          </cell>
          <cell r="E374">
            <v>5000000</v>
          </cell>
          <cell r="G374">
            <v>308650000</v>
          </cell>
        </row>
        <row r="375">
          <cell r="B375" t="str">
            <v>FSUS2</v>
          </cell>
          <cell r="E375">
            <v>5000000</v>
          </cell>
          <cell r="G375">
            <v>309500000</v>
          </cell>
        </row>
        <row r="376">
          <cell r="B376" t="str">
            <v>FSUS2</v>
          </cell>
          <cell r="E376">
            <v>595800</v>
          </cell>
          <cell r="G376">
            <v>36151356.600000001</v>
          </cell>
        </row>
        <row r="377">
          <cell r="B377" t="str">
            <v>FSUS2</v>
          </cell>
          <cell r="E377">
            <v>5000000</v>
          </cell>
          <cell r="G377">
            <v>305825000</v>
          </cell>
        </row>
        <row r="378">
          <cell r="B378" t="str">
            <v>FSUS2</v>
          </cell>
          <cell r="E378">
            <v>5000000</v>
          </cell>
          <cell r="G378">
            <v>304950000</v>
          </cell>
        </row>
        <row r="379">
          <cell r="B379" t="str">
            <v>FSUS2</v>
          </cell>
          <cell r="E379">
            <v>267760</v>
          </cell>
          <cell r="G379">
            <v>16255977.359999999</v>
          </cell>
        </row>
        <row r="380">
          <cell r="B380" t="str">
            <v>FSUS3</v>
          </cell>
          <cell r="E380">
            <v>5000000</v>
          </cell>
          <cell r="G380">
            <v>314900000</v>
          </cell>
        </row>
        <row r="381">
          <cell r="B381" t="str">
            <v>FSUS2</v>
          </cell>
          <cell r="E381">
            <v>5000000</v>
          </cell>
          <cell r="G381">
            <v>309750000</v>
          </cell>
        </row>
        <row r="382">
          <cell r="B382" t="str">
            <v>FSUS2</v>
          </cell>
          <cell r="E382">
            <v>5000000</v>
          </cell>
          <cell r="G382">
            <v>308650000</v>
          </cell>
        </row>
        <row r="383">
          <cell r="B383" t="str">
            <v>FSUS2</v>
          </cell>
          <cell r="E383">
            <v>5000000</v>
          </cell>
          <cell r="G383">
            <v>306850000</v>
          </cell>
        </row>
        <row r="384">
          <cell r="B384" t="str">
            <v>FSUS2</v>
          </cell>
          <cell r="E384">
            <v>816120</v>
          </cell>
          <cell r="G384">
            <v>49611118.68</v>
          </cell>
        </row>
        <row r="385">
          <cell r="B385" t="str">
            <v>FSUS2</v>
          </cell>
          <cell r="E385">
            <v>271980</v>
          </cell>
          <cell r="G385">
            <v>16533392.220000001</v>
          </cell>
        </row>
        <row r="386">
          <cell r="B386" t="str">
            <v>FSUS2</v>
          </cell>
          <cell r="E386">
            <v>272220</v>
          </cell>
          <cell r="G386">
            <v>16495034.789999999</v>
          </cell>
        </row>
        <row r="387">
          <cell r="B387" t="str">
            <v>FSUS2</v>
          </cell>
          <cell r="E387">
            <v>250000</v>
          </cell>
          <cell r="G387">
            <v>15148625</v>
          </cell>
        </row>
        <row r="388">
          <cell r="B388" t="str">
            <v>FSUS2</v>
          </cell>
          <cell r="E388">
            <v>2000000</v>
          </cell>
          <cell r="G388">
            <v>122300000</v>
          </cell>
        </row>
        <row r="389">
          <cell r="B389" t="str">
            <v>FSUS2</v>
          </cell>
          <cell r="E389">
            <v>5000000</v>
          </cell>
          <cell r="G389">
            <v>306800000</v>
          </cell>
        </row>
        <row r="390">
          <cell r="B390" t="str">
            <v>FSUS2</v>
          </cell>
          <cell r="E390">
            <v>5000000</v>
          </cell>
          <cell r="G390">
            <v>308700000</v>
          </cell>
        </row>
        <row r="391">
          <cell r="B391" t="str">
            <v>FSUS2</v>
          </cell>
          <cell r="E391">
            <v>199185</v>
          </cell>
          <cell r="G391">
            <v>12069415.890000001</v>
          </cell>
        </row>
        <row r="392">
          <cell r="B392" t="str">
            <v>FSUS2</v>
          </cell>
          <cell r="E392">
            <v>5000000</v>
          </cell>
          <cell r="G392">
            <v>308650000</v>
          </cell>
        </row>
        <row r="393">
          <cell r="B393" t="str">
            <v>FSUS2</v>
          </cell>
          <cell r="E393">
            <v>198380</v>
          </cell>
          <cell r="G393">
            <v>12059321.82</v>
          </cell>
        </row>
        <row r="394">
          <cell r="B394" t="str">
            <v>FSUS2</v>
          </cell>
          <cell r="E394">
            <v>7000000</v>
          </cell>
          <cell r="G394">
            <v>432810000</v>
          </cell>
        </row>
        <row r="395">
          <cell r="B395" t="str">
            <v>FSUS2</v>
          </cell>
          <cell r="E395">
            <v>5000000</v>
          </cell>
          <cell r="G395">
            <v>305550000</v>
          </cell>
        </row>
        <row r="396">
          <cell r="B396" t="str">
            <v>FSUS3</v>
          </cell>
          <cell r="E396">
            <v>4000000</v>
          </cell>
          <cell r="G396">
            <v>251280000</v>
          </cell>
        </row>
        <row r="397">
          <cell r="B397" t="str">
            <v>FSUS2</v>
          </cell>
          <cell r="E397">
            <v>5000000</v>
          </cell>
          <cell r="G397">
            <v>307800000</v>
          </cell>
        </row>
        <row r="398">
          <cell r="B398" t="str">
            <v>FSUS2</v>
          </cell>
          <cell r="E398">
            <v>5000000</v>
          </cell>
          <cell r="G398">
            <v>308775000</v>
          </cell>
        </row>
        <row r="399">
          <cell r="B399" t="str">
            <v>FSUS2</v>
          </cell>
          <cell r="E399">
            <v>135715</v>
          </cell>
          <cell r="G399">
            <v>8212386.0800000001</v>
          </cell>
        </row>
        <row r="400">
          <cell r="B400" t="str">
            <v>FSUS2</v>
          </cell>
          <cell r="E400">
            <v>135800</v>
          </cell>
          <cell r="G400">
            <v>8228665.2000000002</v>
          </cell>
        </row>
        <row r="401">
          <cell r="B401" t="str">
            <v>FSUS2</v>
          </cell>
          <cell r="E401">
            <v>353982.3</v>
          </cell>
          <cell r="G401">
            <v>21449203.486200001</v>
          </cell>
        </row>
        <row r="402">
          <cell r="B402" t="str">
            <v>FSUS2</v>
          </cell>
          <cell r="E402">
            <v>4000000</v>
          </cell>
          <cell r="G402">
            <v>247640000</v>
          </cell>
        </row>
        <row r="403">
          <cell r="B403" t="str">
            <v>FSUS2</v>
          </cell>
          <cell r="E403">
            <v>4000000</v>
          </cell>
          <cell r="G403">
            <v>247320000</v>
          </cell>
        </row>
        <row r="404">
          <cell r="B404" t="str">
            <v>FSUS3</v>
          </cell>
          <cell r="E404">
            <v>5000000</v>
          </cell>
          <cell r="G404">
            <v>314800000</v>
          </cell>
        </row>
        <row r="405">
          <cell r="B405" t="str">
            <v>FSUS2</v>
          </cell>
          <cell r="E405">
            <v>5000000</v>
          </cell>
          <cell r="G405">
            <v>305400000</v>
          </cell>
        </row>
        <row r="406">
          <cell r="B406" t="str">
            <v>FSUS2</v>
          </cell>
          <cell r="E406">
            <v>2000000</v>
          </cell>
          <cell r="G406">
            <v>122540000</v>
          </cell>
        </row>
        <row r="407">
          <cell r="B407" t="str">
            <v>FSUS2</v>
          </cell>
          <cell r="E407">
            <v>3000000</v>
          </cell>
          <cell r="G407">
            <v>185550000</v>
          </cell>
        </row>
        <row r="408">
          <cell r="B408" t="str">
            <v>FSUS2</v>
          </cell>
          <cell r="E408">
            <v>5000000</v>
          </cell>
          <cell r="G408">
            <v>309200000</v>
          </cell>
        </row>
        <row r="409">
          <cell r="B409" t="str">
            <v>FSUS2</v>
          </cell>
          <cell r="E409">
            <v>196875</v>
          </cell>
          <cell r="G409">
            <v>11971771.875</v>
          </cell>
        </row>
        <row r="410">
          <cell r="B410" t="str">
            <v>FSUS2</v>
          </cell>
          <cell r="E410">
            <v>411300</v>
          </cell>
          <cell r="G410">
            <v>24977015.099999998</v>
          </cell>
        </row>
        <row r="411">
          <cell r="B411" t="str">
            <v>FSUS2</v>
          </cell>
          <cell r="E411">
            <v>5000000</v>
          </cell>
          <cell r="G411">
            <v>308600000</v>
          </cell>
        </row>
        <row r="412">
          <cell r="B412" t="str">
            <v>FSUS2</v>
          </cell>
          <cell r="E412">
            <v>834846.49</v>
          </cell>
          <cell r="G412">
            <v>50697722.79823</v>
          </cell>
        </row>
        <row r="413">
          <cell r="B413" t="str">
            <v>FSUS2</v>
          </cell>
          <cell r="E413">
            <v>282114</v>
          </cell>
          <cell r="G413">
            <v>17127423.054000001</v>
          </cell>
        </row>
        <row r="414">
          <cell r="B414" t="str">
            <v>FSUS2</v>
          </cell>
          <cell r="E414">
            <v>5000000</v>
          </cell>
          <cell r="G414">
            <v>306825000</v>
          </cell>
        </row>
        <row r="415">
          <cell r="B415" t="str">
            <v>FSUS2</v>
          </cell>
          <cell r="E415">
            <v>3000000</v>
          </cell>
          <cell r="G415">
            <v>184620000</v>
          </cell>
        </row>
        <row r="416">
          <cell r="B416" t="str">
            <v>FSUS2</v>
          </cell>
          <cell r="E416">
            <v>5000000</v>
          </cell>
          <cell r="G416">
            <v>308800000</v>
          </cell>
        </row>
        <row r="417">
          <cell r="B417" t="str">
            <v>FSUS2</v>
          </cell>
          <cell r="E417">
            <v>3000000</v>
          </cell>
          <cell r="G417">
            <v>183090000</v>
          </cell>
        </row>
        <row r="418">
          <cell r="B418" t="str">
            <v>FSUS2</v>
          </cell>
          <cell r="E418">
            <v>267560</v>
          </cell>
          <cell r="G418">
            <v>16243835.16</v>
          </cell>
        </row>
        <row r="419">
          <cell r="B419" t="str">
            <v>FSUS2</v>
          </cell>
          <cell r="E419">
            <v>5000000</v>
          </cell>
          <cell r="G419">
            <v>308400000</v>
          </cell>
        </row>
        <row r="420">
          <cell r="B420" t="str">
            <v>FSUS2</v>
          </cell>
          <cell r="E420">
            <v>5000000</v>
          </cell>
          <cell r="G420">
            <v>307550000</v>
          </cell>
        </row>
        <row r="421">
          <cell r="B421" t="str">
            <v>FSUS2</v>
          </cell>
          <cell r="E421">
            <v>5000000</v>
          </cell>
          <cell r="G421">
            <v>307850000</v>
          </cell>
        </row>
        <row r="422">
          <cell r="B422" t="str">
            <v>FSUS2</v>
          </cell>
          <cell r="E422">
            <v>1707285.84</v>
          </cell>
          <cell r="G422">
            <v>103722736.63752</v>
          </cell>
        </row>
        <row r="423">
          <cell r="B423" t="str">
            <v>FSUS2</v>
          </cell>
          <cell r="E423">
            <v>3500000</v>
          </cell>
          <cell r="G423">
            <v>216685000</v>
          </cell>
        </row>
        <row r="424">
          <cell r="B424" t="str">
            <v>FSUS2</v>
          </cell>
          <cell r="E424">
            <v>7000000</v>
          </cell>
          <cell r="G424">
            <v>433300000</v>
          </cell>
        </row>
        <row r="425">
          <cell r="B425" t="str">
            <v>FSUS2</v>
          </cell>
          <cell r="E425">
            <v>5000000</v>
          </cell>
          <cell r="G425">
            <v>309600000</v>
          </cell>
        </row>
        <row r="426">
          <cell r="B426" t="str">
            <v>FSUS2</v>
          </cell>
          <cell r="E426">
            <v>2000000</v>
          </cell>
          <cell r="G426">
            <v>123800000</v>
          </cell>
        </row>
        <row r="427">
          <cell r="B427" t="str">
            <v>FSUS2</v>
          </cell>
          <cell r="E427">
            <v>2000000</v>
          </cell>
          <cell r="G427">
            <v>122650000</v>
          </cell>
        </row>
        <row r="428">
          <cell r="B428" t="str">
            <v>FSUS2</v>
          </cell>
          <cell r="E428">
            <v>1987837.5</v>
          </cell>
          <cell r="G428">
            <v>120711432.1875</v>
          </cell>
        </row>
        <row r="429">
          <cell r="B429" t="str">
            <v>FSUS2</v>
          </cell>
          <cell r="E429">
            <v>541691.49</v>
          </cell>
          <cell r="G429">
            <v>32904507.868559998</v>
          </cell>
        </row>
        <row r="430">
          <cell r="B430" t="str">
            <v>FSUS2</v>
          </cell>
          <cell r="E430">
            <v>5000000</v>
          </cell>
          <cell r="G430">
            <v>307550000</v>
          </cell>
        </row>
        <row r="431">
          <cell r="B431" t="str">
            <v>FSUS2</v>
          </cell>
          <cell r="E431">
            <v>5000000</v>
          </cell>
          <cell r="G431">
            <v>305800000</v>
          </cell>
        </row>
        <row r="432">
          <cell r="B432" t="str">
            <v>FSUS2</v>
          </cell>
          <cell r="E432">
            <v>331875</v>
          </cell>
          <cell r="G432">
            <v>20128218.75</v>
          </cell>
        </row>
        <row r="433">
          <cell r="B433" t="str">
            <v>FSUS2</v>
          </cell>
          <cell r="E433">
            <v>5000000</v>
          </cell>
          <cell r="G433">
            <v>309000000</v>
          </cell>
        </row>
        <row r="434">
          <cell r="B434" t="str">
            <v>FSUS2</v>
          </cell>
          <cell r="E434">
            <v>3000000</v>
          </cell>
          <cell r="G434">
            <v>185580000</v>
          </cell>
        </row>
        <row r="435">
          <cell r="B435" t="str">
            <v>FSUS2</v>
          </cell>
          <cell r="E435">
            <v>132450</v>
          </cell>
          <cell r="G435">
            <v>8049648.75</v>
          </cell>
        </row>
        <row r="436">
          <cell r="B436" t="str">
            <v>FSUS2</v>
          </cell>
          <cell r="E436">
            <v>1323600</v>
          </cell>
          <cell r="G436">
            <v>80441790</v>
          </cell>
        </row>
        <row r="437">
          <cell r="B437" t="str">
            <v>FSUS2</v>
          </cell>
          <cell r="E437">
            <v>5000000</v>
          </cell>
          <cell r="G437">
            <v>308700000</v>
          </cell>
        </row>
        <row r="438">
          <cell r="B438" t="str">
            <v>FSUS2</v>
          </cell>
          <cell r="E438">
            <v>5000000</v>
          </cell>
          <cell r="G438">
            <v>306750000</v>
          </cell>
        </row>
        <row r="439">
          <cell r="B439" t="str">
            <v>FSUS2</v>
          </cell>
          <cell r="E439">
            <v>198675</v>
          </cell>
          <cell r="G439">
            <v>12037718.25</v>
          </cell>
        </row>
        <row r="440">
          <cell r="B440" t="str">
            <v>FSUS2</v>
          </cell>
          <cell r="E440">
            <v>1000000</v>
          </cell>
          <cell r="G440">
            <v>60758500</v>
          </cell>
        </row>
        <row r="441">
          <cell r="B441" t="str">
            <v>FSUS2</v>
          </cell>
          <cell r="E441">
            <v>5000000</v>
          </cell>
          <cell r="G441">
            <v>306800000</v>
          </cell>
        </row>
        <row r="442">
          <cell r="B442" t="str">
            <v>FSUS2</v>
          </cell>
          <cell r="E442">
            <v>2000000</v>
          </cell>
          <cell r="G442">
            <v>123440000</v>
          </cell>
        </row>
        <row r="443">
          <cell r="B443" t="str">
            <v>FSUS2</v>
          </cell>
          <cell r="E443">
            <v>1000000</v>
          </cell>
          <cell r="G443">
            <v>60769500</v>
          </cell>
        </row>
        <row r="444">
          <cell r="B444" t="str">
            <v>FSUS2</v>
          </cell>
          <cell r="E444">
            <v>2000000</v>
          </cell>
          <cell r="G444">
            <v>123450000</v>
          </cell>
        </row>
        <row r="445">
          <cell r="B445" t="str">
            <v>FSUS2</v>
          </cell>
          <cell r="E445">
            <v>5000000</v>
          </cell>
          <cell r="G445">
            <v>307762500</v>
          </cell>
        </row>
        <row r="446">
          <cell r="B446" t="str">
            <v>FSUS2</v>
          </cell>
          <cell r="E446">
            <v>4000000</v>
          </cell>
          <cell r="G446">
            <v>246560000</v>
          </cell>
        </row>
        <row r="447">
          <cell r="B447" t="str">
            <v>FSUS2</v>
          </cell>
          <cell r="E447">
            <v>4000000</v>
          </cell>
          <cell r="G447">
            <v>244360000</v>
          </cell>
        </row>
        <row r="448">
          <cell r="B448" t="str">
            <v>FSUS3</v>
          </cell>
          <cell r="E448">
            <v>5000000</v>
          </cell>
          <cell r="G448">
            <v>314850000</v>
          </cell>
        </row>
        <row r="449">
          <cell r="B449" t="str">
            <v>FSUS2</v>
          </cell>
          <cell r="E449">
            <v>5000000</v>
          </cell>
          <cell r="G449">
            <v>310450000</v>
          </cell>
        </row>
        <row r="450">
          <cell r="B450" t="str">
            <v>FSUS2</v>
          </cell>
          <cell r="E450">
            <v>3000000</v>
          </cell>
          <cell r="G450">
            <v>184890000</v>
          </cell>
        </row>
        <row r="451">
          <cell r="B451" t="str">
            <v>FSUS2</v>
          </cell>
          <cell r="E451">
            <v>2000000</v>
          </cell>
          <cell r="G451">
            <v>122858000</v>
          </cell>
        </row>
        <row r="452">
          <cell r="B452" t="str">
            <v>FSUS2</v>
          </cell>
          <cell r="E452">
            <v>130920</v>
          </cell>
          <cell r="G452">
            <v>7951426.2000000002</v>
          </cell>
        </row>
        <row r="453">
          <cell r="B453" t="str">
            <v>FSUS2</v>
          </cell>
          <cell r="E453">
            <v>5000000</v>
          </cell>
          <cell r="G453">
            <v>310550000</v>
          </cell>
        </row>
        <row r="454">
          <cell r="B454" t="str">
            <v>FSUS2</v>
          </cell>
          <cell r="E454">
            <v>2000000</v>
          </cell>
          <cell r="G454">
            <v>123295000</v>
          </cell>
        </row>
        <row r="455">
          <cell r="B455" t="str">
            <v>FSUS2</v>
          </cell>
          <cell r="E455">
            <v>5000000</v>
          </cell>
          <cell r="G455">
            <v>307600000</v>
          </cell>
        </row>
        <row r="456">
          <cell r="B456" t="str">
            <v>FSUS2</v>
          </cell>
          <cell r="E456">
            <v>132310</v>
          </cell>
          <cell r="G456">
            <v>8034326.2850000001</v>
          </cell>
        </row>
        <row r="457">
          <cell r="B457" t="str">
            <v>FSUS2</v>
          </cell>
          <cell r="E457">
            <v>4000000</v>
          </cell>
          <cell r="G457">
            <v>246560000</v>
          </cell>
        </row>
        <row r="458">
          <cell r="B458" t="str">
            <v>FSUS2</v>
          </cell>
          <cell r="E458">
            <v>5000000</v>
          </cell>
          <cell r="G458">
            <v>309200000</v>
          </cell>
        </row>
        <row r="459">
          <cell r="B459" t="str">
            <v>FSUS2</v>
          </cell>
          <cell r="E459">
            <v>2000000</v>
          </cell>
          <cell r="G459">
            <v>123280000</v>
          </cell>
        </row>
        <row r="460">
          <cell r="B460" t="str">
            <v>FSUS2</v>
          </cell>
          <cell r="E460">
            <v>3010000</v>
          </cell>
          <cell r="G460">
            <v>183346625</v>
          </cell>
        </row>
        <row r="461">
          <cell r="B461" t="str">
            <v>FSUS2</v>
          </cell>
          <cell r="E461">
            <v>5000000</v>
          </cell>
          <cell r="G461">
            <v>310700000</v>
          </cell>
        </row>
        <row r="462">
          <cell r="B462" t="str">
            <v>FSUS2</v>
          </cell>
          <cell r="E462">
            <v>163376.45000000001</v>
          </cell>
          <cell r="G462">
            <v>9924139.0788000003</v>
          </cell>
        </row>
        <row r="463">
          <cell r="B463" t="str">
            <v>FSUS2</v>
          </cell>
          <cell r="E463">
            <v>5000000</v>
          </cell>
          <cell r="G463">
            <v>306950000</v>
          </cell>
        </row>
        <row r="464">
          <cell r="B464" t="str">
            <v>FSUS2</v>
          </cell>
          <cell r="E464">
            <v>4938575</v>
          </cell>
          <cell r="G464">
            <v>299811011.09999996</v>
          </cell>
        </row>
        <row r="465">
          <cell r="B465" t="str">
            <v>FSUS2</v>
          </cell>
          <cell r="E465">
            <v>5000000</v>
          </cell>
          <cell r="G465">
            <v>309800000</v>
          </cell>
        </row>
        <row r="466">
          <cell r="B466" t="str">
            <v>FSUS2</v>
          </cell>
          <cell r="E466">
            <v>5000000</v>
          </cell>
          <cell r="G466">
            <v>306750000</v>
          </cell>
        </row>
        <row r="467">
          <cell r="B467" t="str">
            <v>FSUS2</v>
          </cell>
          <cell r="E467">
            <v>197620</v>
          </cell>
          <cell r="G467">
            <v>11993360.18</v>
          </cell>
        </row>
        <row r="468">
          <cell r="B468" t="str">
            <v>FSUS3</v>
          </cell>
          <cell r="E468">
            <v>5000000</v>
          </cell>
          <cell r="G468">
            <v>315600000</v>
          </cell>
        </row>
        <row r="469">
          <cell r="B469" t="str">
            <v>FSUS2</v>
          </cell>
          <cell r="E469">
            <v>5000000</v>
          </cell>
          <cell r="G469">
            <v>306725000</v>
          </cell>
        </row>
        <row r="470">
          <cell r="B470" t="str">
            <v>FSUS2</v>
          </cell>
          <cell r="E470">
            <v>3000000</v>
          </cell>
          <cell r="G470">
            <v>182940000</v>
          </cell>
        </row>
        <row r="471">
          <cell r="B471" t="str">
            <v>FSUS2</v>
          </cell>
          <cell r="E471">
            <v>5000000</v>
          </cell>
          <cell r="G471">
            <v>307650000</v>
          </cell>
        </row>
        <row r="472">
          <cell r="B472" t="str">
            <v>FSUS2</v>
          </cell>
          <cell r="E472">
            <v>5000000</v>
          </cell>
          <cell r="G472">
            <v>309525000</v>
          </cell>
        </row>
        <row r="473">
          <cell r="B473" t="str">
            <v>FSUS2</v>
          </cell>
          <cell r="E473">
            <v>197710</v>
          </cell>
          <cell r="G473">
            <v>11998822.189999999</v>
          </cell>
        </row>
        <row r="474">
          <cell r="B474" t="str">
            <v>FSUS2</v>
          </cell>
          <cell r="E474">
            <v>5000000</v>
          </cell>
          <cell r="G474">
            <v>307525000</v>
          </cell>
        </row>
        <row r="475">
          <cell r="B475" t="str">
            <v>FSUS2</v>
          </cell>
          <cell r="E475">
            <v>149802.53</v>
          </cell>
          <cell r="G475">
            <v>9096533.9304549992</v>
          </cell>
        </row>
        <row r="476">
          <cell r="B476" t="str">
            <v>FSUS2</v>
          </cell>
          <cell r="E476">
            <v>5000000</v>
          </cell>
          <cell r="G476">
            <v>304500000</v>
          </cell>
        </row>
        <row r="477">
          <cell r="B477" t="str">
            <v>FSUS2</v>
          </cell>
          <cell r="E477">
            <v>5000000</v>
          </cell>
          <cell r="G477">
            <v>308300000</v>
          </cell>
        </row>
        <row r="478">
          <cell r="B478" t="str">
            <v>FSUS2</v>
          </cell>
          <cell r="E478">
            <v>3000000</v>
          </cell>
          <cell r="G478">
            <v>184830000</v>
          </cell>
        </row>
        <row r="479">
          <cell r="B479" t="str">
            <v>FSUS2</v>
          </cell>
          <cell r="E479">
            <v>5000000</v>
          </cell>
          <cell r="G479">
            <v>308950000</v>
          </cell>
        </row>
        <row r="480">
          <cell r="B480" t="str">
            <v>FSUS2</v>
          </cell>
          <cell r="E480">
            <v>5000000</v>
          </cell>
          <cell r="G480">
            <v>310375000</v>
          </cell>
        </row>
        <row r="481">
          <cell r="B481" t="str">
            <v>FSUS2</v>
          </cell>
          <cell r="E481">
            <v>5000000</v>
          </cell>
          <cell r="G481">
            <v>308025000</v>
          </cell>
        </row>
        <row r="482">
          <cell r="B482" t="str">
            <v>FSUS2</v>
          </cell>
          <cell r="E482">
            <v>2007300</v>
          </cell>
          <cell r="G482">
            <v>121752781.5</v>
          </cell>
        </row>
        <row r="483">
          <cell r="B483" t="str">
            <v>FSUS2</v>
          </cell>
          <cell r="E483">
            <v>5000000</v>
          </cell>
          <cell r="G483">
            <v>308050000</v>
          </cell>
        </row>
        <row r="484">
          <cell r="B484" t="str">
            <v>FSUS2</v>
          </cell>
          <cell r="E484">
            <v>5000000</v>
          </cell>
          <cell r="G484">
            <v>308075000</v>
          </cell>
        </row>
        <row r="485">
          <cell r="B485" t="str">
            <v>FSUS2</v>
          </cell>
          <cell r="E485">
            <v>5000000</v>
          </cell>
          <cell r="G485">
            <v>305200000</v>
          </cell>
        </row>
        <row r="486">
          <cell r="B486" t="str">
            <v>FSUS2</v>
          </cell>
          <cell r="E486">
            <v>133700</v>
          </cell>
          <cell r="G486">
            <v>8109573.5</v>
          </cell>
        </row>
        <row r="487">
          <cell r="B487" t="str">
            <v>FSUS2</v>
          </cell>
          <cell r="E487">
            <v>267700</v>
          </cell>
          <cell r="G487">
            <v>16237343.5</v>
          </cell>
        </row>
        <row r="488">
          <cell r="B488" t="str">
            <v>FSUS2</v>
          </cell>
          <cell r="E488">
            <v>3000000</v>
          </cell>
          <cell r="G488">
            <v>183435000</v>
          </cell>
        </row>
        <row r="489">
          <cell r="B489" t="str">
            <v>FSUS2</v>
          </cell>
          <cell r="E489">
            <v>5000000</v>
          </cell>
          <cell r="G489">
            <v>308850000</v>
          </cell>
        </row>
        <row r="490">
          <cell r="B490" t="str">
            <v>FSUS2</v>
          </cell>
          <cell r="E490">
            <v>5000000</v>
          </cell>
          <cell r="G490">
            <v>303450000</v>
          </cell>
        </row>
        <row r="491">
          <cell r="B491" t="str">
            <v>FSUS2</v>
          </cell>
          <cell r="E491">
            <v>5000000</v>
          </cell>
          <cell r="G491">
            <v>309500000</v>
          </cell>
        </row>
        <row r="492">
          <cell r="B492" t="str">
            <v>FSUS2</v>
          </cell>
          <cell r="E492">
            <v>149802.53</v>
          </cell>
          <cell r="G492">
            <v>9077583.91041</v>
          </cell>
        </row>
        <row r="493">
          <cell r="B493" t="str">
            <v>FSUS2</v>
          </cell>
          <cell r="E493">
            <v>5000000</v>
          </cell>
          <cell r="G493">
            <v>303362500</v>
          </cell>
        </row>
        <row r="494">
          <cell r="B494" t="str">
            <v>FSUS2</v>
          </cell>
          <cell r="E494">
            <v>5000000</v>
          </cell>
          <cell r="G494">
            <v>303912500</v>
          </cell>
        </row>
        <row r="495">
          <cell r="B495" t="str">
            <v>FSUS2</v>
          </cell>
          <cell r="E495">
            <v>5000000</v>
          </cell>
          <cell r="G495">
            <v>309200000</v>
          </cell>
        </row>
        <row r="496">
          <cell r="B496" t="str">
            <v>FSUS2</v>
          </cell>
          <cell r="E496">
            <v>3000000</v>
          </cell>
          <cell r="G496">
            <v>182040000</v>
          </cell>
        </row>
        <row r="497">
          <cell r="B497" t="str">
            <v>FSUS2</v>
          </cell>
          <cell r="E497">
            <v>2500000</v>
          </cell>
          <cell r="G497">
            <v>152968750</v>
          </cell>
        </row>
        <row r="498">
          <cell r="B498" t="str">
            <v>FSUS2</v>
          </cell>
          <cell r="E498">
            <v>1980930</v>
          </cell>
          <cell r="G498">
            <v>120038415.21000001</v>
          </cell>
        </row>
        <row r="499">
          <cell r="B499" t="str">
            <v>FSUS2</v>
          </cell>
          <cell r="E499">
            <v>9902390</v>
          </cell>
          <cell r="G499">
            <v>600055126.83000004</v>
          </cell>
        </row>
        <row r="500">
          <cell r="B500" t="str">
            <v>FSUS2</v>
          </cell>
          <cell r="E500">
            <v>2000000</v>
          </cell>
          <cell r="G500">
            <v>121980000</v>
          </cell>
        </row>
        <row r="501">
          <cell r="B501" t="str">
            <v>FSUS1</v>
          </cell>
          <cell r="E501">
            <v>5000000</v>
          </cell>
          <cell r="G501">
            <v>303400000</v>
          </cell>
        </row>
        <row r="502">
          <cell r="B502" t="str">
            <v>FSUS2</v>
          </cell>
          <cell r="E502">
            <v>1623376.62</v>
          </cell>
          <cell r="G502">
            <v>98428571.223839998</v>
          </cell>
        </row>
        <row r="503">
          <cell r="B503" t="str">
            <v>FSUS2</v>
          </cell>
          <cell r="E503">
            <v>5000000</v>
          </cell>
          <cell r="G503">
            <v>306975000</v>
          </cell>
        </row>
        <row r="504">
          <cell r="B504" t="str">
            <v>FSUS2</v>
          </cell>
          <cell r="E504">
            <v>103220</v>
          </cell>
          <cell r="G504">
            <v>6258435.04</v>
          </cell>
        </row>
        <row r="505">
          <cell r="B505" t="str">
            <v>FSUS2</v>
          </cell>
          <cell r="E505">
            <v>3572596.8</v>
          </cell>
          <cell r="G505">
            <v>216613689.17759997</v>
          </cell>
        </row>
        <row r="506">
          <cell r="B506" t="str">
            <v>FSUS2</v>
          </cell>
          <cell r="E506">
            <v>5000000</v>
          </cell>
          <cell r="G506">
            <v>306025000</v>
          </cell>
        </row>
        <row r="507">
          <cell r="B507" t="str">
            <v>FSUS2</v>
          </cell>
          <cell r="E507">
            <v>5000000</v>
          </cell>
          <cell r="G507">
            <v>303487500</v>
          </cell>
        </row>
        <row r="508">
          <cell r="B508" t="str">
            <v>FSUS2</v>
          </cell>
          <cell r="E508">
            <v>3000000</v>
          </cell>
          <cell r="G508">
            <v>185310000</v>
          </cell>
        </row>
        <row r="509">
          <cell r="B509" t="str">
            <v>FSUS2</v>
          </cell>
          <cell r="E509">
            <v>134010</v>
          </cell>
          <cell r="G509">
            <v>8135144.0549999997</v>
          </cell>
        </row>
        <row r="510">
          <cell r="B510" t="str">
            <v>FSUS2</v>
          </cell>
          <cell r="E510">
            <v>5000000</v>
          </cell>
          <cell r="G510">
            <v>306750000</v>
          </cell>
        </row>
        <row r="511">
          <cell r="B511" t="str">
            <v>FSUS2</v>
          </cell>
          <cell r="E511">
            <v>5000000</v>
          </cell>
          <cell r="G511">
            <v>306100000</v>
          </cell>
        </row>
        <row r="512">
          <cell r="B512" t="str">
            <v>FSUS2</v>
          </cell>
          <cell r="E512">
            <v>8365980</v>
          </cell>
          <cell r="G512">
            <v>506903094.18000001</v>
          </cell>
        </row>
        <row r="513">
          <cell r="B513" t="str">
            <v>FSUS2</v>
          </cell>
          <cell r="E513">
            <v>5000000</v>
          </cell>
          <cell r="G513">
            <v>309650000</v>
          </cell>
        </row>
        <row r="514">
          <cell r="B514" t="str">
            <v>FSUS3</v>
          </cell>
          <cell r="E514">
            <v>5000000</v>
          </cell>
          <cell r="G514">
            <v>315150000</v>
          </cell>
        </row>
        <row r="515">
          <cell r="B515" t="str">
            <v>FSUS2</v>
          </cell>
          <cell r="E515">
            <v>667850</v>
          </cell>
          <cell r="G515">
            <v>40526807.625</v>
          </cell>
        </row>
        <row r="516">
          <cell r="B516" t="str">
            <v>FSUS2</v>
          </cell>
          <cell r="E516">
            <v>133340</v>
          </cell>
          <cell r="G516">
            <v>8093204.6399999997</v>
          </cell>
        </row>
        <row r="517">
          <cell r="B517" t="str">
            <v>FSUS2</v>
          </cell>
          <cell r="E517">
            <v>269060</v>
          </cell>
          <cell r="G517">
            <v>16330327.640000001</v>
          </cell>
        </row>
        <row r="518">
          <cell r="B518" t="str">
            <v>FSUS2</v>
          </cell>
          <cell r="E518">
            <v>2000000</v>
          </cell>
          <cell r="G518">
            <v>122140000</v>
          </cell>
        </row>
        <row r="519">
          <cell r="B519" t="str">
            <v>FSUS2</v>
          </cell>
          <cell r="E519">
            <v>7823010</v>
          </cell>
          <cell r="G519">
            <v>476460424.05000001</v>
          </cell>
        </row>
        <row r="520">
          <cell r="B520" t="str">
            <v>FSUS1</v>
          </cell>
          <cell r="E520">
            <v>406371.91</v>
          </cell>
          <cell r="G520">
            <v>24598098.084209997</v>
          </cell>
        </row>
        <row r="521">
          <cell r="B521" t="str">
            <v>FSUS2</v>
          </cell>
          <cell r="E521">
            <v>815461.14</v>
          </cell>
          <cell r="G521">
            <v>49404713.166900001</v>
          </cell>
        </row>
        <row r="522">
          <cell r="B522" t="str">
            <v>FSUS1</v>
          </cell>
          <cell r="E522">
            <v>300450</v>
          </cell>
          <cell r="G522">
            <v>18186538.949999999</v>
          </cell>
        </row>
        <row r="523">
          <cell r="B523" t="str">
            <v>FSUS1</v>
          </cell>
          <cell r="E523">
            <v>2510000</v>
          </cell>
          <cell r="G523">
            <v>152093450</v>
          </cell>
        </row>
        <row r="524">
          <cell r="B524" t="str">
            <v>FSUS2</v>
          </cell>
          <cell r="E524">
            <v>2394723.6</v>
          </cell>
          <cell r="G524">
            <v>145148986.8432</v>
          </cell>
        </row>
        <row r="525">
          <cell r="B525" t="str">
            <v>FSUS1</v>
          </cell>
          <cell r="E525">
            <v>5000000</v>
          </cell>
          <cell r="G525">
            <v>303275000</v>
          </cell>
        </row>
        <row r="526">
          <cell r="B526" t="str">
            <v>FSUS1</v>
          </cell>
          <cell r="E526">
            <v>3000000</v>
          </cell>
          <cell r="G526">
            <v>181822500</v>
          </cell>
        </row>
        <row r="527">
          <cell r="B527" t="str">
            <v>FSUS2</v>
          </cell>
          <cell r="E527">
            <v>116713.35</v>
          </cell>
          <cell r="G527">
            <v>7071078.30975</v>
          </cell>
        </row>
        <row r="528">
          <cell r="B528" t="str">
            <v>FSUS1</v>
          </cell>
          <cell r="E528">
            <v>5000000</v>
          </cell>
          <cell r="G528">
            <v>303517500</v>
          </cell>
        </row>
        <row r="529">
          <cell r="B529" t="str">
            <v>FSUS1</v>
          </cell>
          <cell r="E529">
            <v>672200</v>
          </cell>
          <cell r="G529">
            <v>40688938.199999996</v>
          </cell>
        </row>
        <row r="530">
          <cell r="B530" t="str">
            <v>FSUS1</v>
          </cell>
          <cell r="E530">
            <v>1000000</v>
          </cell>
          <cell r="G530">
            <v>60260000</v>
          </cell>
        </row>
        <row r="531">
          <cell r="B531" t="str">
            <v>FSUS1</v>
          </cell>
          <cell r="E531">
            <v>2000000</v>
          </cell>
          <cell r="G531">
            <v>120750000</v>
          </cell>
        </row>
        <row r="532">
          <cell r="B532" t="str">
            <v>FSUS2</v>
          </cell>
          <cell r="E532">
            <v>6189254</v>
          </cell>
          <cell r="G532">
            <v>375143063.44800001</v>
          </cell>
        </row>
        <row r="533">
          <cell r="B533" t="str">
            <v>FSUS1</v>
          </cell>
          <cell r="E533">
            <v>2000000</v>
          </cell>
          <cell r="G533">
            <v>120700000</v>
          </cell>
        </row>
        <row r="534">
          <cell r="B534" t="str">
            <v>FSUS1</v>
          </cell>
          <cell r="E534">
            <v>2000000</v>
          </cell>
          <cell r="G534">
            <v>120820000</v>
          </cell>
        </row>
        <row r="535">
          <cell r="B535" t="str">
            <v>FSUS1</v>
          </cell>
          <cell r="E535">
            <v>2000000</v>
          </cell>
          <cell r="G535">
            <v>120700000</v>
          </cell>
        </row>
        <row r="536">
          <cell r="B536" t="str">
            <v>FSUS1</v>
          </cell>
          <cell r="E536">
            <v>406471.02</v>
          </cell>
          <cell r="G536">
            <v>24604097.311620001</v>
          </cell>
        </row>
        <row r="537">
          <cell r="B537" t="str">
            <v>FSUS1</v>
          </cell>
          <cell r="E537">
            <v>3001050</v>
          </cell>
          <cell r="G537">
            <v>181656557.54999998</v>
          </cell>
        </row>
        <row r="538">
          <cell r="B538" t="str">
            <v>FSUS1</v>
          </cell>
          <cell r="E538">
            <v>1000000</v>
          </cell>
          <cell r="G538">
            <v>60280000</v>
          </cell>
        </row>
        <row r="539">
          <cell r="B539" t="str">
            <v>FSUS1</v>
          </cell>
          <cell r="E539">
            <v>1000000</v>
          </cell>
          <cell r="G539">
            <v>60350000</v>
          </cell>
        </row>
        <row r="540">
          <cell r="B540" t="str">
            <v>FSUS3</v>
          </cell>
          <cell r="E540">
            <v>3383507.94</v>
          </cell>
          <cell r="G540">
            <v>204840954.19553998</v>
          </cell>
        </row>
        <row r="541">
          <cell r="B541" t="str">
            <v>FSUS1</v>
          </cell>
          <cell r="E541">
            <v>61124.69</v>
          </cell>
          <cell r="G541">
            <v>3700549.8572899997</v>
          </cell>
        </row>
        <row r="542">
          <cell r="B542" t="str">
            <v>FSUS1</v>
          </cell>
          <cell r="E542">
            <v>570084.80000000005</v>
          </cell>
          <cell r="G542">
            <v>34513503.876800001</v>
          </cell>
        </row>
        <row r="543">
          <cell r="B543" t="str">
            <v>FSUS1</v>
          </cell>
          <cell r="E543">
            <v>801670</v>
          </cell>
          <cell r="G543">
            <v>48533903.469999999</v>
          </cell>
        </row>
        <row r="544">
          <cell r="B544" t="str">
            <v>FSUS2</v>
          </cell>
          <cell r="E544">
            <v>5000000</v>
          </cell>
          <cell r="G544">
            <v>304075000</v>
          </cell>
        </row>
        <row r="545">
          <cell r="B545" t="str">
            <v>FSUS1</v>
          </cell>
          <cell r="E545">
            <v>134890</v>
          </cell>
          <cell r="G545">
            <v>8166375.4899999993</v>
          </cell>
        </row>
        <row r="546">
          <cell r="B546" t="str">
            <v>FSUS1</v>
          </cell>
          <cell r="E546">
            <v>47628.12</v>
          </cell>
          <cell r="G546">
            <v>2883454.0129200001</v>
          </cell>
        </row>
        <row r="547">
          <cell r="B547" t="str">
            <v>FSUS1</v>
          </cell>
          <cell r="E547">
            <v>94930.7</v>
          </cell>
          <cell r="G547">
            <v>5747199.5086999992</v>
          </cell>
        </row>
        <row r="548">
          <cell r="B548" t="str">
            <v>FSUS2</v>
          </cell>
          <cell r="E548">
            <v>538320</v>
          </cell>
          <cell r="G548">
            <v>32590431.119999997</v>
          </cell>
        </row>
        <row r="549">
          <cell r="B549" t="str">
            <v>FSUS1</v>
          </cell>
          <cell r="E549">
            <v>201690</v>
          </cell>
          <cell r="G549">
            <v>12210514.289999999</v>
          </cell>
        </row>
        <row r="550">
          <cell r="B550" t="str">
            <v>FSUS1</v>
          </cell>
          <cell r="E550">
            <v>350402.5</v>
          </cell>
          <cell r="G550">
            <v>21213717.752499998</v>
          </cell>
        </row>
        <row r="551">
          <cell r="B551" t="str">
            <v>FSUS1</v>
          </cell>
          <cell r="E551">
            <v>405120.73</v>
          </cell>
          <cell r="G551">
            <v>24526414.114929996</v>
          </cell>
        </row>
        <row r="552">
          <cell r="B552" t="str">
            <v>FSUS1</v>
          </cell>
          <cell r="E552">
            <v>150180</v>
          </cell>
          <cell r="G552">
            <v>9092047.379999999</v>
          </cell>
        </row>
        <row r="553">
          <cell r="B553" t="str">
            <v>FSUS1</v>
          </cell>
          <cell r="E553">
            <v>100150</v>
          </cell>
          <cell r="G553">
            <v>6063181.1499999994</v>
          </cell>
        </row>
        <row r="554">
          <cell r="B554" t="str">
            <v>FSUS1</v>
          </cell>
          <cell r="E554">
            <v>4005600</v>
          </cell>
          <cell r="G554">
            <v>242503029.59999999</v>
          </cell>
        </row>
        <row r="555">
          <cell r="B555" t="str">
            <v>FSUS1</v>
          </cell>
          <cell r="E555">
            <v>4000000</v>
          </cell>
          <cell r="G555">
            <v>242300000</v>
          </cell>
        </row>
        <row r="556">
          <cell r="B556" t="str">
            <v>FSUS1</v>
          </cell>
          <cell r="E556">
            <v>5000000</v>
          </cell>
          <cell r="G556">
            <v>302637500</v>
          </cell>
        </row>
        <row r="557">
          <cell r="B557" t="str">
            <v>FSUS2</v>
          </cell>
          <cell r="E557">
            <v>80688</v>
          </cell>
          <cell r="G557">
            <v>4884932.2079999996</v>
          </cell>
        </row>
        <row r="558">
          <cell r="B558" t="str">
            <v>FSUS2</v>
          </cell>
          <cell r="E558">
            <v>23327.42</v>
          </cell>
          <cell r="G558">
            <v>1414108.2003999997</v>
          </cell>
        </row>
        <row r="559">
          <cell r="B559" t="str">
            <v>FSUS2</v>
          </cell>
          <cell r="E559">
            <v>1398869.5</v>
          </cell>
          <cell r="G559">
            <v>84758901.874500006</v>
          </cell>
        </row>
        <row r="560">
          <cell r="B560" t="str">
            <v>FSUS2</v>
          </cell>
          <cell r="E560">
            <v>1616462.4</v>
          </cell>
          <cell r="G560">
            <v>97989950.687999994</v>
          </cell>
        </row>
        <row r="561">
          <cell r="B561" t="str">
            <v>FSUS1</v>
          </cell>
          <cell r="E561">
            <v>180171</v>
          </cell>
          <cell r="G561">
            <v>10907732.511</v>
          </cell>
        </row>
        <row r="562">
          <cell r="B562" t="str">
            <v>FSUS1</v>
          </cell>
          <cell r="E562">
            <v>54651.92</v>
          </cell>
          <cell r="G562">
            <v>3308135.3695199997</v>
          </cell>
        </row>
        <row r="563">
          <cell r="B563" t="str">
            <v>FSUS1</v>
          </cell>
          <cell r="E563">
            <v>1000200</v>
          </cell>
          <cell r="G563">
            <v>60543106.199999996</v>
          </cell>
        </row>
        <row r="564">
          <cell r="B564" t="str">
            <v>FSUS1</v>
          </cell>
          <cell r="E564">
            <v>80060</v>
          </cell>
          <cell r="G564">
            <v>4846111.8600000003</v>
          </cell>
        </row>
        <row r="565">
          <cell r="B565" t="str">
            <v>FSUS1</v>
          </cell>
          <cell r="E565">
            <v>3242805.03</v>
          </cell>
          <cell r="G565">
            <v>196322659.32122996</v>
          </cell>
        </row>
        <row r="566">
          <cell r="B566" t="str">
            <v>FSUS1</v>
          </cell>
          <cell r="E566">
            <v>70821.53</v>
          </cell>
          <cell r="G566">
            <v>4287606.2477299999</v>
          </cell>
        </row>
        <row r="567">
          <cell r="B567" t="str">
            <v>FSUS2</v>
          </cell>
          <cell r="E567">
            <v>10406032</v>
          </cell>
          <cell r="G567">
            <v>629887522.99199998</v>
          </cell>
        </row>
        <row r="568">
          <cell r="B568" t="str">
            <v>FSUS1</v>
          </cell>
          <cell r="E568">
            <v>100935</v>
          </cell>
          <cell r="G568">
            <v>6109696.4850000003</v>
          </cell>
        </row>
      </sheetData>
      <sheetData sheetId="5" refreshError="1">
        <row r="3">
          <cell r="B3" t="str">
            <v>Cur/P/S</v>
          </cell>
          <cell r="E3" t="str">
            <v xml:space="preserve">Fc Amount </v>
          </cell>
          <cell r="G3" t="str">
            <v xml:space="preserve">Eqvt. Pkr </v>
          </cell>
        </row>
        <row r="4">
          <cell r="B4" t="str">
            <v>FSEU2</v>
          </cell>
          <cell r="E4">
            <v>846654</v>
          </cell>
          <cell r="G4">
            <v>69002301</v>
          </cell>
        </row>
        <row r="5">
          <cell r="B5" t="str">
            <v>FSJY2</v>
          </cell>
          <cell r="E5">
            <v>400000000</v>
          </cell>
          <cell r="G5">
            <v>212872000</v>
          </cell>
        </row>
        <row r="6">
          <cell r="B6" t="str">
            <v>FSSF2</v>
          </cell>
          <cell r="E6">
            <v>500000</v>
          </cell>
          <cell r="G6">
            <v>25762896</v>
          </cell>
        </row>
        <row r="7">
          <cell r="B7" t="str">
            <v>FSSF2</v>
          </cell>
          <cell r="E7">
            <v>500000</v>
          </cell>
          <cell r="G7">
            <v>25670498</v>
          </cell>
        </row>
        <row r="8">
          <cell r="B8" t="str">
            <v>FSSF2</v>
          </cell>
          <cell r="E8">
            <v>1000000</v>
          </cell>
          <cell r="G8">
            <v>50611910</v>
          </cell>
        </row>
        <row r="9">
          <cell r="B9" t="str">
            <v>FPUS2</v>
          </cell>
          <cell r="E9">
            <v>418025.25</v>
          </cell>
          <cell r="G9">
            <v>25762896.157500003</v>
          </cell>
        </row>
        <row r="10">
          <cell r="B10" t="str">
            <v>FPUS2</v>
          </cell>
          <cell r="E10">
            <v>3390117.81</v>
          </cell>
          <cell r="G10">
            <v>212872277.52552</v>
          </cell>
        </row>
        <row r="11">
          <cell r="B11" t="str">
            <v>FPUS2</v>
          </cell>
          <cell r="E11">
            <v>500000</v>
          </cell>
          <cell r="G11">
            <v>30930000</v>
          </cell>
        </row>
        <row r="12">
          <cell r="B12" t="str">
            <v>FPUS2</v>
          </cell>
          <cell r="E12">
            <v>500000</v>
          </cell>
          <cell r="G12">
            <v>30760000</v>
          </cell>
        </row>
        <row r="13">
          <cell r="B13" t="str">
            <v>FPUS2</v>
          </cell>
          <cell r="E13">
            <v>500000</v>
          </cell>
          <cell r="G13">
            <v>30870000</v>
          </cell>
        </row>
        <row r="14">
          <cell r="B14" t="str">
            <v>FPUS2</v>
          </cell>
          <cell r="E14">
            <v>500000</v>
          </cell>
          <cell r="G14">
            <v>30980000</v>
          </cell>
        </row>
        <row r="15">
          <cell r="B15" t="str">
            <v>FPUS2</v>
          </cell>
          <cell r="E15">
            <v>416458.44</v>
          </cell>
          <cell r="G15">
            <v>25670498.241599999</v>
          </cell>
        </row>
        <row r="16">
          <cell r="B16" t="str">
            <v>FPUS2</v>
          </cell>
          <cell r="E16">
            <v>1000000</v>
          </cell>
          <cell r="G16">
            <v>61780000</v>
          </cell>
        </row>
        <row r="17">
          <cell r="B17" t="str">
            <v>FPUS2</v>
          </cell>
          <cell r="E17">
            <v>200000</v>
          </cell>
          <cell r="G17">
            <v>12360000</v>
          </cell>
        </row>
        <row r="18">
          <cell r="B18" t="str">
            <v>FPUS2</v>
          </cell>
          <cell r="E18">
            <v>821355.24</v>
          </cell>
          <cell r="G18">
            <v>50611909.888799995</v>
          </cell>
        </row>
        <row r="19">
          <cell r="B19" t="str">
            <v>FPUS2</v>
          </cell>
          <cell r="E19">
            <v>1101496.8500000001</v>
          </cell>
          <cell r="G19">
            <v>69002300.851022005</v>
          </cell>
        </row>
        <row r="20">
          <cell r="B20" t="str">
            <v>FPUS2</v>
          </cell>
          <cell r="E20">
            <v>7628.04</v>
          </cell>
          <cell r="G20">
            <v>452190.21120000002</v>
          </cell>
        </row>
        <row r="21">
          <cell r="B21" t="str">
            <v>FPUS2</v>
          </cell>
          <cell r="E21">
            <v>37050</v>
          </cell>
          <cell r="G21">
            <v>2216701.5</v>
          </cell>
        </row>
        <row r="22">
          <cell r="B22" t="str">
            <v>FPUS2</v>
          </cell>
          <cell r="E22">
            <v>17306.25</v>
          </cell>
          <cell r="G22">
            <v>1033875.375</v>
          </cell>
        </row>
        <row r="23">
          <cell r="B23" t="str">
            <v>FPUS2</v>
          </cell>
          <cell r="E23">
            <v>33442.5</v>
          </cell>
          <cell r="G23">
            <v>2003205.75</v>
          </cell>
        </row>
        <row r="24">
          <cell r="B24" t="str">
            <v>FPUS2</v>
          </cell>
          <cell r="E24">
            <v>33442.5</v>
          </cell>
          <cell r="G24">
            <v>2003205.75</v>
          </cell>
        </row>
        <row r="25">
          <cell r="B25" t="str">
            <v>FPUS2</v>
          </cell>
          <cell r="E25">
            <v>33442.5</v>
          </cell>
          <cell r="G25">
            <v>2003205.75</v>
          </cell>
        </row>
        <row r="26">
          <cell r="B26" t="str">
            <v>FPUS2</v>
          </cell>
          <cell r="E26">
            <v>33442.5</v>
          </cell>
          <cell r="G26">
            <v>2003205.75</v>
          </cell>
        </row>
        <row r="27">
          <cell r="B27" t="str">
            <v>FPUS2</v>
          </cell>
          <cell r="E27">
            <v>33442.5</v>
          </cell>
          <cell r="G27">
            <v>2003205.75</v>
          </cell>
        </row>
        <row r="28">
          <cell r="B28" t="str">
            <v>FPUS2</v>
          </cell>
          <cell r="E28">
            <v>33442.5</v>
          </cell>
          <cell r="G28">
            <v>2003205.75</v>
          </cell>
        </row>
        <row r="29">
          <cell r="B29" t="str">
            <v>FPUS2</v>
          </cell>
          <cell r="E29">
            <v>55239.46</v>
          </cell>
          <cell r="G29">
            <v>3304424.4972000001</v>
          </cell>
        </row>
        <row r="30">
          <cell r="B30" t="str">
            <v>FPUS2</v>
          </cell>
          <cell r="E30">
            <v>42648.01</v>
          </cell>
          <cell r="G30">
            <v>2558880.6</v>
          </cell>
        </row>
        <row r="31">
          <cell r="B31" t="str">
            <v>FPUS2</v>
          </cell>
          <cell r="E31">
            <v>117000</v>
          </cell>
          <cell r="G31">
            <v>7003620</v>
          </cell>
        </row>
        <row r="32">
          <cell r="B32" t="str">
            <v>FPUS2</v>
          </cell>
          <cell r="E32">
            <v>49562.6</v>
          </cell>
          <cell r="G32">
            <v>2961860.9759999998</v>
          </cell>
        </row>
        <row r="33">
          <cell r="B33" t="str">
            <v>FPUS2</v>
          </cell>
          <cell r="E33">
            <v>23292.38</v>
          </cell>
          <cell r="G33">
            <v>1391952.6288000001</v>
          </cell>
        </row>
        <row r="34">
          <cell r="B34" t="str">
            <v>FPUS2</v>
          </cell>
          <cell r="E34">
            <v>32055.66</v>
          </cell>
          <cell r="G34">
            <v>1922698.4867999998</v>
          </cell>
        </row>
        <row r="35">
          <cell r="B35" t="str">
            <v>FPUS2</v>
          </cell>
          <cell r="E35">
            <v>18660.400000000001</v>
          </cell>
          <cell r="G35">
            <v>1115145.504</v>
          </cell>
        </row>
        <row r="36">
          <cell r="B36" t="str">
            <v>FPUS2</v>
          </cell>
          <cell r="E36">
            <v>14067</v>
          </cell>
          <cell r="G36">
            <v>833891.76</v>
          </cell>
        </row>
        <row r="37">
          <cell r="B37" t="str">
            <v>FPUS2</v>
          </cell>
          <cell r="E37">
            <v>138038.75</v>
          </cell>
          <cell r="G37">
            <v>8249195.7000000002</v>
          </cell>
        </row>
        <row r="38">
          <cell r="B38" t="str">
            <v>FPUS2</v>
          </cell>
          <cell r="E38">
            <v>28762.5</v>
          </cell>
          <cell r="G38">
            <v>1717121.25</v>
          </cell>
        </row>
        <row r="39">
          <cell r="B39" t="str">
            <v>FPUS2</v>
          </cell>
          <cell r="E39">
            <v>46312.5</v>
          </cell>
          <cell r="G39">
            <v>2759298.75</v>
          </cell>
        </row>
        <row r="40">
          <cell r="B40" t="str">
            <v>FPUS2</v>
          </cell>
          <cell r="E40">
            <v>34612.5</v>
          </cell>
          <cell r="G40">
            <v>2065674</v>
          </cell>
        </row>
        <row r="41">
          <cell r="B41" t="str">
            <v>FPUS2</v>
          </cell>
          <cell r="E41">
            <v>33920.25</v>
          </cell>
          <cell r="G41">
            <v>2024360.52</v>
          </cell>
        </row>
        <row r="42">
          <cell r="B42" t="str">
            <v>FPUS2</v>
          </cell>
          <cell r="E42">
            <v>33920.25</v>
          </cell>
          <cell r="G42">
            <v>2024360.52</v>
          </cell>
        </row>
        <row r="43">
          <cell r="B43" t="str">
            <v>FPUS2</v>
          </cell>
          <cell r="E43">
            <v>73125</v>
          </cell>
          <cell r="G43">
            <v>4353862.5</v>
          </cell>
        </row>
        <row r="44">
          <cell r="B44" t="str">
            <v>FPUS2</v>
          </cell>
          <cell r="E44">
            <v>29737.5</v>
          </cell>
          <cell r="G44">
            <v>1774734</v>
          </cell>
        </row>
        <row r="45">
          <cell r="B45" t="str">
            <v>FPUS2</v>
          </cell>
          <cell r="E45">
            <v>86287.5</v>
          </cell>
          <cell r="G45">
            <v>5153952.375</v>
          </cell>
        </row>
        <row r="46">
          <cell r="B46" t="str">
            <v>FPUS2</v>
          </cell>
          <cell r="E46">
            <v>45994.32</v>
          </cell>
          <cell r="G46">
            <v>2732062.608</v>
          </cell>
        </row>
        <row r="47">
          <cell r="B47" t="str">
            <v>FPUS2</v>
          </cell>
          <cell r="E47">
            <v>19070.25</v>
          </cell>
          <cell r="G47">
            <v>1147075.5374999999</v>
          </cell>
        </row>
        <row r="48">
          <cell r="B48" t="str">
            <v>FPUS2</v>
          </cell>
          <cell r="E48">
            <v>31687.5</v>
          </cell>
          <cell r="G48">
            <v>1898081.25</v>
          </cell>
        </row>
        <row r="49">
          <cell r="B49" t="str">
            <v>FPUS2</v>
          </cell>
          <cell r="E49">
            <v>33920.25</v>
          </cell>
          <cell r="G49">
            <v>2031822.9749999999</v>
          </cell>
        </row>
        <row r="50">
          <cell r="B50" t="str">
            <v>FPUS2</v>
          </cell>
          <cell r="E50">
            <v>32428.62</v>
          </cell>
          <cell r="G50">
            <v>1947662.9172</v>
          </cell>
        </row>
        <row r="51">
          <cell r="B51" t="str">
            <v>FPUS2</v>
          </cell>
          <cell r="E51">
            <v>36273.15</v>
          </cell>
          <cell r="G51">
            <v>2178565.389</v>
          </cell>
        </row>
        <row r="52">
          <cell r="B52" t="str">
            <v>FPUS2</v>
          </cell>
          <cell r="E52">
            <v>37012</v>
          </cell>
          <cell r="G52">
            <v>2222940.7200000002</v>
          </cell>
        </row>
        <row r="53">
          <cell r="B53" t="str">
            <v>FPUS2</v>
          </cell>
          <cell r="E53">
            <v>35452.629999999997</v>
          </cell>
          <cell r="G53">
            <v>2120776.3265999998</v>
          </cell>
        </row>
        <row r="54">
          <cell r="B54" t="str">
            <v>FPUS2</v>
          </cell>
          <cell r="E54">
            <v>10359.120000000001</v>
          </cell>
          <cell r="G54">
            <v>619682.5584000001</v>
          </cell>
        </row>
        <row r="55">
          <cell r="B55" t="str">
            <v>FPUS2</v>
          </cell>
          <cell r="E55">
            <v>12507.77</v>
          </cell>
          <cell r="G55">
            <v>748214.8014</v>
          </cell>
        </row>
        <row r="56">
          <cell r="B56" t="str">
            <v>FPUS2</v>
          </cell>
          <cell r="E56">
            <v>75927.7</v>
          </cell>
          <cell r="G56">
            <v>4541995.0139999995</v>
          </cell>
        </row>
        <row r="57">
          <cell r="B57" t="str">
            <v>FPUS2</v>
          </cell>
          <cell r="E57">
            <v>31278.75</v>
          </cell>
          <cell r="G57">
            <v>1871094.825</v>
          </cell>
        </row>
        <row r="58">
          <cell r="B58" t="str">
            <v>FPUS2</v>
          </cell>
          <cell r="E58">
            <v>63217</v>
          </cell>
          <cell r="G58">
            <v>3751928.95</v>
          </cell>
        </row>
        <row r="59">
          <cell r="B59" t="str">
            <v>FPUS2</v>
          </cell>
          <cell r="E59">
            <v>33920.25</v>
          </cell>
          <cell r="G59">
            <v>2034536.595</v>
          </cell>
        </row>
        <row r="60">
          <cell r="B60" t="str">
            <v>FPUS2</v>
          </cell>
          <cell r="E60">
            <v>38565.07</v>
          </cell>
          <cell r="G60">
            <v>2284209.0960999997</v>
          </cell>
        </row>
        <row r="61">
          <cell r="B61" t="str">
            <v>FPUS2</v>
          </cell>
          <cell r="E61">
            <v>77483.95</v>
          </cell>
          <cell r="G61">
            <v>4589374.3584999992</v>
          </cell>
        </row>
        <row r="62">
          <cell r="B62" t="str">
            <v>FPUS2</v>
          </cell>
          <cell r="E62">
            <v>56125.88</v>
          </cell>
          <cell r="G62">
            <v>3343979.9304</v>
          </cell>
        </row>
        <row r="63">
          <cell r="B63" t="str">
            <v>FPUS2</v>
          </cell>
          <cell r="E63">
            <v>56145</v>
          </cell>
          <cell r="G63">
            <v>3345119.1</v>
          </cell>
        </row>
        <row r="64">
          <cell r="B64" t="str">
            <v>FPUS2</v>
          </cell>
          <cell r="E64">
            <v>51700</v>
          </cell>
          <cell r="G64">
            <v>3080286</v>
          </cell>
        </row>
        <row r="65">
          <cell r="B65" t="str">
            <v>FPUS2</v>
          </cell>
          <cell r="E65">
            <v>57200</v>
          </cell>
          <cell r="G65">
            <v>3413696</v>
          </cell>
        </row>
        <row r="66">
          <cell r="B66" t="str">
            <v>FPUS1</v>
          </cell>
          <cell r="E66">
            <v>32782.400000000001</v>
          </cell>
          <cell r="G66">
            <v>1981368.2560000001</v>
          </cell>
        </row>
        <row r="67">
          <cell r="B67" t="str">
            <v>FPUS2</v>
          </cell>
          <cell r="E67">
            <v>38400</v>
          </cell>
          <cell r="G67">
            <v>2294784</v>
          </cell>
        </row>
        <row r="68">
          <cell r="B68" t="str">
            <v>FPUS2</v>
          </cell>
          <cell r="E68">
            <v>42500</v>
          </cell>
          <cell r="G68">
            <v>2539800</v>
          </cell>
        </row>
        <row r="69">
          <cell r="B69" t="str">
            <v>FPUS2</v>
          </cell>
          <cell r="E69">
            <v>49896</v>
          </cell>
          <cell r="G69">
            <v>2976296.4</v>
          </cell>
        </row>
        <row r="70">
          <cell r="B70" t="str">
            <v>FPUS2</v>
          </cell>
          <cell r="E70">
            <v>54600</v>
          </cell>
          <cell r="G70">
            <v>3256890</v>
          </cell>
        </row>
        <row r="71">
          <cell r="B71" t="str">
            <v>FPUS2</v>
          </cell>
          <cell r="E71">
            <v>100961.26</v>
          </cell>
          <cell r="G71">
            <v>6028396.8345999997</v>
          </cell>
        </row>
        <row r="72">
          <cell r="B72" t="str">
            <v>FPUS2</v>
          </cell>
          <cell r="E72">
            <v>98962.03</v>
          </cell>
          <cell r="G72">
            <v>5909022.8113000002</v>
          </cell>
        </row>
        <row r="73">
          <cell r="B73" t="str">
            <v>FSUS2</v>
          </cell>
          <cell r="E73">
            <v>1266288</v>
          </cell>
          <cell r="G73">
            <v>79003708.320000008</v>
          </cell>
        </row>
        <row r="74">
          <cell r="B74" t="str">
            <v>FSUS2</v>
          </cell>
          <cell r="E74">
            <v>1126000</v>
          </cell>
          <cell r="G74">
            <v>70014680</v>
          </cell>
        </row>
        <row r="75">
          <cell r="B75" t="str">
            <v>FSUS2</v>
          </cell>
          <cell r="E75">
            <v>485452</v>
          </cell>
          <cell r="G75">
            <v>30204823.439999998</v>
          </cell>
        </row>
        <row r="76">
          <cell r="B76" t="str">
            <v>FSUS2</v>
          </cell>
          <cell r="E76">
            <v>25799794</v>
          </cell>
          <cell r="G76">
            <v>1624355030.24</v>
          </cell>
        </row>
        <row r="77">
          <cell r="B77" t="str">
            <v>FSUS2</v>
          </cell>
          <cell r="E77">
            <v>5000000</v>
          </cell>
          <cell r="G77">
            <v>315000000</v>
          </cell>
        </row>
        <row r="78">
          <cell r="B78" t="str">
            <v>FPUS2</v>
          </cell>
          <cell r="E78">
            <v>500</v>
          </cell>
          <cell r="G78">
            <v>30178.75</v>
          </cell>
        </row>
        <row r="79">
          <cell r="B79" t="str">
            <v>FPUS2</v>
          </cell>
          <cell r="E79">
            <v>250</v>
          </cell>
          <cell r="G79">
            <v>15084.4</v>
          </cell>
        </row>
        <row r="80">
          <cell r="B80" t="str">
            <v>FPUS2</v>
          </cell>
          <cell r="E80">
            <v>450</v>
          </cell>
          <cell r="G80">
            <v>27160.875</v>
          </cell>
        </row>
        <row r="81">
          <cell r="B81" t="str">
            <v>FPUS2</v>
          </cell>
          <cell r="E81">
            <v>500</v>
          </cell>
          <cell r="G81">
            <v>30218.65</v>
          </cell>
        </row>
        <row r="82">
          <cell r="B82" t="str">
            <v>FPUS2</v>
          </cell>
          <cell r="E82">
            <v>300</v>
          </cell>
          <cell r="G82">
            <v>18101.28</v>
          </cell>
        </row>
        <row r="83">
          <cell r="B83" t="str">
            <v>FPUS2</v>
          </cell>
          <cell r="E83">
            <v>400</v>
          </cell>
          <cell r="G83">
            <v>24174.920000000002</v>
          </cell>
        </row>
        <row r="84">
          <cell r="B84" t="str">
            <v>FPUS2</v>
          </cell>
          <cell r="E84">
            <v>300</v>
          </cell>
          <cell r="G84">
            <v>18101.28</v>
          </cell>
        </row>
        <row r="85">
          <cell r="B85" t="str">
            <v>FPUS2</v>
          </cell>
          <cell r="E85">
            <v>200</v>
          </cell>
          <cell r="G85">
            <v>12047.56</v>
          </cell>
        </row>
        <row r="86">
          <cell r="B86" t="str">
            <v>FPUS2</v>
          </cell>
          <cell r="E86">
            <v>500</v>
          </cell>
          <cell r="G86">
            <v>30178.75</v>
          </cell>
        </row>
        <row r="87">
          <cell r="B87" t="str">
            <v>FPUS2</v>
          </cell>
          <cell r="E87">
            <v>450</v>
          </cell>
          <cell r="G87">
            <v>27196.785</v>
          </cell>
        </row>
        <row r="88">
          <cell r="B88" t="str">
            <v>FPUS2</v>
          </cell>
          <cell r="E88">
            <v>400</v>
          </cell>
          <cell r="G88">
            <v>24174.920000000002</v>
          </cell>
        </row>
        <row r="89">
          <cell r="B89" t="str">
            <v>FPUS2</v>
          </cell>
          <cell r="E89">
            <v>500</v>
          </cell>
          <cell r="G89">
            <v>30218.65</v>
          </cell>
        </row>
        <row r="90">
          <cell r="B90" t="str">
            <v>FPUS2</v>
          </cell>
          <cell r="E90">
            <v>5137</v>
          </cell>
          <cell r="G90">
            <v>303305.43210000003</v>
          </cell>
        </row>
        <row r="91">
          <cell r="B91" t="str">
            <v>FPUS2</v>
          </cell>
          <cell r="E91">
            <v>2800</v>
          </cell>
          <cell r="G91">
            <v>165321.24000000002</v>
          </cell>
        </row>
        <row r="92">
          <cell r="B92" t="str">
            <v>FSSF2</v>
          </cell>
          <cell r="E92">
            <v>88000</v>
          </cell>
          <cell r="G92">
            <v>4752000</v>
          </cell>
        </row>
        <row r="93">
          <cell r="B93" t="str">
            <v>FSUS2</v>
          </cell>
          <cell r="E93">
            <v>199000</v>
          </cell>
          <cell r="G93">
            <v>12596700</v>
          </cell>
        </row>
        <row r="94">
          <cell r="B94" t="str">
            <v>FPEU2</v>
          </cell>
          <cell r="E94">
            <v>275896.5</v>
          </cell>
          <cell r="G94">
            <v>22714558.844999999</v>
          </cell>
        </row>
        <row r="95">
          <cell r="B95" t="str">
            <v>FPEU2</v>
          </cell>
          <cell r="E95">
            <v>17600</v>
          </cell>
          <cell r="G95">
            <v>1400080</v>
          </cell>
        </row>
        <row r="96">
          <cell r="B96" t="str">
            <v>FPEU2</v>
          </cell>
          <cell r="E96">
            <v>11174</v>
          </cell>
          <cell r="G96">
            <v>900278.00600000005</v>
          </cell>
        </row>
        <row r="97">
          <cell r="B97" t="str">
            <v>FPEU2</v>
          </cell>
          <cell r="E97">
            <v>20280</v>
          </cell>
          <cell r="G97">
            <v>1638218.4</v>
          </cell>
        </row>
        <row r="98">
          <cell r="B98" t="str">
            <v>FPEU2</v>
          </cell>
          <cell r="E98">
            <v>22460</v>
          </cell>
          <cell r="G98">
            <v>1794554.0000000002</v>
          </cell>
        </row>
        <row r="99">
          <cell r="B99" t="str">
            <v>FPEU2</v>
          </cell>
          <cell r="E99">
            <v>12600</v>
          </cell>
          <cell r="G99">
            <v>1011780</v>
          </cell>
        </row>
        <row r="100">
          <cell r="B100" t="str">
            <v>FPEU2</v>
          </cell>
          <cell r="E100">
            <v>15352.5</v>
          </cell>
          <cell r="G100">
            <v>1242017.25</v>
          </cell>
        </row>
        <row r="101">
          <cell r="B101" t="str">
            <v>FPEU2</v>
          </cell>
          <cell r="E101">
            <v>20430</v>
          </cell>
          <cell r="G101">
            <v>1651765.5</v>
          </cell>
        </row>
        <row r="102">
          <cell r="B102" t="str">
            <v>FPEU2</v>
          </cell>
          <cell r="E102">
            <v>10269</v>
          </cell>
          <cell r="G102">
            <v>818952.75</v>
          </cell>
        </row>
        <row r="103">
          <cell r="B103" t="str">
            <v>FPEU2</v>
          </cell>
          <cell r="E103">
            <v>11477</v>
          </cell>
          <cell r="G103">
            <v>907830.7</v>
          </cell>
        </row>
        <row r="104">
          <cell r="B104" t="str">
            <v>FPEU2</v>
          </cell>
          <cell r="E104">
            <v>7321</v>
          </cell>
          <cell r="G104">
            <v>581537.77820000006</v>
          </cell>
        </row>
        <row r="105">
          <cell r="B105" t="str">
            <v>FPEU2</v>
          </cell>
          <cell r="E105">
            <v>7321</v>
          </cell>
          <cell r="G105">
            <v>578082.99829999998</v>
          </cell>
        </row>
        <row r="106">
          <cell r="B106" t="str">
            <v>FPEU2</v>
          </cell>
          <cell r="E106">
            <v>3250</v>
          </cell>
          <cell r="G106">
            <v>256685</v>
          </cell>
        </row>
        <row r="107">
          <cell r="B107" t="str">
            <v>FPEU2</v>
          </cell>
          <cell r="E107">
            <v>3250</v>
          </cell>
          <cell r="G107">
            <v>258219</v>
          </cell>
        </row>
        <row r="108">
          <cell r="B108" t="str">
            <v>FPUK2</v>
          </cell>
          <cell r="E108">
            <v>25400</v>
          </cell>
          <cell r="G108">
            <v>2994660</v>
          </cell>
        </row>
        <row r="109">
          <cell r="B109" t="str">
            <v>FPUK2</v>
          </cell>
          <cell r="E109">
            <v>8900</v>
          </cell>
          <cell r="G109">
            <v>1042319.94</v>
          </cell>
        </row>
        <row r="110">
          <cell r="B110" t="str">
            <v>FPUK2</v>
          </cell>
          <cell r="E110">
            <v>10168</v>
          </cell>
          <cell r="G110">
            <v>1182538.3999999999</v>
          </cell>
        </row>
        <row r="111">
          <cell r="B111" t="str">
            <v>FPUK2</v>
          </cell>
          <cell r="E111">
            <v>19908.75</v>
          </cell>
          <cell r="G111">
            <v>2393031.75</v>
          </cell>
        </row>
        <row r="112">
          <cell r="B112" t="str">
            <v>FPUS2</v>
          </cell>
          <cell r="E112">
            <v>320000</v>
          </cell>
          <cell r="G112">
            <v>19113600</v>
          </cell>
        </row>
        <row r="113">
          <cell r="B113" t="str">
            <v>FPUS2</v>
          </cell>
          <cell r="E113">
            <v>4955</v>
          </cell>
          <cell r="G113">
            <v>295086.10599999997</v>
          </cell>
        </row>
        <row r="114">
          <cell r="B114" t="str">
            <v>FPUS2</v>
          </cell>
          <cell r="E114">
            <v>13550</v>
          </cell>
          <cell r="G114">
            <v>806014.97499999998</v>
          </cell>
        </row>
        <row r="115">
          <cell r="B115" t="str">
            <v>FPUS2</v>
          </cell>
          <cell r="E115">
            <v>6467.5</v>
          </cell>
          <cell r="G115">
            <v>384208.30499999999</v>
          </cell>
        </row>
        <row r="116">
          <cell r="B116" t="str">
            <v>FPUS2</v>
          </cell>
          <cell r="E116">
            <v>29921.5</v>
          </cell>
          <cell r="G116">
            <v>1795290</v>
          </cell>
        </row>
        <row r="117">
          <cell r="B117" t="str">
            <v>FPUS2</v>
          </cell>
          <cell r="E117">
            <v>67075</v>
          </cell>
          <cell r="G117">
            <v>4032549</v>
          </cell>
        </row>
        <row r="118">
          <cell r="B118" t="str">
            <v>FPUS2</v>
          </cell>
          <cell r="E118">
            <v>17125</v>
          </cell>
          <cell r="G118">
            <v>1033281.4</v>
          </cell>
        </row>
        <row r="119">
          <cell r="B119" t="str">
            <v>FPUS2</v>
          </cell>
          <cell r="E119">
            <v>11250</v>
          </cell>
          <cell r="G119">
            <v>678798</v>
          </cell>
        </row>
        <row r="120">
          <cell r="B120" t="str">
            <v>FPUS2</v>
          </cell>
          <cell r="E120">
            <v>15100</v>
          </cell>
          <cell r="G120">
            <v>908838.8</v>
          </cell>
        </row>
        <row r="121">
          <cell r="B121" t="str">
            <v>FPEU2</v>
          </cell>
          <cell r="E121">
            <v>50000</v>
          </cell>
          <cell r="G121">
            <v>4095000.0000000005</v>
          </cell>
        </row>
        <row r="122">
          <cell r="B122" t="str">
            <v>FPEU2</v>
          </cell>
          <cell r="E122">
            <v>50000</v>
          </cell>
          <cell r="G122">
            <v>4117499.9999999995</v>
          </cell>
        </row>
        <row r="123">
          <cell r="B123" t="str">
            <v>FPEU2</v>
          </cell>
          <cell r="E123">
            <v>29601.32</v>
          </cell>
          <cell r="G123">
            <v>2320743.4880000004</v>
          </cell>
        </row>
        <row r="124">
          <cell r="B124" t="str">
            <v>FPEU2</v>
          </cell>
          <cell r="E124">
            <v>24381.4</v>
          </cell>
          <cell r="G124">
            <v>1935883.1600000001</v>
          </cell>
        </row>
        <row r="125">
          <cell r="B125" t="str">
            <v>FPEU2</v>
          </cell>
          <cell r="E125">
            <v>49631.839999999997</v>
          </cell>
          <cell r="G125">
            <v>3940768.0959999999</v>
          </cell>
        </row>
        <row r="126">
          <cell r="B126" t="str">
            <v>FPEU2</v>
          </cell>
          <cell r="E126">
            <v>6440</v>
          </cell>
          <cell r="G126">
            <v>511849.91200000001</v>
          </cell>
        </row>
        <row r="127">
          <cell r="B127" t="str">
            <v>FPEU2</v>
          </cell>
          <cell r="E127">
            <v>25532.799999999999</v>
          </cell>
          <cell r="G127">
            <v>2034964.16</v>
          </cell>
        </row>
        <row r="128">
          <cell r="B128" t="str">
            <v>FPEU2</v>
          </cell>
          <cell r="E128">
            <v>28582.03</v>
          </cell>
          <cell r="G128">
            <v>2301139.2352999998</v>
          </cell>
        </row>
        <row r="129">
          <cell r="B129" t="str">
            <v>FPEU2</v>
          </cell>
          <cell r="E129">
            <v>14354.59</v>
          </cell>
          <cell r="G129">
            <v>1162721.79</v>
          </cell>
        </row>
        <row r="130">
          <cell r="B130" t="str">
            <v>FPEU2</v>
          </cell>
          <cell r="E130">
            <v>14310</v>
          </cell>
          <cell r="G130">
            <v>1153386</v>
          </cell>
        </row>
        <row r="131">
          <cell r="B131" t="str">
            <v>FPEU2</v>
          </cell>
          <cell r="E131">
            <v>13820.94</v>
          </cell>
          <cell r="G131">
            <v>1113967.764</v>
          </cell>
        </row>
        <row r="132">
          <cell r="B132" t="str">
            <v>FPEU2</v>
          </cell>
          <cell r="E132">
            <v>15006.12</v>
          </cell>
          <cell r="G132">
            <v>1216996.3319999999</v>
          </cell>
        </row>
        <row r="133">
          <cell r="B133" t="str">
            <v>FPEU2</v>
          </cell>
          <cell r="E133">
            <v>13505.28</v>
          </cell>
          <cell r="G133">
            <v>1087630.167936</v>
          </cell>
        </row>
        <row r="134">
          <cell r="B134" t="str">
            <v>FPEU2</v>
          </cell>
          <cell r="E134">
            <v>40136.46</v>
          </cell>
          <cell r="G134">
            <v>3217739.9981999998</v>
          </cell>
        </row>
        <row r="135">
          <cell r="B135" t="str">
            <v>FPEU2</v>
          </cell>
          <cell r="E135">
            <v>14657.35</v>
          </cell>
          <cell r="G135">
            <v>1182848.145</v>
          </cell>
        </row>
        <row r="136">
          <cell r="B136" t="str">
            <v>FPEU2</v>
          </cell>
          <cell r="E136">
            <v>27316.58</v>
          </cell>
          <cell r="G136">
            <v>2196253.0320000001</v>
          </cell>
        </row>
        <row r="137">
          <cell r="B137" t="str">
            <v>FPEU2</v>
          </cell>
          <cell r="E137">
            <v>12258.75</v>
          </cell>
          <cell r="G137">
            <v>990507</v>
          </cell>
        </row>
        <row r="138">
          <cell r="B138" t="str">
            <v>FPEU2</v>
          </cell>
          <cell r="E138">
            <v>74527.28</v>
          </cell>
          <cell r="G138">
            <v>5990502.7663999991</v>
          </cell>
        </row>
        <row r="139">
          <cell r="B139" t="str">
            <v>FPEU2</v>
          </cell>
          <cell r="E139">
            <v>14687.09</v>
          </cell>
          <cell r="G139">
            <v>1174967.2</v>
          </cell>
        </row>
        <row r="140">
          <cell r="B140" t="str">
            <v>FPEU2</v>
          </cell>
          <cell r="E140">
            <v>25732.73</v>
          </cell>
          <cell r="G140">
            <v>2063764.946</v>
          </cell>
        </row>
        <row r="141">
          <cell r="B141" t="str">
            <v>FPEU2</v>
          </cell>
          <cell r="E141">
            <v>75447.44</v>
          </cell>
          <cell r="G141">
            <v>6088608.4080000008</v>
          </cell>
        </row>
        <row r="142">
          <cell r="B142" t="str">
            <v>FPEU2</v>
          </cell>
          <cell r="E142">
            <v>15393.92</v>
          </cell>
          <cell r="G142">
            <v>1219198.4640000002</v>
          </cell>
        </row>
        <row r="143">
          <cell r="B143" t="str">
            <v>FPEU2</v>
          </cell>
          <cell r="E143">
            <v>13209.62</v>
          </cell>
          <cell r="G143">
            <v>1052121.134722</v>
          </cell>
        </row>
        <row r="144">
          <cell r="B144" t="str">
            <v>FPEU2</v>
          </cell>
          <cell r="E144">
            <v>13530</v>
          </cell>
          <cell r="G144">
            <v>1074958.5</v>
          </cell>
        </row>
        <row r="145">
          <cell r="B145" t="str">
            <v>FPEU2</v>
          </cell>
          <cell r="E145">
            <v>24734.98</v>
          </cell>
          <cell r="G145">
            <v>1983745.3959999999</v>
          </cell>
        </row>
        <row r="146">
          <cell r="B146" t="str">
            <v>FPEU2</v>
          </cell>
          <cell r="E146">
            <v>25209.26</v>
          </cell>
          <cell r="G146">
            <v>2021782.652</v>
          </cell>
        </row>
        <row r="147">
          <cell r="B147" t="str">
            <v>FPEU2</v>
          </cell>
          <cell r="E147">
            <v>100000</v>
          </cell>
          <cell r="G147">
            <v>8425000</v>
          </cell>
        </row>
        <row r="148">
          <cell r="B148" t="str">
            <v>FSEU2</v>
          </cell>
          <cell r="E148">
            <v>116200</v>
          </cell>
          <cell r="G148">
            <v>9528400</v>
          </cell>
        </row>
        <row r="149">
          <cell r="B149" t="str">
            <v>FPUK2</v>
          </cell>
          <cell r="E149">
            <v>50000</v>
          </cell>
          <cell r="G149">
            <v>6254000</v>
          </cell>
        </row>
        <row r="150">
          <cell r="B150" t="str">
            <v>FPUK2</v>
          </cell>
          <cell r="E150">
            <v>9001.44</v>
          </cell>
          <cell r="G150">
            <v>1064870.352</v>
          </cell>
        </row>
        <row r="151">
          <cell r="B151" t="str">
            <v>FPUK2</v>
          </cell>
          <cell r="E151">
            <v>1015.74</v>
          </cell>
          <cell r="G151">
            <v>119680.276518</v>
          </cell>
        </row>
        <row r="152">
          <cell r="B152" t="str">
            <v>FPUK2</v>
          </cell>
          <cell r="E152">
            <v>334.71</v>
          </cell>
          <cell r="G152">
            <v>39437.440046999996</v>
          </cell>
        </row>
        <row r="153">
          <cell r="B153" t="str">
            <v>FPUK2</v>
          </cell>
          <cell r="E153">
            <v>12282.56</v>
          </cell>
          <cell r="G153">
            <v>1456456.1387519999</v>
          </cell>
        </row>
        <row r="154">
          <cell r="B154" t="str">
            <v>FPUK2</v>
          </cell>
          <cell r="E154">
            <v>8432.5400000000009</v>
          </cell>
          <cell r="G154">
            <v>999039.27372200007</v>
          </cell>
        </row>
        <row r="155">
          <cell r="B155" t="str">
            <v>FPUK2</v>
          </cell>
          <cell r="E155">
            <v>12446.64</v>
          </cell>
          <cell r="G155">
            <v>1463724.8639999998</v>
          </cell>
        </row>
        <row r="156">
          <cell r="B156" t="str">
            <v>FPUK2</v>
          </cell>
          <cell r="E156">
            <v>16467.39</v>
          </cell>
          <cell r="G156">
            <v>1940681.9114999999</v>
          </cell>
        </row>
        <row r="157">
          <cell r="B157" t="str">
            <v>FPUK2</v>
          </cell>
          <cell r="E157">
            <v>8154.89</v>
          </cell>
          <cell r="G157">
            <v>971905.49862300011</v>
          </cell>
        </row>
        <row r="158">
          <cell r="B158" t="str">
            <v>FPUS2</v>
          </cell>
          <cell r="E158">
            <v>125000</v>
          </cell>
          <cell r="G158">
            <v>7746250</v>
          </cell>
        </row>
        <row r="159">
          <cell r="B159" t="str">
            <v>FPUS2</v>
          </cell>
          <cell r="E159">
            <v>200000</v>
          </cell>
          <cell r="G159">
            <v>12414000</v>
          </cell>
        </row>
        <row r="160">
          <cell r="B160" t="str">
            <v>FPUS2</v>
          </cell>
          <cell r="E160">
            <v>200000</v>
          </cell>
          <cell r="G160">
            <v>12424000</v>
          </cell>
        </row>
        <row r="161">
          <cell r="B161" t="str">
            <v>FPUS2</v>
          </cell>
          <cell r="E161">
            <v>200000</v>
          </cell>
          <cell r="G161">
            <v>12444000</v>
          </cell>
        </row>
        <row r="162">
          <cell r="B162" t="str">
            <v>FPUS2</v>
          </cell>
          <cell r="E162">
            <v>200000</v>
          </cell>
          <cell r="G162">
            <v>12462000</v>
          </cell>
        </row>
        <row r="163">
          <cell r="B163" t="str">
            <v>FPUS2</v>
          </cell>
          <cell r="E163">
            <v>1500000</v>
          </cell>
          <cell r="G163">
            <v>93045000</v>
          </cell>
        </row>
        <row r="164">
          <cell r="B164" t="str">
            <v>FPUS2</v>
          </cell>
          <cell r="E164">
            <v>200000</v>
          </cell>
          <cell r="G164">
            <v>12478000</v>
          </cell>
        </row>
        <row r="165">
          <cell r="B165" t="str">
            <v>FPUS2</v>
          </cell>
          <cell r="E165">
            <v>200000</v>
          </cell>
          <cell r="G165">
            <v>12496000</v>
          </cell>
        </row>
        <row r="166">
          <cell r="B166" t="str">
            <v>FPUS2</v>
          </cell>
          <cell r="E166">
            <v>200000</v>
          </cell>
          <cell r="G166">
            <v>12514000</v>
          </cell>
        </row>
        <row r="167">
          <cell r="B167" t="str">
            <v>FPUS2</v>
          </cell>
          <cell r="E167">
            <v>200000</v>
          </cell>
          <cell r="G167">
            <v>12532000</v>
          </cell>
        </row>
        <row r="168">
          <cell r="B168" t="str">
            <v>FPUS2</v>
          </cell>
          <cell r="E168">
            <v>83250</v>
          </cell>
          <cell r="G168">
            <v>4871790</v>
          </cell>
        </row>
        <row r="169">
          <cell r="B169" t="str">
            <v>FPUS2</v>
          </cell>
          <cell r="E169">
            <v>63268.63</v>
          </cell>
          <cell r="G169">
            <v>3760054.6809</v>
          </cell>
        </row>
        <row r="170">
          <cell r="B170" t="str">
            <v>FPUS2</v>
          </cell>
          <cell r="E170">
            <v>33687.5</v>
          </cell>
          <cell r="G170">
            <v>2012154.375</v>
          </cell>
        </row>
        <row r="171">
          <cell r="B171" t="str">
            <v>FPUS2</v>
          </cell>
          <cell r="E171">
            <v>38500</v>
          </cell>
          <cell r="G171">
            <v>2299605</v>
          </cell>
        </row>
        <row r="172">
          <cell r="B172" t="str">
            <v>FPUS2</v>
          </cell>
          <cell r="E172">
            <v>29592.6</v>
          </cell>
          <cell r="G172">
            <v>1768749.702</v>
          </cell>
        </row>
        <row r="173">
          <cell r="B173" t="str">
            <v>FPUS2</v>
          </cell>
          <cell r="E173">
            <v>35026.33</v>
          </cell>
          <cell r="G173">
            <v>2093523.7441000002</v>
          </cell>
        </row>
        <row r="174">
          <cell r="B174" t="str">
            <v>FPUS2</v>
          </cell>
          <cell r="E174">
            <v>33202.400000000001</v>
          </cell>
          <cell r="G174">
            <v>1985171.496</v>
          </cell>
        </row>
        <row r="175">
          <cell r="B175" t="str">
            <v>FPUS2</v>
          </cell>
          <cell r="E175">
            <v>39616.5</v>
          </cell>
          <cell r="G175">
            <v>2368670.5350000001</v>
          </cell>
        </row>
        <row r="176">
          <cell r="B176" t="str">
            <v>FPUS2</v>
          </cell>
          <cell r="E176">
            <v>32000</v>
          </cell>
          <cell r="G176">
            <v>1912960</v>
          </cell>
        </row>
        <row r="177">
          <cell r="B177" t="str">
            <v>FPUS2</v>
          </cell>
          <cell r="E177">
            <v>40810</v>
          </cell>
          <cell r="G177">
            <v>2439213.7000000002</v>
          </cell>
        </row>
        <row r="178">
          <cell r="B178" t="str">
            <v>FPUS2</v>
          </cell>
          <cell r="E178">
            <v>34168.75</v>
          </cell>
          <cell r="G178">
            <v>2041582.8125</v>
          </cell>
        </row>
        <row r="179">
          <cell r="B179" t="str">
            <v>FPUS2</v>
          </cell>
          <cell r="E179">
            <v>32000</v>
          </cell>
          <cell r="G179">
            <v>1913280</v>
          </cell>
        </row>
        <row r="180">
          <cell r="B180" t="str">
            <v>FPUS2</v>
          </cell>
          <cell r="E180">
            <v>33202.400000000001</v>
          </cell>
          <cell r="G180">
            <v>1985171.496</v>
          </cell>
        </row>
        <row r="181">
          <cell r="B181" t="str">
            <v>FPUS2</v>
          </cell>
          <cell r="E181">
            <v>21120</v>
          </cell>
          <cell r="G181">
            <v>1262976</v>
          </cell>
        </row>
        <row r="182">
          <cell r="B182" t="str">
            <v>FPUS2</v>
          </cell>
          <cell r="E182">
            <v>55650</v>
          </cell>
          <cell r="G182">
            <v>3327870</v>
          </cell>
        </row>
        <row r="183">
          <cell r="B183" t="str">
            <v>FPUS2</v>
          </cell>
          <cell r="E183">
            <v>55650</v>
          </cell>
          <cell r="G183">
            <v>3327870</v>
          </cell>
        </row>
        <row r="184">
          <cell r="B184" t="str">
            <v>FPUS2</v>
          </cell>
          <cell r="E184">
            <v>40810</v>
          </cell>
          <cell r="G184">
            <v>2440846.1</v>
          </cell>
        </row>
        <row r="185">
          <cell r="B185" t="str">
            <v>FPUS2</v>
          </cell>
          <cell r="E185">
            <v>38500</v>
          </cell>
          <cell r="G185">
            <v>2301145</v>
          </cell>
        </row>
        <row r="186">
          <cell r="B186" t="str">
            <v>FPUS2</v>
          </cell>
          <cell r="E186">
            <v>68602.460000000006</v>
          </cell>
          <cell r="G186">
            <v>4095566.8620000007</v>
          </cell>
        </row>
        <row r="187">
          <cell r="B187" t="str">
            <v>FPUS2</v>
          </cell>
          <cell r="E187">
            <v>33687.5</v>
          </cell>
          <cell r="G187">
            <v>2004406.25</v>
          </cell>
        </row>
        <row r="188">
          <cell r="B188" t="str">
            <v>FPUS2</v>
          </cell>
          <cell r="E188">
            <v>34168.75</v>
          </cell>
          <cell r="G188">
            <v>2033040.625</v>
          </cell>
        </row>
        <row r="189">
          <cell r="B189" t="str">
            <v>FPUS2</v>
          </cell>
          <cell r="E189">
            <v>55650</v>
          </cell>
          <cell r="G189">
            <v>3325922.25</v>
          </cell>
        </row>
        <row r="190">
          <cell r="B190" t="str">
            <v>FPUS2</v>
          </cell>
          <cell r="E190">
            <v>55650</v>
          </cell>
          <cell r="G190">
            <v>3325922.25</v>
          </cell>
        </row>
        <row r="191">
          <cell r="B191" t="str">
            <v>FPUS2</v>
          </cell>
          <cell r="E191">
            <v>26400</v>
          </cell>
          <cell r="G191">
            <v>1577796</v>
          </cell>
        </row>
        <row r="192">
          <cell r="B192" t="str">
            <v>FPUS2</v>
          </cell>
          <cell r="E192">
            <v>37730</v>
          </cell>
          <cell r="G192">
            <v>2245689.6</v>
          </cell>
        </row>
        <row r="193">
          <cell r="B193" t="str">
            <v>FPUS2</v>
          </cell>
          <cell r="E193">
            <v>40660</v>
          </cell>
          <cell r="G193">
            <v>2407072</v>
          </cell>
        </row>
        <row r="194">
          <cell r="B194" t="str">
            <v>FPUS2</v>
          </cell>
          <cell r="E194">
            <v>34301.230000000003</v>
          </cell>
          <cell r="G194">
            <v>2030632.8160000003</v>
          </cell>
        </row>
        <row r="195">
          <cell r="B195" t="str">
            <v>FPUS2</v>
          </cell>
          <cell r="E195">
            <v>68428.800000000003</v>
          </cell>
          <cell r="G195">
            <v>4064670.72</v>
          </cell>
        </row>
        <row r="196">
          <cell r="B196" t="str">
            <v>FPUS2</v>
          </cell>
          <cell r="E196">
            <v>40425</v>
          </cell>
          <cell r="G196">
            <v>2415393.75</v>
          </cell>
        </row>
        <row r="197">
          <cell r="B197" t="str">
            <v>FPUS2</v>
          </cell>
          <cell r="E197">
            <v>67699.199999999997</v>
          </cell>
          <cell r="G197">
            <v>4013208.5759999999</v>
          </cell>
        </row>
        <row r="198">
          <cell r="B198" t="str">
            <v>FPUS2</v>
          </cell>
          <cell r="E198">
            <v>23362.25</v>
          </cell>
          <cell r="G198">
            <v>1384914.18</v>
          </cell>
        </row>
        <row r="199">
          <cell r="B199" t="str">
            <v>FPUS2</v>
          </cell>
          <cell r="E199">
            <v>34072.5</v>
          </cell>
          <cell r="G199">
            <v>2034128.25</v>
          </cell>
        </row>
        <row r="200">
          <cell r="B200" t="str">
            <v>FPUS2</v>
          </cell>
          <cell r="E200">
            <v>55650</v>
          </cell>
          <cell r="G200">
            <v>3319522.5</v>
          </cell>
        </row>
        <row r="201">
          <cell r="B201" t="str">
            <v>FPUS2</v>
          </cell>
          <cell r="E201">
            <v>55650</v>
          </cell>
          <cell r="G201">
            <v>3319522.5</v>
          </cell>
        </row>
        <row r="202">
          <cell r="B202" t="str">
            <v>FPUS2</v>
          </cell>
          <cell r="E202">
            <v>51500</v>
          </cell>
          <cell r="G202">
            <v>3071975</v>
          </cell>
        </row>
        <row r="203">
          <cell r="B203" t="str">
            <v>FPUS2</v>
          </cell>
          <cell r="E203">
            <v>33042.959999999999</v>
          </cell>
          <cell r="G203">
            <v>1971012.564</v>
          </cell>
        </row>
        <row r="204">
          <cell r="B204" t="str">
            <v>FPUS2</v>
          </cell>
          <cell r="E204">
            <v>34301.230000000003</v>
          </cell>
          <cell r="G204">
            <v>2047783.4310000003</v>
          </cell>
        </row>
        <row r="205">
          <cell r="B205" t="str">
            <v>FPUS2</v>
          </cell>
          <cell r="E205">
            <v>33267.019999999997</v>
          </cell>
          <cell r="G205">
            <v>1986041.0939999998</v>
          </cell>
        </row>
        <row r="206">
          <cell r="B206" t="str">
            <v>FPUS2</v>
          </cell>
          <cell r="E206">
            <v>33267.019999999997</v>
          </cell>
          <cell r="G206">
            <v>1986041.0939999998</v>
          </cell>
        </row>
        <row r="207">
          <cell r="B207" t="str">
            <v>FPUS2</v>
          </cell>
          <cell r="E207">
            <v>34301.230000000003</v>
          </cell>
          <cell r="G207">
            <v>2030632.8160000003</v>
          </cell>
        </row>
        <row r="208">
          <cell r="B208" t="str">
            <v>FPUS2</v>
          </cell>
          <cell r="E208">
            <v>40425</v>
          </cell>
          <cell r="G208">
            <v>2413776.75</v>
          </cell>
        </row>
        <row r="209">
          <cell r="B209" t="str">
            <v>FPUS2</v>
          </cell>
          <cell r="E209">
            <v>95346.04</v>
          </cell>
          <cell r="G209">
            <v>5579650.2608000003</v>
          </cell>
        </row>
        <row r="210">
          <cell r="B210" t="str">
            <v>FPUS2</v>
          </cell>
          <cell r="E210">
            <v>43173.57</v>
          </cell>
          <cell r="G210">
            <v>2558034.0225</v>
          </cell>
        </row>
        <row r="211">
          <cell r="B211" t="str">
            <v>FPUS2</v>
          </cell>
          <cell r="E211">
            <v>90332.04</v>
          </cell>
          <cell r="G211">
            <v>5373853.0595999993</v>
          </cell>
        </row>
        <row r="212">
          <cell r="B212" t="str">
            <v>FPUS2</v>
          </cell>
          <cell r="E212">
            <v>37042.1</v>
          </cell>
          <cell r="G212">
            <v>2215117.5799999996</v>
          </cell>
        </row>
        <row r="213">
          <cell r="B213" t="str">
            <v>FPUS2</v>
          </cell>
          <cell r="E213">
            <v>34072.5</v>
          </cell>
          <cell r="G213">
            <v>2035831.875</v>
          </cell>
        </row>
        <row r="214">
          <cell r="B214" t="str">
            <v>FPUS2</v>
          </cell>
          <cell r="E214">
            <v>28738.2</v>
          </cell>
          <cell r="G214">
            <v>1708485.9900000002</v>
          </cell>
        </row>
        <row r="215">
          <cell r="B215" t="str">
            <v>FPUS2</v>
          </cell>
          <cell r="E215">
            <v>48901.440000000002</v>
          </cell>
          <cell r="G215">
            <v>2924306.1120000002</v>
          </cell>
        </row>
        <row r="216">
          <cell r="B216" t="str">
            <v>FPUS2</v>
          </cell>
          <cell r="E216">
            <v>35830.6</v>
          </cell>
          <cell r="G216">
            <v>2114005.4</v>
          </cell>
        </row>
        <row r="217">
          <cell r="B217" t="str">
            <v>FPUS2</v>
          </cell>
          <cell r="E217">
            <v>91015</v>
          </cell>
          <cell r="G217">
            <v>5369885</v>
          </cell>
        </row>
        <row r="218">
          <cell r="B218" t="str">
            <v>FPUS2</v>
          </cell>
          <cell r="E218">
            <v>30317.27</v>
          </cell>
          <cell r="G218">
            <v>1795388.7294000001</v>
          </cell>
        </row>
        <row r="219">
          <cell r="B219" t="str">
            <v>FPUS2</v>
          </cell>
          <cell r="E219">
            <v>34168.75</v>
          </cell>
          <cell r="G219">
            <v>2042607.875</v>
          </cell>
        </row>
        <row r="220">
          <cell r="B220" t="str">
            <v>FPUS2</v>
          </cell>
          <cell r="E220">
            <v>34168.75</v>
          </cell>
          <cell r="G220">
            <v>2042607.875</v>
          </cell>
        </row>
        <row r="221">
          <cell r="B221" t="str">
            <v>FPUS2</v>
          </cell>
          <cell r="E221">
            <v>33267.019999999997</v>
          </cell>
          <cell r="G221">
            <v>1979387.6899999997</v>
          </cell>
        </row>
        <row r="222">
          <cell r="B222" t="str">
            <v>FPUS2</v>
          </cell>
          <cell r="E222">
            <v>36995.82</v>
          </cell>
          <cell r="G222">
            <v>2189412.6275999998</v>
          </cell>
        </row>
        <row r="223">
          <cell r="B223" t="str">
            <v>FPUS2</v>
          </cell>
          <cell r="E223">
            <v>34301.230000000003</v>
          </cell>
          <cell r="G223">
            <v>2051213.554</v>
          </cell>
        </row>
        <row r="224">
          <cell r="B224" t="str">
            <v>FPUS2</v>
          </cell>
          <cell r="E224">
            <v>34301.230000000003</v>
          </cell>
          <cell r="G224">
            <v>2051213.554</v>
          </cell>
        </row>
        <row r="225">
          <cell r="B225" t="str">
            <v>FPUS2</v>
          </cell>
          <cell r="E225">
            <v>37730</v>
          </cell>
          <cell r="G225">
            <v>2255499.4</v>
          </cell>
        </row>
        <row r="226">
          <cell r="B226" t="str">
            <v>FPUS2</v>
          </cell>
          <cell r="E226">
            <v>33880</v>
          </cell>
          <cell r="G226">
            <v>2025346.4000000001</v>
          </cell>
        </row>
        <row r="227">
          <cell r="B227" t="str">
            <v>FPUS2</v>
          </cell>
          <cell r="E227">
            <v>33880</v>
          </cell>
          <cell r="G227">
            <v>2025346.4000000001</v>
          </cell>
        </row>
        <row r="228">
          <cell r="B228" t="str">
            <v>FPUS2</v>
          </cell>
          <cell r="E228">
            <v>40425</v>
          </cell>
          <cell r="G228">
            <v>2413776.75</v>
          </cell>
        </row>
        <row r="229">
          <cell r="B229" t="str">
            <v>FPUS2</v>
          </cell>
          <cell r="E229">
            <v>17010</v>
          </cell>
          <cell r="G229">
            <v>1016347.5</v>
          </cell>
        </row>
        <row r="230">
          <cell r="B230" t="str">
            <v>FPUS2</v>
          </cell>
          <cell r="E230">
            <v>35327.160000000003</v>
          </cell>
          <cell r="G230">
            <v>2115037.0692000003</v>
          </cell>
        </row>
        <row r="231">
          <cell r="B231" t="str">
            <v>FPUS2</v>
          </cell>
          <cell r="E231">
            <v>34301.230000000003</v>
          </cell>
          <cell r="G231">
            <v>2046754.3941000002</v>
          </cell>
        </row>
        <row r="232">
          <cell r="B232" t="str">
            <v>FPUS2</v>
          </cell>
          <cell r="E232">
            <v>33485.379999999997</v>
          </cell>
          <cell r="G232">
            <v>1997402.9169999999</v>
          </cell>
        </row>
        <row r="233">
          <cell r="B233" t="str">
            <v>FPUS2</v>
          </cell>
          <cell r="E233">
            <v>33485.379999999997</v>
          </cell>
          <cell r="G233">
            <v>1997402.9169999999</v>
          </cell>
        </row>
        <row r="234">
          <cell r="B234" t="str">
            <v>FPUS2</v>
          </cell>
          <cell r="E234">
            <v>33880</v>
          </cell>
          <cell r="G234">
            <v>2020942</v>
          </cell>
        </row>
        <row r="235">
          <cell r="B235" t="str">
            <v>FPUS2</v>
          </cell>
          <cell r="E235">
            <v>37056.25</v>
          </cell>
          <cell r="G235">
            <v>2210405.3125</v>
          </cell>
        </row>
        <row r="236">
          <cell r="B236" t="str">
            <v>FPUS2</v>
          </cell>
          <cell r="E236">
            <v>57400</v>
          </cell>
          <cell r="G236">
            <v>3419318</v>
          </cell>
        </row>
        <row r="237">
          <cell r="B237" t="str">
            <v>FPUS2</v>
          </cell>
          <cell r="E237">
            <v>56000</v>
          </cell>
          <cell r="G237">
            <v>3335920</v>
          </cell>
        </row>
        <row r="238">
          <cell r="B238" t="str">
            <v>FPUS2</v>
          </cell>
          <cell r="E238">
            <v>56000</v>
          </cell>
          <cell r="G238">
            <v>3335920</v>
          </cell>
        </row>
        <row r="239">
          <cell r="B239" t="str">
            <v>FPUS2</v>
          </cell>
          <cell r="E239">
            <v>56000</v>
          </cell>
          <cell r="G239">
            <v>3335920</v>
          </cell>
        </row>
        <row r="240">
          <cell r="B240" t="str">
            <v>FPUS2</v>
          </cell>
          <cell r="E240">
            <v>34072.5</v>
          </cell>
          <cell r="G240">
            <v>2031743.175</v>
          </cell>
        </row>
        <row r="241">
          <cell r="B241" t="str">
            <v>FPUS2</v>
          </cell>
          <cell r="E241">
            <v>33687.5</v>
          </cell>
          <cell r="G241">
            <v>2013838.75</v>
          </cell>
        </row>
        <row r="242">
          <cell r="B242" t="str">
            <v>FPUS2</v>
          </cell>
          <cell r="E242">
            <v>13006.56</v>
          </cell>
          <cell r="G242">
            <v>760883.76</v>
          </cell>
        </row>
        <row r="243">
          <cell r="B243" t="str">
            <v>FPUS2</v>
          </cell>
          <cell r="E243">
            <v>35768.07</v>
          </cell>
          <cell r="G243">
            <v>2142507.3930000002</v>
          </cell>
        </row>
        <row r="244">
          <cell r="B244" t="str">
            <v>FPUS2</v>
          </cell>
          <cell r="E244">
            <v>35500</v>
          </cell>
          <cell r="G244">
            <v>2115800</v>
          </cell>
        </row>
        <row r="245">
          <cell r="B245" t="str">
            <v>FPUS2</v>
          </cell>
          <cell r="E245">
            <v>36871.050000000003</v>
          </cell>
          <cell r="G245">
            <v>2201201.6850000001</v>
          </cell>
        </row>
        <row r="246">
          <cell r="B246" t="str">
            <v>FPUS2</v>
          </cell>
          <cell r="E246">
            <v>60372.9</v>
          </cell>
          <cell r="G246">
            <v>3604262.1300000004</v>
          </cell>
        </row>
        <row r="247">
          <cell r="B247" t="str">
            <v>FPUS2</v>
          </cell>
          <cell r="E247">
            <v>5292</v>
          </cell>
          <cell r="G247">
            <v>315932.40000000002</v>
          </cell>
        </row>
        <row r="248">
          <cell r="B248" t="str">
            <v>FPUS2</v>
          </cell>
          <cell r="E248">
            <v>34072.5</v>
          </cell>
          <cell r="G248">
            <v>2031061.7250000001</v>
          </cell>
        </row>
        <row r="249">
          <cell r="B249" t="str">
            <v>FPUS2</v>
          </cell>
          <cell r="E249">
            <v>34301.230000000003</v>
          </cell>
          <cell r="G249">
            <v>2044353.3080000002</v>
          </cell>
        </row>
        <row r="250">
          <cell r="B250" t="str">
            <v>FPUS2</v>
          </cell>
          <cell r="E250">
            <v>13569.4</v>
          </cell>
          <cell r="G250">
            <v>792860.04200000002</v>
          </cell>
        </row>
        <row r="251">
          <cell r="B251" t="str">
            <v>FPUS2</v>
          </cell>
          <cell r="E251">
            <v>74801.02</v>
          </cell>
          <cell r="G251">
            <v>4370623.5986000001</v>
          </cell>
        </row>
        <row r="252">
          <cell r="B252" t="str">
            <v>FPUS2</v>
          </cell>
          <cell r="E252">
            <v>40632.25</v>
          </cell>
          <cell r="G252">
            <v>2403803.9099999997</v>
          </cell>
        </row>
        <row r="253">
          <cell r="B253" t="str">
            <v>FPUS2</v>
          </cell>
          <cell r="E253">
            <v>40906.25</v>
          </cell>
          <cell r="G253">
            <v>2438421.5625</v>
          </cell>
        </row>
        <row r="254">
          <cell r="B254" t="str">
            <v>FPUS2</v>
          </cell>
          <cell r="E254">
            <v>33880</v>
          </cell>
          <cell r="G254">
            <v>2019586.8</v>
          </cell>
        </row>
        <row r="255">
          <cell r="B255" t="str">
            <v>FPUS2</v>
          </cell>
          <cell r="E255">
            <v>34072.5</v>
          </cell>
          <cell r="G255">
            <v>2031061.7250000001</v>
          </cell>
        </row>
        <row r="256">
          <cell r="B256" t="str">
            <v>FPUS2</v>
          </cell>
          <cell r="E256">
            <v>57400</v>
          </cell>
          <cell r="G256">
            <v>3422762</v>
          </cell>
        </row>
        <row r="257">
          <cell r="B257" t="str">
            <v>FPUS2</v>
          </cell>
          <cell r="E257">
            <v>57400</v>
          </cell>
          <cell r="G257">
            <v>3422762</v>
          </cell>
        </row>
        <row r="258">
          <cell r="B258" t="str">
            <v>FPUS2</v>
          </cell>
          <cell r="E258">
            <v>51500</v>
          </cell>
          <cell r="G258">
            <v>3070945</v>
          </cell>
        </row>
        <row r="259">
          <cell r="B259" t="str">
            <v>FPUS2</v>
          </cell>
          <cell r="E259">
            <v>35145.949999999997</v>
          </cell>
          <cell r="G259">
            <v>2096455.9174999997</v>
          </cell>
        </row>
        <row r="260">
          <cell r="B260" t="str">
            <v>FPUS2</v>
          </cell>
          <cell r="E260">
            <v>37186.400000000001</v>
          </cell>
          <cell r="G260">
            <v>2218540.6239999998</v>
          </cell>
        </row>
        <row r="261">
          <cell r="B261" t="str">
            <v>FPUS2</v>
          </cell>
          <cell r="E261">
            <v>32568.2</v>
          </cell>
          <cell r="G261">
            <v>1943018.8119999999</v>
          </cell>
        </row>
        <row r="262">
          <cell r="B262" t="str">
            <v>FPUS2</v>
          </cell>
          <cell r="E262">
            <v>51500</v>
          </cell>
          <cell r="G262">
            <v>3070430</v>
          </cell>
        </row>
        <row r="263">
          <cell r="B263" t="str">
            <v>FPUS2</v>
          </cell>
          <cell r="E263">
            <v>57400</v>
          </cell>
          <cell r="G263">
            <v>3422188</v>
          </cell>
        </row>
        <row r="264">
          <cell r="B264" t="str">
            <v>FPUS2</v>
          </cell>
          <cell r="E264">
            <v>57400</v>
          </cell>
          <cell r="G264">
            <v>3422188</v>
          </cell>
        </row>
        <row r="265">
          <cell r="B265" t="str">
            <v>FPUS2</v>
          </cell>
          <cell r="E265">
            <v>35500</v>
          </cell>
          <cell r="G265">
            <v>2112250</v>
          </cell>
        </row>
        <row r="266">
          <cell r="B266" t="str">
            <v>FPUS2</v>
          </cell>
          <cell r="E266">
            <v>43608</v>
          </cell>
          <cell r="G266">
            <v>2600781.12</v>
          </cell>
        </row>
        <row r="267">
          <cell r="B267" t="str">
            <v>FPUS2</v>
          </cell>
          <cell r="E267">
            <v>41143.199999999997</v>
          </cell>
          <cell r="G267">
            <v>2453780.4479999999</v>
          </cell>
        </row>
        <row r="268">
          <cell r="B268" t="str">
            <v>FPUS2</v>
          </cell>
          <cell r="E268">
            <v>41143.199999999997</v>
          </cell>
          <cell r="G268">
            <v>2453780.4479999999</v>
          </cell>
        </row>
        <row r="269">
          <cell r="B269" t="str">
            <v>FPUS2</v>
          </cell>
          <cell r="E269">
            <v>33704.75</v>
          </cell>
          <cell r="G269">
            <v>2017903.3824999998</v>
          </cell>
        </row>
        <row r="270">
          <cell r="B270" t="str">
            <v>FPUS2</v>
          </cell>
          <cell r="E270">
            <v>51000</v>
          </cell>
          <cell r="G270">
            <v>3041130</v>
          </cell>
        </row>
        <row r="271">
          <cell r="B271" t="str">
            <v>FPUS2</v>
          </cell>
          <cell r="E271">
            <v>38978.5</v>
          </cell>
          <cell r="G271">
            <v>2324287.9550000001</v>
          </cell>
        </row>
        <row r="272">
          <cell r="B272" t="str">
            <v>FPUS2</v>
          </cell>
          <cell r="E272">
            <v>38978.5</v>
          </cell>
          <cell r="G272">
            <v>2324287.9550000001</v>
          </cell>
        </row>
        <row r="273">
          <cell r="B273" t="str">
            <v>FPUS2</v>
          </cell>
          <cell r="E273">
            <v>28905.9</v>
          </cell>
          <cell r="G273">
            <v>1722791.6400000001</v>
          </cell>
        </row>
        <row r="274">
          <cell r="B274" t="str">
            <v>FPUS2</v>
          </cell>
          <cell r="E274">
            <v>36771</v>
          </cell>
          <cell r="G274">
            <v>2187874.5</v>
          </cell>
        </row>
        <row r="275">
          <cell r="B275" t="str">
            <v>FPUS2</v>
          </cell>
          <cell r="E275">
            <v>7551.18</v>
          </cell>
          <cell r="G275">
            <v>453070.80000000005</v>
          </cell>
        </row>
        <row r="276">
          <cell r="B276" t="str">
            <v>FPUS2</v>
          </cell>
          <cell r="E276">
            <v>13374.32</v>
          </cell>
          <cell r="G276">
            <v>798714.39039999992</v>
          </cell>
        </row>
        <row r="277">
          <cell r="B277" t="str">
            <v>FPUS2</v>
          </cell>
          <cell r="E277">
            <v>12737.34</v>
          </cell>
          <cell r="G277">
            <v>760673.94479999994</v>
          </cell>
        </row>
        <row r="278">
          <cell r="B278" t="str">
            <v>FPUS2</v>
          </cell>
          <cell r="E278">
            <v>7840</v>
          </cell>
          <cell r="G278">
            <v>468204.79999999999</v>
          </cell>
        </row>
        <row r="279">
          <cell r="B279" t="str">
            <v>FPUS2</v>
          </cell>
          <cell r="E279">
            <v>36075</v>
          </cell>
          <cell r="G279">
            <v>2154399</v>
          </cell>
        </row>
        <row r="280">
          <cell r="B280" t="str">
            <v>FPUS2</v>
          </cell>
          <cell r="E280">
            <v>58800</v>
          </cell>
          <cell r="G280">
            <v>3514476</v>
          </cell>
        </row>
        <row r="281">
          <cell r="B281" t="str">
            <v>FPUS2</v>
          </cell>
          <cell r="E281">
            <v>58800</v>
          </cell>
          <cell r="G281">
            <v>3514476</v>
          </cell>
        </row>
        <row r="282">
          <cell r="B282" t="str">
            <v>FPUS2</v>
          </cell>
          <cell r="E282">
            <v>58800</v>
          </cell>
          <cell r="G282">
            <v>3514476</v>
          </cell>
        </row>
        <row r="283">
          <cell r="B283" t="str">
            <v>FPUS2</v>
          </cell>
          <cell r="E283">
            <v>58800</v>
          </cell>
          <cell r="G283">
            <v>3514476</v>
          </cell>
        </row>
        <row r="284">
          <cell r="B284" t="str">
            <v>FPUS2</v>
          </cell>
          <cell r="E284">
            <v>43608</v>
          </cell>
          <cell r="G284">
            <v>2612991.36</v>
          </cell>
        </row>
        <row r="285">
          <cell r="B285" t="str">
            <v>FPUS2</v>
          </cell>
          <cell r="E285">
            <v>58800</v>
          </cell>
          <cell r="G285">
            <v>3515064</v>
          </cell>
        </row>
        <row r="286">
          <cell r="B286" t="str">
            <v>FPUS2</v>
          </cell>
          <cell r="E286">
            <v>58800</v>
          </cell>
          <cell r="G286">
            <v>3515064</v>
          </cell>
        </row>
        <row r="287">
          <cell r="B287" t="str">
            <v>FPUS2</v>
          </cell>
          <cell r="E287">
            <v>58800</v>
          </cell>
          <cell r="G287">
            <v>3515064</v>
          </cell>
        </row>
        <row r="288">
          <cell r="B288" t="str">
            <v>FPUS2</v>
          </cell>
          <cell r="E288">
            <v>58800</v>
          </cell>
          <cell r="G288">
            <v>3515064</v>
          </cell>
        </row>
        <row r="289">
          <cell r="B289" t="str">
            <v>FPUS2</v>
          </cell>
          <cell r="E289">
            <v>18904.32</v>
          </cell>
          <cell r="G289">
            <v>1126697.4720000001</v>
          </cell>
        </row>
        <row r="290">
          <cell r="B290" t="str">
            <v>FPUS2</v>
          </cell>
          <cell r="E290">
            <v>30954</v>
          </cell>
          <cell r="G290">
            <v>1850120.58</v>
          </cell>
        </row>
        <row r="291">
          <cell r="B291" t="str">
            <v>FPUS2</v>
          </cell>
          <cell r="E291">
            <v>51000</v>
          </cell>
          <cell r="G291">
            <v>3047250</v>
          </cell>
        </row>
        <row r="292">
          <cell r="B292" t="str">
            <v>FPUS2</v>
          </cell>
          <cell r="E292">
            <v>37620</v>
          </cell>
          <cell r="G292">
            <v>2257200</v>
          </cell>
        </row>
        <row r="293">
          <cell r="B293" t="str">
            <v>FPUS2</v>
          </cell>
          <cell r="E293">
            <v>48135.28</v>
          </cell>
          <cell r="G293">
            <v>2876564.3328</v>
          </cell>
        </row>
        <row r="294">
          <cell r="B294" t="str">
            <v>FPUS2</v>
          </cell>
          <cell r="E294">
            <v>39600</v>
          </cell>
          <cell r="G294">
            <v>2354220</v>
          </cell>
        </row>
        <row r="295">
          <cell r="B295" t="str">
            <v>FPUS2</v>
          </cell>
          <cell r="E295">
            <v>151528.79999999999</v>
          </cell>
          <cell r="G295">
            <v>9061558.6159199998</v>
          </cell>
        </row>
        <row r="296">
          <cell r="B296" t="str">
            <v>FPUS2</v>
          </cell>
          <cell r="E296">
            <v>51000</v>
          </cell>
          <cell r="G296">
            <v>3043680</v>
          </cell>
        </row>
        <row r="297">
          <cell r="B297" t="str">
            <v>FPUS2</v>
          </cell>
          <cell r="E297">
            <v>25500</v>
          </cell>
          <cell r="G297">
            <v>1521840</v>
          </cell>
        </row>
        <row r="298">
          <cell r="B298" t="str">
            <v>FPUS2</v>
          </cell>
          <cell r="E298">
            <v>37620</v>
          </cell>
          <cell r="G298">
            <v>2254942.7999999998</v>
          </cell>
        </row>
        <row r="299">
          <cell r="B299" t="str">
            <v>FPUS2</v>
          </cell>
          <cell r="E299">
            <v>58800</v>
          </cell>
          <cell r="G299">
            <v>3509184</v>
          </cell>
        </row>
        <row r="300">
          <cell r="B300" t="str">
            <v>FPUS2</v>
          </cell>
          <cell r="E300">
            <v>12014</v>
          </cell>
          <cell r="G300">
            <v>717836.5</v>
          </cell>
        </row>
        <row r="301">
          <cell r="B301" t="str">
            <v>FPUS2</v>
          </cell>
          <cell r="E301">
            <v>63578.65</v>
          </cell>
          <cell r="G301">
            <v>3798824.3374999999</v>
          </cell>
        </row>
        <row r="302">
          <cell r="B302" t="str">
            <v>FPUS2</v>
          </cell>
          <cell r="E302">
            <v>35801.4</v>
          </cell>
          <cell r="G302">
            <v>2139133.65</v>
          </cell>
        </row>
        <row r="303">
          <cell r="B303" t="str">
            <v>FPUS2</v>
          </cell>
          <cell r="E303">
            <v>64542.94</v>
          </cell>
          <cell r="G303">
            <v>3856440.665</v>
          </cell>
        </row>
        <row r="304">
          <cell r="B304" t="str">
            <v>FPUS2</v>
          </cell>
          <cell r="E304">
            <v>14580.12</v>
          </cell>
          <cell r="G304">
            <v>871162.17</v>
          </cell>
        </row>
        <row r="305">
          <cell r="B305" t="str">
            <v>FPUS2</v>
          </cell>
          <cell r="E305">
            <v>18576</v>
          </cell>
          <cell r="G305">
            <v>1121990.3999999999</v>
          </cell>
        </row>
        <row r="306">
          <cell r="B306" t="str">
            <v>FPUS2</v>
          </cell>
          <cell r="E306">
            <v>23104</v>
          </cell>
          <cell r="G306">
            <v>1377460.48</v>
          </cell>
        </row>
        <row r="307">
          <cell r="B307" t="str">
            <v>FPUS2</v>
          </cell>
          <cell r="E307">
            <v>27299.45</v>
          </cell>
          <cell r="G307">
            <v>1627593.209</v>
          </cell>
        </row>
        <row r="308">
          <cell r="B308" t="str">
            <v>FPUS2</v>
          </cell>
          <cell r="E308">
            <v>23534.78</v>
          </cell>
          <cell r="G308">
            <v>1404555.6703999999</v>
          </cell>
        </row>
        <row r="309">
          <cell r="B309" t="str">
            <v>FPUS2</v>
          </cell>
          <cell r="E309">
            <v>81900</v>
          </cell>
          <cell r="G309">
            <v>4782960</v>
          </cell>
        </row>
        <row r="310">
          <cell r="B310" t="str">
            <v>FPUS2</v>
          </cell>
          <cell r="E310">
            <v>18109.849999999999</v>
          </cell>
          <cell r="G310">
            <v>1092567.2504999998</v>
          </cell>
        </row>
        <row r="311">
          <cell r="B311" t="str">
            <v>FPUS2</v>
          </cell>
          <cell r="E311">
            <v>63539.15</v>
          </cell>
          <cell r="G311">
            <v>3833316.9194999998</v>
          </cell>
        </row>
        <row r="312">
          <cell r="B312" t="str">
            <v>FPUS2</v>
          </cell>
          <cell r="E312">
            <v>58800</v>
          </cell>
          <cell r="G312">
            <v>3511536</v>
          </cell>
        </row>
        <row r="313">
          <cell r="B313" t="str">
            <v>FPUS2</v>
          </cell>
          <cell r="E313">
            <v>58800</v>
          </cell>
          <cell r="G313">
            <v>3506832</v>
          </cell>
        </row>
        <row r="314">
          <cell r="B314" t="str">
            <v>FPUS2</v>
          </cell>
          <cell r="E314">
            <v>19946.03</v>
          </cell>
          <cell r="G314">
            <v>1196362.8794</v>
          </cell>
        </row>
        <row r="315">
          <cell r="B315" t="str">
            <v>FPUS2</v>
          </cell>
          <cell r="E315">
            <v>22535.4</v>
          </cell>
          <cell r="G315">
            <v>1354152.1860000002</v>
          </cell>
        </row>
        <row r="316">
          <cell r="B316" t="str">
            <v>FPUS2</v>
          </cell>
          <cell r="E316">
            <v>39600</v>
          </cell>
          <cell r="G316">
            <v>2346300</v>
          </cell>
        </row>
        <row r="317">
          <cell r="B317" t="str">
            <v>FPUS2</v>
          </cell>
          <cell r="E317">
            <v>81900</v>
          </cell>
          <cell r="G317">
            <v>4795245</v>
          </cell>
        </row>
        <row r="318">
          <cell r="B318" t="str">
            <v>FPUS2</v>
          </cell>
          <cell r="E318">
            <v>31850</v>
          </cell>
          <cell r="G318">
            <v>1913229.5</v>
          </cell>
        </row>
        <row r="319">
          <cell r="B319" t="str">
            <v>FPUS2</v>
          </cell>
          <cell r="E319">
            <v>59400</v>
          </cell>
          <cell r="G319">
            <v>3568158</v>
          </cell>
        </row>
        <row r="320">
          <cell r="B320" t="str">
            <v>FPUS2</v>
          </cell>
          <cell r="E320">
            <v>51000</v>
          </cell>
          <cell r="G320">
            <v>3041130</v>
          </cell>
        </row>
        <row r="321">
          <cell r="B321" t="str">
            <v>FPUS2</v>
          </cell>
          <cell r="E321">
            <v>16160.8</v>
          </cell>
          <cell r="G321">
            <v>964799.76</v>
          </cell>
        </row>
        <row r="322">
          <cell r="B322" t="str">
            <v>FPUS2</v>
          </cell>
          <cell r="E322">
            <v>38026.800000000003</v>
          </cell>
          <cell r="G322">
            <v>2293016.04</v>
          </cell>
        </row>
        <row r="323">
          <cell r="B323" t="str">
            <v>FPUS2</v>
          </cell>
          <cell r="E323">
            <v>69039</v>
          </cell>
          <cell r="G323">
            <v>4138888.0500000003</v>
          </cell>
        </row>
        <row r="324">
          <cell r="B324" t="str">
            <v>FPUS2</v>
          </cell>
          <cell r="E324">
            <v>35500</v>
          </cell>
          <cell r="G324">
            <v>2115445</v>
          </cell>
        </row>
        <row r="325">
          <cell r="B325" t="str">
            <v>FPUS2</v>
          </cell>
          <cell r="E325">
            <v>83373.5</v>
          </cell>
          <cell r="G325">
            <v>5074111.21</v>
          </cell>
        </row>
        <row r="326">
          <cell r="B326" t="str">
            <v>FPUS2</v>
          </cell>
          <cell r="E326">
            <v>53822</v>
          </cell>
          <cell r="G326">
            <v>3221246.7</v>
          </cell>
        </row>
        <row r="327">
          <cell r="B327" t="str">
            <v>FPUS2</v>
          </cell>
          <cell r="E327">
            <v>39600</v>
          </cell>
          <cell r="G327">
            <v>2349468</v>
          </cell>
        </row>
        <row r="328">
          <cell r="B328" t="str">
            <v>FPUS2</v>
          </cell>
          <cell r="E328">
            <v>40573.35</v>
          </cell>
          <cell r="G328">
            <v>2384901.5129999998</v>
          </cell>
        </row>
        <row r="329">
          <cell r="B329" t="str">
            <v>FPUS2</v>
          </cell>
          <cell r="E329">
            <v>81900</v>
          </cell>
          <cell r="G329">
            <v>4782960</v>
          </cell>
        </row>
        <row r="330">
          <cell r="B330" t="str">
            <v>FPUS2</v>
          </cell>
          <cell r="E330">
            <v>41626.5</v>
          </cell>
          <cell r="G330">
            <v>2533805.0549999997</v>
          </cell>
        </row>
        <row r="331">
          <cell r="B331" t="str">
            <v>FPUS2</v>
          </cell>
          <cell r="E331">
            <v>3936</v>
          </cell>
          <cell r="G331">
            <v>234467.52</v>
          </cell>
        </row>
        <row r="332">
          <cell r="B332" t="str">
            <v>FPUS1</v>
          </cell>
          <cell r="E332">
            <v>8552.7199999999993</v>
          </cell>
          <cell r="G332">
            <v>516732.25005599996</v>
          </cell>
        </row>
        <row r="333">
          <cell r="B333" t="str">
            <v>FPUS1</v>
          </cell>
          <cell r="E333">
            <v>117879.3</v>
          </cell>
          <cell r="G333">
            <v>7125803.6850000005</v>
          </cell>
        </row>
        <row r="334">
          <cell r="B334" t="str">
            <v>FPUS2</v>
          </cell>
          <cell r="E334">
            <v>15960</v>
          </cell>
          <cell r="G334">
            <v>951216</v>
          </cell>
        </row>
        <row r="335">
          <cell r="B335" t="str">
            <v>FPUS2</v>
          </cell>
          <cell r="E335">
            <v>17160</v>
          </cell>
          <cell r="G335">
            <v>1022736</v>
          </cell>
        </row>
        <row r="336">
          <cell r="B336" t="str">
            <v>FPUS1</v>
          </cell>
          <cell r="E336">
            <v>13302.5</v>
          </cell>
          <cell r="G336">
            <v>803204.95000000007</v>
          </cell>
        </row>
        <row r="337">
          <cell r="B337" t="str">
            <v>FPUS2</v>
          </cell>
          <cell r="E337">
            <v>34138</v>
          </cell>
          <cell r="G337">
            <v>2030186.8599999999</v>
          </cell>
        </row>
        <row r="338">
          <cell r="B338" t="str">
            <v>FPUS1</v>
          </cell>
          <cell r="E338">
            <v>35734.300000000003</v>
          </cell>
          <cell r="G338">
            <v>2156922.3480000002</v>
          </cell>
        </row>
        <row r="339">
          <cell r="B339" t="str">
            <v>FPUS2</v>
          </cell>
          <cell r="E339">
            <v>37882.949999999997</v>
          </cell>
          <cell r="G339">
            <v>2248731.912</v>
          </cell>
        </row>
        <row r="340">
          <cell r="B340" t="str">
            <v>FPUS1</v>
          </cell>
          <cell r="E340">
            <v>34686.92</v>
          </cell>
          <cell r="G340">
            <v>2091621.2759999998</v>
          </cell>
        </row>
        <row r="341">
          <cell r="B341" t="str">
            <v>FPUS2</v>
          </cell>
          <cell r="E341">
            <v>20893.599999999999</v>
          </cell>
          <cell r="G341">
            <v>1258212.5919999999</v>
          </cell>
        </row>
        <row r="342">
          <cell r="B342" t="str">
            <v>FPUS2</v>
          </cell>
          <cell r="E342">
            <v>10323.799999999999</v>
          </cell>
          <cell r="G342">
            <v>620976.56999999995</v>
          </cell>
        </row>
        <row r="343">
          <cell r="B343" t="str">
            <v>FPUS2</v>
          </cell>
          <cell r="E343">
            <v>7055.5</v>
          </cell>
          <cell r="G343">
            <v>424388.32500000001</v>
          </cell>
        </row>
        <row r="344">
          <cell r="B344" t="str">
            <v>FPUS1</v>
          </cell>
          <cell r="E344">
            <v>46430.92</v>
          </cell>
          <cell r="G344">
            <v>2795141.3840000001</v>
          </cell>
        </row>
        <row r="345">
          <cell r="B345" t="str">
            <v>FPUS2</v>
          </cell>
          <cell r="E345">
            <v>100000</v>
          </cell>
          <cell r="G345">
            <v>6189000</v>
          </cell>
        </row>
        <row r="346">
          <cell r="B346" t="str">
            <v>FSUS2</v>
          </cell>
          <cell r="E346">
            <v>940600</v>
          </cell>
          <cell r="G346">
            <v>57828088</v>
          </cell>
        </row>
        <row r="347">
          <cell r="B347" t="str">
            <v>FPEU2</v>
          </cell>
          <cell r="E347">
            <v>36475.72</v>
          </cell>
          <cell r="G347">
            <v>2961828.4640000002</v>
          </cell>
        </row>
        <row r="348">
          <cell r="B348" t="str">
            <v>FPEU2</v>
          </cell>
          <cell r="E348">
            <v>54585</v>
          </cell>
          <cell r="G348">
            <v>4448677.5</v>
          </cell>
        </row>
        <row r="349">
          <cell r="B349" t="str">
            <v>FPEU2</v>
          </cell>
          <cell r="E349">
            <v>39372.480000000003</v>
          </cell>
          <cell r="G349">
            <v>3127871.8658880005</v>
          </cell>
        </row>
        <row r="350">
          <cell r="B350" t="str">
            <v>FPEU2</v>
          </cell>
          <cell r="E350">
            <v>10296</v>
          </cell>
          <cell r="G350">
            <v>829445.76</v>
          </cell>
        </row>
        <row r="351">
          <cell r="B351" t="str">
            <v>FPEU2</v>
          </cell>
          <cell r="E351">
            <v>8640</v>
          </cell>
          <cell r="G351">
            <v>696038.40000000002</v>
          </cell>
        </row>
        <row r="352">
          <cell r="B352" t="str">
            <v>FPEU2</v>
          </cell>
          <cell r="E352">
            <v>7832</v>
          </cell>
          <cell r="G352">
            <v>630945.92000000004</v>
          </cell>
        </row>
        <row r="353">
          <cell r="B353" t="str">
            <v>FPEU2</v>
          </cell>
          <cell r="E353">
            <v>7482.5</v>
          </cell>
          <cell r="G353">
            <v>602790.20000000007</v>
          </cell>
        </row>
        <row r="354">
          <cell r="B354" t="str">
            <v>FPEU2</v>
          </cell>
          <cell r="E354">
            <v>35568</v>
          </cell>
          <cell r="G354">
            <v>2876384.16</v>
          </cell>
        </row>
        <row r="355">
          <cell r="B355" t="str">
            <v>FPEU2</v>
          </cell>
          <cell r="E355">
            <v>228800</v>
          </cell>
          <cell r="G355">
            <v>19042543.52</v>
          </cell>
        </row>
        <row r="356">
          <cell r="B356" t="str">
            <v>FPEU2</v>
          </cell>
          <cell r="E356">
            <v>34200</v>
          </cell>
          <cell r="G356">
            <v>2729160</v>
          </cell>
        </row>
        <row r="357">
          <cell r="B357" t="str">
            <v>FPEU2</v>
          </cell>
          <cell r="E357">
            <v>6912</v>
          </cell>
          <cell r="G357">
            <v>553858.55999999994</v>
          </cell>
        </row>
        <row r="358">
          <cell r="B358" t="str">
            <v>FPEU2</v>
          </cell>
          <cell r="E358">
            <v>27972</v>
          </cell>
          <cell r="G358">
            <v>2241396.36</v>
          </cell>
        </row>
        <row r="359">
          <cell r="B359" t="str">
            <v>FPEU2</v>
          </cell>
          <cell r="E359">
            <v>81375</v>
          </cell>
          <cell r="G359">
            <v>6531971.25</v>
          </cell>
        </row>
        <row r="360">
          <cell r="B360" t="str">
            <v>FPEU2</v>
          </cell>
          <cell r="E360">
            <v>11500</v>
          </cell>
          <cell r="G360">
            <v>921149.99999999988</v>
          </cell>
        </row>
        <row r="361">
          <cell r="B361" t="str">
            <v>FPEU2</v>
          </cell>
          <cell r="E361">
            <v>13500</v>
          </cell>
          <cell r="G361">
            <v>1092825</v>
          </cell>
        </row>
        <row r="362">
          <cell r="B362" t="str">
            <v>FPEU2</v>
          </cell>
          <cell r="E362">
            <v>17000</v>
          </cell>
          <cell r="G362">
            <v>1356600</v>
          </cell>
        </row>
        <row r="363">
          <cell r="B363" t="str">
            <v>FSJY2</v>
          </cell>
          <cell r="E363">
            <v>7718</v>
          </cell>
          <cell r="G363">
            <v>4053.5707799999996</v>
          </cell>
        </row>
        <row r="364">
          <cell r="B364" t="str">
            <v>FSJY2</v>
          </cell>
          <cell r="E364">
            <v>6363738</v>
          </cell>
          <cell r="G364">
            <v>3281410.5897960002</v>
          </cell>
        </row>
        <row r="365">
          <cell r="B365" t="str">
            <v>FSJY2</v>
          </cell>
          <cell r="E365">
            <v>18652830</v>
          </cell>
          <cell r="G365">
            <v>9580709.0313900001</v>
          </cell>
        </row>
        <row r="366">
          <cell r="B366" t="str">
            <v>FSJY2</v>
          </cell>
          <cell r="E366">
            <v>12733740</v>
          </cell>
          <cell r="G366">
            <v>6543232.2990000006</v>
          </cell>
        </row>
        <row r="367">
          <cell r="B367" t="str">
            <v>FSJY2</v>
          </cell>
          <cell r="E367">
            <v>11032680</v>
          </cell>
          <cell r="G367">
            <v>5669142.6180000007</v>
          </cell>
        </row>
        <row r="368">
          <cell r="B368" t="str">
            <v>FSJY2</v>
          </cell>
          <cell r="E368">
            <v>11032680</v>
          </cell>
          <cell r="G368">
            <v>5657161.1275199996</v>
          </cell>
        </row>
        <row r="369">
          <cell r="B369" t="str">
            <v>FSJY2</v>
          </cell>
          <cell r="E369">
            <v>12435220</v>
          </cell>
          <cell r="G369">
            <v>6376333.1480799997</v>
          </cell>
        </row>
        <row r="370">
          <cell r="B370" t="str">
            <v>FSJY2</v>
          </cell>
          <cell r="E370">
            <v>11032680</v>
          </cell>
          <cell r="G370">
            <v>5635327.4538000003</v>
          </cell>
        </row>
        <row r="371">
          <cell r="B371" t="str">
            <v>FSJY2</v>
          </cell>
          <cell r="E371">
            <v>6217610</v>
          </cell>
          <cell r="G371">
            <v>3179343.7854500003</v>
          </cell>
        </row>
        <row r="372">
          <cell r="B372" t="str">
            <v>FSJY2</v>
          </cell>
          <cell r="E372">
            <v>25228338</v>
          </cell>
          <cell r="G372">
            <v>12917665.90614</v>
          </cell>
        </row>
        <row r="373">
          <cell r="B373" t="str">
            <v>FSJY2</v>
          </cell>
          <cell r="E373">
            <v>21160380</v>
          </cell>
          <cell r="G373">
            <v>10825608.087239999</v>
          </cell>
        </row>
        <row r="374">
          <cell r="B374" t="str">
            <v>FSJY2</v>
          </cell>
          <cell r="E374">
            <v>11032680</v>
          </cell>
          <cell r="G374">
            <v>5619528.6560399998</v>
          </cell>
        </row>
        <row r="375">
          <cell r="B375" t="str">
            <v>FSJY2</v>
          </cell>
          <cell r="E375">
            <v>25228338</v>
          </cell>
          <cell r="G375">
            <v>12830829.966744</v>
          </cell>
        </row>
        <row r="376">
          <cell r="B376" t="str">
            <v>FSJY2</v>
          </cell>
          <cell r="E376">
            <v>25228338</v>
          </cell>
          <cell r="G376">
            <v>12763192.792566</v>
          </cell>
        </row>
        <row r="377">
          <cell r="B377" t="str">
            <v>FSJY2</v>
          </cell>
          <cell r="E377">
            <v>100000000</v>
          </cell>
          <cell r="G377">
            <v>51859999.999999993</v>
          </cell>
        </row>
        <row r="378">
          <cell r="B378" t="str">
            <v>FSJY2</v>
          </cell>
          <cell r="E378">
            <v>17502000</v>
          </cell>
          <cell r="G378">
            <v>9048884.040000001</v>
          </cell>
        </row>
        <row r="379">
          <cell r="B379" t="str">
            <v>FSJY2</v>
          </cell>
          <cell r="E379">
            <v>10580190</v>
          </cell>
          <cell r="G379">
            <v>5406699.2739899997</v>
          </cell>
        </row>
        <row r="380">
          <cell r="B380" t="str">
            <v>FSJY2</v>
          </cell>
          <cell r="E380">
            <v>17563170</v>
          </cell>
          <cell r="G380">
            <v>8988426.4530900009</v>
          </cell>
        </row>
        <row r="381">
          <cell r="B381" t="str">
            <v>FSJY2</v>
          </cell>
          <cell r="E381">
            <v>17563170</v>
          </cell>
          <cell r="G381">
            <v>8995908.3635099996</v>
          </cell>
        </row>
        <row r="382">
          <cell r="B382" t="str">
            <v>FSJY2</v>
          </cell>
          <cell r="E382">
            <v>21160380</v>
          </cell>
          <cell r="G382">
            <v>10833902.956199998</v>
          </cell>
        </row>
        <row r="383">
          <cell r="B383" t="str">
            <v>FSJY2</v>
          </cell>
          <cell r="E383">
            <v>25228338</v>
          </cell>
          <cell r="G383">
            <v>12852652.479114002</v>
          </cell>
        </row>
        <row r="384">
          <cell r="B384" t="str">
            <v>FSJY2</v>
          </cell>
          <cell r="E384">
            <v>25228338</v>
          </cell>
          <cell r="G384">
            <v>12913755.51375</v>
          </cell>
        </row>
        <row r="385">
          <cell r="B385" t="str">
            <v>FSJY2</v>
          </cell>
          <cell r="E385">
            <v>845000</v>
          </cell>
          <cell r="G385">
            <v>444816.45</v>
          </cell>
        </row>
        <row r="386">
          <cell r="B386" t="str">
            <v>FSJY2</v>
          </cell>
          <cell r="E386">
            <v>845000</v>
          </cell>
          <cell r="G386">
            <v>445551.6</v>
          </cell>
        </row>
        <row r="387">
          <cell r="B387" t="str">
            <v>FSUK2</v>
          </cell>
          <cell r="E387">
            <v>8510</v>
          </cell>
          <cell r="G387">
            <v>1028008</v>
          </cell>
        </row>
        <row r="388">
          <cell r="B388" t="str">
            <v>FPUS2</v>
          </cell>
          <cell r="E388">
            <v>45751.06</v>
          </cell>
          <cell r="G388">
            <v>2755746.4725099998</v>
          </cell>
        </row>
        <row r="389">
          <cell r="B389" t="str">
            <v>FPUS2</v>
          </cell>
          <cell r="E389">
            <v>20</v>
          </cell>
          <cell r="G389">
            <v>1198.4000000000001</v>
          </cell>
        </row>
        <row r="390">
          <cell r="B390" t="str">
            <v>FPUS2</v>
          </cell>
          <cell r="E390">
            <v>43</v>
          </cell>
          <cell r="G390">
            <v>2589.46</v>
          </cell>
        </row>
        <row r="391">
          <cell r="B391" t="str">
            <v>FPUS2</v>
          </cell>
          <cell r="E391">
            <v>43</v>
          </cell>
          <cell r="G391">
            <v>2589.46</v>
          </cell>
        </row>
        <row r="392">
          <cell r="B392" t="str">
            <v>FPUS2</v>
          </cell>
          <cell r="E392">
            <v>43</v>
          </cell>
          <cell r="G392">
            <v>2589.46</v>
          </cell>
        </row>
        <row r="393">
          <cell r="B393" t="str">
            <v>FPUS2</v>
          </cell>
          <cell r="E393">
            <v>42519.75</v>
          </cell>
          <cell r="G393">
            <v>2541830.6550000003</v>
          </cell>
        </row>
        <row r="394">
          <cell r="B394" t="str">
            <v>FPUS2</v>
          </cell>
          <cell r="E394">
            <v>34398</v>
          </cell>
          <cell r="G394">
            <v>2056312.44</v>
          </cell>
        </row>
        <row r="395">
          <cell r="B395" t="str">
            <v>FPUS2</v>
          </cell>
          <cell r="E395">
            <v>40131</v>
          </cell>
          <cell r="G395">
            <v>2421905.85</v>
          </cell>
        </row>
        <row r="396">
          <cell r="B396" t="str">
            <v>FPUS2</v>
          </cell>
          <cell r="E396">
            <v>40131</v>
          </cell>
          <cell r="G396">
            <v>2421905.85</v>
          </cell>
        </row>
        <row r="397">
          <cell r="B397" t="str">
            <v>FPUS2</v>
          </cell>
          <cell r="E397">
            <v>40131</v>
          </cell>
          <cell r="G397">
            <v>2421905.85</v>
          </cell>
        </row>
        <row r="398">
          <cell r="B398" t="str">
            <v>FPUS2</v>
          </cell>
          <cell r="E398">
            <v>4607</v>
          </cell>
          <cell r="G398">
            <v>278032.45</v>
          </cell>
        </row>
        <row r="399">
          <cell r="B399" t="str">
            <v>FPUS2</v>
          </cell>
          <cell r="E399">
            <v>3793</v>
          </cell>
          <cell r="G399">
            <v>226707.61000000002</v>
          </cell>
        </row>
        <row r="400">
          <cell r="B400" t="str">
            <v>FPUS2</v>
          </cell>
          <cell r="E400">
            <v>64501.919999999998</v>
          </cell>
          <cell r="G400">
            <v>3847539.5279999999</v>
          </cell>
        </row>
        <row r="401">
          <cell r="B401" t="str">
            <v>FPUS2</v>
          </cell>
          <cell r="E401">
            <v>35108.6</v>
          </cell>
          <cell r="G401">
            <v>2094227.9899999998</v>
          </cell>
        </row>
        <row r="402">
          <cell r="B402" t="str">
            <v>FPUS2</v>
          </cell>
          <cell r="E402">
            <v>102876.48</v>
          </cell>
          <cell r="G402">
            <v>6136582.0319999997</v>
          </cell>
        </row>
        <row r="403">
          <cell r="B403" t="str">
            <v>FPUS2</v>
          </cell>
          <cell r="E403">
            <v>38424.300000000003</v>
          </cell>
          <cell r="G403">
            <v>2297004.6540000001</v>
          </cell>
        </row>
        <row r="404">
          <cell r="B404" t="str">
            <v>FPUS2</v>
          </cell>
          <cell r="E404">
            <v>40131</v>
          </cell>
          <cell r="G404">
            <v>2399432.4899999998</v>
          </cell>
        </row>
        <row r="405">
          <cell r="B405" t="str">
            <v>FPUS2</v>
          </cell>
          <cell r="E405">
            <v>40131</v>
          </cell>
          <cell r="G405">
            <v>2399432.4899999998</v>
          </cell>
        </row>
        <row r="406">
          <cell r="B406" t="str">
            <v>FPUS2</v>
          </cell>
          <cell r="E406">
            <v>30767.1</v>
          </cell>
          <cell r="G406">
            <v>1862640.2339999999</v>
          </cell>
        </row>
        <row r="407">
          <cell r="B407" t="str">
            <v>FPUS2</v>
          </cell>
          <cell r="E407">
            <v>40830</v>
          </cell>
          <cell r="G407">
            <v>2471848.2000000002</v>
          </cell>
        </row>
        <row r="408">
          <cell r="B408" t="str">
            <v>FPUS2</v>
          </cell>
          <cell r="E408">
            <v>69369.3</v>
          </cell>
          <cell r="G408">
            <v>4199617.4220000003</v>
          </cell>
        </row>
        <row r="409">
          <cell r="B409" t="str">
            <v>FPUS2</v>
          </cell>
          <cell r="E409">
            <v>34613.040000000001</v>
          </cell>
          <cell r="G409">
            <v>2095473.4416</v>
          </cell>
        </row>
        <row r="410">
          <cell r="B410" t="str">
            <v>FPUS2</v>
          </cell>
          <cell r="E410">
            <v>77395.5</v>
          </cell>
          <cell r="G410">
            <v>4685523.57</v>
          </cell>
        </row>
        <row r="411">
          <cell r="B411" t="str">
            <v>FPUS2</v>
          </cell>
          <cell r="E411">
            <v>38697.75</v>
          </cell>
          <cell r="G411">
            <v>2342761.7850000001</v>
          </cell>
        </row>
        <row r="412">
          <cell r="B412" t="str">
            <v>FPUS2</v>
          </cell>
          <cell r="E412">
            <v>35231.620000000003</v>
          </cell>
          <cell r="G412">
            <v>2132922.2748000002</v>
          </cell>
        </row>
        <row r="413">
          <cell r="B413" t="str">
            <v>FPUS2</v>
          </cell>
          <cell r="E413">
            <v>34398</v>
          </cell>
          <cell r="G413">
            <v>2082454.92</v>
          </cell>
        </row>
        <row r="414">
          <cell r="B414" t="str">
            <v>FPUS2</v>
          </cell>
          <cell r="E414">
            <v>34875</v>
          </cell>
          <cell r="G414">
            <v>2111332.5</v>
          </cell>
        </row>
        <row r="415">
          <cell r="B415" t="str">
            <v>FPUS2</v>
          </cell>
          <cell r="E415">
            <v>40131</v>
          </cell>
          <cell r="G415">
            <v>2399031.1800000002</v>
          </cell>
        </row>
        <row r="416">
          <cell r="B416" t="str">
            <v>FPUS2</v>
          </cell>
          <cell r="E416">
            <v>34875</v>
          </cell>
          <cell r="G416">
            <v>2112727.5</v>
          </cell>
        </row>
        <row r="417">
          <cell r="B417" t="str">
            <v>FPUS2</v>
          </cell>
          <cell r="E417">
            <v>34398</v>
          </cell>
          <cell r="G417">
            <v>2083830.8399999999</v>
          </cell>
        </row>
        <row r="418">
          <cell r="B418" t="str">
            <v>FPUS2</v>
          </cell>
          <cell r="E418">
            <v>60966.400000000001</v>
          </cell>
          <cell r="G418">
            <v>3628720.1280000005</v>
          </cell>
        </row>
        <row r="419">
          <cell r="B419" t="str">
            <v>FPUS2</v>
          </cell>
          <cell r="E419">
            <v>60966.400000000001</v>
          </cell>
          <cell r="G419">
            <v>3628720.1280000005</v>
          </cell>
        </row>
        <row r="420">
          <cell r="B420" t="str">
            <v>FPUS2</v>
          </cell>
          <cell r="E420">
            <v>35721</v>
          </cell>
          <cell r="G420">
            <v>2134329.75</v>
          </cell>
        </row>
        <row r="421">
          <cell r="B421" t="str">
            <v>FPUS2</v>
          </cell>
          <cell r="E421">
            <v>41086.5</v>
          </cell>
          <cell r="G421">
            <v>2454918.375</v>
          </cell>
        </row>
        <row r="422">
          <cell r="B422" t="str">
            <v>FPUS2</v>
          </cell>
          <cell r="E422">
            <v>34875.75</v>
          </cell>
          <cell r="G422">
            <v>2083826.0625</v>
          </cell>
        </row>
        <row r="423">
          <cell r="B423" t="str">
            <v>FPUS2</v>
          </cell>
          <cell r="E423">
            <v>39487.5</v>
          </cell>
          <cell r="G423">
            <v>2359378.125</v>
          </cell>
        </row>
        <row r="424">
          <cell r="B424" t="str">
            <v>FPUS2</v>
          </cell>
          <cell r="E424">
            <v>34548.19</v>
          </cell>
          <cell r="G424">
            <v>2091201.9407000002</v>
          </cell>
        </row>
        <row r="425">
          <cell r="B425" t="str">
            <v>FPUS2</v>
          </cell>
          <cell r="E425">
            <v>38028</v>
          </cell>
          <cell r="G425">
            <v>2272553.2799999998</v>
          </cell>
        </row>
        <row r="426">
          <cell r="B426" t="str">
            <v>FPUS2</v>
          </cell>
          <cell r="E426">
            <v>34589.1</v>
          </cell>
          <cell r="G426">
            <v>2098866.588</v>
          </cell>
        </row>
        <row r="427">
          <cell r="B427" t="str">
            <v>FPUS2</v>
          </cell>
          <cell r="E427">
            <v>30576</v>
          </cell>
          <cell r="G427">
            <v>1855351.68</v>
          </cell>
        </row>
        <row r="428">
          <cell r="B428" t="str">
            <v>FPUS2</v>
          </cell>
          <cell r="E428">
            <v>74100</v>
          </cell>
          <cell r="G428">
            <v>4496388</v>
          </cell>
        </row>
        <row r="429">
          <cell r="B429" t="str">
            <v>FPUS2</v>
          </cell>
          <cell r="E429">
            <v>73103.839999999997</v>
          </cell>
          <cell r="G429">
            <v>4435941.0111999996</v>
          </cell>
        </row>
        <row r="430">
          <cell r="B430" t="str">
            <v>FPUS2</v>
          </cell>
          <cell r="E430">
            <v>30862.65</v>
          </cell>
          <cell r="G430">
            <v>1872745.6020000002</v>
          </cell>
        </row>
        <row r="431">
          <cell r="B431" t="str">
            <v>FPUS2</v>
          </cell>
          <cell r="E431">
            <v>30862.65</v>
          </cell>
          <cell r="G431">
            <v>1872745.6020000002</v>
          </cell>
        </row>
        <row r="432">
          <cell r="B432" t="str">
            <v>FPUS2</v>
          </cell>
          <cell r="E432">
            <v>31200</v>
          </cell>
          <cell r="G432">
            <v>1893216</v>
          </cell>
        </row>
        <row r="433">
          <cell r="B433" t="str">
            <v>FPUS2</v>
          </cell>
          <cell r="E433">
            <v>35721</v>
          </cell>
          <cell r="G433">
            <v>2167550.2799999998</v>
          </cell>
        </row>
        <row r="434">
          <cell r="B434" t="str">
            <v>FPUS2</v>
          </cell>
          <cell r="E434">
            <v>77395.5</v>
          </cell>
          <cell r="G434">
            <v>4696358.9400000004</v>
          </cell>
        </row>
        <row r="435">
          <cell r="B435" t="str">
            <v>FPUS2</v>
          </cell>
          <cell r="E435">
            <v>34398</v>
          </cell>
          <cell r="G435">
            <v>2087270.64</v>
          </cell>
        </row>
        <row r="436">
          <cell r="B436" t="str">
            <v>FPUS2</v>
          </cell>
          <cell r="E436">
            <v>41564.25</v>
          </cell>
          <cell r="G436">
            <v>2522118.69</v>
          </cell>
        </row>
        <row r="437">
          <cell r="B437" t="str">
            <v>FPUS2</v>
          </cell>
          <cell r="E437">
            <v>35721</v>
          </cell>
          <cell r="G437">
            <v>2135401.38</v>
          </cell>
        </row>
        <row r="438">
          <cell r="B438" t="str">
            <v>FPUS2</v>
          </cell>
          <cell r="E438">
            <v>69796.350000000006</v>
          </cell>
          <cell r="G438">
            <v>4172425.8030000003</v>
          </cell>
        </row>
        <row r="439">
          <cell r="B439" t="str">
            <v>FPUS2</v>
          </cell>
          <cell r="E439">
            <v>28235</v>
          </cell>
          <cell r="G439">
            <v>1707652.7999999998</v>
          </cell>
        </row>
        <row r="440">
          <cell r="B440" t="str">
            <v>FPUS2</v>
          </cell>
          <cell r="E440">
            <v>28235</v>
          </cell>
          <cell r="G440">
            <v>1707370.45</v>
          </cell>
        </row>
        <row r="441">
          <cell r="B441" t="str">
            <v>FPUS2</v>
          </cell>
          <cell r="E441">
            <v>46312.5</v>
          </cell>
          <cell r="G441">
            <v>2801906.25</v>
          </cell>
        </row>
        <row r="442">
          <cell r="B442" t="str">
            <v>FPUS2</v>
          </cell>
          <cell r="E442">
            <v>28687.5</v>
          </cell>
          <cell r="G442">
            <v>1735593.75</v>
          </cell>
        </row>
        <row r="443">
          <cell r="B443" t="str">
            <v>FPUS2</v>
          </cell>
          <cell r="E443">
            <v>11092.5</v>
          </cell>
          <cell r="G443">
            <v>662776.875</v>
          </cell>
        </row>
        <row r="444">
          <cell r="B444" t="str">
            <v>FPUS2</v>
          </cell>
          <cell r="E444">
            <v>39780</v>
          </cell>
          <cell r="G444">
            <v>2376855</v>
          </cell>
        </row>
        <row r="445">
          <cell r="B445" t="str">
            <v>FPUS2</v>
          </cell>
          <cell r="E445">
            <v>39780</v>
          </cell>
          <cell r="G445">
            <v>2376855</v>
          </cell>
        </row>
        <row r="446">
          <cell r="B446" t="str">
            <v>FPUS2</v>
          </cell>
          <cell r="E446">
            <v>53952.82</v>
          </cell>
          <cell r="G446">
            <v>3281410.5123999999</v>
          </cell>
        </row>
        <row r="447">
          <cell r="B447" t="str">
            <v>FPUS2</v>
          </cell>
          <cell r="E447">
            <v>39780</v>
          </cell>
          <cell r="G447">
            <v>2376855</v>
          </cell>
        </row>
        <row r="448">
          <cell r="B448" t="str">
            <v>FPUS2</v>
          </cell>
          <cell r="E448">
            <v>39780</v>
          </cell>
          <cell r="G448">
            <v>2376855</v>
          </cell>
        </row>
        <row r="449">
          <cell r="B449" t="str">
            <v>FPUS2</v>
          </cell>
          <cell r="E449">
            <v>157941.14000000001</v>
          </cell>
          <cell r="G449">
            <v>9580709.5524000004</v>
          </cell>
        </row>
        <row r="450">
          <cell r="B450" t="str">
            <v>FPUS2</v>
          </cell>
          <cell r="E450">
            <v>107867.34</v>
          </cell>
          <cell r="G450">
            <v>6543232.8443999998</v>
          </cell>
        </row>
        <row r="451">
          <cell r="B451" t="str">
            <v>FPUS2</v>
          </cell>
          <cell r="E451">
            <v>93457.68</v>
          </cell>
          <cell r="G451">
            <v>5669142.8687999994</v>
          </cell>
        </row>
        <row r="452">
          <cell r="B452" t="str">
            <v>FPUS2</v>
          </cell>
          <cell r="E452">
            <v>38981</v>
          </cell>
          <cell r="G452">
            <v>2329504.56</v>
          </cell>
        </row>
        <row r="453">
          <cell r="B453" t="str">
            <v>FPUS2</v>
          </cell>
          <cell r="E453">
            <v>93260.160000000003</v>
          </cell>
          <cell r="G453">
            <v>5657161.3055999996</v>
          </cell>
        </row>
        <row r="454">
          <cell r="B454" t="str">
            <v>FPUS2</v>
          </cell>
          <cell r="E454">
            <v>77963</v>
          </cell>
          <cell r="G454">
            <v>4659068.88</v>
          </cell>
        </row>
        <row r="455">
          <cell r="B455" t="str">
            <v>FPUS2</v>
          </cell>
          <cell r="E455">
            <v>105115.95</v>
          </cell>
          <cell r="G455">
            <v>6376333.5269999998</v>
          </cell>
        </row>
        <row r="456">
          <cell r="B456" t="str">
            <v>FPUS2</v>
          </cell>
          <cell r="E456">
            <v>38220</v>
          </cell>
          <cell r="G456">
            <v>2312310</v>
          </cell>
        </row>
        <row r="457">
          <cell r="B457" t="str">
            <v>FPUS2</v>
          </cell>
          <cell r="E457">
            <v>92961.52</v>
          </cell>
          <cell r="G457">
            <v>5635327.3424000004</v>
          </cell>
        </row>
        <row r="458">
          <cell r="B458" t="str">
            <v>FPUS2</v>
          </cell>
          <cell r="E458">
            <v>52447.11</v>
          </cell>
          <cell r="G458">
            <v>3179343.8081999999</v>
          </cell>
        </row>
        <row r="459">
          <cell r="B459" t="str">
            <v>FPUS2</v>
          </cell>
          <cell r="E459">
            <v>212987.06</v>
          </cell>
          <cell r="G459">
            <v>12917665.188999999</v>
          </cell>
        </row>
        <row r="460">
          <cell r="B460" t="str">
            <v>FPUS2</v>
          </cell>
          <cell r="E460">
            <v>178493.13</v>
          </cell>
          <cell r="G460">
            <v>10825608.3345</v>
          </cell>
        </row>
        <row r="461">
          <cell r="B461" t="str">
            <v>FPUS2</v>
          </cell>
          <cell r="E461">
            <v>92548.23</v>
          </cell>
          <cell r="G461">
            <v>5619528.5255999994</v>
          </cell>
        </row>
        <row r="462">
          <cell r="B462" t="str">
            <v>FPUS2</v>
          </cell>
          <cell r="E462">
            <v>35721</v>
          </cell>
          <cell r="G462">
            <v>2132543.7000000002</v>
          </cell>
        </row>
        <row r="463">
          <cell r="B463" t="str">
            <v>FPUS2</v>
          </cell>
          <cell r="E463">
            <v>35721</v>
          </cell>
          <cell r="G463">
            <v>2132543.7000000002</v>
          </cell>
        </row>
        <row r="464">
          <cell r="B464" t="str">
            <v>FPUS2</v>
          </cell>
          <cell r="E464">
            <v>35721</v>
          </cell>
          <cell r="G464">
            <v>2132543.7000000002</v>
          </cell>
        </row>
        <row r="465">
          <cell r="B465" t="str">
            <v>FPUS2</v>
          </cell>
          <cell r="E465">
            <v>42046.26</v>
          </cell>
          <cell r="G465">
            <v>2510161.7220000001</v>
          </cell>
        </row>
        <row r="466">
          <cell r="B466" t="str">
            <v>FPUS2</v>
          </cell>
          <cell r="E466">
            <v>208326.5</v>
          </cell>
          <cell r="G466">
            <v>12830829.135000002</v>
          </cell>
        </row>
        <row r="467">
          <cell r="B467" t="str">
            <v>FPUS2</v>
          </cell>
          <cell r="E467">
            <v>35721</v>
          </cell>
          <cell r="G467">
            <v>2132543.7000000002</v>
          </cell>
        </row>
        <row r="468">
          <cell r="B468" t="str">
            <v>FPUS2</v>
          </cell>
          <cell r="E468">
            <v>206993.07</v>
          </cell>
          <cell r="G468">
            <v>12763192.6962</v>
          </cell>
        </row>
        <row r="469">
          <cell r="B469" t="str">
            <v>FPUS2</v>
          </cell>
          <cell r="E469">
            <v>38697.75</v>
          </cell>
          <cell r="G469">
            <v>2310255.6750000003</v>
          </cell>
        </row>
        <row r="470">
          <cell r="B470" t="str">
            <v>FPUS2</v>
          </cell>
          <cell r="E470">
            <v>33442.5</v>
          </cell>
          <cell r="G470">
            <v>1996517.25</v>
          </cell>
        </row>
        <row r="471">
          <cell r="B471" t="str">
            <v>FPUS2</v>
          </cell>
          <cell r="E471">
            <v>34207</v>
          </cell>
          <cell r="G471">
            <v>2042157.9000000001</v>
          </cell>
        </row>
        <row r="472">
          <cell r="B472" t="str">
            <v>FPUS2</v>
          </cell>
          <cell r="E472">
            <v>34400</v>
          </cell>
          <cell r="G472">
            <v>2053680</v>
          </cell>
        </row>
        <row r="473">
          <cell r="B473" t="str">
            <v>FPUS2</v>
          </cell>
          <cell r="E473">
            <v>38417</v>
          </cell>
          <cell r="G473">
            <v>2293494.9</v>
          </cell>
        </row>
        <row r="474">
          <cell r="B474" t="str">
            <v>FPUS2</v>
          </cell>
          <cell r="E474">
            <v>35231.629999999997</v>
          </cell>
          <cell r="G474">
            <v>2103328.3109999998</v>
          </cell>
        </row>
        <row r="475">
          <cell r="B475" t="str">
            <v>FPUS2</v>
          </cell>
          <cell r="E475">
            <v>22617.42</v>
          </cell>
          <cell r="G475">
            <v>1350938.4965999997</v>
          </cell>
        </row>
        <row r="476">
          <cell r="B476" t="str">
            <v>FPUS2</v>
          </cell>
          <cell r="E476">
            <v>73075</v>
          </cell>
          <cell r="G476">
            <v>4364769.75</v>
          </cell>
        </row>
        <row r="477">
          <cell r="B477" t="str">
            <v>FPUS2</v>
          </cell>
          <cell r="E477">
            <v>39375</v>
          </cell>
          <cell r="G477">
            <v>2351868.75</v>
          </cell>
        </row>
        <row r="478">
          <cell r="B478" t="str">
            <v>FPUS2</v>
          </cell>
          <cell r="E478">
            <v>33503</v>
          </cell>
          <cell r="G478">
            <v>2001134.19</v>
          </cell>
        </row>
        <row r="479">
          <cell r="B479" t="str">
            <v>FPUS2</v>
          </cell>
          <cell r="E479">
            <v>34154.25</v>
          </cell>
          <cell r="G479">
            <v>2040033.3524999998</v>
          </cell>
        </row>
        <row r="480">
          <cell r="B480" t="str">
            <v>FPUS2</v>
          </cell>
          <cell r="E480">
            <v>48125</v>
          </cell>
          <cell r="G480">
            <v>2868731.25</v>
          </cell>
        </row>
        <row r="481">
          <cell r="B481" t="str">
            <v>FPUS2</v>
          </cell>
          <cell r="E481">
            <v>55247.9</v>
          </cell>
          <cell r="G481">
            <v>3293327.3190000001</v>
          </cell>
        </row>
        <row r="482">
          <cell r="B482" t="str">
            <v>FPUS2</v>
          </cell>
          <cell r="E482">
            <v>28235.02</v>
          </cell>
          <cell r="G482">
            <v>1705395.2080000001</v>
          </cell>
        </row>
        <row r="483">
          <cell r="B483" t="str">
            <v>FPUS2</v>
          </cell>
          <cell r="E483">
            <v>34612.5</v>
          </cell>
          <cell r="G483">
            <v>2093017.875</v>
          </cell>
        </row>
        <row r="484">
          <cell r="B484" t="str">
            <v>FPUS2</v>
          </cell>
          <cell r="E484">
            <v>28235</v>
          </cell>
          <cell r="G484">
            <v>1706241.05</v>
          </cell>
        </row>
        <row r="485">
          <cell r="B485" t="str">
            <v>FPUS2</v>
          </cell>
          <cell r="E485">
            <v>46369.26</v>
          </cell>
          <cell r="G485">
            <v>2764071.5885999999</v>
          </cell>
        </row>
        <row r="486">
          <cell r="B486" t="str">
            <v>FPUS2</v>
          </cell>
          <cell r="E486">
            <v>39375</v>
          </cell>
          <cell r="G486">
            <v>2350687.5</v>
          </cell>
        </row>
        <row r="487">
          <cell r="B487" t="str">
            <v>FPUS2</v>
          </cell>
          <cell r="E487">
            <v>39165</v>
          </cell>
          <cell r="G487">
            <v>2338150.5</v>
          </cell>
        </row>
        <row r="488">
          <cell r="B488" t="str">
            <v>FPUS2</v>
          </cell>
          <cell r="E488">
            <v>33812.25</v>
          </cell>
          <cell r="G488">
            <v>2018591.3250000002</v>
          </cell>
        </row>
        <row r="489">
          <cell r="B489" t="str">
            <v>FPUS2</v>
          </cell>
          <cell r="E489">
            <v>42130.37</v>
          </cell>
          <cell r="G489">
            <v>2561105.1923000002</v>
          </cell>
        </row>
        <row r="490">
          <cell r="B490" t="str">
            <v>FPUS2</v>
          </cell>
          <cell r="E490">
            <v>38019.15</v>
          </cell>
          <cell r="G490">
            <v>2302819.9155000001</v>
          </cell>
        </row>
        <row r="491">
          <cell r="B491" t="str">
            <v>FPUS2</v>
          </cell>
          <cell r="E491">
            <v>15975</v>
          </cell>
          <cell r="G491">
            <v>957541.5</v>
          </cell>
        </row>
        <row r="492">
          <cell r="B492" t="str">
            <v>FPUS2</v>
          </cell>
          <cell r="E492">
            <v>39600</v>
          </cell>
          <cell r="G492">
            <v>2373624</v>
          </cell>
        </row>
        <row r="493">
          <cell r="B493" t="str">
            <v>FPUS2</v>
          </cell>
          <cell r="E493">
            <v>38773</v>
          </cell>
          <cell r="G493">
            <v>2315135.83</v>
          </cell>
        </row>
        <row r="494">
          <cell r="B494" t="str">
            <v>FPUS2</v>
          </cell>
          <cell r="E494">
            <v>38934.160000000003</v>
          </cell>
          <cell r="G494">
            <v>2324758.6936000003</v>
          </cell>
        </row>
        <row r="495">
          <cell r="B495" t="str">
            <v>FPUS2</v>
          </cell>
          <cell r="E495">
            <v>28235</v>
          </cell>
          <cell r="G495">
            <v>1706805.75</v>
          </cell>
        </row>
        <row r="496">
          <cell r="B496" t="str">
            <v>FPUS2</v>
          </cell>
          <cell r="E496">
            <v>34398</v>
          </cell>
          <cell r="G496">
            <v>2053560.6</v>
          </cell>
        </row>
        <row r="497">
          <cell r="B497" t="str">
            <v>FPUS2</v>
          </cell>
          <cell r="E497">
            <v>69607.199999999997</v>
          </cell>
          <cell r="G497">
            <v>4155549.84</v>
          </cell>
        </row>
        <row r="498">
          <cell r="B498" t="str">
            <v>FPUS2</v>
          </cell>
          <cell r="E498">
            <v>34585</v>
          </cell>
          <cell r="G498">
            <v>2064724.5</v>
          </cell>
        </row>
        <row r="499">
          <cell r="B499" t="str">
            <v>FPUS2</v>
          </cell>
          <cell r="E499">
            <v>34750</v>
          </cell>
          <cell r="G499">
            <v>2074575</v>
          </cell>
        </row>
        <row r="500">
          <cell r="B500" t="str">
            <v>FPUS2</v>
          </cell>
          <cell r="E500">
            <v>42233.1</v>
          </cell>
          <cell r="G500">
            <v>2521316.0699999998</v>
          </cell>
        </row>
        <row r="501">
          <cell r="B501" t="str">
            <v>FPUS2</v>
          </cell>
          <cell r="E501">
            <v>34589.1</v>
          </cell>
          <cell r="G501">
            <v>2064969.27</v>
          </cell>
        </row>
        <row r="502">
          <cell r="B502" t="str">
            <v>FPUS2</v>
          </cell>
          <cell r="E502">
            <v>85296</v>
          </cell>
          <cell r="G502">
            <v>5109230.3999999994</v>
          </cell>
        </row>
        <row r="503">
          <cell r="B503" t="str">
            <v>FPUS2</v>
          </cell>
          <cell r="E503">
            <v>90558</v>
          </cell>
          <cell r="G503">
            <v>5424424.2000000002</v>
          </cell>
        </row>
        <row r="504">
          <cell r="B504" t="str">
            <v>FPUS2</v>
          </cell>
          <cell r="E504">
            <v>90558</v>
          </cell>
          <cell r="G504">
            <v>5424424.2000000002</v>
          </cell>
        </row>
        <row r="505">
          <cell r="B505" t="str">
            <v>FPUS2</v>
          </cell>
          <cell r="E505">
            <v>84509.2</v>
          </cell>
          <cell r="G505">
            <v>5044354.148</v>
          </cell>
        </row>
        <row r="506">
          <cell r="B506" t="str">
            <v>FPUS2</v>
          </cell>
          <cell r="E506">
            <v>78898.100000000006</v>
          </cell>
          <cell r="G506">
            <v>4709427.5890000006</v>
          </cell>
        </row>
        <row r="507">
          <cell r="B507" t="str">
            <v>FPUS2</v>
          </cell>
          <cell r="E507">
            <v>47600</v>
          </cell>
          <cell r="G507">
            <v>2841244</v>
          </cell>
        </row>
        <row r="508">
          <cell r="B508" t="str">
            <v>FPUS2</v>
          </cell>
          <cell r="E508">
            <v>66250</v>
          </cell>
          <cell r="G508">
            <v>3939887.5</v>
          </cell>
        </row>
        <row r="509">
          <cell r="B509" t="str">
            <v>FPUS2</v>
          </cell>
          <cell r="E509">
            <v>47556.32</v>
          </cell>
          <cell r="G509">
            <v>2814858.5807999996</v>
          </cell>
        </row>
        <row r="510">
          <cell r="B510" t="str">
            <v>FPUS2</v>
          </cell>
          <cell r="E510">
            <v>38773</v>
          </cell>
          <cell r="G510">
            <v>2314360.37</v>
          </cell>
        </row>
        <row r="511">
          <cell r="B511" t="str">
            <v>FPUS2</v>
          </cell>
          <cell r="E511">
            <v>45825</v>
          </cell>
          <cell r="G511">
            <v>2779744.5</v>
          </cell>
        </row>
        <row r="512">
          <cell r="B512" t="str">
            <v>FPUS2</v>
          </cell>
          <cell r="E512">
            <v>4939.43</v>
          </cell>
          <cell r="G512">
            <v>294636.99950000003</v>
          </cell>
        </row>
        <row r="513">
          <cell r="B513" t="str">
            <v>FPUS2</v>
          </cell>
          <cell r="E513">
            <v>29175</v>
          </cell>
          <cell r="G513">
            <v>1769755.5</v>
          </cell>
        </row>
        <row r="514">
          <cell r="B514" t="str">
            <v>FPUS2</v>
          </cell>
          <cell r="E514">
            <v>38019.15</v>
          </cell>
          <cell r="G514">
            <v>2303580.2985</v>
          </cell>
        </row>
        <row r="515">
          <cell r="B515" t="str">
            <v>FPUS2</v>
          </cell>
          <cell r="E515">
            <v>100000</v>
          </cell>
          <cell r="G515">
            <v>6059000</v>
          </cell>
        </row>
        <row r="516">
          <cell r="B516" t="str">
            <v>FPUS2</v>
          </cell>
          <cell r="E516">
            <v>70016</v>
          </cell>
          <cell r="G516">
            <v>4188357.12</v>
          </cell>
        </row>
        <row r="517">
          <cell r="B517" t="str">
            <v>FPUS2</v>
          </cell>
          <cell r="E517">
            <v>41779.279999999999</v>
          </cell>
          <cell r="G517">
            <v>2530988.7823999999</v>
          </cell>
        </row>
        <row r="518">
          <cell r="B518" t="str">
            <v>FPUS2</v>
          </cell>
          <cell r="E518">
            <v>33441.51</v>
          </cell>
          <cell r="G518">
            <v>2025886.6758000001</v>
          </cell>
        </row>
        <row r="519">
          <cell r="B519" t="str">
            <v>FPUS2</v>
          </cell>
          <cell r="E519">
            <v>34942</v>
          </cell>
          <cell r="G519">
            <v>2083940.8800000001</v>
          </cell>
        </row>
        <row r="520">
          <cell r="B520" t="str">
            <v>FPUS2</v>
          </cell>
          <cell r="E520">
            <v>31027.4</v>
          </cell>
          <cell r="G520">
            <v>1850474.1360000002</v>
          </cell>
        </row>
        <row r="521">
          <cell r="B521" t="str">
            <v>FPUS2</v>
          </cell>
          <cell r="E521">
            <v>38417</v>
          </cell>
          <cell r="G521">
            <v>2291189.88</v>
          </cell>
        </row>
        <row r="522">
          <cell r="B522" t="str">
            <v>FPUS2</v>
          </cell>
          <cell r="E522">
            <v>35320.5</v>
          </cell>
          <cell r="G522">
            <v>2106514.62</v>
          </cell>
        </row>
        <row r="523">
          <cell r="B523" t="str">
            <v>FPUS2</v>
          </cell>
          <cell r="E523">
            <v>34589.1</v>
          </cell>
          <cell r="G523">
            <v>2062893.9239999999</v>
          </cell>
        </row>
        <row r="524">
          <cell r="B524" t="str">
            <v>FPUS2</v>
          </cell>
          <cell r="E524">
            <v>58987.5</v>
          </cell>
          <cell r="G524">
            <v>3518014.5</v>
          </cell>
        </row>
        <row r="525">
          <cell r="B525" t="str">
            <v>FPUS2</v>
          </cell>
          <cell r="E525">
            <v>42619.5</v>
          </cell>
          <cell r="G525">
            <v>2542679.3699999996</v>
          </cell>
        </row>
        <row r="526">
          <cell r="B526" t="str">
            <v>FPUS2</v>
          </cell>
          <cell r="E526">
            <v>36753.75</v>
          </cell>
          <cell r="G526">
            <v>2192728.7250000001</v>
          </cell>
        </row>
        <row r="527">
          <cell r="B527" t="str">
            <v>FPUS2</v>
          </cell>
          <cell r="E527">
            <v>50000</v>
          </cell>
          <cell r="G527">
            <v>2995000</v>
          </cell>
        </row>
        <row r="528">
          <cell r="B528" t="str">
            <v>FPUS2</v>
          </cell>
          <cell r="E528">
            <v>15975</v>
          </cell>
          <cell r="G528">
            <v>956902.5</v>
          </cell>
        </row>
        <row r="529">
          <cell r="B529" t="str">
            <v>FPUS2</v>
          </cell>
          <cell r="E529">
            <v>28235</v>
          </cell>
          <cell r="G529">
            <v>1706523.4</v>
          </cell>
        </row>
        <row r="530">
          <cell r="B530" t="str">
            <v>FPUS2</v>
          </cell>
          <cell r="E530">
            <v>33205</v>
          </cell>
          <cell r="G530">
            <v>1978021.85</v>
          </cell>
        </row>
        <row r="531">
          <cell r="B531" t="str">
            <v>FPUS2</v>
          </cell>
          <cell r="E531">
            <v>42620</v>
          </cell>
          <cell r="G531">
            <v>2538873.4</v>
          </cell>
        </row>
        <row r="532">
          <cell r="B532" t="str">
            <v>FPUS2</v>
          </cell>
          <cell r="E532">
            <v>48125</v>
          </cell>
          <cell r="G532">
            <v>2866806.25</v>
          </cell>
        </row>
        <row r="533">
          <cell r="B533" t="str">
            <v>FPUS2</v>
          </cell>
          <cell r="E533">
            <v>38773</v>
          </cell>
          <cell r="G533">
            <v>2309707.61</v>
          </cell>
        </row>
        <row r="534">
          <cell r="B534" t="str">
            <v>FPUS2</v>
          </cell>
          <cell r="E534">
            <v>39690</v>
          </cell>
          <cell r="G534">
            <v>2364333.2999999998</v>
          </cell>
        </row>
        <row r="535">
          <cell r="B535" t="str">
            <v>FPUS2</v>
          </cell>
          <cell r="E535">
            <v>48750</v>
          </cell>
          <cell r="G535">
            <v>2891850</v>
          </cell>
        </row>
        <row r="536">
          <cell r="B536" t="str">
            <v>FPUS2</v>
          </cell>
          <cell r="E536">
            <v>41343.75</v>
          </cell>
          <cell r="G536">
            <v>2464500.9375</v>
          </cell>
        </row>
        <row r="537">
          <cell r="B537" t="str">
            <v>FPUS2</v>
          </cell>
          <cell r="E537">
            <v>43732.5</v>
          </cell>
          <cell r="G537">
            <v>2606894.3250000002</v>
          </cell>
        </row>
        <row r="538">
          <cell r="B538" t="str">
            <v>FPUS2</v>
          </cell>
          <cell r="E538">
            <v>38190</v>
          </cell>
          <cell r="G538">
            <v>2276887.7999999998</v>
          </cell>
        </row>
        <row r="539">
          <cell r="B539" t="str">
            <v>FPUS2</v>
          </cell>
          <cell r="E539">
            <v>4630.8900000000003</v>
          </cell>
          <cell r="G539">
            <v>280956.09630000003</v>
          </cell>
        </row>
        <row r="540">
          <cell r="B540" t="str">
            <v>FPUS2</v>
          </cell>
          <cell r="E540">
            <v>25945.11</v>
          </cell>
          <cell r="G540">
            <v>1546847.4582</v>
          </cell>
        </row>
        <row r="541">
          <cell r="B541" t="str">
            <v>FPUS2</v>
          </cell>
          <cell r="E541">
            <v>33920.25</v>
          </cell>
          <cell r="G541">
            <v>2018933.28</v>
          </cell>
        </row>
        <row r="542">
          <cell r="B542" t="str">
            <v>FPUS2</v>
          </cell>
          <cell r="E542">
            <v>32175</v>
          </cell>
          <cell r="G542">
            <v>1916021.25</v>
          </cell>
        </row>
        <row r="543">
          <cell r="B543" t="str">
            <v>FPUS2</v>
          </cell>
          <cell r="E543">
            <v>64350.720000000001</v>
          </cell>
          <cell r="G543">
            <v>3832085.3759999997</v>
          </cell>
        </row>
        <row r="544">
          <cell r="B544" t="str">
            <v>FPUS2</v>
          </cell>
          <cell r="E544">
            <v>30767.69</v>
          </cell>
          <cell r="G544">
            <v>1832215.9394999999</v>
          </cell>
        </row>
        <row r="545">
          <cell r="B545" t="str">
            <v>FPUS2</v>
          </cell>
          <cell r="E545">
            <v>48125</v>
          </cell>
          <cell r="G545">
            <v>2867768.75</v>
          </cell>
        </row>
        <row r="546">
          <cell r="B546" t="str">
            <v>FPUS2</v>
          </cell>
          <cell r="E546">
            <v>48634</v>
          </cell>
          <cell r="G546">
            <v>2898100.06</v>
          </cell>
        </row>
        <row r="547">
          <cell r="B547" t="str">
            <v>FPUS2</v>
          </cell>
          <cell r="E547">
            <v>35108.639999999999</v>
          </cell>
          <cell r="G547">
            <v>2092123.8576</v>
          </cell>
        </row>
        <row r="548">
          <cell r="B548" t="str">
            <v>FPUS2</v>
          </cell>
          <cell r="E548">
            <v>42620</v>
          </cell>
          <cell r="G548">
            <v>2544414</v>
          </cell>
        </row>
        <row r="549">
          <cell r="B549" t="str">
            <v>FPUS2</v>
          </cell>
          <cell r="E549">
            <v>33187.83</v>
          </cell>
          <cell r="G549">
            <v>1981313.4510000001</v>
          </cell>
        </row>
        <row r="550">
          <cell r="B550" t="str">
            <v>FPUS2</v>
          </cell>
          <cell r="E550">
            <v>44565.5</v>
          </cell>
          <cell r="G550">
            <v>2660560.35</v>
          </cell>
        </row>
        <row r="551">
          <cell r="B551" t="str">
            <v>FPUS2</v>
          </cell>
          <cell r="E551">
            <v>55030.86</v>
          </cell>
          <cell r="G551">
            <v>3285342.3420000002</v>
          </cell>
        </row>
        <row r="552">
          <cell r="B552" t="str">
            <v>FPUS2</v>
          </cell>
          <cell r="E552">
            <v>58918.79</v>
          </cell>
          <cell r="G552">
            <v>3526289.5815000003</v>
          </cell>
        </row>
        <row r="553">
          <cell r="B553" t="str">
            <v>FPUS2</v>
          </cell>
          <cell r="E553">
            <v>33188</v>
          </cell>
          <cell r="G553">
            <v>1978668.5599999998</v>
          </cell>
        </row>
        <row r="554">
          <cell r="B554" t="str">
            <v>FPUS2</v>
          </cell>
          <cell r="E554">
            <v>30690</v>
          </cell>
          <cell r="G554">
            <v>1829737.7999999998</v>
          </cell>
        </row>
        <row r="555">
          <cell r="B555" t="str">
            <v>FPUS2</v>
          </cell>
          <cell r="E555">
            <v>158760</v>
          </cell>
          <cell r="G555">
            <v>9465271.1999999993</v>
          </cell>
        </row>
        <row r="556">
          <cell r="B556" t="str">
            <v>FPUS2</v>
          </cell>
          <cell r="E556">
            <v>48262.5</v>
          </cell>
          <cell r="G556">
            <v>2865827.25</v>
          </cell>
        </row>
        <row r="557">
          <cell r="B557" t="str">
            <v>FPUS2</v>
          </cell>
          <cell r="E557">
            <v>56385.760000000002</v>
          </cell>
          <cell r="G557">
            <v>3335217.7039999999</v>
          </cell>
        </row>
        <row r="558">
          <cell r="B558" t="str">
            <v>FPUS2</v>
          </cell>
          <cell r="E558">
            <v>61143.58</v>
          </cell>
          <cell r="G558">
            <v>3641711.6248000003</v>
          </cell>
        </row>
        <row r="559">
          <cell r="B559" t="str">
            <v>FPUS2</v>
          </cell>
          <cell r="E559">
            <v>34589.1</v>
          </cell>
          <cell r="G559">
            <v>2103017.2799999998</v>
          </cell>
        </row>
        <row r="560">
          <cell r="B560" t="str">
            <v>FPUS2</v>
          </cell>
          <cell r="E560">
            <v>34589.1</v>
          </cell>
          <cell r="G560">
            <v>2103017.2799999998</v>
          </cell>
        </row>
        <row r="561">
          <cell r="B561" t="str">
            <v>FPUS2</v>
          </cell>
          <cell r="E561">
            <v>38602</v>
          </cell>
          <cell r="G561">
            <v>2347001.6</v>
          </cell>
        </row>
        <row r="562">
          <cell r="B562" t="str">
            <v>FPUS2</v>
          </cell>
          <cell r="E562">
            <v>39721.5</v>
          </cell>
          <cell r="G562">
            <v>2415067.1999999997</v>
          </cell>
        </row>
        <row r="563">
          <cell r="B563" t="str">
            <v>FPUS2</v>
          </cell>
          <cell r="E563">
            <v>39721.5</v>
          </cell>
          <cell r="G563">
            <v>2415067.1999999997</v>
          </cell>
        </row>
        <row r="564">
          <cell r="B564" t="str">
            <v>FPUS2</v>
          </cell>
          <cell r="E564">
            <v>43758</v>
          </cell>
          <cell r="G564">
            <v>2660486.4</v>
          </cell>
        </row>
        <row r="565">
          <cell r="B565" t="str">
            <v>FPUS2</v>
          </cell>
          <cell r="E565">
            <v>38475</v>
          </cell>
          <cell r="G565">
            <v>2339280</v>
          </cell>
        </row>
        <row r="566">
          <cell r="B566" t="str">
            <v>FPUS2</v>
          </cell>
          <cell r="E566">
            <v>70641.19</v>
          </cell>
          <cell r="G566">
            <v>4294984.352</v>
          </cell>
        </row>
        <row r="567">
          <cell r="B567" t="str">
            <v>FPUS2</v>
          </cell>
          <cell r="E567">
            <v>30576</v>
          </cell>
          <cell r="G567">
            <v>1859020.7999999998</v>
          </cell>
        </row>
        <row r="568">
          <cell r="B568" t="str">
            <v>FPUS2</v>
          </cell>
          <cell r="E568">
            <v>36774.5</v>
          </cell>
          <cell r="G568">
            <v>2235889.6</v>
          </cell>
        </row>
        <row r="569">
          <cell r="B569" t="str">
            <v>FPUS2</v>
          </cell>
          <cell r="E569">
            <v>32336.5</v>
          </cell>
          <cell r="G569">
            <v>1966059.2</v>
          </cell>
        </row>
        <row r="570">
          <cell r="B570" t="str">
            <v>FPUS2</v>
          </cell>
          <cell r="E570">
            <v>34650</v>
          </cell>
          <cell r="G570">
            <v>2106720</v>
          </cell>
        </row>
        <row r="571">
          <cell r="B571" t="str">
            <v>FPUS2</v>
          </cell>
          <cell r="E571">
            <v>33540</v>
          </cell>
          <cell r="G571">
            <v>2004015</v>
          </cell>
        </row>
        <row r="572">
          <cell r="B572" t="str">
            <v>FPUS2</v>
          </cell>
          <cell r="E572">
            <v>38850</v>
          </cell>
          <cell r="G572">
            <v>2321287.5</v>
          </cell>
        </row>
        <row r="573">
          <cell r="B573" t="str">
            <v>FPUS2</v>
          </cell>
          <cell r="E573">
            <v>36753.75</v>
          </cell>
          <cell r="G573">
            <v>2196036.5625</v>
          </cell>
        </row>
        <row r="574">
          <cell r="B574" t="str">
            <v>FPUS2</v>
          </cell>
          <cell r="E574">
            <v>35108.639999999999</v>
          </cell>
          <cell r="G574">
            <v>2097741.2399999998</v>
          </cell>
        </row>
        <row r="575">
          <cell r="B575" t="str">
            <v>FPUS2</v>
          </cell>
          <cell r="E575">
            <v>48125</v>
          </cell>
          <cell r="G575">
            <v>2875468.75</v>
          </cell>
        </row>
        <row r="576">
          <cell r="B576" t="str">
            <v>FPUS2</v>
          </cell>
          <cell r="E576">
            <v>33880</v>
          </cell>
          <cell r="G576">
            <v>2040931.2</v>
          </cell>
        </row>
        <row r="577">
          <cell r="B577" t="str">
            <v>FPUS2</v>
          </cell>
          <cell r="E577">
            <v>39812.85</v>
          </cell>
          <cell r="G577">
            <v>2381604.6869999999</v>
          </cell>
        </row>
        <row r="578">
          <cell r="B578" t="str">
            <v>FPUS2</v>
          </cell>
          <cell r="E578">
            <v>69607.199999999997</v>
          </cell>
          <cell r="G578">
            <v>4162510.5599999996</v>
          </cell>
        </row>
        <row r="579">
          <cell r="B579" t="str">
            <v>FPUS2</v>
          </cell>
          <cell r="E579">
            <v>70200</v>
          </cell>
          <cell r="G579">
            <v>4197960</v>
          </cell>
        </row>
        <row r="580">
          <cell r="B580" t="str">
            <v>FPUS2</v>
          </cell>
          <cell r="E580">
            <v>79443</v>
          </cell>
          <cell r="G580">
            <v>4750691.3999999994</v>
          </cell>
        </row>
        <row r="581">
          <cell r="B581" t="str">
            <v>FPUS2</v>
          </cell>
          <cell r="E581">
            <v>70641.19</v>
          </cell>
          <cell r="G581">
            <v>4224343.1619999995</v>
          </cell>
        </row>
        <row r="582">
          <cell r="B582" t="str">
            <v>FPUS2</v>
          </cell>
          <cell r="E582">
            <v>32335.88</v>
          </cell>
          <cell r="G582">
            <v>1933685.6240000001</v>
          </cell>
        </row>
        <row r="583">
          <cell r="B583" t="str">
            <v>FPUS2</v>
          </cell>
          <cell r="E583">
            <v>40950</v>
          </cell>
          <cell r="G583">
            <v>2450038.5</v>
          </cell>
        </row>
        <row r="584">
          <cell r="B584" t="str">
            <v>FPUS2</v>
          </cell>
          <cell r="E584">
            <v>31053.75</v>
          </cell>
          <cell r="G584">
            <v>1856082.6375000002</v>
          </cell>
        </row>
        <row r="585">
          <cell r="B585" t="str">
            <v>FPUS2</v>
          </cell>
          <cell r="E585">
            <v>30420</v>
          </cell>
          <cell r="G585">
            <v>1818203.4000000001</v>
          </cell>
        </row>
        <row r="586">
          <cell r="B586" t="str">
            <v>FPUS2</v>
          </cell>
          <cell r="E586">
            <v>32727.24</v>
          </cell>
          <cell r="G586">
            <v>1956107.1348000001</v>
          </cell>
        </row>
        <row r="587">
          <cell r="B587" t="str">
            <v>FPUS2</v>
          </cell>
          <cell r="E587">
            <v>95208.75</v>
          </cell>
          <cell r="G587">
            <v>5690626.9875000007</v>
          </cell>
        </row>
        <row r="588">
          <cell r="B588" t="str">
            <v>FPUS2</v>
          </cell>
          <cell r="E588">
            <v>42180.6</v>
          </cell>
          <cell r="G588">
            <v>2542646.568</v>
          </cell>
        </row>
        <row r="589">
          <cell r="B589" t="str">
            <v>FPUS2</v>
          </cell>
          <cell r="E589">
            <v>40656</v>
          </cell>
          <cell r="G589">
            <v>2449117.44</v>
          </cell>
        </row>
        <row r="590">
          <cell r="B590" t="str">
            <v>FPUS2</v>
          </cell>
          <cell r="E590">
            <v>67860</v>
          </cell>
          <cell r="G590">
            <v>4055313.6</v>
          </cell>
        </row>
        <row r="591">
          <cell r="B591" t="str">
            <v>FPUS2</v>
          </cell>
          <cell r="E591">
            <v>64350</v>
          </cell>
          <cell r="G591">
            <v>3845556</v>
          </cell>
        </row>
        <row r="592">
          <cell r="B592" t="str">
            <v>FPUS2</v>
          </cell>
          <cell r="E592">
            <v>36860</v>
          </cell>
          <cell r="G592">
            <v>2204596.6</v>
          </cell>
        </row>
        <row r="593">
          <cell r="B593" t="str">
            <v>FPUS2</v>
          </cell>
          <cell r="E593">
            <v>44178.75</v>
          </cell>
          <cell r="G593">
            <v>2642331.0375000001</v>
          </cell>
        </row>
        <row r="594">
          <cell r="B594" t="str">
            <v>FPUS2</v>
          </cell>
          <cell r="E594">
            <v>117800</v>
          </cell>
          <cell r="G594">
            <v>7065644</v>
          </cell>
        </row>
        <row r="595">
          <cell r="B595" t="str">
            <v>FPUS2</v>
          </cell>
          <cell r="E595">
            <v>96163.199999999997</v>
          </cell>
          <cell r="G595">
            <v>5790947.9040000001</v>
          </cell>
        </row>
        <row r="596">
          <cell r="B596" t="str">
            <v>FPUS2</v>
          </cell>
          <cell r="E596">
            <v>114000</v>
          </cell>
          <cell r="G596">
            <v>6838860</v>
          </cell>
        </row>
        <row r="597">
          <cell r="B597" t="str">
            <v>FPUS2</v>
          </cell>
          <cell r="E597">
            <v>38850</v>
          </cell>
          <cell r="G597">
            <v>2324395.5</v>
          </cell>
        </row>
        <row r="598">
          <cell r="B598" t="str">
            <v>FPUS2</v>
          </cell>
          <cell r="E598">
            <v>45150</v>
          </cell>
          <cell r="G598">
            <v>2701324.5</v>
          </cell>
        </row>
        <row r="599">
          <cell r="B599" t="str">
            <v>FPUS2</v>
          </cell>
          <cell r="E599">
            <v>25763.43</v>
          </cell>
          <cell r="G599">
            <v>1546836.3372</v>
          </cell>
        </row>
        <row r="600">
          <cell r="B600" t="str">
            <v>FPUS2</v>
          </cell>
          <cell r="E600">
            <v>35436.720000000001</v>
          </cell>
          <cell r="G600">
            <v>2127620.6688000001</v>
          </cell>
        </row>
        <row r="601">
          <cell r="B601" t="str">
            <v>FPUS2</v>
          </cell>
          <cell r="E601">
            <v>62878.03</v>
          </cell>
          <cell r="G601">
            <v>3754447.1713</v>
          </cell>
        </row>
        <row r="602">
          <cell r="B602" t="str">
            <v>FPUS2</v>
          </cell>
          <cell r="E602">
            <v>113944.32000000001</v>
          </cell>
          <cell r="G602">
            <v>6803615.3472000007</v>
          </cell>
        </row>
        <row r="603">
          <cell r="B603" t="str">
            <v>FPUS2</v>
          </cell>
          <cell r="E603">
            <v>41503</v>
          </cell>
          <cell r="G603">
            <v>2458637.7200000002</v>
          </cell>
        </row>
        <row r="604">
          <cell r="B604" t="str">
            <v>FPUS2</v>
          </cell>
          <cell r="E604">
            <v>41503</v>
          </cell>
          <cell r="G604">
            <v>2458637.7200000002</v>
          </cell>
        </row>
        <row r="605">
          <cell r="B605" t="str">
            <v>FPUS2</v>
          </cell>
          <cell r="E605">
            <v>41503</v>
          </cell>
          <cell r="G605">
            <v>2458637.7200000002</v>
          </cell>
        </row>
        <row r="606">
          <cell r="B606" t="str">
            <v>FPUS2</v>
          </cell>
          <cell r="E606">
            <v>43197</v>
          </cell>
          <cell r="G606">
            <v>2558990.2800000003</v>
          </cell>
        </row>
        <row r="607">
          <cell r="B607" t="str">
            <v>FPUS2</v>
          </cell>
          <cell r="E607">
            <v>43197</v>
          </cell>
          <cell r="G607">
            <v>2558990.2800000003</v>
          </cell>
        </row>
        <row r="608">
          <cell r="B608" t="str">
            <v>FPUS2</v>
          </cell>
          <cell r="E608">
            <v>40656</v>
          </cell>
          <cell r="G608">
            <v>2408461.44</v>
          </cell>
        </row>
        <row r="609">
          <cell r="B609" t="str">
            <v>FPUS2</v>
          </cell>
          <cell r="E609">
            <v>49973</v>
          </cell>
          <cell r="G609">
            <v>2960400.52</v>
          </cell>
        </row>
        <row r="610">
          <cell r="B610" t="str">
            <v>FPUS2</v>
          </cell>
          <cell r="E610">
            <v>124200</v>
          </cell>
          <cell r="G610">
            <v>7445790</v>
          </cell>
        </row>
        <row r="611">
          <cell r="B611" t="str">
            <v>FPUS2</v>
          </cell>
          <cell r="E611">
            <v>36860</v>
          </cell>
          <cell r="G611">
            <v>2200542</v>
          </cell>
        </row>
        <row r="612">
          <cell r="B612" t="str">
            <v>FPUS2</v>
          </cell>
          <cell r="E612">
            <v>98750</v>
          </cell>
          <cell r="G612">
            <v>5895375</v>
          </cell>
        </row>
        <row r="613">
          <cell r="B613" t="str">
            <v>FPUS2</v>
          </cell>
          <cell r="E613">
            <v>41436.36</v>
          </cell>
          <cell r="G613">
            <v>2469607.0559999999</v>
          </cell>
        </row>
        <row r="614">
          <cell r="B614" t="str">
            <v>FPUS2</v>
          </cell>
          <cell r="E614">
            <v>40950</v>
          </cell>
          <cell r="G614">
            <v>2444715</v>
          </cell>
        </row>
        <row r="615">
          <cell r="B615" t="str">
            <v>FPUS2</v>
          </cell>
          <cell r="E615">
            <v>123500</v>
          </cell>
          <cell r="G615">
            <v>7403825</v>
          </cell>
        </row>
        <row r="616">
          <cell r="B616" t="str">
            <v>FPUS2</v>
          </cell>
          <cell r="E616">
            <v>50925</v>
          </cell>
          <cell r="G616">
            <v>3042768.75</v>
          </cell>
        </row>
        <row r="617">
          <cell r="B617" t="str">
            <v>FPUS2</v>
          </cell>
          <cell r="E617">
            <v>31927.5</v>
          </cell>
          <cell r="G617">
            <v>1907668.125</v>
          </cell>
        </row>
        <row r="618">
          <cell r="B618" t="str">
            <v>FPUS2</v>
          </cell>
          <cell r="E618">
            <v>43050</v>
          </cell>
          <cell r="G618">
            <v>2572237.5</v>
          </cell>
        </row>
        <row r="619">
          <cell r="B619" t="str">
            <v>FPUS2</v>
          </cell>
          <cell r="E619">
            <v>114000</v>
          </cell>
          <cell r="G619">
            <v>6834300</v>
          </cell>
        </row>
        <row r="620">
          <cell r="B620" t="str">
            <v>FPUS2</v>
          </cell>
          <cell r="E620">
            <v>112910.39999999999</v>
          </cell>
          <cell r="G620">
            <v>6811884.4319999991</v>
          </cell>
        </row>
        <row r="621">
          <cell r="B621" t="str">
            <v>FPUS2</v>
          </cell>
          <cell r="E621">
            <v>123500</v>
          </cell>
          <cell r="G621">
            <v>7402590</v>
          </cell>
        </row>
        <row r="622">
          <cell r="B622" t="str">
            <v>FPUS2</v>
          </cell>
          <cell r="E622">
            <v>46312.5</v>
          </cell>
          <cell r="G622">
            <v>2820431.25</v>
          </cell>
        </row>
        <row r="623">
          <cell r="B623" t="str">
            <v>FPUS2</v>
          </cell>
          <cell r="E623">
            <v>46312.5</v>
          </cell>
          <cell r="G623">
            <v>2820431.25</v>
          </cell>
        </row>
        <row r="624">
          <cell r="B624" t="str">
            <v>FPUS2</v>
          </cell>
          <cell r="E624">
            <v>46312.5</v>
          </cell>
          <cell r="G624">
            <v>2813947.5</v>
          </cell>
        </row>
        <row r="625">
          <cell r="B625" t="str">
            <v>FPUS2</v>
          </cell>
          <cell r="E625">
            <v>46312.5</v>
          </cell>
          <cell r="G625">
            <v>2813947.5</v>
          </cell>
        </row>
        <row r="626">
          <cell r="B626" t="str">
            <v>FPUS2</v>
          </cell>
          <cell r="E626">
            <v>39600</v>
          </cell>
          <cell r="G626">
            <v>2366100</v>
          </cell>
        </row>
        <row r="627">
          <cell r="B627" t="str">
            <v>FPUS2</v>
          </cell>
          <cell r="E627">
            <v>38220</v>
          </cell>
          <cell r="G627">
            <v>2283645</v>
          </cell>
        </row>
        <row r="628">
          <cell r="B628" t="str">
            <v>FPUS2</v>
          </cell>
          <cell r="E628">
            <v>21474.39</v>
          </cell>
          <cell r="G628">
            <v>1283094.8025</v>
          </cell>
        </row>
        <row r="629">
          <cell r="B629" t="str">
            <v>FPUS2</v>
          </cell>
          <cell r="E629">
            <v>25565.61</v>
          </cell>
          <cell r="G629">
            <v>1553110.8075000001</v>
          </cell>
        </row>
        <row r="630">
          <cell r="B630" t="str">
            <v>FPUS2</v>
          </cell>
          <cell r="E630">
            <v>108000</v>
          </cell>
          <cell r="G630">
            <v>6464880</v>
          </cell>
        </row>
        <row r="631">
          <cell r="B631" t="str">
            <v>FPUS2</v>
          </cell>
          <cell r="E631">
            <v>35392.5</v>
          </cell>
          <cell r="G631">
            <v>2111162.625</v>
          </cell>
        </row>
        <row r="632">
          <cell r="B632" t="str">
            <v>FPUS2</v>
          </cell>
          <cell r="E632">
            <v>35392.5</v>
          </cell>
          <cell r="G632">
            <v>2111162.625</v>
          </cell>
        </row>
        <row r="633">
          <cell r="B633" t="str">
            <v>FPUS2</v>
          </cell>
          <cell r="E633">
            <v>55792.800000000003</v>
          </cell>
          <cell r="G633">
            <v>3340314.9360000002</v>
          </cell>
        </row>
        <row r="634">
          <cell r="B634" t="str">
            <v>FPUS2</v>
          </cell>
          <cell r="E634">
            <v>48490.2</v>
          </cell>
          <cell r="G634">
            <v>2890015.92</v>
          </cell>
        </row>
        <row r="635">
          <cell r="B635" t="str">
            <v>FPUS2</v>
          </cell>
          <cell r="E635">
            <v>48881.25</v>
          </cell>
          <cell r="G635">
            <v>2910389.625</v>
          </cell>
        </row>
        <row r="636">
          <cell r="B636" t="str">
            <v>FPUS2</v>
          </cell>
          <cell r="E636">
            <v>48881.25</v>
          </cell>
          <cell r="G636">
            <v>2910389.625</v>
          </cell>
        </row>
        <row r="637">
          <cell r="B637" t="str">
            <v>FPUS2</v>
          </cell>
          <cell r="E637">
            <v>31687.5</v>
          </cell>
          <cell r="G637">
            <v>1888258.125</v>
          </cell>
        </row>
        <row r="638">
          <cell r="B638" t="str">
            <v>FPUS2</v>
          </cell>
          <cell r="E638">
            <v>39195</v>
          </cell>
          <cell r="G638">
            <v>2373649.2000000002</v>
          </cell>
        </row>
        <row r="639">
          <cell r="B639" t="str">
            <v>FPUS2</v>
          </cell>
          <cell r="E639">
            <v>39195</v>
          </cell>
          <cell r="G639">
            <v>2373649.2000000002</v>
          </cell>
        </row>
        <row r="640">
          <cell r="B640" t="str">
            <v>FPUS2</v>
          </cell>
          <cell r="E640">
            <v>21610</v>
          </cell>
          <cell r="G640">
            <v>1308701.6000000001</v>
          </cell>
        </row>
        <row r="641">
          <cell r="B641" t="str">
            <v>FPUS2</v>
          </cell>
          <cell r="E641">
            <v>17585</v>
          </cell>
          <cell r="G641">
            <v>1047890.15</v>
          </cell>
        </row>
        <row r="642">
          <cell r="B642" t="str">
            <v>FPUS2</v>
          </cell>
          <cell r="E642">
            <v>123500</v>
          </cell>
          <cell r="G642">
            <v>7391475</v>
          </cell>
        </row>
        <row r="643">
          <cell r="B643" t="str">
            <v>FPUS2</v>
          </cell>
          <cell r="E643">
            <v>81000</v>
          </cell>
          <cell r="G643">
            <v>4847850</v>
          </cell>
        </row>
        <row r="644">
          <cell r="B644" t="str">
            <v>FPUS2</v>
          </cell>
          <cell r="E644">
            <v>30576</v>
          </cell>
          <cell r="G644">
            <v>1823705.52</v>
          </cell>
        </row>
        <row r="645">
          <cell r="B645" t="str">
            <v>FPUS2</v>
          </cell>
          <cell r="E645">
            <v>34200</v>
          </cell>
          <cell r="G645">
            <v>2039859</v>
          </cell>
        </row>
        <row r="646">
          <cell r="B646" t="str">
            <v>FPUS2</v>
          </cell>
          <cell r="E646">
            <v>30445</v>
          </cell>
          <cell r="G646">
            <v>1815892.0250000001</v>
          </cell>
        </row>
        <row r="647">
          <cell r="B647" t="str">
            <v>FPUS2</v>
          </cell>
          <cell r="E647">
            <v>39721.5</v>
          </cell>
          <cell r="G647">
            <v>2369188.8675000002</v>
          </cell>
        </row>
        <row r="648">
          <cell r="B648" t="str">
            <v>FPUS2</v>
          </cell>
          <cell r="E648">
            <v>46452</v>
          </cell>
          <cell r="G648">
            <v>2770629.54</v>
          </cell>
        </row>
        <row r="649">
          <cell r="B649" t="str">
            <v>FPUS2</v>
          </cell>
          <cell r="E649">
            <v>38697.75</v>
          </cell>
          <cell r="G649">
            <v>2308127.2987500001</v>
          </cell>
        </row>
        <row r="650">
          <cell r="B650" t="str">
            <v>FPUS2</v>
          </cell>
          <cell r="E650">
            <v>38697.75</v>
          </cell>
          <cell r="G650">
            <v>2308127.2987500001</v>
          </cell>
        </row>
        <row r="651">
          <cell r="B651" t="str">
            <v>FPUS2</v>
          </cell>
          <cell r="E651">
            <v>53887.68</v>
          </cell>
          <cell r="G651">
            <v>3235955.1839999999</v>
          </cell>
        </row>
        <row r="652">
          <cell r="B652" t="str">
            <v>FPUS2</v>
          </cell>
          <cell r="E652">
            <v>51968.95</v>
          </cell>
          <cell r="G652">
            <v>3099428.1779999998</v>
          </cell>
        </row>
        <row r="653">
          <cell r="B653" t="str">
            <v>FPUS2</v>
          </cell>
          <cell r="E653">
            <v>46312.5</v>
          </cell>
          <cell r="G653">
            <v>2821820.625</v>
          </cell>
        </row>
        <row r="654">
          <cell r="B654" t="str">
            <v>FPUS2</v>
          </cell>
          <cell r="E654">
            <v>35392.5</v>
          </cell>
          <cell r="G654">
            <v>2156465.0249999999</v>
          </cell>
        </row>
        <row r="655">
          <cell r="B655" t="str">
            <v>FPUS2</v>
          </cell>
          <cell r="E655">
            <v>21485</v>
          </cell>
          <cell r="G655">
            <v>1283513.9000000001</v>
          </cell>
        </row>
        <row r="656">
          <cell r="B656" t="str">
            <v>FPUS2</v>
          </cell>
          <cell r="E656">
            <v>18295</v>
          </cell>
          <cell r="G656">
            <v>1114714.3500000001</v>
          </cell>
        </row>
        <row r="657">
          <cell r="B657" t="str">
            <v>FPUS2</v>
          </cell>
          <cell r="E657">
            <v>64350</v>
          </cell>
          <cell r="G657">
            <v>3840408</v>
          </cell>
        </row>
        <row r="658">
          <cell r="B658" t="str">
            <v>FPUS2</v>
          </cell>
          <cell r="E658">
            <v>35100</v>
          </cell>
          <cell r="G658">
            <v>2094768</v>
          </cell>
        </row>
        <row r="659">
          <cell r="B659" t="str">
            <v>FPUS2</v>
          </cell>
          <cell r="E659">
            <v>34875.75</v>
          </cell>
          <cell r="G659">
            <v>2081384.76</v>
          </cell>
        </row>
        <row r="660">
          <cell r="B660" t="str">
            <v>FPUS2</v>
          </cell>
          <cell r="E660">
            <v>45337.5</v>
          </cell>
          <cell r="G660">
            <v>2704835.25</v>
          </cell>
        </row>
        <row r="661">
          <cell r="B661" t="str">
            <v>FPUS2</v>
          </cell>
          <cell r="E661">
            <v>700000</v>
          </cell>
          <cell r="G661">
            <v>42833000</v>
          </cell>
        </row>
        <row r="662">
          <cell r="B662" t="str">
            <v>FPUS2</v>
          </cell>
          <cell r="E662">
            <v>100000</v>
          </cell>
          <cell r="G662">
            <v>6170000</v>
          </cell>
        </row>
        <row r="663">
          <cell r="B663" t="str">
            <v>FPUS2</v>
          </cell>
          <cell r="E663">
            <v>175000</v>
          </cell>
          <cell r="G663">
            <v>10792250</v>
          </cell>
        </row>
        <row r="664">
          <cell r="B664" t="str">
            <v>FPUS2</v>
          </cell>
          <cell r="E664">
            <v>50000</v>
          </cell>
          <cell r="G664">
            <v>3068000</v>
          </cell>
        </row>
        <row r="665">
          <cell r="B665" t="str">
            <v>FPUS2</v>
          </cell>
          <cell r="E665">
            <v>1000000</v>
          </cell>
          <cell r="G665">
            <v>62010000</v>
          </cell>
        </row>
        <row r="666">
          <cell r="B666" t="str">
            <v>FPUS2</v>
          </cell>
          <cell r="E666">
            <v>150000</v>
          </cell>
          <cell r="G666">
            <v>9277500</v>
          </cell>
        </row>
        <row r="667">
          <cell r="B667" t="str">
            <v>FPUS2</v>
          </cell>
          <cell r="E667">
            <v>1000000</v>
          </cell>
          <cell r="G667">
            <v>62150000</v>
          </cell>
        </row>
        <row r="668">
          <cell r="B668" t="str">
            <v>FPUS2</v>
          </cell>
          <cell r="E668">
            <v>750000</v>
          </cell>
          <cell r="G668">
            <v>46237500</v>
          </cell>
        </row>
        <row r="669">
          <cell r="B669" t="str">
            <v>FPUS2</v>
          </cell>
          <cell r="E669">
            <v>500000</v>
          </cell>
          <cell r="G669">
            <v>30750000</v>
          </cell>
        </row>
        <row r="670">
          <cell r="B670" t="str">
            <v>FPUS2</v>
          </cell>
          <cell r="E670">
            <v>100000</v>
          </cell>
          <cell r="G670">
            <v>6163000</v>
          </cell>
        </row>
        <row r="671">
          <cell r="B671" t="str">
            <v>FPUS2</v>
          </cell>
          <cell r="E671">
            <v>1000000</v>
          </cell>
          <cell r="G671">
            <v>61620000</v>
          </cell>
        </row>
        <row r="672">
          <cell r="B672" t="str">
            <v>FPUS2</v>
          </cell>
          <cell r="E672">
            <v>200000</v>
          </cell>
          <cell r="G672">
            <v>12258000</v>
          </cell>
        </row>
        <row r="673">
          <cell r="B673" t="str">
            <v>FPUS2</v>
          </cell>
          <cell r="E673">
            <v>100000</v>
          </cell>
          <cell r="G673">
            <v>6095000</v>
          </cell>
        </row>
        <row r="674">
          <cell r="B674" t="str">
            <v>FPUS2</v>
          </cell>
          <cell r="E674">
            <v>650000</v>
          </cell>
          <cell r="G674">
            <v>40326000</v>
          </cell>
        </row>
        <row r="675">
          <cell r="B675" t="str">
            <v>FPUS2</v>
          </cell>
          <cell r="E675">
            <v>75000</v>
          </cell>
          <cell r="G675">
            <v>4611750</v>
          </cell>
        </row>
        <row r="676">
          <cell r="B676" t="str">
            <v>FPUS2</v>
          </cell>
          <cell r="E676">
            <v>200000</v>
          </cell>
          <cell r="G676">
            <v>12396000</v>
          </cell>
        </row>
        <row r="677">
          <cell r="B677" t="str">
            <v>FPUS2</v>
          </cell>
          <cell r="E677">
            <v>1000000</v>
          </cell>
          <cell r="G677">
            <v>61600000</v>
          </cell>
        </row>
        <row r="678">
          <cell r="B678" t="str">
            <v>FPUS2</v>
          </cell>
          <cell r="E678">
            <v>75000</v>
          </cell>
          <cell r="G678">
            <v>4614750</v>
          </cell>
        </row>
        <row r="679">
          <cell r="B679" t="str">
            <v>FPUS2</v>
          </cell>
          <cell r="E679">
            <v>450000</v>
          </cell>
          <cell r="G679">
            <v>27895500</v>
          </cell>
        </row>
        <row r="680">
          <cell r="B680" t="str">
            <v>FPUS2</v>
          </cell>
          <cell r="E680">
            <v>300000</v>
          </cell>
          <cell r="G680">
            <v>18459000</v>
          </cell>
        </row>
        <row r="681">
          <cell r="B681" t="str">
            <v>FPUS2</v>
          </cell>
          <cell r="E681">
            <v>311671.36</v>
          </cell>
          <cell r="G681">
            <v>19042543.503983997</v>
          </cell>
        </row>
        <row r="682">
          <cell r="B682" t="str">
            <v>FPUS2</v>
          </cell>
          <cell r="E682">
            <v>5433.54</v>
          </cell>
          <cell r="G682">
            <v>334923.4056</v>
          </cell>
        </row>
        <row r="683">
          <cell r="B683" t="str">
            <v>FPUS2</v>
          </cell>
          <cell r="E683">
            <v>50000</v>
          </cell>
          <cell r="G683">
            <v>3049500</v>
          </cell>
        </row>
        <row r="684">
          <cell r="B684" t="str">
            <v>FPUS2</v>
          </cell>
          <cell r="E684">
            <v>100000</v>
          </cell>
          <cell r="G684">
            <v>6121000</v>
          </cell>
        </row>
        <row r="685">
          <cell r="B685" t="str">
            <v>FPUS2</v>
          </cell>
          <cell r="E685">
            <v>100000</v>
          </cell>
          <cell r="G685">
            <v>6138000</v>
          </cell>
        </row>
        <row r="686">
          <cell r="B686" t="str">
            <v>FPUS2</v>
          </cell>
          <cell r="E686">
            <v>100000</v>
          </cell>
          <cell r="G686">
            <v>6157000</v>
          </cell>
        </row>
        <row r="687">
          <cell r="B687" t="str">
            <v>FPUS2</v>
          </cell>
          <cell r="E687">
            <v>300000</v>
          </cell>
          <cell r="G687">
            <v>18360000</v>
          </cell>
        </row>
        <row r="688">
          <cell r="B688" t="str">
            <v>FPUS2</v>
          </cell>
          <cell r="E688">
            <v>500000</v>
          </cell>
          <cell r="G688">
            <v>30695000</v>
          </cell>
        </row>
        <row r="689">
          <cell r="B689" t="str">
            <v>FPUS2</v>
          </cell>
          <cell r="E689">
            <v>200000</v>
          </cell>
          <cell r="G689">
            <v>12374000</v>
          </cell>
        </row>
        <row r="690">
          <cell r="B690" t="str">
            <v>FPUS2</v>
          </cell>
          <cell r="E690">
            <v>100000</v>
          </cell>
          <cell r="G690">
            <v>6167000</v>
          </cell>
        </row>
        <row r="691">
          <cell r="B691" t="str">
            <v>FPUS2</v>
          </cell>
          <cell r="E691">
            <v>300000</v>
          </cell>
          <cell r="G691">
            <v>18396000</v>
          </cell>
        </row>
        <row r="692">
          <cell r="B692" t="str">
            <v>FPUS2</v>
          </cell>
          <cell r="E692">
            <v>750000</v>
          </cell>
          <cell r="G692">
            <v>46267500</v>
          </cell>
        </row>
        <row r="693">
          <cell r="B693" t="str">
            <v>FPUS2</v>
          </cell>
          <cell r="E693">
            <v>400000</v>
          </cell>
          <cell r="G693">
            <v>24748000</v>
          </cell>
        </row>
        <row r="694">
          <cell r="B694" t="str">
            <v>FPUS2</v>
          </cell>
          <cell r="E694">
            <v>1000000</v>
          </cell>
          <cell r="G694">
            <v>61860000</v>
          </cell>
        </row>
        <row r="695">
          <cell r="B695" t="str">
            <v>FPUS2</v>
          </cell>
          <cell r="E695">
            <v>175000</v>
          </cell>
          <cell r="G695">
            <v>10864000</v>
          </cell>
        </row>
        <row r="696">
          <cell r="B696" t="str">
            <v>FPUS2</v>
          </cell>
          <cell r="E696">
            <v>100000</v>
          </cell>
          <cell r="G696">
            <v>6208000</v>
          </cell>
        </row>
        <row r="697">
          <cell r="B697" t="str">
            <v>FPUS2</v>
          </cell>
          <cell r="E697">
            <v>175000</v>
          </cell>
          <cell r="G697">
            <v>10885000</v>
          </cell>
        </row>
        <row r="698">
          <cell r="B698" t="str">
            <v>FPUS2</v>
          </cell>
          <cell r="E698">
            <v>75000</v>
          </cell>
          <cell r="G698">
            <v>4650750</v>
          </cell>
        </row>
        <row r="699">
          <cell r="B699" t="str">
            <v>FPUS2</v>
          </cell>
          <cell r="E699">
            <v>100000</v>
          </cell>
          <cell r="G699">
            <v>6107000</v>
          </cell>
        </row>
        <row r="700">
          <cell r="B700" t="str">
            <v>FPUS2</v>
          </cell>
          <cell r="E700">
            <v>500000</v>
          </cell>
          <cell r="G700">
            <v>30865000</v>
          </cell>
        </row>
        <row r="701">
          <cell r="B701" t="str">
            <v>FPUS2</v>
          </cell>
          <cell r="E701">
            <v>500000</v>
          </cell>
          <cell r="G701">
            <v>30795000</v>
          </cell>
        </row>
        <row r="702">
          <cell r="B702" t="str">
            <v>FPUS2</v>
          </cell>
          <cell r="E702">
            <v>700000</v>
          </cell>
          <cell r="G702">
            <v>43309000</v>
          </cell>
        </row>
        <row r="703">
          <cell r="B703" t="str">
            <v>FPUS2</v>
          </cell>
          <cell r="E703">
            <v>175000</v>
          </cell>
          <cell r="G703">
            <v>10813250</v>
          </cell>
        </row>
        <row r="704">
          <cell r="B704" t="str">
            <v>FPUS2</v>
          </cell>
          <cell r="E704">
            <v>1000000</v>
          </cell>
          <cell r="G704">
            <v>62020000</v>
          </cell>
        </row>
        <row r="705">
          <cell r="B705" t="str">
            <v>FPUS2</v>
          </cell>
          <cell r="E705">
            <v>50000</v>
          </cell>
          <cell r="G705">
            <v>3051500</v>
          </cell>
        </row>
        <row r="706">
          <cell r="B706" t="str">
            <v>FPUS2</v>
          </cell>
          <cell r="E706">
            <v>50000</v>
          </cell>
          <cell r="G706">
            <v>3052000</v>
          </cell>
        </row>
        <row r="707">
          <cell r="B707" t="str">
            <v>FPUS2</v>
          </cell>
          <cell r="E707">
            <v>50000</v>
          </cell>
          <cell r="G707">
            <v>3056500</v>
          </cell>
        </row>
        <row r="708">
          <cell r="B708" t="str">
            <v>FPUS2</v>
          </cell>
          <cell r="E708">
            <v>50000</v>
          </cell>
          <cell r="G708">
            <v>3060000</v>
          </cell>
        </row>
        <row r="709">
          <cell r="B709" t="str">
            <v>FPUS2</v>
          </cell>
          <cell r="E709">
            <v>50000</v>
          </cell>
          <cell r="G709">
            <v>3060500</v>
          </cell>
        </row>
        <row r="710">
          <cell r="B710" t="str">
            <v>FPUS2</v>
          </cell>
          <cell r="E710">
            <v>50000</v>
          </cell>
          <cell r="G710">
            <v>3061000</v>
          </cell>
        </row>
        <row r="711">
          <cell r="B711" t="str">
            <v>FPUS2</v>
          </cell>
          <cell r="E711">
            <v>50000</v>
          </cell>
          <cell r="G711">
            <v>3072000</v>
          </cell>
        </row>
        <row r="712">
          <cell r="B712" t="str">
            <v>FPUS2</v>
          </cell>
          <cell r="E712">
            <v>50000</v>
          </cell>
          <cell r="G712">
            <v>3072500</v>
          </cell>
        </row>
        <row r="713">
          <cell r="B713" t="str">
            <v>FPUS2</v>
          </cell>
          <cell r="E713">
            <v>50000</v>
          </cell>
          <cell r="G713">
            <v>3073000</v>
          </cell>
        </row>
        <row r="714">
          <cell r="B714" t="str">
            <v>FPUS2</v>
          </cell>
          <cell r="E714">
            <v>200000</v>
          </cell>
          <cell r="G714">
            <v>12256000</v>
          </cell>
        </row>
        <row r="715">
          <cell r="B715" t="str">
            <v>FPUS2</v>
          </cell>
          <cell r="E715">
            <v>1150000</v>
          </cell>
          <cell r="G715">
            <v>71185000</v>
          </cell>
        </row>
        <row r="716">
          <cell r="B716" t="str">
            <v>FPUS2</v>
          </cell>
          <cell r="E716">
            <v>1150000</v>
          </cell>
          <cell r="G716">
            <v>71219500</v>
          </cell>
        </row>
        <row r="717">
          <cell r="B717" t="str">
            <v>FPUS2</v>
          </cell>
          <cell r="E717">
            <v>53461.75</v>
          </cell>
          <cell r="G717">
            <v>3265978.3075000001</v>
          </cell>
        </row>
        <row r="718">
          <cell r="B718" t="str">
            <v>FPUS2</v>
          </cell>
          <cell r="E718">
            <v>58740</v>
          </cell>
          <cell r="G718">
            <v>3593125.8000000003</v>
          </cell>
        </row>
        <row r="719">
          <cell r="B719" t="str">
            <v>FPUS2</v>
          </cell>
          <cell r="E719">
            <v>311671.36</v>
          </cell>
          <cell r="G719">
            <v>19058703.663999997</v>
          </cell>
        </row>
        <row r="720">
          <cell r="B720" t="str">
            <v>FPUS2</v>
          </cell>
          <cell r="E720">
            <v>500000</v>
          </cell>
          <cell r="G720">
            <v>30895000</v>
          </cell>
        </row>
        <row r="721">
          <cell r="B721" t="str">
            <v>FPUS2</v>
          </cell>
          <cell r="E721">
            <v>100000</v>
          </cell>
          <cell r="G721">
            <v>6186000</v>
          </cell>
        </row>
        <row r="722">
          <cell r="B722" t="str">
            <v>FPUS2</v>
          </cell>
          <cell r="E722">
            <v>100000</v>
          </cell>
          <cell r="G722">
            <v>6124000</v>
          </cell>
        </row>
        <row r="723">
          <cell r="B723" t="str">
            <v>FPUS2</v>
          </cell>
          <cell r="E723">
            <v>500000</v>
          </cell>
          <cell r="G723">
            <v>30795000</v>
          </cell>
        </row>
        <row r="724">
          <cell r="B724" t="str">
            <v>FPUS2</v>
          </cell>
          <cell r="E724">
            <v>175000</v>
          </cell>
          <cell r="G724">
            <v>10820250</v>
          </cell>
        </row>
        <row r="725">
          <cell r="B725" t="str">
            <v>FPUS2</v>
          </cell>
          <cell r="E725">
            <v>175000</v>
          </cell>
          <cell r="G725">
            <v>10827250</v>
          </cell>
        </row>
        <row r="726">
          <cell r="B726" t="str">
            <v>FPUS2</v>
          </cell>
          <cell r="E726">
            <v>100000</v>
          </cell>
          <cell r="G726">
            <v>6187000</v>
          </cell>
        </row>
        <row r="727">
          <cell r="B727" t="str">
            <v>FPUS2</v>
          </cell>
          <cell r="E727">
            <v>100000</v>
          </cell>
          <cell r="G727">
            <v>6187000</v>
          </cell>
        </row>
        <row r="728">
          <cell r="B728" t="str">
            <v>FPUS2</v>
          </cell>
          <cell r="E728">
            <v>50000</v>
          </cell>
          <cell r="G728">
            <v>3066500</v>
          </cell>
        </row>
        <row r="729">
          <cell r="B729" t="str">
            <v>FPUS2</v>
          </cell>
          <cell r="E729">
            <v>200000</v>
          </cell>
          <cell r="G729">
            <v>12374000</v>
          </cell>
        </row>
        <row r="730">
          <cell r="B730" t="str">
            <v>FPUS2</v>
          </cell>
          <cell r="E730">
            <v>100000</v>
          </cell>
          <cell r="G730">
            <v>6105000</v>
          </cell>
        </row>
        <row r="731">
          <cell r="B731" t="str">
            <v>FPUS2</v>
          </cell>
          <cell r="E731">
            <v>500000</v>
          </cell>
          <cell r="G731">
            <v>30985000</v>
          </cell>
        </row>
        <row r="732">
          <cell r="B732" t="str">
            <v>FPUS2</v>
          </cell>
          <cell r="E732">
            <v>200000</v>
          </cell>
          <cell r="G732">
            <v>12374000</v>
          </cell>
        </row>
        <row r="733">
          <cell r="B733" t="str">
            <v>FPUS2</v>
          </cell>
          <cell r="E733">
            <v>500000</v>
          </cell>
          <cell r="G733">
            <v>31075000</v>
          </cell>
        </row>
        <row r="734">
          <cell r="B734" t="str">
            <v>FPUS2</v>
          </cell>
          <cell r="E734">
            <v>1400000</v>
          </cell>
          <cell r="G734">
            <v>85932000</v>
          </cell>
        </row>
        <row r="735">
          <cell r="B735" t="str">
            <v>FPUS2</v>
          </cell>
          <cell r="E735">
            <v>200000</v>
          </cell>
          <cell r="G735">
            <v>12298000</v>
          </cell>
        </row>
        <row r="736">
          <cell r="B736" t="str">
            <v>FPUS2</v>
          </cell>
          <cell r="E736">
            <v>175000</v>
          </cell>
          <cell r="G736">
            <v>10871000</v>
          </cell>
        </row>
        <row r="737">
          <cell r="B737" t="str">
            <v>FPUS2</v>
          </cell>
          <cell r="E737">
            <v>175000</v>
          </cell>
          <cell r="G737">
            <v>10804500</v>
          </cell>
        </row>
        <row r="738">
          <cell r="B738" t="str">
            <v>FPUS2</v>
          </cell>
          <cell r="E738">
            <v>175000</v>
          </cell>
          <cell r="G738">
            <v>10878000</v>
          </cell>
        </row>
        <row r="739">
          <cell r="B739" t="str">
            <v>FPUS2</v>
          </cell>
          <cell r="E739">
            <v>100000</v>
          </cell>
          <cell r="G739">
            <v>6208000</v>
          </cell>
        </row>
        <row r="740">
          <cell r="B740" t="str">
            <v>FPUS2</v>
          </cell>
          <cell r="E740">
            <v>75000</v>
          </cell>
          <cell r="G740">
            <v>4567500</v>
          </cell>
        </row>
        <row r="741">
          <cell r="B741" t="str">
            <v>FPUS2</v>
          </cell>
          <cell r="E741">
            <v>125000</v>
          </cell>
          <cell r="G741">
            <v>7642500</v>
          </cell>
        </row>
        <row r="742">
          <cell r="B742" t="str">
            <v>FPUS2</v>
          </cell>
          <cell r="E742">
            <v>75000</v>
          </cell>
          <cell r="G742">
            <v>4578000</v>
          </cell>
        </row>
        <row r="743">
          <cell r="B743" t="str">
            <v>FPUS2</v>
          </cell>
          <cell r="E743">
            <v>125000</v>
          </cell>
          <cell r="G743">
            <v>7688750</v>
          </cell>
        </row>
        <row r="744">
          <cell r="B744" t="str">
            <v>FPUS2</v>
          </cell>
          <cell r="E744">
            <v>125000</v>
          </cell>
          <cell r="G744">
            <v>7672500</v>
          </cell>
        </row>
        <row r="745">
          <cell r="B745" t="str">
            <v>FPUS2</v>
          </cell>
          <cell r="E745">
            <v>125000</v>
          </cell>
          <cell r="G745">
            <v>7655000</v>
          </cell>
        </row>
        <row r="746">
          <cell r="B746" t="str">
            <v>FPUS2</v>
          </cell>
          <cell r="E746">
            <v>200000</v>
          </cell>
          <cell r="G746">
            <v>12280000</v>
          </cell>
        </row>
        <row r="747">
          <cell r="B747" t="str">
            <v>FPUS2</v>
          </cell>
          <cell r="E747">
            <v>125000</v>
          </cell>
          <cell r="G747">
            <v>7665000</v>
          </cell>
        </row>
        <row r="748">
          <cell r="B748" t="str">
            <v>FPUS2</v>
          </cell>
          <cell r="E748">
            <v>125000</v>
          </cell>
          <cell r="G748">
            <v>7747500</v>
          </cell>
        </row>
        <row r="749">
          <cell r="B749" t="str">
            <v>FPUS2</v>
          </cell>
          <cell r="E749">
            <v>125000</v>
          </cell>
          <cell r="G749">
            <v>7736250</v>
          </cell>
        </row>
        <row r="750">
          <cell r="B750" t="str">
            <v>FPUS2</v>
          </cell>
          <cell r="E750">
            <v>125000</v>
          </cell>
          <cell r="G750">
            <v>7701250</v>
          </cell>
        </row>
        <row r="751">
          <cell r="B751" t="str">
            <v>FPUS2</v>
          </cell>
          <cell r="E751">
            <v>2000000</v>
          </cell>
          <cell r="G751">
            <v>124000000</v>
          </cell>
        </row>
        <row r="752">
          <cell r="B752" t="str">
            <v>FPUS2</v>
          </cell>
          <cell r="E752">
            <v>2000000</v>
          </cell>
          <cell r="G752">
            <v>123800000</v>
          </cell>
        </row>
        <row r="753">
          <cell r="B753" t="str">
            <v>FPUS2</v>
          </cell>
          <cell r="E753">
            <v>675000</v>
          </cell>
          <cell r="G753">
            <v>41060250</v>
          </cell>
        </row>
        <row r="754">
          <cell r="B754" t="str">
            <v>FPUS2</v>
          </cell>
          <cell r="E754">
            <v>350000</v>
          </cell>
          <cell r="G754">
            <v>21346500</v>
          </cell>
        </row>
        <row r="755">
          <cell r="B755" t="str">
            <v>FPUS2</v>
          </cell>
          <cell r="E755">
            <v>500000</v>
          </cell>
          <cell r="G755">
            <v>30665000</v>
          </cell>
        </row>
        <row r="756">
          <cell r="B756" t="str">
            <v>FPUS2</v>
          </cell>
          <cell r="E756">
            <v>100000</v>
          </cell>
          <cell r="G756">
            <v>6101000</v>
          </cell>
        </row>
        <row r="757">
          <cell r="B757" t="str">
            <v>FPUS2</v>
          </cell>
          <cell r="E757">
            <v>100000</v>
          </cell>
          <cell r="G757">
            <v>6111000</v>
          </cell>
        </row>
        <row r="758">
          <cell r="B758" t="str">
            <v>FPUS2</v>
          </cell>
          <cell r="E758">
            <v>100000</v>
          </cell>
          <cell r="G758">
            <v>6130000</v>
          </cell>
        </row>
        <row r="759">
          <cell r="B759" t="str">
            <v>FPUS2</v>
          </cell>
          <cell r="E759">
            <v>61600</v>
          </cell>
          <cell r="G759">
            <v>3766224</v>
          </cell>
        </row>
        <row r="760">
          <cell r="B760" t="str">
            <v>FPUS2</v>
          </cell>
          <cell r="E760">
            <v>323400</v>
          </cell>
          <cell r="G760">
            <v>19669188</v>
          </cell>
        </row>
        <row r="761">
          <cell r="B761" t="str">
            <v>FPUS2</v>
          </cell>
          <cell r="E761">
            <v>500000</v>
          </cell>
          <cell r="G761">
            <v>30685000</v>
          </cell>
        </row>
        <row r="762">
          <cell r="B762" t="str">
            <v>FPUS2</v>
          </cell>
          <cell r="E762">
            <v>1000000</v>
          </cell>
          <cell r="G762">
            <v>61420000</v>
          </cell>
        </row>
        <row r="763">
          <cell r="B763" t="str">
            <v>FPUS2</v>
          </cell>
          <cell r="E763">
            <v>100000</v>
          </cell>
          <cell r="G763">
            <v>6180000</v>
          </cell>
        </row>
        <row r="764">
          <cell r="B764" t="str">
            <v>FPUS2</v>
          </cell>
          <cell r="E764">
            <v>126900</v>
          </cell>
          <cell r="G764">
            <v>7600041</v>
          </cell>
        </row>
        <row r="765">
          <cell r="B765" t="str">
            <v>FPUS2</v>
          </cell>
          <cell r="E765">
            <v>123500</v>
          </cell>
          <cell r="G765">
            <v>7396415</v>
          </cell>
        </row>
        <row r="766">
          <cell r="B766" t="str">
            <v>FPUS2</v>
          </cell>
          <cell r="E766">
            <v>39222.300000000003</v>
          </cell>
          <cell r="G766">
            <v>2339610.1950000003</v>
          </cell>
        </row>
        <row r="767">
          <cell r="B767" t="str">
            <v>FPUS2</v>
          </cell>
          <cell r="E767">
            <v>39222.300000000003</v>
          </cell>
          <cell r="G767">
            <v>2339610.1950000003</v>
          </cell>
        </row>
        <row r="768">
          <cell r="B768" t="str">
            <v>FPUS2</v>
          </cell>
          <cell r="E768">
            <v>39222.300000000003</v>
          </cell>
          <cell r="G768">
            <v>2339610.1950000003</v>
          </cell>
        </row>
        <row r="769">
          <cell r="B769" t="str">
            <v>FPUS2</v>
          </cell>
          <cell r="E769">
            <v>33151.81</v>
          </cell>
          <cell r="G769">
            <v>1977505.4664999999</v>
          </cell>
        </row>
        <row r="770">
          <cell r="B770" t="str">
            <v>FPUS2</v>
          </cell>
          <cell r="E770">
            <v>96250</v>
          </cell>
          <cell r="G770">
            <v>5760562.5</v>
          </cell>
        </row>
        <row r="771">
          <cell r="B771" t="str">
            <v>FPUS2</v>
          </cell>
          <cell r="E771">
            <v>38918.879999999997</v>
          </cell>
          <cell r="G771">
            <v>2301273.3744000001</v>
          </cell>
        </row>
        <row r="772">
          <cell r="B772" t="str">
            <v>FPUS2</v>
          </cell>
          <cell r="E772">
            <v>123500</v>
          </cell>
          <cell r="G772">
            <v>7390240</v>
          </cell>
        </row>
        <row r="773">
          <cell r="B773" t="str">
            <v>FPUS2</v>
          </cell>
          <cell r="E773">
            <v>34749</v>
          </cell>
          <cell r="G773">
            <v>2118994.02</v>
          </cell>
        </row>
        <row r="774">
          <cell r="B774" t="str">
            <v>FPUS2</v>
          </cell>
          <cell r="E774">
            <v>38610</v>
          </cell>
          <cell r="G774">
            <v>2354437.7999999998</v>
          </cell>
        </row>
        <row r="775">
          <cell r="B775" t="str">
            <v>FPUS2</v>
          </cell>
          <cell r="E775">
            <v>38610</v>
          </cell>
          <cell r="G775">
            <v>2354437.7999999998</v>
          </cell>
        </row>
        <row r="776">
          <cell r="B776" t="str">
            <v>FPUS2</v>
          </cell>
          <cell r="E776">
            <v>34875</v>
          </cell>
          <cell r="G776">
            <v>2126677.5</v>
          </cell>
        </row>
        <row r="777">
          <cell r="B777" t="str">
            <v>FPUS2</v>
          </cell>
          <cell r="E777">
            <v>39721.5</v>
          </cell>
          <cell r="G777">
            <v>2422217.0699999998</v>
          </cell>
        </row>
        <row r="778">
          <cell r="B778" t="str">
            <v>FPUS2</v>
          </cell>
          <cell r="E778">
            <v>35280</v>
          </cell>
          <cell r="G778">
            <v>2151374.4</v>
          </cell>
        </row>
        <row r="779">
          <cell r="B779" t="str">
            <v>FPUS2</v>
          </cell>
          <cell r="E779">
            <v>46452</v>
          </cell>
          <cell r="G779">
            <v>2832642.96</v>
          </cell>
        </row>
        <row r="780">
          <cell r="B780" t="str">
            <v>FPUS2</v>
          </cell>
          <cell r="E780">
            <v>42525.8</v>
          </cell>
          <cell r="G780">
            <v>2593223.284</v>
          </cell>
        </row>
        <row r="781">
          <cell r="B781" t="str">
            <v>FPUS2</v>
          </cell>
          <cell r="E781">
            <v>126900</v>
          </cell>
          <cell r="G781">
            <v>7592427</v>
          </cell>
        </row>
        <row r="782">
          <cell r="B782" t="str">
            <v>FPUS2</v>
          </cell>
          <cell r="E782">
            <v>38975.629999999997</v>
          </cell>
          <cell r="G782">
            <v>2324896.3295</v>
          </cell>
        </row>
        <row r="783">
          <cell r="B783" t="str">
            <v>FPUS2</v>
          </cell>
          <cell r="E783">
            <v>38975.629999999997</v>
          </cell>
          <cell r="G783">
            <v>2324896.3295</v>
          </cell>
        </row>
        <row r="784">
          <cell r="B784" t="str">
            <v>FPUS2</v>
          </cell>
          <cell r="E784">
            <v>38975.629999999997</v>
          </cell>
          <cell r="G784">
            <v>2324896.3295</v>
          </cell>
        </row>
        <row r="785">
          <cell r="B785" t="str">
            <v>FPUS2</v>
          </cell>
          <cell r="E785">
            <v>42446.400000000001</v>
          </cell>
          <cell r="G785">
            <v>2531927.7600000002</v>
          </cell>
        </row>
        <row r="786">
          <cell r="B786" t="str">
            <v>FPUS2</v>
          </cell>
          <cell r="E786">
            <v>39780</v>
          </cell>
          <cell r="G786">
            <v>2372877</v>
          </cell>
        </row>
        <row r="787">
          <cell r="B787" t="str">
            <v>FPUS2</v>
          </cell>
          <cell r="E787">
            <v>49375</v>
          </cell>
          <cell r="G787">
            <v>2945218.75</v>
          </cell>
        </row>
        <row r="788">
          <cell r="B788" t="str">
            <v>FPUS2</v>
          </cell>
          <cell r="E788">
            <v>49375</v>
          </cell>
          <cell r="G788">
            <v>2945218.75</v>
          </cell>
        </row>
        <row r="789">
          <cell r="B789" t="str">
            <v>FPUS2</v>
          </cell>
          <cell r="E789">
            <v>41140.129999999997</v>
          </cell>
          <cell r="G789">
            <v>2506668.1209</v>
          </cell>
        </row>
        <row r="790">
          <cell r="B790" t="str">
            <v>FPUS2</v>
          </cell>
          <cell r="E790">
            <v>33859.870000000003</v>
          </cell>
          <cell r="G790">
            <v>2063081.8791000003</v>
          </cell>
        </row>
        <row r="791">
          <cell r="B791" t="str">
            <v>FPUS2</v>
          </cell>
          <cell r="E791">
            <v>7280.2</v>
          </cell>
          <cell r="G791">
            <v>441180.12</v>
          </cell>
        </row>
        <row r="792">
          <cell r="B792" t="str">
            <v>FPUS2</v>
          </cell>
          <cell r="E792">
            <v>54432</v>
          </cell>
          <cell r="G792">
            <v>3257210.8800000004</v>
          </cell>
        </row>
        <row r="793">
          <cell r="B793" t="str">
            <v>FPUS2</v>
          </cell>
          <cell r="E793">
            <v>39222.300000000003</v>
          </cell>
          <cell r="G793">
            <v>2377263.6030000001</v>
          </cell>
        </row>
        <row r="794">
          <cell r="B794" t="str">
            <v>FPUS2</v>
          </cell>
          <cell r="E794">
            <v>39222.300000000003</v>
          </cell>
          <cell r="G794">
            <v>2392560.3000000003</v>
          </cell>
        </row>
        <row r="795">
          <cell r="B795" t="str">
            <v>FPUS2</v>
          </cell>
          <cell r="E795">
            <v>3444.6</v>
          </cell>
          <cell r="G795">
            <v>208777.20600000001</v>
          </cell>
        </row>
        <row r="796">
          <cell r="B796" t="str">
            <v>FPUS2</v>
          </cell>
          <cell r="E796">
            <v>35777.699999999997</v>
          </cell>
          <cell r="G796">
            <v>2182439.6999999997</v>
          </cell>
        </row>
        <row r="797">
          <cell r="B797" t="str">
            <v>FPUS2</v>
          </cell>
          <cell r="E797">
            <v>46312.5</v>
          </cell>
          <cell r="G797">
            <v>2825062.5</v>
          </cell>
        </row>
        <row r="798">
          <cell r="B798" t="str">
            <v>FPUS2</v>
          </cell>
          <cell r="E798">
            <v>34834.800000000003</v>
          </cell>
          <cell r="G798">
            <v>2124922.8000000003</v>
          </cell>
        </row>
        <row r="799">
          <cell r="B799" t="str">
            <v>FPUS2</v>
          </cell>
          <cell r="E799">
            <v>42657</v>
          </cell>
          <cell r="G799">
            <v>2587573.6199999996</v>
          </cell>
        </row>
        <row r="800">
          <cell r="B800" t="str">
            <v>FPUS2</v>
          </cell>
          <cell r="E800">
            <v>42657</v>
          </cell>
          <cell r="G800">
            <v>2587573.6199999996</v>
          </cell>
        </row>
        <row r="801">
          <cell r="B801" t="str">
            <v>FPUS1</v>
          </cell>
          <cell r="E801">
            <v>173879.62</v>
          </cell>
          <cell r="G801">
            <v>10509284.232799999</v>
          </cell>
        </row>
        <row r="802">
          <cell r="B802" t="str">
            <v>FPUS2</v>
          </cell>
          <cell r="E802">
            <v>96250</v>
          </cell>
          <cell r="G802">
            <v>5760562.5</v>
          </cell>
        </row>
        <row r="803">
          <cell r="B803" t="str">
            <v>FPUS2</v>
          </cell>
          <cell r="E803">
            <v>47083.6</v>
          </cell>
          <cell r="G803">
            <v>2806182.56</v>
          </cell>
        </row>
        <row r="804">
          <cell r="B804" t="str">
            <v>FPUS2</v>
          </cell>
          <cell r="E804">
            <v>47083.68</v>
          </cell>
          <cell r="G804">
            <v>2806187.3280000002</v>
          </cell>
        </row>
        <row r="805">
          <cell r="B805" t="str">
            <v>FPUS2</v>
          </cell>
          <cell r="E805">
            <v>37342.5</v>
          </cell>
          <cell r="G805">
            <v>2225613</v>
          </cell>
        </row>
        <row r="806">
          <cell r="B806" t="str">
            <v>FPUS2</v>
          </cell>
          <cell r="E806">
            <v>36757.5</v>
          </cell>
          <cell r="G806">
            <v>2190747</v>
          </cell>
        </row>
        <row r="807">
          <cell r="B807" t="str">
            <v>FPUS2</v>
          </cell>
          <cell r="E807">
            <v>45337.5</v>
          </cell>
          <cell r="G807">
            <v>2702115</v>
          </cell>
        </row>
        <row r="808">
          <cell r="B808" t="str">
            <v>FPUS2</v>
          </cell>
          <cell r="E808">
            <v>42607.5</v>
          </cell>
          <cell r="G808">
            <v>2539407</v>
          </cell>
        </row>
        <row r="809">
          <cell r="B809" t="str">
            <v>FPUS1</v>
          </cell>
          <cell r="E809">
            <v>21643.63</v>
          </cell>
          <cell r="G809">
            <v>1330001.0635000002</v>
          </cell>
        </row>
        <row r="810">
          <cell r="B810" t="str">
            <v>FPUS1</v>
          </cell>
          <cell r="E810">
            <v>11722.16</v>
          </cell>
          <cell r="G810">
            <v>720326.73200000008</v>
          </cell>
        </row>
        <row r="811">
          <cell r="B811" t="str">
            <v>FPUS1</v>
          </cell>
          <cell r="E811">
            <v>26532.82</v>
          </cell>
          <cell r="G811">
            <v>1630441.7890000001</v>
          </cell>
        </row>
        <row r="812">
          <cell r="B812" t="str">
            <v>FPUS2</v>
          </cell>
          <cell r="E812">
            <v>18377.5</v>
          </cell>
          <cell r="G812">
            <v>1103568.875</v>
          </cell>
        </row>
        <row r="813">
          <cell r="B813" t="str">
            <v>FPUS2</v>
          </cell>
          <cell r="E813">
            <v>30900</v>
          </cell>
          <cell r="G813">
            <v>1847820</v>
          </cell>
        </row>
        <row r="814">
          <cell r="B814" t="str">
            <v>FPUS2</v>
          </cell>
          <cell r="E814">
            <v>123500</v>
          </cell>
          <cell r="G814">
            <v>7385300</v>
          </cell>
        </row>
        <row r="815">
          <cell r="B815" t="str">
            <v>FPUS2</v>
          </cell>
          <cell r="E815">
            <v>34750</v>
          </cell>
          <cell r="G815">
            <v>2119402.5</v>
          </cell>
        </row>
        <row r="816">
          <cell r="B816" t="str">
            <v>FPUS2</v>
          </cell>
          <cell r="E816">
            <v>38697.75</v>
          </cell>
          <cell r="G816">
            <v>2360175.7725</v>
          </cell>
        </row>
        <row r="817">
          <cell r="B817" t="str">
            <v>FPUS2</v>
          </cell>
          <cell r="E817">
            <v>30576</v>
          </cell>
          <cell r="G817">
            <v>1864830.24</v>
          </cell>
        </row>
        <row r="818">
          <cell r="B818" t="str">
            <v>FPUS2</v>
          </cell>
          <cell r="E818">
            <v>47040</v>
          </cell>
          <cell r="G818">
            <v>2868969.6</v>
          </cell>
        </row>
        <row r="819">
          <cell r="B819" t="str">
            <v>FPUS2</v>
          </cell>
          <cell r="E819">
            <v>34875</v>
          </cell>
          <cell r="G819">
            <v>2127026.25</v>
          </cell>
        </row>
        <row r="820">
          <cell r="B820" t="str">
            <v>FPUS2</v>
          </cell>
          <cell r="E820">
            <v>1210.75</v>
          </cell>
          <cell r="G820">
            <v>72269.667499999996</v>
          </cell>
        </row>
        <row r="821">
          <cell r="B821" t="str">
            <v>FPUS2</v>
          </cell>
          <cell r="E821">
            <v>40589.25</v>
          </cell>
          <cell r="G821">
            <v>2475538.3574999999</v>
          </cell>
        </row>
        <row r="822">
          <cell r="B822" t="str">
            <v>FPUS2</v>
          </cell>
          <cell r="E822">
            <v>36786.75</v>
          </cell>
          <cell r="G822">
            <v>2196168.9750000001</v>
          </cell>
        </row>
        <row r="823">
          <cell r="B823" t="str">
            <v>FPUS2</v>
          </cell>
          <cell r="E823">
            <v>39382.199999999997</v>
          </cell>
          <cell r="G823">
            <v>2351117.34</v>
          </cell>
        </row>
        <row r="824">
          <cell r="B824" t="str">
            <v>FPUS2</v>
          </cell>
          <cell r="E824">
            <v>39382.199999999997</v>
          </cell>
          <cell r="G824">
            <v>2351117.34</v>
          </cell>
        </row>
        <row r="825">
          <cell r="B825" t="str">
            <v>FPUS2</v>
          </cell>
          <cell r="E825">
            <v>46020</v>
          </cell>
          <cell r="G825">
            <v>2747394</v>
          </cell>
        </row>
        <row r="826">
          <cell r="B826" t="str">
            <v>FPUS2</v>
          </cell>
          <cell r="E826">
            <v>34125</v>
          </cell>
          <cell r="G826">
            <v>2083672.5</v>
          </cell>
        </row>
        <row r="827">
          <cell r="B827" t="str">
            <v>FPUS2</v>
          </cell>
          <cell r="E827">
            <v>15375</v>
          </cell>
          <cell r="G827">
            <v>917580</v>
          </cell>
        </row>
        <row r="828">
          <cell r="B828" t="str">
            <v>FPUS2</v>
          </cell>
          <cell r="E828">
            <v>32175</v>
          </cell>
          <cell r="G828">
            <v>1920204</v>
          </cell>
        </row>
        <row r="829">
          <cell r="B829" t="str">
            <v>FPUS1</v>
          </cell>
          <cell r="E829">
            <v>29131.98</v>
          </cell>
          <cell r="G829">
            <v>1791616.77</v>
          </cell>
        </row>
        <row r="830">
          <cell r="B830" t="str">
            <v>FPUS1</v>
          </cell>
          <cell r="E830">
            <v>6956.44</v>
          </cell>
          <cell r="G830">
            <v>421142.87759999995</v>
          </cell>
        </row>
        <row r="831">
          <cell r="B831" t="str">
            <v>FPUS2</v>
          </cell>
          <cell r="E831">
            <v>37644.75</v>
          </cell>
          <cell r="G831">
            <v>2247768.0225</v>
          </cell>
        </row>
        <row r="832">
          <cell r="B832" t="str">
            <v>FPUS2</v>
          </cell>
          <cell r="E832">
            <v>64575</v>
          </cell>
          <cell r="G832">
            <v>3840275.25</v>
          </cell>
        </row>
        <row r="833">
          <cell r="B833" t="str">
            <v>FPUS2</v>
          </cell>
          <cell r="E833">
            <v>38975.629999999997</v>
          </cell>
          <cell r="G833">
            <v>2324896.3295</v>
          </cell>
        </row>
        <row r="834">
          <cell r="B834" t="str">
            <v>FPUS2</v>
          </cell>
          <cell r="E834">
            <v>35100</v>
          </cell>
          <cell r="G834">
            <v>2130219</v>
          </cell>
        </row>
        <row r="835">
          <cell r="B835" t="str">
            <v>FPUS2</v>
          </cell>
          <cell r="E835">
            <v>7317.3</v>
          </cell>
          <cell r="G835">
            <v>436476.94500000001</v>
          </cell>
        </row>
        <row r="836">
          <cell r="B836" t="str">
            <v>FPUS2</v>
          </cell>
          <cell r="E836">
            <v>39900</v>
          </cell>
          <cell r="G836">
            <v>2421531</v>
          </cell>
        </row>
        <row r="837">
          <cell r="B837" t="str">
            <v>FPUS2</v>
          </cell>
          <cell r="E837">
            <v>34834.800000000003</v>
          </cell>
          <cell r="G837">
            <v>2126664.54</v>
          </cell>
        </row>
        <row r="838">
          <cell r="B838" t="str">
            <v>FPUS2</v>
          </cell>
          <cell r="E838">
            <v>11567.3</v>
          </cell>
          <cell r="G838">
            <v>689989.44499999995</v>
          </cell>
        </row>
        <row r="839">
          <cell r="B839" t="str">
            <v>FPUS2</v>
          </cell>
          <cell r="E839">
            <v>31040.2</v>
          </cell>
          <cell r="G839">
            <v>1895004.21</v>
          </cell>
        </row>
        <row r="840">
          <cell r="B840" t="str">
            <v>FPUS2</v>
          </cell>
          <cell r="E840">
            <v>44828.55</v>
          </cell>
          <cell r="G840">
            <v>2674023.0075000003</v>
          </cell>
        </row>
        <row r="841">
          <cell r="B841" t="str">
            <v>FPUS2</v>
          </cell>
          <cell r="E841">
            <v>89578.12</v>
          </cell>
          <cell r="G841">
            <v>5506367.0363999996</v>
          </cell>
        </row>
        <row r="842">
          <cell r="B842" t="str">
            <v>FPUS2</v>
          </cell>
          <cell r="E842">
            <v>32373.43</v>
          </cell>
          <cell r="G842">
            <v>1928485.2250999999</v>
          </cell>
        </row>
        <row r="843">
          <cell r="B843" t="str">
            <v>FPUS2</v>
          </cell>
          <cell r="E843">
            <v>32373.43</v>
          </cell>
          <cell r="G843">
            <v>1928485.2250999999</v>
          </cell>
        </row>
        <row r="844">
          <cell r="B844" t="str">
            <v>FPUS2</v>
          </cell>
          <cell r="E844">
            <v>32373.43</v>
          </cell>
          <cell r="G844">
            <v>1928485.2250999999</v>
          </cell>
        </row>
        <row r="845">
          <cell r="B845" t="str">
            <v>FPUS2</v>
          </cell>
          <cell r="E845">
            <v>40051.07</v>
          </cell>
          <cell r="G845">
            <v>2385842.2398999999</v>
          </cell>
        </row>
        <row r="846">
          <cell r="B846" t="str">
            <v>FPUS2</v>
          </cell>
          <cell r="E846">
            <v>40051.07</v>
          </cell>
          <cell r="G846">
            <v>2385842.2398999999</v>
          </cell>
        </row>
        <row r="847">
          <cell r="B847" t="str">
            <v>FPUS2</v>
          </cell>
          <cell r="E847">
            <v>42900</v>
          </cell>
          <cell r="G847">
            <v>2555553</v>
          </cell>
        </row>
        <row r="848">
          <cell r="B848" t="str">
            <v>FPUS2</v>
          </cell>
          <cell r="E848">
            <v>33345</v>
          </cell>
          <cell r="G848">
            <v>1988695.8</v>
          </cell>
        </row>
        <row r="849">
          <cell r="B849" t="str">
            <v>FPUS2</v>
          </cell>
          <cell r="E849">
            <v>39780</v>
          </cell>
          <cell r="G849">
            <v>2372479.2000000002</v>
          </cell>
        </row>
        <row r="850">
          <cell r="B850" t="str">
            <v>FPUS2</v>
          </cell>
          <cell r="E850">
            <v>16274.41</v>
          </cell>
          <cell r="G850">
            <v>1000225.2386</v>
          </cell>
        </row>
        <row r="851">
          <cell r="B851" t="str">
            <v>FPUS2</v>
          </cell>
          <cell r="E851">
            <v>63605.39</v>
          </cell>
          <cell r="G851">
            <v>3909187.2694000001</v>
          </cell>
        </row>
        <row r="852">
          <cell r="B852" t="str">
            <v>FPUS2</v>
          </cell>
          <cell r="E852">
            <v>23300.23</v>
          </cell>
          <cell r="G852">
            <v>1432032.1358</v>
          </cell>
        </row>
        <row r="853">
          <cell r="B853" t="str">
            <v>FPUS2</v>
          </cell>
          <cell r="E853">
            <v>20805.68</v>
          </cell>
          <cell r="G853">
            <v>1278717.0928</v>
          </cell>
        </row>
        <row r="854">
          <cell r="B854" t="str">
            <v>FPUS2</v>
          </cell>
          <cell r="E854">
            <v>18160.32</v>
          </cell>
          <cell r="G854">
            <v>1097428.1376</v>
          </cell>
        </row>
        <row r="855">
          <cell r="B855" t="str">
            <v>FPUS2</v>
          </cell>
          <cell r="E855">
            <v>37635</v>
          </cell>
          <cell r="G855">
            <v>2241540.6</v>
          </cell>
        </row>
        <row r="856">
          <cell r="B856" t="str">
            <v>FPUS2</v>
          </cell>
          <cell r="E856">
            <v>37635</v>
          </cell>
          <cell r="G856">
            <v>2241540.6</v>
          </cell>
        </row>
        <row r="857">
          <cell r="B857" t="str">
            <v>FPUS2</v>
          </cell>
          <cell r="E857">
            <v>37635</v>
          </cell>
          <cell r="G857">
            <v>2241540.6</v>
          </cell>
        </row>
        <row r="858">
          <cell r="B858" t="str">
            <v>FPUS2</v>
          </cell>
          <cell r="E858">
            <v>35770</v>
          </cell>
          <cell r="G858">
            <v>2130461.2000000002</v>
          </cell>
        </row>
        <row r="859">
          <cell r="B859" t="str">
            <v>FPUS2</v>
          </cell>
          <cell r="E859">
            <v>64350</v>
          </cell>
          <cell r="G859">
            <v>3832686</v>
          </cell>
        </row>
        <row r="860">
          <cell r="B860" t="str">
            <v>FPUS2</v>
          </cell>
          <cell r="E860">
            <v>41074</v>
          </cell>
          <cell r="G860">
            <v>2446367.44</v>
          </cell>
        </row>
        <row r="861">
          <cell r="B861" t="str">
            <v>FPUS2</v>
          </cell>
          <cell r="E861">
            <v>47040</v>
          </cell>
          <cell r="G861">
            <v>2801702.4</v>
          </cell>
        </row>
        <row r="862">
          <cell r="B862" t="str">
            <v>FPUS2</v>
          </cell>
          <cell r="E862">
            <v>38828.160000000003</v>
          </cell>
          <cell r="G862">
            <v>2312605.2096000002</v>
          </cell>
        </row>
        <row r="863">
          <cell r="B863" t="str">
            <v>FPUS2</v>
          </cell>
          <cell r="E863">
            <v>35755.5</v>
          </cell>
          <cell r="G863">
            <v>2129597.58</v>
          </cell>
        </row>
        <row r="864">
          <cell r="B864" t="str">
            <v>FPUS2</v>
          </cell>
          <cell r="E864">
            <v>72000</v>
          </cell>
          <cell r="G864">
            <v>4288320</v>
          </cell>
        </row>
        <row r="865">
          <cell r="B865" t="str">
            <v>FPUS2</v>
          </cell>
          <cell r="E865">
            <v>39721.5</v>
          </cell>
          <cell r="G865">
            <v>2365812.54</v>
          </cell>
        </row>
        <row r="866">
          <cell r="B866" t="str">
            <v>FPUS2</v>
          </cell>
          <cell r="E866">
            <v>35300</v>
          </cell>
          <cell r="G866">
            <v>2102468</v>
          </cell>
        </row>
        <row r="867">
          <cell r="B867" t="str">
            <v>FPUS2</v>
          </cell>
          <cell r="E867">
            <v>35300</v>
          </cell>
          <cell r="G867">
            <v>2102468</v>
          </cell>
        </row>
        <row r="868">
          <cell r="B868" t="str">
            <v>FPUS2</v>
          </cell>
          <cell r="E868">
            <v>36300</v>
          </cell>
          <cell r="G868">
            <v>2162028</v>
          </cell>
        </row>
        <row r="869">
          <cell r="B869" t="str">
            <v>FPUS2</v>
          </cell>
          <cell r="E869">
            <v>36300</v>
          </cell>
          <cell r="G869">
            <v>2162028</v>
          </cell>
        </row>
        <row r="870">
          <cell r="B870" t="str">
            <v>FPUS2</v>
          </cell>
          <cell r="E870">
            <v>41834.5</v>
          </cell>
          <cell r="G870">
            <v>2491662.8200000003</v>
          </cell>
        </row>
        <row r="871">
          <cell r="B871" t="str">
            <v>FPUS2</v>
          </cell>
          <cell r="E871">
            <v>71511</v>
          </cell>
          <cell r="G871">
            <v>4259195.16</v>
          </cell>
        </row>
        <row r="872">
          <cell r="B872" t="str">
            <v>FPUS1</v>
          </cell>
          <cell r="E872">
            <v>80643.86</v>
          </cell>
          <cell r="G872">
            <v>4956774.8549000006</v>
          </cell>
        </row>
        <row r="873">
          <cell r="B873" t="str">
            <v>FPUS1</v>
          </cell>
          <cell r="E873">
            <v>5377.65</v>
          </cell>
          <cell r="G873">
            <v>324810.06</v>
          </cell>
        </row>
        <row r="874">
          <cell r="B874" t="str">
            <v>FPUS2</v>
          </cell>
          <cell r="E874">
            <v>45754.8</v>
          </cell>
          <cell r="G874">
            <v>2726986.08</v>
          </cell>
        </row>
        <row r="875">
          <cell r="B875" t="str">
            <v>FPUS2</v>
          </cell>
          <cell r="E875">
            <v>34834.800000000003</v>
          </cell>
          <cell r="G875">
            <v>2076154.0800000003</v>
          </cell>
        </row>
        <row r="876">
          <cell r="B876" t="str">
            <v>FPUS2</v>
          </cell>
          <cell r="E876">
            <v>45825</v>
          </cell>
          <cell r="G876">
            <v>2721088.5</v>
          </cell>
        </row>
        <row r="877">
          <cell r="B877" t="str">
            <v>FPUS2</v>
          </cell>
          <cell r="E877">
            <v>42615.3</v>
          </cell>
          <cell r="G877">
            <v>2532627.2790000001</v>
          </cell>
        </row>
        <row r="878">
          <cell r="B878" t="str">
            <v>FPUS2</v>
          </cell>
          <cell r="E878">
            <v>38805</v>
          </cell>
          <cell r="G878">
            <v>2306181.15</v>
          </cell>
        </row>
        <row r="879">
          <cell r="B879" t="str">
            <v>FPUS2</v>
          </cell>
          <cell r="E879">
            <v>38805</v>
          </cell>
          <cell r="G879">
            <v>2306181.15</v>
          </cell>
        </row>
        <row r="880">
          <cell r="B880" t="str">
            <v>FPUS2</v>
          </cell>
          <cell r="E880">
            <v>38805</v>
          </cell>
          <cell r="G880">
            <v>2306181.15</v>
          </cell>
        </row>
        <row r="881">
          <cell r="B881" t="str">
            <v>FPUS2</v>
          </cell>
          <cell r="E881">
            <v>39487</v>
          </cell>
          <cell r="G881">
            <v>2346712.41</v>
          </cell>
        </row>
        <row r="882">
          <cell r="B882" t="str">
            <v>FPUS2</v>
          </cell>
          <cell r="E882">
            <v>39487</v>
          </cell>
          <cell r="G882">
            <v>2346712.41</v>
          </cell>
        </row>
        <row r="883">
          <cell r="B883" t="str">
            <v>FPUS2</v>
          </cell>
          <cell r="E883">
            <v>37400</v>
          </cell>
          <cell r="G883">
            <v>2227170</v>
          </cell>
        </row>
        <row r="884">
          <cell r="B884" t="str">
            <v>FPUS2</v>
          </cell>
          <cell r="E884">
            <v>35000</v>
          </cell>
          <cell r="G884">
            <v>2070250</v>
          </cell>
        </row>
        <row r="885">
          <cell r="B885" t="str">
            <v>FPUS2</v>
          </cell>
          <cell r="E885">
            <v>19600</v>
          </cell>
          <cell r="G885">
            <v>1169198.8</v>
          </cell>
        </row>
        <row r="886">
          <cell r="B886" t="str">
            <v>FPUS2</v>
          </cell>
          <cell r="E886">
            <v>32656.25</v>
          </cell>
          <cell r="G886">
            <v>1950884.375</v>
          </cell>
        </row>
        <row r="887">
          <cell r="B887" t="str">
            <v>FPUS2</v>
          </cell>
          <cell r="E887">
            <v>32319</v>
          </cell>
          <cell r="G887">
            <v>1941725.52</v>
          </cell>
        </row>
        <row r="888">
          <cell r="B888" t="str">
            <v>FPUS2</v>
          </cell>
          <cell r="E888">
            <v>18000</v>
          </cell>
          <cell r="G888">
            <v>1063832.3999999999</v>
          </cell>
        </row>
        <row r="889">
          <cell r="B889" t="str">
            <v>FPUS1</v>
          </cell>
          <cell r="E889">
            <v>7400</v>
          </cell>
          <cell r="G889">
            <v>446498.24</v>
          </cell>
        </row>
        <row r="890">
          <cell r="B890" t="str">
            <v>FPUS1</v>
          </cell>
          <cell r="E890">
            <v>8500</v>
          </cell>
          <cell r="G890">
            <v>512869.60000000003</v>
          </cell>
        </row>
        <row r="891">
          <cell r="B891" t="str">
            <v>FPUS1</v>
          </cell>
          <cell r="E891">
            <v>10700</v>
          </cell>
          <cell r="G891">
            <v>645612.32000000007</v>
          </cell>
        </row>
        <row r="892">
          <cell r="B892" t="str">
            <v>FPUS2</v>
          </cell>
          <cell r="E892">
            <v>34431</v>
          </cell>
          <cell r="G892">
            <v>2071024.65</v>
          </cell>
        </row>
        <row r="893">
          <cell r="B893" t="str">
            <v>FPUS2</v>
          </cell>
          <cell r="E893">
            <v>38831.83</v>
          </cell>
          <cell r="G893">
            <v>2333404.6647000001</v>
          </cell>
        </row>
        <row r="894">
          <cell r="B894" t="str">
            <v>FPUS2</v>
          </cell>
          <cell r="E894">
            <v>48000</v>
          </cell>
          <cell r="G894">
            <v>2889600</v>
          </cell>
        </row>
        <row r="895">
          <cell r="B895" t="str">
            <v>FPUS1</v>
          </cell>
          <cell r="E895">
            <v>7000</v>
          </cell>
          <cell r="G895">
            <v>421664.6</v>
          </cell>
        </row>
        <row r="896">
          <cell r="B896" t="str">
            <v>FPUS1</v>
          </cell>
          <cell r="E896">
            <v>5700</v>
          </cell>
          <cell r="G896">
            <v>343071.60000000003</v>
          </cell>
        </row>
        <row r="897">
          <cell r="B897" t="str">
            <v>FPUS2</v>
          </cell>
          <cell r="E897">
            <v>12100</v>
          </cell>
          <cell r="G897">
            <v>724879.54</v>
          </cell>
        </row>
        <row r="898">
          <cell r="B898" t="str">
            <v>FPUS2</v>
          </cell>
          <cell r="E898">
            <v>37647.5</v>
          </cell>
          <cell r="G898">
            <v>2249438.125</v>
          </cell>
        </row>
        <row r="899">
          <cell r="B899" t="str">
            <v>FPUS2</v>
          </cell>
          <cell r="E899">
            <v>49659</v>
          </cell>
          <cell r="G899">
            <v>2955703.68</v>
          </cell>
        </row>
        <row r="900">
          <cell r="B900" t="str">
            <v>FPUS2</v>
          </cell>
          <cell r="E900">
            <v>31180.400000000001</v>
          </cell>
          <cell r="G900">
            <v>1855857.4080000003</v>
          </cell>
        </row>
        <row r="901">
          <cell r="B901" t="str">
            <v>FPUS2</v>
          </cell>
          <cell r="E901">
            <v>87999.58</v>
          </cell>
          <cell r="G901">
            <v>5406694.1952</v>
          </cell>
        </row>
        <row r="902">
          <cell r="B902" t="str">
            <v>FPUS2</v>
          </cell>
          <cell r="E902">
            <v>176189.68</v>
          </cell>
          <cell r="G902">
            <v>10833903.4232</v>
          </cell>
        </row>
        <row r="903">
          <cell r="B903" t="str">
            <v>FPUS2</v>
          </cell>
          <cell r="E903">
            <v>146298.79</v>
          </cell>
          <cell r="G903">
            <v>8995912.5971000008</v>
          </cell>
        </row>
        <row r="904">
          <cell r="B904" t="str">
            <v>FPUS2</v>
          </cell>
          <cell r="E904">
            <v>146177.03</v>
          </cell>
          <cell r="G904">
            <v>8988425.5746999998</v>
          </cell>
        </row>
        <row r="905">
          <cell r="B905" t="str">
            <v>FPUS2</v>
          </cell>
          <cell r="E905">
            <v>209502.89</v>
          </cell>
          <cell r="G905">
            <v>12913758.139600001</v>
          </cell>
        </row>
        <row r="906">
          <cell r="B906" t="str">
            <v>FPUS2</v>
          </cell>
          <cell r="E906">
            <v>209190.2</v>
          </cell>
          <cell r="G906">
            <v>12852645.888</v>
          </cell>
        </row>
        <row r="907">
          <cell r="B907" t="str">
            <v>FSUS2</v>
          </cell>
          <cell r="E907">
            <v>21420</v>
          </cell>
          <cell r="G907">
            <v>1321614</v>
          </cell>
        </row>
        <row r="908">
          <cell r="B908" t="str">
            <v>FSUS2</v>
          </cell>
          <cell r="E908">
            <v>46266.1</v>
          </cell>
          <cell r="G908">
            <v>2865259.5729999999</v>
          </cell>
        </row>
        <row r="909">
          <cell r="B909" t="str">
            <v>FSUS2</v>
          </cell>
          <cell r="E909">
            <v>7578.4</v>
          </cell>
          <cell r="G909">
            <v>469709.23199999996</v>
          </cell>
        </row>
        <row r="910">
          <cell r="B910" t="str">
            <v>FSUS2</v>
          </cell>
          <cell r="E910">
            <v>37910</v>
          </cell>
          <cell r="G910">
            <v>2332223.2000000002</v>
          </cell>
        </row>
        <row r="911">
          <cell r="B911" t="str">
            <v>FSUS2</v>
          </cell>
          <cell r="E911">
            <v>21420</v>
          </cell>
          <cell r="G911">
            <v>1322470.8</v>
          </cell>
        </row>
        <row r="912">
          <cell r="B912" t="str">
            <v>FSUS2</v>
          </cell>
          <cell r="E912">
            <v>46641.1</v>
          </cell>
          <cell r="G912">
            <v>2889416.145</v>
          </cell>
        </row>
        <row r="913">
          <cell r="B913" t="str">
            <v>FSUS2</v>
          </cell>
          <cell r="E913">
            <v>17397.439999999999</v>
          </cell>
          <cell r="G913">
            <v>1078293.3311999999</v>
          </cell>
        </row>
        <row r="914">
          <cell r="B914" t="str">
            <v>FPEU2</v>
          </cell>
          <cell r="E914">
            <v>57000</v>
          </cell>
          <cell r="G914">
            <v>4642650</v>
          </cell>
        </row>
        <row r="915">
          <cell r="B915" t="str">
            <v>FPEU2</v>
          </cell>
          <cell r="E915">
            <v>90000</v>
          </cell>
          <cell r="G915">
            <v>7224300</v>
          </cell>
        </row>
        <row r="916">
          <cell r="B916" t="str">
            <v>FPEU2</v>
          </cell>
          <cell r="E916">
            <v>64000</v>
          </cell>
          <cell r="G916">
            <v>5113600</v>
          </cell>
        </row>
        <row r="917">
          <cell r="B917" t="str">
            <v>FPEU2</v>
          </cell>
          <cell r="E917">
            <v>122500</v>
          </cell>
          <cell r="G917">
            <v>9922500</v>
          </cell>
        </row>
        <row r="918">
          <cell r="B918" t="str">
            <v>FPEU2</v>
          </cell>
          <cell r="E918">
            <v>25700</v>
          </cell>
          <cell r="G918">
            <v>2050603.0000000002</v>
          </cell>
        </row>
        <row r="919">
          <cell r="B919" t="str">
            <v>FSEU2</v>
          </cell>
          <cell r="E919">
            <v>1400000</v>
          </cell>
          <cell r="G919">
            <v>114730000</v>
          </cell>
        </row>
        <row r="920">
          <cell r="B920" t="str">
            <v>FPUK2</v>
          </cell>
          <cell r="E920">
            <v>6200</v>
          </cell>
          <cell r="G920">
            <v>736741.04</v>
          </cell>
        </row>
        <row r="921">
          <cell r="B921" t="str">
            <v>FPUS2</v>
          </cell>
          <cell r="E921">
            <v>39000</v>
          </cell>
          <cell r="G921">
            <v>2328300</v>
          </cell>
        </row>
        <row r="922">
          <cell r="B922" t="str">
            <v>FPUS2</v>
          </cell>
          <cell r="E922">
            <v>20500</v>
          </cell>
          <cell r="G922">
            <v>1224875</v>
          </cell>
        </row>
        <row r="923">
          <cell r="B923" t="str">
            <v>FPUS2</v>
          </cell>
          <cell r="E923">
            <v>13000</v>
          </cell>
          <cell r="G923">
            <v>777411.7</v>
          </cell>
        </row>
        <row r="924">
          <cell r="B924" t="str">
            <v>FPUS2</v>
          </cell>
          <cell r="E924">
            <v>20000</v>
          </cell>
          <cell r="G924">
            <v>1196018</v>
          </cell>
        </row>
        <row r="925">
          <cell r="B925" t="str">
            <v>FPUS1</v>
          </cell>
          <cell r="E925">
            <v>35000</v>
          </cell>
          <cell r="G925">
            <v>2115400</v>
          </cell>
        </row>
        <row r="926">
          <cell r="B926" t="str">
            <v>FPUS1</v>
          </cell>
          <cell r="E926">
            <v>33500</v>
          </cell>
          <cell r="G926">
            <v>2024740</v>
          </cell>
        </row>
        <row r="927">
          <cell r="B927" t="str">
            <v>FPUS2</v>
          </cell>
          <cell r="E927">
            <v>139700</v>
          </cell>
          <cell r="G927">
            <v>8370824</v>
          </cell>
        </row>
        <row r="928">
          <cell r="B928" t="str">
            <v>FPUS2</v>
          </cell>
          <cell r="E928">
            <v>151500</v>
          </cell>
          <cell r="G928">
            <v>8991525</v>
          </cell>
        </row>
        <row r="929">
          <cell r="B929" t="str">
            <v>FSUS2</v>
          </cell>
          <cell r="E929">
            <v>615000</v>
          </cell>
          <cell r="G929">
            <v>38142300</v>
          </cell>
        </row>
        <row r="930">
          <cell r="B930" t="str">
            <v>FPUS2</v>
          </cell>
          <cell r="E930">
            <v>100000</v>
          </cell>
          <cell r="G930">
            <v>6109000</v>
          </cell>
        </row>
        <row r="931">
          <cell r="B931" t="str">
            <v>FPUS2</v>
          </cell>
          <cell r="E931">
            <v>200000</v>
          </cell>
          <cell r="G931">
            <v>12396000</v>
          </cell>
        </row>
        <row r="932">
          <cell r="B932" t="str">
            <v>FPUS2</v>
          </cell>
          <cell r="E932">
            <v>100000</v>
          </cell>
          <cell r="G932">
            <v>6182000</v>
          </cell>
        </row>
        <row r="933">
          <cell r="B933" t="str">
            <v>FPUS2</v>
          </cell>
          <cell r="E933">
            <v>200000</v>
          </cell>
          <cell r="G933">
            <v>12376000</v>
          </cell>
        </row>
        <row r="934">
          <cell r="B934" t="str">
            <v>FPUS2</v>
          </cell>
          <cell r="E934">
            <v>200000</v>
          </cell>
          <cell r="G934">
            <v>12410000</v>
          </cell>
        </row>
        <row r="935">
          <cell r="B935" t="str">
            <v>FPUS2</v>
          </cell>
          <cell r="E935">
            <v>100000</v>
          </cell>
          <cell r="G935">
            <v>6190000</v>
          </cell>
        </row>
        <row r="936">
          <cell r="B936" t="str">
            <v>FPUS2</v>
          </cell>
          <cell r="E936">
            <v>100000</v>
          </cell>
          <cell r="G936">
            <v>6119000</v>
          </cell>
        </row>
        <row r="937">
          <cell r="B937" t="str">
            <v>FPUS2</v>
          </cell>
          <cell r="E937">
            <v>100000</v>
          </cell>
          <cell r="G937">
            <v>6189000</v>
          </cell>
        </row>
        <row r="938">
          <cell r="B938" t="str">
            <v>FPUS2</v>
          </cell>
          <cell r="E938">
            <v>100000</v>
          </cell>
          <cell r="G938">
            <v>6186000</v>
          </cell>
        </row>
        <row r="939">
          <cell r="B939" t="str">
            <v>FPUS2</v>
          </cell>
          <cell r="E939">
            <v>100000</v>
          </cell>
          <cell r="G939">
            <v>6118000</v>
          </cell>
        </row>
        <row r="940">
          <cell r="B940" t="str">
            <v>FPUS2</v>
          </cell>
          <cell r="E940">
            <v>100000</v>
          </cell>
          <cell r="G940">
            <v>6103000</v>
          </cell>
        </row>
        <row r="941">
          <cell r="B941" t="str">
            <v>FPUS2</v>
          </cell>
          <cell r="E941">
            <v>100000</v>
          </cell>
          <cell r="G941">
            <v>6190000</v>
          </cell>
        </row>
        <row r="942">
          <cell r="B942" t="str">
            <v>FPUS2</v>
          </cell>
          <cell r="E942">
            <v>100000</v>
          </cell>
          <cell r="G942">
            <v>6147000</v>
          </cell>
        </row>
        <row r="943">
          <cell r="B943" t="str">
            <v>FPUS2</v>
          </cell>
          <cell r="E943">
            <v>100000</v>
          </cell>
          <cell r="G943">
            <v>6185000</v>
          </cell>
        </row>
        <row r="944">
          <cell r="B944" t="str">
            <v>FPUS2</v>
          </cell>
          <cell r="E944">
            <v>100000</v>
          </cell>
          <cell r="G944">
            <v>6128000</v>
          </cell>
        </row>
        <row r="945">
          <cell r="B945" t="str">
            <v>FPUS2</v>
          </cell>
          <cell r="E945">
            <v>100000</v>
          </cell>
          <cell r="G945">
            <v>6203000</v>
          </cell>
        </row>
        <row r="946">
          <cell r="B946" t="str">
            <v>FPUS2</v>
          </cell>
          <cell r="E946">
            <v>100000</v>
          </cell>
          <cell r="G946">
            <v>6189000</v>
          </cell>
        </row>
        <row r="947">
          <cell r="B947" t="str">
            <v>FPUS2</v>
          </cell>
          <cell r="E947">
            <v>100000</v>
          </cell>
          <cell r="G947">
            <v>6114000</v>
          </cell>
        </row>
        <row r="948">
          <cell r="B948" t="str">
            <v>FPUS2</v>
          </cell>
          <cell r="E948">
            <v>100000</v>
          </cell>
          <cell r="G948">
            <v>6185000</v>
          </cell>
        </row>
        <row r="949">
          <cell r="B949" t="str">
            <v>FPEU2</v>
          </cell>
          <cell r="E949">
            <v>500000</v>
          </cell>
          <cell r="G949">
            <v>41730000</v>
          </cell>
        </row>
        <row r="950">
          <cell r="B950" t="str">
            <v>FPEU2</v>
          </cell>
          <cell r="E950">
            <v>146855</v>
          </cell>
          <cell r="G950">
            <v>12262392.5</v>
          </cell>
        </row>
        <row r="951">
          <cell r="B951" t="str">
            <v>FPEU2</v>
          </cell>
          <cell r="E951">
            <v>200000</v>
          </cell>
          <cell r="G951">
            <v>16572000</v>
          </cell>
        </row>
        <row r="952">
          <cell r="B952" t="str">
            <v>FPEU2</v>
          </cell>
          <cell r="E952">
            <v>50331.199999999997</v>
          </cell>
          <cell r="G952">
            <v>4075820.5759999999</v>
          </cell>
        </row>
        <row r="953">
          <cell r="B953" t="str">
            <v>FPEU2</v>
          </cell>
          <cell r="E953">
            <v>22780.03</v>
          </cell>
          <cell r="G953">
            <v>1836070.4179999998</v>
          </cell>
        </row>
        <row r="954">
          <cell r="B954" t="str">
            <v>FPEU2</v>
          </cell>
          <cell r="E954">
            <v>24394.240000000002</v>
          </cell>
          <cell r="G954">
            <v>1960565.0688000002</v>
          </cell>
        </row>
        <row r="955">
          <cell r="B955" t="str">
            <v>FPEU2</v>
          </cell>
          <cell r="E955">
            <v>34099.199999999997</v>
          </cell>
          <cell r="G955">
            <v>2751805.4399999999</v>
          </cell>
        </row>
        <row r="956">
          <cell r="B956" t="str">
            <v>FPEU2</v>
          </cell>
          <cell r="E956">
            <v>15548.74</v>
          </cell>
          <cell r="G956">
            <v>1248563.8219999999</v>
          </cell>
        </row>
        <row r="957">
          <cell r="B957" t="str">
            <v>FPEU2</v>
          </cell>
          <cell r="E957">
            <v>128076</v>
          </cell>
          <cell r="G957">
            <v>10363909.92</v>
          </cell>
        </row>
        <row r="958">
          <cell r="B958" t="str">
            <v>FPEU2</v>
          </cell>
          <cell r="E958">
            <v>12165.6</v>
          </cell>
          <cell r="G958">
            <v>976532.71199999994</v>
          </cell>
        </row>
        <row r="959">
          <cell r="B959" t="str">
            <v>FPEU2</v>
          </cell>
          <cell r="E959">
            <v>38355.82</v>
          </cell>
          <cell r="G959">
            <v>3149012.8219999997</v>
          </cell>
        </row>
        <row r="960">
          <cell r="B960" t="str">
            <v>FPEU2</v>
          </cell>
          <cell r="E960">
            <v>33345</v>
          </cell>
          <cell r="G960">
            <v>2792977.2</v>
          </cell>
        </row>
        <row r="961">
          <cell r="B961" t="str">
            <v>FPEU2</v>
          </cell>
          <cell r="E961">
            <v>40747</v>
          </cell>
          <cell r="G961">
            <v>3346143.64</v>
          </cell>
        </row>
        <row r="962">
          <cell r="B962" t="str">
            <v>FPUK2</v>
          </cell>
          <cell r="E962">
            <v>10334.4</v>
          </cell>
          <cell r="G962">
            <v>1243228.3199999998</v>
          </cell>
        </row>
        <row r="963">
          <cell r="B963" t="str">
            <v>FPUK2</v>
          </cell>
          <cell r="E963">
            <v>38400</v>
          </cell>
          <cell r="G963">
            <v>4469760</v>
          </cell>
        </row>
        <row r="964">
          <cell r="B964" t="str">
            <v>FPUK2</v>
          </cell>
          <cell r="E964">
            <v>6452.7</v>
          </cell>
          <cell r="G964">
            <v>768937.93131000001</v>
          </cell>
        </row>
        <row r="965">
          <cell r="B965" t="str">
            <v>FPUK2</v>
          </cell>
          <cell r="E965">
            <v>42276.480000000003</v>
          </cell>
          <cell r="G965">
            <v>5037242.5920000002</v>
          </cell>
        </row>
        <row r="966">
          <cell r="B966" t="str">
            <v>FPUK2</v>
          </cell>
          <cell r="E966">
            <v>16826.8</v>
          </cell>
          <cell r="G966">
            <v>2004071.88</v>
          </cell>
        </row>
        <row r="967">
          <cell r="B967" t="str">
            <v>FPUK2</v>
          </cell>
          <cell r="E967">
            <v>15195</v>
          </cell>
          <cell r="G967">
            <v>1800607.5</v>
          </cell>
        </row>
        <row r="968">
          <cell r="B968" t="str">
            <v>FPUK2</v>
          </cell>
          <cell r="E968">
            <v>26500</v>
          </cell>
          <cell r="G968">
            <v>3148200</v>
          </cell>
        </row>
        <row r="969">
          <cell r="B969" t="str">
            <v>FPUK2</v>
          </cell>
          <cell r="E969">
            <v>3075</v>
          </cell>
          <cell r="G969">
            <v>364080</v>
          </cell>
        </row>
        <row r="970">
          <cell r="B970" t="str">
            <v>FPUK2</v>
          </cell>
          <cell r="E970">
            <v>15528.42</v>
          </cell>
          <cell r="G970">
            <v>1850211.243</v>
          </cell>
        </row>
        <row r="971">
          <cell r="B971" t="str">
            <v>FPUK2</v>
          </cell>
          <cell r="E971">
            <v>55800</v>
          </cell>
          <cell r="G971">
            <v>6615648</v>
          </cell>
        </row>
        <row r="972">
          <cell r="B972" t="str">
            <v>FPUK2</v>
          </cell>
          <cell r="E972">
            <v>16034.7</v>
          </cell>
          <cell r="G972">
            <v>1906525.83</v>
          </cell>
        </row>
        <row r="973">
          <cell r="B973" t="str">
            <v>FPUK2</v>
          </cell>
          <cell r="E973">
            <v>1301.5</v>
          </cell>
          <cell r="G973">
            <v>154731.04005000001</v>
          </cell>
        </row>
        <row r="974">
          <cell r="B974" t="str">
            <v>FPUK2</v>
          </cell>
          <cell r="E974">
            <v>6200</v>
          </cell>
          <cell r="G974">
            <v>731600</v>
          </cell>
        </row>
        <row r="975">
          <cell r="B975" t="str">
            <v>FPUK2</v>
          </cell>
          <cell r="E975">
            <v>41870.660000000003</v>
          </cell>
          <cell r="G975">
            <v>4919802.5500000007</v>
          </cell>
        </row>
        <row r="976">
          <cell r="B976" t="str">
            <v>FPUK2</v>
          </cell>
          <cell r="E976">
            <v>11304.5</v>
          </cell>
          <cell r="G976">
            <v>1335061.45</v>
          </cell>
        </row>
        <row r="977">
          <cell r="B977" t="str">
            <v>FPUK2</v>
          </cell>
          <cell r="E977">
            <v>43024.4</v>
          </cell>
          <cell r="G977">
            <v>5076879.2</v>
          </cell>
        </row>
        <row r="978">
          <cell r="B978" t="str">
            <v>FPUK2</v>
          </cell>
          <cell r="E978">
            <v>6200</v>
          </cell>
          <cell r="G978">
            <v>728748</v>
          </cell>
        </row>
        <row r="979">
          <cell r="B979" t="str">
            <v>FPUK2</v>
          </cell>
          <cell r="E979">
            <v>4625.88</v>
          </cell>
          <cell r="G979">
            <v>549280.22931600001</v>
          </cell>
        </row>
        <row r="980">
          <cell r="B980" t="str">
            <v>FPUK2</v>
          </cell>
          <cell r="E980">
            <v>7075.01</v>
          </cell>
          <cell r="G980">
            <v>833436.17799999996</v>
          </cell>
        </row>
        <row r="981">
          <cell r="B981" t="str">
            <v>FPUK2</v>
          </cell>
          <cell r="E981">
            <v>33822.800000000003</v>
          </cell>
          <cell r="G981">
            <v>3947120.7600000002</v>
          </cell>
        </row>
        <row r="982">
          <cell r="B982" t="str">
            <v>FPUK2</v>
          </cell>
          <cell r="E982">
            <v>17100</v>
          </cell>
          <cell r="G982">
            <v>2030625</v>
          </cell>
        </row>
        <row r="983">
          <cell r="B983" t="str">
            <v>FPUK2</v>
          </cell>
          <cell r="E983">
            <v>9437.24</v>
          </cell>
          <cell r="G983">
            <v>1126240.2216</v>
          </cell>
        </row>
        <row r="984">
          <cell r="B984" t="str">
            <v>FPUK2</v>
          </cell>
          <cell r="E984">
            <v>45138.8</v>
          </cell>
          <cell r="G984">
            <v>5348947.8000000007</v>
          </cell>
        </row>
        <row r="985">
          <cell r="B985" t="str">
            <v>FPUK2</v>
          </cell>
          <cell r="E985">
            <v>34334</v>
          </cell>
          <cell r="G985">
            <v>4068579</v>
          </cell>
        </row>
        <row r="986">
          <cell r="B986" t="str">
            <v>FPUK2</v>
          </cell>
          <cell r="E986">
            <v>6171</v>
          </cell>
          <cell r="G986">
            <v>730646.4</v>
          </cell>
        </row>
        <row r="987">
          <cell r="B987" t="str">
            <v>FPUK2</v>
          </cell>
          <cell r="E987">
            <v>34929.5</v>
          </cell>
          <cell r="G987">
            <v>4132159.85</v>
          </cell>
        </row>
        <row r="988">
          <cell r="B988" t="str">
            <v>FPUK2</v>
          </cell>
          <cell r="E988">
            <v>8976.25</v>
          </cell>
          <cell r="G988">
            <v>1075354.75</v>
          </cell>
        </row>
        <row r="989">
          <cell r="B989" t="str">
            <v>FPUS2</v>
          </cell>
          <cell r="E989">
            <v>500000</v>
          </cell>
          <cell r="G989">
            <v>30470000</v>
          </cell>
        </row>
        <row r="990">
          <cell r="B990" t="str">
            <v>FPUS2</v>
          </cell>
          <cell r="E990">
            <v>500000</v>
          </cell>
          <cell r="G990">
            <v>30560000</v>
          </cell>
        </row>
        <row r="991">
          <cell r="B991" t="str">
            <v>FPUS2</v>
          </cell>
          <cell r="E991">
            <v>1000000</v>
          </cell>
          <cell r="G991">
            <v>61320000</v>
          </cell>
        </row>
        <row r="992">
          <cell r="B992" t="str">
            <v>FPUS2</v>
          </cell>
          <cell r="E992">
            <v>1000000</v>
          </cell>
          <cell r="G992">
            <v>61500000</v>
          </cell>
        </row>
        <row r="993">
          <cell r="B993" t="str">
            <v>FPUS2</v>
          </cell>
          <cell r="E993">
            <v>42381.4</v>
          </cell>
          <cell r="G993">
            <v>2503893.1120000002</v>
          </cell>
        </row>
        <row r="994">
          <cell r="B994" t="str">
            <v>FPUS2</v>
          </cell>
          <cell r="E994">
            <v>81975</v>
          </cell>
          <cell r="G994">
            <v>4864396.5</v>
          </cell>
        </row>
        <row r="995">
          <cell r="B995" t="str">
            <v>FPUS2</v>
          </cell>
          <cell r="E995">
            <v>43055.71</v>
          </cell>
          <cell r="G995">
            <v>2555356.3884999999</v>
          </cell>
        </row>
        <row r="996">
          <cell r="B996" t="str">
            <v>FPUS2</v>
          </cell>
          <cell r="E996">
            <v>83476</v>
          </cell>
          <cell r="G996">
            <v>4950126.8</v>
          </cell>
        </row>
        <row r="997">
          <cell r="B997" t="str">
            <v>FPUS2</v>
          </cell>
          <cell r="E997">
            <v>46107.81</v>
          </cell>
          <cell r="G997">
            <v>2749408.7102999999</v>
          </cell>
        </row>
        <row r="998">
          <cell r="B998" t="str">
            <v>FPUS2</v>
          </cell>
          <cell r="E998">
            <v>38567.199999999997</v>
          </cell>
          <cell r="G998">
            <v>2304390.1999999997</v>
          </cell>
        </row>
        <row r="999">
          <cell r="B999" t="str">
            <v>FPUS2</v>
          </cell>
          <cell r="E999">
            <v>83525</v>
          </cell>
          <cell r="G999">
            <v>4969737.5</v>
          </cell>
        </row>
        <row r="1000">
          <cell r="B1000" t="str">
            <v>FPUS2</v>
          </cell>
          <cell r="E1000">
            <v>33927.89</v>
          </cell>
          <cell r="G1000">
            <v>2027191.4275</v>
          </cell>
        </row>
        <row r="1001">
          <cell r="B1001" t="str">
            <v>FPUS2</v>
          </cell>
          <cell r="E1001">
            <v>79989</v>
          </cell>
          <cell r="G1001">
            <v>4755346.05</v>
          </cell>
        </row>
        <row r="1002">
          <cell r="B1002" t="str">
            <v>FPUS2</v>
          </cell>
          <cell r="E1002">
            <v>50030.76</v>
          </cell>
          <cell r="G1002">
            <v>2989337.91</v>
          </cell>
        </row>
        <row r="1003">
          <cell r="B1003" t="str">
            <v>FPUS2</v>
          </cell>
          <cell r="E1003">
            <v>45262.83</v>
          </cell>
          <cell r="G1003">
            <v>2684085.8190000001</v>
          </cell>
        </row>
        <row r="1004">
          <cell r="B1004" t="str">
            <v>FPUS2</v>
          </cell>
          <cell r="E1004">
            <v>35056.25</v>
          </cell>
          <cell r="G1004">
            <v>2094961.5</v>
          </cell>
        </row>
        <row r="1005">
          <cell r="B1005" t="str">
            <v>FPUS2</v>
          </cell>
          <cell r="E1005">
            <v>60707.7</v>
          </cell>
          <cell r="G1005">
            <v>3627285.0749999997</v>
          </cell>
        </row>
        <row r="1006">
          <cell r="B1006" t="str">
            <v>FPUS2</v>
          </cell>
          <cell r="E1006">
            <v>36088.5</v>
          </cell>
          <cell r="G1006">
            <v>2137882.7400000002</v>
          </cell>
        </row>
        <row r="1007">
          <cell r="B1007" t="str">
            <v>FPUS2</v>
          </cell>
          <cell r="E1007">
            <v>43520</v>
          </cell>
          <cell r="G1007">
            <v>2600320</v>
          </cell>
        </row>
        <row r="1008">
          <cell r="B1008" t="str">
            <v>FPUS2</v>
          </cell>
          <cell r="E1008">
            <v>71597</v>
          </cell>
          <cell r="G1008">
            <v>4276488.8099999996</v>
          </cell>
        </row>
        <row r="1009">
          <cell r="B1009" t="str">
            <v>FPUS2</v>
          </cell>
          <cell r="E1009">
            <v>7956.2</v>
          </cell>
          <cell r="G1009">
            <v>473314.33799999999</v>
          </cell>
        </row>
        <row r="1010">
          <cell r="B1010" t="str">
            <v>FPUS2</v>
          </cell>
          <cell r="E1010">
            <v>64147</v>
          </cell>
          <cell r="G1010">
            <v>3835990.5999999996</v>
          </cell>
        </row>
        <row r="1011">
          <cell r="B1011" t="str">
            <v>FPUS2</v>
          </cell>
          <cell r="E1011">
            <v>118351.33</v>
          </cell>
          <cell r="G1011">
            <v>7073858.9941000007</v>
          </cell>
        </row>
        <row r="1012">
          <cell r="B1012" t="str">
            <v>FPUS2</v>
          </cell>
          <cell r="E1012">
            <v>73368.06</v>
          </cell>
          <cell r="G1012">
            <v>4385208.9462000001</v>
          </cell>
        </row>
        <row r="1013">
          <cell r="B1013" t="str">
            <v>FPUS2</v>
          </cell>
          <cell r="E1013">
            <v>20</v>
          </cell>
          <cell r="G1013">
            <v>1212.8</v>
          </cell>
        </row>
        <row r="1014">
          <cell r="B1014" t="str">
            <v>FPUS2</v>
          </cell>
          <cell r="E1014">
            <v>32000</v>
          </cell>
          <cell r="G1014">
            <v>1912640</v>
          </cell>
        </row>
        <row r="1015">
          <cell r="B1015" t="str">
            <v>FPUS2</v>
          </cell>
          <cell r="E1015">
            <v>36500</v>
          </cell>
          <cell r="G1015">
            <v>2181605</v>
          </cell>
        </row>
        <row r="1016">
          <cell r="B1016" t="str">
            <v>FPUS2</v>
          </cell>
          <cell r="E1016">
            <v>58235.67</v>
          </cell>
          <cell r="G1016">
            <v>3477834.2123999996</v>
          </cell>
        </row>
        <row r="1017">
          <cell r="B1017" t="str">
            <v>FPUS2</v>
          </cell>
          <cell r="E1017">
            <v>72765</v>
          </cell>
          <cell r="G1017">
            <v>4351347</v>
          </cell>
        </row>
        <row r="1018">
          <cell r="B1018" t="str">
            <v>FPUS2</v>
          </cell>
          <cell r="E1018">
            <v>62886.6</v>
          </cell>
          <cell r="G1018">
            <v>3760618.6799999997</v>
          </cell>
        </row>
        <row r="1019">
          <cell r="B1019" t="str">
            <v>FPUS2</v>
          </cell>
          <cell r="E1019">
            <v>72450</v>
          </cell>
          <cell r="G1019">
            <v>4267305</v>
          </cell>
        </row>
        <row r="1020">
          <cell r="B1020" t="str">
            <v>FPUS2</v>
          </cell>
          <cell r="E1020">
            <v>24188.36</v>
          </cell>
          <cell r="G1020">
            <v>1445980.1608</v>
          </cell>
        </row>
        <row r="1021">
          <cell r="B1021" t="str">
            <v>FPUS2</v>
          </cell>
          <cell r="E1021">
            <v>13347.1</v>
          </cell>
          <cell r="G1021">
            <v>789750.57642000006</v>
          </cell>
        </row>
        <row r="1022">
          <cell r="B1022" t="str">
            <v>FPUS2</v>
          </cell>
          <cell r="E1022">
            <v>36500</v>
          </cell>
          <cell r="G1022">
            <v>2182700</v>
          </cell>
        </row>
        <row r="1023">
          <cell r="B1023" t="str">
            <v>FPUS2</v>
          </cell>
          <cell r="E1023">
            <v>32000</v>
          </cell>
          <cell r="G1023">
            <v>1913600</v>
          </cell>
        </row>
        <row r="1024">
          <cell r="B1024" t="str">
            <v>FPUS2</v>
          </cell>
          <cell r="E1024">
            <v>35550</v>
          </cell>
          <cell r="G1024">
            <v>2125179</v>
          </cell>
        </row>
        <row r="1025">
          <cell r="B1025" t="str">
            <v>FPUS2</v>
          </cell>
          <cell r="E1025">
            <v>47219.17</v>
          </cell>
          <cell r="G1025">
            <v>2821817.5991999996</v>
          </cell>
        </row>
        <row r="1026">
          <cell r="B1026" t="str">
            <v>FPUS2</v>
          </cell>
          <cell r="E1026">
            <v>31146</v>
          </cell>
          <cell r="G1026">
            <v>1861284.96</v>
          </cell>
        </row>
        <row r="1027">
          <cell r="B1027" t="str">
            <v>FPUS2</v>
          </cell>
          <cell r="E1027">
            <v>36801.550000000003</v>
          </cell>
          <cell r="G1027">
            <v>2208461.0155000002</v>
          </cell>
        </row>
        <row r="1028">
          <cell r="B1028" t="str">
            <v>FPUS2</v>
          </cell>
          <cell r="E1028">
            <v>80809.87</v>
          </cell>
          <cell r="G1028">
            <v>4839703.1142999995</v>
          </cell>
        </row>
        <row r="1029">
          <cell r="B1029" t="str">
            <v>FPUS2</v>
          </cell>
          <cell r="E1029">
            <v>31798.74</v>
          </cell>
          <cell r="G1029">
            <v>1900928.6772</v>
          </cell>
        </row>
        <row r="1030">
          <cell r="B1030" t="str">
            <v>FPUS2</v>
          </cell>
          <cell r="E1030">
            <v>48300</v>
          </cell>
          <cell r="G1030">
            <v>2865639</v>
          </cell>
        </row>
        <row r="1031">
          <cell r="B1031" t="str">
            <v>FPUS2</v>
          </cell>
          <cell r="E1031">
            <v>37380</v>
          </cell>
          <cell r="G1031">
            <v>2217755.4</v>
          </cell>
        </row>
        <row r="1032">
          <cell r="B1032" t="str">
            <v>FPUS2</v>
          </cell>
          <cell r="E1032">
            <v>69594</v>
          </cell>
          <cell r="G1032">
            <v>4147802.4</v>
          </cell>
        </row>
        <row r="1033">
          <cell r="B1033" t="str">
            <v>FPUS2</v>
          </cell>
          <cell r="E1033">
            <v>11208</v>
          </cell>
          <cell r="G1033">
            <v>667996.80000000005</v>
          </cell>
        </row>
        <row r="1034">
          <cell r="B1034" t="str">
            <v>FPUS2</v>
          </cell>
          <cell r="E1034">
            <v>36225</v>
          </cell>
          <cell r="G1034">
            <v>2159010</v>
          </cell>
        </row>
        <row r="1035">
          <cell r="B1035" t="str">
            <v>FPUS2</v>
          </cell>
          <cell r="E1035">
            <v>40979.279999999999</v>
          </cell>
          <cell r="G1035">
            <v>2462854.7280000001</v>
          </cell>
        </row>
        <row r="1036">
          <cell r="B1036" t="str">
            <v>FPUS2</v>
          </cell>
          <cell r="E1036">
            <v>88350</v>
          </cell>
          <cell r="G1036">
            <v>5287747.5</v>
          </cell>
        </row>
        <row r="1037">
          <cell r="B1037" t="str">
            <v>FPUS2</v>
          </cell>
          <cell r="E1037">
            <v>88485.26</v>
          </cell>
          <cell r="G1037">
            <v>5305576.1896000002</v>
          </cell>
        </row>
        <row r="1038">
          <cell r="B1038" t="str">
            <v>FPUS2</v>
          </cell>
          <cell r="E1038">
            <v>33931.879999999997</v>
          </cell>
          <cell r="G1038">
            <v>2026072.5547999998</v>
          </cell>
        </row>
        <row r="1039">
          <cell r="B1039" t="str">
            <v>FPUS2</v>
          </cell>
          <cell r="E1039">
            <v>25139.4</v>
          </cell>
          <cell r="G1039">
            <v>1499565.21</v>
          </cell>
        </row>
        <row r="1040">
          <cell r="B1040" t="str">
            <v>FPUS2</v>
          </cell>
          <cell r="E1040">
            <v>74536.38</v>
          </cell>
          <cell r="G1040">
            <v>4446095.0669999998</v>
          </cell>
        </row>
        <row r="1041">
          <cell r="B1041" t="str">
            <v>FPUS2</v>
          </cell>
          <cell r="E1041">
            <v>69630</v>
          </cell>
          <cell r="G1041">
            <v>4149251.7</v>
          </cell>
        </row>
        <row r="1042">
          <cell r="B1042" t="str">
            <v>FPUS2</v>
          </cell>
          <cell r="E1042">
            <v>49747.3</v>
          </cell>
          <cell r="G1042">
            <v>2977375.9050000003</v>
          </cell>
        </row>
        <row r="1043">
          <cell r="B1043" t="str">
            <v>FPUS2</v>
          </cell>
          <cell r="E1043">
            <v>62154.45</v>
          </cell>
          <cell r="G1043">
            <v>3713106.8429999999</v>
          </cell>
        </row>
        <row r="1044">
          <cell r="B1044" t="str">
            <v>FPUS2</v>
          </cell>
          <cell r="E1044">
            <v>338004.22</v>
          </cell>
          <cell r="G1044">
            <v>20202512.229399998</v>
          </cell>
        </row>
        <row r="1045">
          <cell r="B1045" t="str">
            <v>FPUS2</v>
          </cell>
          <cell r="E1045">
            <v>20402.45</v>
          </cell>
          <cell r="G1045">
            <v>1215781.9955000002</v>
          </cell>
        </row>
        <row r="1046">
          <cell r="B1046" t="str">
            <v>FPUS2</v>
          </cell>
          <cell r="E1046">
            <v>64480.4</v>
          </cell>
          <cell r="G1046">
            <v>3843676.6439999999</v>
          </cell>
        </row>
        <row r="1047">
          <cell r="B1047" t="str">
            <v>FPUS2</v>
          </cell>
          <cell r="E1047">
            <v>41196.720000000001</v>
          </cell>
          <cell r="G1047">
            <v>2455324.5120000001</v>
          </cell>
        </row>
        <row r="1048">
          <cell r="B1048" t="str">
            <v>FPUS2</v>
          </cell>
          <cell r="E1048">
            <v>20720</v>
          </cell>
          <cell r="G1048">
            <v>1251695.2</v>
          </cell>
        </row>
        <row r="1049">
          <cell r="B1049" t="str">
            <v>FPUS2</v>
          </cell>
          <cell r="E1049">
            <v>29391</v>
          </cell>
          <cell r="G1049">
            <v>1745237.58</v>
          </cell>
        </row>
        <row r="1050">
          <cell r="B1050" t="str">
            <v>FPUS2</v>
          </cell>
          <cell r="E1050">
            <v>65126.879999999997</v>
          </cell>
          <cell r="G1050">
            <v>3891331.08</v>
          </cell>
        </row>
        <row r="1051">
          <cell r="B1051" t="str">
            <v>FPUS2</v>
          </cell>
          <cell r="E1051">
            <v>70707</v>
          </cell>
          <cell r="G1051">
            <v>4224743.25</v>
          </cell>
        </row>
        <row r="1052">
          <cell r="B1052" t="str">
            <v>FPUS2</v>
          </cell>
          <cell r="E1052">
            <v>32000</v>
          </cell>
          <cell r="G1052">
            <v>1914560</v>
          </cell>
        </row>
        <row r="1053">
          <cell r="B1053" t="str">
            <v>FPUS2</v>
          </cell>
          <cell r="E1053">
            <v>32000</v>
          </cell>
          <cell r="G1053">
            <v>1913280</v>
          </cell>
        </row>
        <row r="1054">
          <cell r="B1054" t="str">
            <v>FPUS2</v>
          </cell>
          <cell r="E1054">
            <v>32000</v>
          </cell>
          <cell r="G1054">
            <v>1913280</v>
          </cell>
        </row>
        <row r="1055">
          <cell r="B1055" t="str">
            <v>FPUS2</v>
          </cell>
          <cell r="E1055">
            <v>24492.32</v>
          </cell>
          <cell r="G1055">
            <v>1460232.1184</v>
          </cell>
        </row>
        <row r="1056">
          <cell r="B1056" t="str">
            <v>FPUS2</v>
          </cell>
          <cell r="E1056">
            <v>44350.32</v>
          </cell>
          <cell r="G1056">
            <v>2654366.6520000002</v>
          </cell>
        </row>
        <row r="1057">
          <cell r="B1057" t="str">
            <v>FPUS2</v>
          </cell>
          <cell r="E1057">
            <v>38556</v>
          </cell>
          <cell r="G1057">
            <v>2300250.96</v>
          </cell>
        </row>
        <row r="1058">
          <cell r="B1058" t="str">
            <v>FPUS2</v>
          </cell>
          <cell r="E1058">
            <v>16057</v>
          </cell>
          <cell r="G1058">
            <v>965346.84</v>
          </cell>
        </row>
        <row r="1059">
          <cell r="B1059" t="str">
            <v>FPUS2</v>
          </cell>
          <cell r="E1059">
            <v>77386</v>
          </cell>
          <cell r="G1059">
            <v>4595180.6800000006</v>
          </cell>
        </row>
        <row r="1060">
          <cell r="B1060" t="str">
            <v>FPUS2</v>
          </cell>
          <cell r="E1060">
            <v>98918.22</v>
          </cell>
          <cell r="G1060">
            <v>5896515.0942000002</v>
          </cell>
        </row>
        <row r="1061">
          <cell r="B1061" t="str">
            <v>FPUS2</v>
          </cell>
          <cell r="E1061">
            <v>18609.63</v>
          </cell>
          <cell r="G1061">
            <v>1118438.763</v>
          </cell>
        </row>
        <row r="1062">
          <cell r="B1062" t="str">
            <v>FPUS2</v>
          </cell>
          <cell r="E1062">
            <v>34200</v>
          </cell>
          <cell r="G1062">
            <v>2035926</v>
          </cell>
        </row>
        <row r="1063">
          <cell r="B1063" t="str">
            <v>FPUS2</v>
          </cell>
          <cell r="E1063">
            <v>50006.25</v>
          </cell>
          <cell r="G1063">
            <v>2976872.0625</v>
          </cell>
        </row>
        <row r="1064">
          <cell r="B1064" t="str">
            <v>FPUS2</v>
          </cell>
          <cell r="E1064">
            <v>51594.3</v>
          </cell>
          <cell r="G1064">
            <v>3069344.9070000001</v>
          </cell>
        </row>
        <row r="1065">
          <cell r="B1065" t="str">
            <v>FPUS2</v>
          </cell>
          <cell r="E1065">
            <v>56001.66</v>
          </cell>
          <cell r="G1065">
            <v>3333218.8032000004</v>
          </cell>
        </row>
        <row r="1066">
          <cell r="B1066" t="str">
            <v>FPUS2</v>
          </cell>
          <cell r="E1066">
            <v>63465.120000000003</v>
          </cell>
          <cell r="G1066">
            <v>3788867.6640000003</v>
          </cell>
        </row>
        <row r="1067">
          <cell r="B1067" t="str">
            <v>FPUS2</v>
          </cell>
          <cell r="E1067">
            <v>7897.8</v>
          </cell>
          <cell r="G1067">
            <v>469524.21</v>
          </cell>
        </row>
        <row r="1068">
          <cell r="B1068" t="str">
            <v>FPUS2</v>
          </cell>
          <cell r="E1068">
            <v>71775</v>
          </cell>
          <cell r="G1068">
            <v>4285685.25</v>
          </cell>
        </row>
        <row r="1069">
          <cell r="B1069" t="str">
            <v>FPUS2</v>
          </cell>
          <cell r="E1069">
            <v>74844</v>
          </cell>
          <cell r="G1069">
            <v>4480161.84</v>
          </cell>
        </row>
        <row r="1070">
          <cell r="B1070" t="str">
            <v>FPUS2</v>
          </cell>
          <cell r="E1070">
            <v>41580</v>
          </cell>
          <cell r="G1070">
            <v>2488978.7999999998</v>
          </cell>
        </row>
        <row r="1071">
          <cell r="B1071" t="str">
            <v>FPUS2</v>
          </cell>
          <cell r="E1071">
            <v>40090.21</v>
          </cell>
          <cell r="G1071">
            <v>2397795.4601000003</v>
          </cell>
        </row>
        <row r="1072">
          <cell r="B1072" t="str">
            <v>FPUS2</v>
          </cell>
          <cell r="E1072">
            <v>46320.58</v>
          </cell>
          <cell r="G1072">
            <v>2770433.8898</v>
          </cell>
        </row>
        <row r="1073">
          <cell r="B1073" t="str">
            <v>FPUS2</v>
          </cell>
          <cell r="E1073">
            <v>38556</v>
          </cell>
          <cell r="G1073">
            <v>2297552.04</v>
          </cell>
        </row>
        <row r="1074">
          <cell r="B1074" t="str">
            <v>FPUS2</v>
          </cell>
          <cell r="E1074">
            <v>41533.980000000003</v>
          </cell>
          <cell r="G1074">
            <v>2477501.9070000001</v>
          </cell>
        </row>
        <row r="1075">
          <cell r="B1075" t="str">
            <v>FPUS2</v>
          </cell>
          <cell r="E1075">
            <v>15218.75</v>
          </cell>
          <cell r="G1075">
            <v>907037.5</v>
          </cell>
        </row>
        <row r="1076">
          <cell r="B1076" t="str">
            <v>FPUS2</v>
          </cell>
          <cell r="E1076">
            <v>88350</v>
          </cell>
          <cell r="G1076">
            <v>5278912.5</v>
          </cell>
        </row>
        <row r="1077">
          <cell r="B1077" t="str">
            <v>FPUS2</v>
          </cell>
          <cell r="E1077">
            <v>72112.320000000007</v>
          </cell>
          <cell r="G1077">
            <v>4316643.4752000002</v>
          </cell>
        </row>
        <row r="1078">
          <cell r="B1078" t="str">
            <v>FPUS2</v>
          </cell>
          <cell r="E1078">
            <v>36837</v>
          </cell>
          <cell r="G1078">
            <v>2209483.2599999998</v>
          </cell>
        </row>
        <row r="1079">
          <cell r="B1079" t="str">
            <v>FPUS2</v>
          </cell>
          <cell r="E1079">
            <v>30503</v>
          </cell>
          <cell r="G1079">
            <v>1840551.02</v>
          </cell>
        </row>
        <row r="1080">
          <cell r="B1080" t="str">
            <v>FPUS2</v>
          </cell>
          <cell r="E1080">
            <v>22787.86</v>
          </cell>
          <cell r="G1080">
            <v>1361346.7564000001</v>
          </cell>
        </row>
        <row r="1081">
          <cell r="B1081" t="str">
            <v>FPUS2</v>
          </cell>
          <cell r="E1081">
            <v>12520.2</v>
          </cell>
          <cell r="G1081">
            <v>745953.51600000006</v>
          </cell>
        </row>
        <row r="1082">
          <cell r="B1082" t="str">
            <v>FPUS2</v>
          </cell>
          <cell r="E1082">
            <v>29100.18</v>
          </cell>
          <cell r="G1082">
            <v>1756195.8630000001</v>
          </cell>
        </row>
        <row r="1083">
          <cell r="B1083" t="str">
            <v>FPUS2</v>
          </cell>
          <cell r="E1083">
            <v>25449.599999999999</v>
          </cell>
          <cell r="G1083">
            <v>1533847.392</v>
          </cell>
        </row>
        <row r="1084">
          <cell r="B1084" t="str">
            <v>FPUS2</v>
          </cell>
          <cell r="E1084">
            <v>10333.51</v>
          </cell>
          <cell r="G1084">
            <v>616910.54700000002</v>
          </cell>
        </row>
        <row r="1085">
          <cell r="B1085" t="str">
            <v>FPUS2</v>
          </cell>
          <cell r="E1085">
            <v>22906.86</v>
          </cell>
          <cell r="G1085">
            <v>1374411.6</v>
          </cell>
        </row>
        <row r="1086">
          <cell r="B1086" t="str">
            <v>FPUS2</v>
          </cell>
          <cell r="E1086">
            <v>40476.06</v>
          </cell>
          <cell r="G1086">
            <v>2438682.6149999998</v>
          </cell>
        </row>
        <row r="1087">
          <cell r="B1087" t="str">
            <v>FPUS2</v>
          </cell>
          <cell r="E1087">
            <v>194253.39</v>
          </cell>
          <cell r="G1087">
            <v>11717364.484800002</v>
          </cell>
        </row>
        <row r="1088">
          <cell r="B1088" t="str">
            <v>FPUS2</v>
          </cell>
          <cell r="E1088">
            <v>40652.480000000003</v>
          </cell>
          <cell r="G1088">
            <v>2430205.2544000004</v>
          </cell>
        </row>
        <row r="1089">
          <cell r="B1089" t="str">
            <v>FPUS2</v>
          </cell>
          <cell r="E1089">
            <v>64170</v>
          </cell>
          <cell r="G1089">
            <v>3838649.4</v>
          </cell>
        </row>
        <row r="1090">
          <cell r="B1090" t="str">
            <v>FPUS2</v>
          </cell>
          <cell r="E1090">
            <v>25216.48</v>
          </cell>
          <cell r="G1090">
            <v>1517275.6015999999</v>
          </cell>
        </row>
        <row r="1091">
          <cell r="B1091" t="str">
            <v>FPUS2</v>
          </cell>
          <cell r="E1091">
            <v>36864</v>
          </cell>
          <cell r="G1091">
            <v>2209628.1600000001</v>
          </cell>
        </row>
        <row r="1092">
          <cell r="B1092" t="str">
            <v>FPUS2</v>
          </cell>
          <cell r="E1092">
            <v>71724.7</v>
          </cell>
          <cell r="G1092">
            <v>4282681.8370000003</v>
          </cell>
        </row>
        <row r="1093">
          <cell r="B1093" t="str">
            <v>FPUS2</v>
          </cell>
          <cell r="E1093">
            <v>42420</v>
          </cell>
          <cell r="G1093">
            <v>2532898.2000000002</v>
          </cell>
        </row>
        <row r="1094">
          <cell r="B1094" t="str">
            <v>FPUS2</v>
          </cell>
          <cell r="E1094">
            <v>72765</v>
          </cell>
          <cell r="G1094">
            <v>4350619.3499999996</v>
          </cell>
        </row>
        <row r="1095">
          <cell r="B1095" t="str">
            <v>FPUS2</v>
          </cell>
          <cell r="E1095">
            <v>24691.98</v>
          </cell>
          <cell r="G1095">
            <v>1473617.3663999999</v>
          </cell>
        </row>
        <row r="1096">
          <cell r="B1096" t="str">
            <v>FPUS2</v>
          </cell>
          <cell r="E1096">
            <v>17600</v>
          </cell>
          <cell r="G1096">
            <v>1059168</v>
          </cell>
        </row>
        <row r="1097">
          <cell r="B1097" t="str">
            <v>FPUS2</v>
          </cell>
          <cell r="E1097">
            <v>47520</v>
          </cell>
          <cell r="G1097">
            <v>2848824</v>
          </cell>
        </row>
        <row r="1098">
          <cell r="B1098" t="str">
            <v>FPUS2</v>
          </cell>
          <cell r="E1098">
            <v>10780.96</v>
          </cell>
          <cell r="G1098">
            <v>643299.88319999992</v>
          </cell>
        </row>
        <row r="1099">
          <cell r="B1099" t="str">
            <v>FPUS2</v>
          </cell>
          <cell r="E1099">
            <v>44393.85</v>
          </cell>
          <cell r="G1099">
            <v>2683164.2939999998</v>
          </cell>
        </row>
        <row r="1100">
          <cell r="B1100" t="str">
            <v>FPUS2</v>
          </cell>
          <cell r="E1100">
            <v>76592.12</v>
          </cell>
          <cell r="G1100">
            <v>4572549.5640000002</v>
          </cell>
        </row>
        <row r="1101">
          <cell r="B1101" t="str">
            <v>FPUS2</v>
          </cell>
          <cell r="E1101">
            <v>48385.9</v>
          </cell>
          <cell r="G1101">
            <v>2896379.9739999999</v>
          </cell>
        </row>
        <row r="1102">
          <cell r="B1102" t="str">
            <v>FPUS2</v>
          </cell>
          <cell r="E1102">
            <v>34142.5</v>
          </cell>
          <cell r="G1102">
            <v>2060841.3</v>
          </cell>
        </row>
        <row r="1103">
          <cell r="B1103" t="str">
            <v>FPUS2</v>
          </cell>
          <cell r="E1103">
            <v>15561</v>
          </cell>
          <cell r="G1103">
            <v>938328.29999999993</v>
          </cell>
        </row>
        <row r="1104">
          <cell r="B1104" t="str">
            <v>FPUS2</v>
          </cell>
          <cell r="E1104">
            <v>29347.59</v>
          </cell>
          <cell r="G1104">
            <v>1747648.9845</v>
          </cell>
        </row>
        <row r="1105">
          <cell r="B1105" t="str">
            <v>FPUS2</v>
          </cell>
          <cell r="E1105">
            <v>74670.5</v>
          </cell>
          <cell r="G1105">
            <v>4450361.8</v>
          </cell>
        </row>
        <row r="1106">
          <cell r="B1106" t="str">
            <v>FPUS2</v>
          </cell>
          <cell r="E1106">
            <v>15052.8</v>
          </cell>
          <cell r="G1106">
            <v>907683.83999999997</v>
          </cell>
        </row>
        <row r="1107">
          <cell r="B1107" t="str">
            <v>FPUS2</v>
          </cell>
          <cell r="E1107">
            <v>71925</v>
          </cell>
          <cell r="G1107">
            <v>4253644.5</v>
          </cell>
        </row>
        <row r="1108">
          <cell r="B1108" t="str">
            <v>FPUS2</v>
          </cell>
          <cell r="E1108">
            <v>39114.61</v>
          </cell>
          <cell r="G1108">
            <v>2339053.6779999998</v>
          </cell>
        </row>
        <row r="1109">
          <cell r="B1109" t="str">
            <v>FPUS2</v>
          </cell>
          <cell r="E1109">
            <v>36505</v>
          </cell>
          <cell r="G1109">
            <v>2203076.75</v>
          </cell>
        </row>
        <row r="1110">
          <cell r="B1110" t="str">
            <v>FPUS2</v>
          </cell>
          <cell r="E1110">
            <v>39095</v>
          </cell>
          <cell r="G1110">
            <v>2355473.75</v>
          </cell>
        </row>
        <row r="1111">
          <cell r="B1111" t="str">
            <v>FPUS2</v>
          </cell>
          <cell r="E1111">
            <v>39917.43</v>
          </cell>
          <cell r="G1111">
            <v>2391054.057</v>
          </cell>
        </row>
        <row r="1112">
          <cell r="B1112" t="str">
            <v>FPUS2</v>
          </cell>
          <cell r="E1112">
            <v>32156</v>
          </cell>
          <cell r="G1112">
            <v>1941900.84</v>
          </cell>
        </row>
        <row r="1113">
          <cell r="B1113" t="str">
            <v>FPUS2</v>
          </cell>
          <cell r="E1113">
            <v>209745.64</v>
          </cell>
          <cell r="G1113">
            <v>12626687.528000001</v>
          </cell>
        </row>
        <row r="1114">
          <cell r="B1114" t="str">
            <v>FPUS2</v>
          </cell>
          <cell r="E1114">
            <v>39999.129999999997</v>
          </cell>
          <cell r="G1114">
            <v>2399947.7999999998</v>
          </cell>
        </row>
        <row r="1115">
          <cell r="B1115" t="str">
            <v>FPUS2</v>
          </cell>
          <cell r="E1115">
            <v>36000</v>
          </cell>
          <cell r="G1115">
            <v>2145600</v>
          </cell>
        </row>
        <row r="1116">
          <cell r="B1116" t="str">
            <v>FPUS2</v>
          </cell>
          <cell r="E1116">
            <v>44781.85</v>
          </cell>
          <cell r="G1116">
            <v>2668998.2599999998</v>
          </cell>
        </row>
        <row r="1117">
          <cell r="B1117" t="str">
            <v>FPUS2</v>
          </cell>
          <cell r="E1117">
            <v>30305</v>
          </cell>
          <cell r="G1117">
            <v>1827694.55</v>
          </cell>
        </row>
        <row r="1118">
          <cell r="B1118" t="str">
            <v>FPUS2</v>
          </cell>
          <cell r="E1118">
            <v>18321</v>
          </cell>
          <cell r="G1118">
            <v>1104939.51</v>
          </cell>
        </row>
        <row r="1119">
          <cell r="B1119" t="str">
            <v>FPUS2</v>
          </cell>
          <cell r="E1119">
            <v>38646.07</v>
          </cell>
          <cell r="G1119">
            <v>2330358.0209999997</v>
          </cell>
        </row>
        <row r="1120">
          <cell r="B1120" t="str">
            <v>FPUS2</v>
          </cell>
          <cell r="E1120">
            <v>23381.48</v>
          </cell>
          <cell r="G1120">
            <v>1410370.8736</v>
          </cell>
        </row>
        <row r="1121">
          <cell r="B1121" t="str">
            <v>FPUS2</v>
          </cell>
          <cell r="E1121">
            <v>34125.75</v>
          </cell>
          <cell r="G1121">
            <v>2061195.3</v>
          </cell>
        </row>
        <row r="1122">
          <cell r="B1122" t="str">
            <v>FPUS2</v>
          </cell>
          <cell r="E1122">
            <v>104107.74</v>
          </cell>
          <cell r="G1122">
            <v>6215232.0780000007</v>
          </cell>
        </row>
        <row r="1123">
          <cell r="B1123" t="str">
            <v>FPUS2</v>
          </cell>
          <cell r="E1123">
            <v>44104.5</v>
          </cell>
          <cell r="G1123">
            <v>2640536.415</v>
          </cell>
        </row>
        <row r="1124">
          <cell r="B1124" t="str">
            <v>FPUS2</v>
          </cell>
          <cell r="E1124">
            <v>35499.800000000003</v>
          </cell>
          <cell r="G1124">
            <v>2131762.9900000002</v>
          </cell>
        </row>
        <row r="1125">
          <cell r="B1125" t="str">
            <v>FPUS2</v>
          </cell>
          <cell r="E1125">
            <v>65322.400000000001</v>
          </cell>
          <cell r="G1125">
            <v>3912158.5360000003</v>
          </cell>
        </row>
        <row r="1126">
          <cell r="B1126" t="str">
            <v>FPUS2</v>
          </cell>
          <cell r="E1126">
            <v>33097.199999999997</v>
          </cell>
          <cell r="G1126">
            <v>1995761.1599999997</v>
          </cell>
        </row>
        <row r="1127">
          <cell r="B1127" t="str">
            <v>FPUS2</v>
          </cell>
          <cell r="E1127">
            <v>33744</v>
          </cell>
          <cell r="G1127">
            <v>2038137.5999999999</v>
          </cell>
        </row>
        <row r="1128">
          <cell r="B1128" t="str">
            <v>FPUS2</v>
          </cell>
          <cell r="E1128">
            <v>23529.599999999999</v>
          </cell>
          <cell r="G1128">
            <v>1421187.8399999999</v>
          </cell>
        </row>
        <row r="1129">
          <cell r="B1129" t="str">
            <v>FPUS2</v>
          </cell>
          <cell r="E1129">
            <v>49300.12</v>
          </cell>
          <cell r="G1129">
            <v>2949626.1795999999</v>
          </cell>
        </row>
        <row r="1130">
          <cell r="B1130" t="str">
            <v>FPUS2</v>
          </cell>
          <cell r="E1130">
            <v>15198.3</v>
          </cell>
          <cell r="G1130">
            <v>916457.48999999987</v>
          </cell>
        </row>
        <row r="1131">
          <cell r="B1131" t="str">
            <v>FPUS2</v>
          </cell>
          <cell r="E1131">
            <v>8325</v>
          </cell>
          <cell r="G1131">
            <v>501997.5</v>
          </cell>
        </row>
        <row r="1132">
          <cell r="B1132" t="str">
            <v>FPUS2</v>
          </cell>
          <cell r="E1132">
            <v>6067.68</v>
          </cell>
          <cell r="G1132">
            <v>364402.41038400005</v>
          </cell>
        </row>
        <row r="1133">
          <cell r="B1133" t="str">
            <v>FPUS2</v>
          </cell>
          <cell r="E1133">
            <v>35540.639999999999</v>
          </cell>
          <cell r="G1133">
            <v>2147365.4687999999</v>
          </cell>
        </row>
        <row r="1134">
          <cell r="B1134" t="str">
            <v>FPUS2</v>
          </cell>
          <cell r="E1134">
            <v>31454.880000000001</v>
          </cell>
          <cell r="G1134">
            <v>1900503.8496000001</v>
          </cell>
        </row>
        <row r="1135">
          <cell r="B1135" t="str">
            <v>FPUS2</v>
          </cell>
          <cell r="E1135">
            <v>11928.96</v>
          </cell>
          <cell r="G1135">
            <v>720747.76319999993</v>
          </cell>
        </row>
        <row r="1136">
          <cell r="B1136" t="str">
            <v>FPUS2</v>
          </cell>
          <cell r="E1136">
            <v>9747</v>
          </cell>
          <cell r="G1136">
            <v>588913.74</v>
          </cell>
        </row>
        <row r="1137">
          <cell r="B1137" t="str">
            <v>FPUS2</v>
          </cell>
          <cell r="E1137">
            <v>68113.2</v>
          </cell>
          <cell r="G1137">
            <v>4100414.64</v>
          </cell>
        </row>
        <row r="1138">
          <cell r="B1138" t="str">
            <v>FPUS2</v>
          </cell>
          <cell r="E1138">
            <v>5278.2</v>
          </cell>
          <cell r="G1138">
            <v>319119.97200000001</v>
          </cell>
        </row>
        <row r="1139">
          <cell r="B1139" t="str">
            <v>FPUS2</v>
          </cell>
          <cell r="E1139">
            <v>6183.36</v>
          </cell>
          <cell r="G1139">
            <v>373845.94559999998</v>
          </cell>
        </row>
        <row r="1140">
          <cell r="B1140" t="str">
            <v>FPUS2</v>
          </cell>
          <cell r="E1140">
            <v>5312.4</v>
          </cell>
          <cell r="G1140">
            <v>321187.70399999997</v>
          </cell>
        </row>
        <row r="1141">
          <cell r="B1141" t="str">
            <v>FPUS2</v>
          </cell>
          <cell r="E1141">
            <v>4332</v>
          </cell>
          <cell r="G1141">
            <v>261912.72</v>
          </cell>
        </row>
        <row r="1142">
          <cell r="B1142" t="str">
            <v>FPUS2</v>
          </cell>
          <cell r="E1142">
            <v>2900.16</v>
          </cell>
          <cell r="G1142">
            <v>175343.67359999998</v>
          </cell>
        </row>
        <row r="1143">
          <cell r="B1143" t="str">
            <v>FPUS2</v>
          </cell>
          <cell r="E1143">
            <v>2900.16</v>
          </cell>
          <cell r="G1143">
            <v>175343.67359999998</v>
          </cell>
        </row>
        <row r="1144">
          <cell r="B1144" t="str">
            <v>FPUS2</v>
          </cell>
          <cell r="E1144">
            <v>2097.6</v>
          </cell>
          <cell r="G1144">
            <v>126820.89599999999</v>
          </cell>
        </row>
        <row r="1145">
          <cell r="B1145" t="str">
            <v>FPUS2</v>
          </cell>
          <cell r="E1145">
            <v>32855.949999999997</v>
          </cell>
          <cell r="G1145">
            <v>1986799.2964999997</v>
          </cell>
        </row>
        <row r="1146">
          <cell r="B1146" t="str">
            <v>FPUS1</v>
          </cell>
          <cell r="E1146">
            <v>7197.12</v>
          </cell>
          <cell r="G1146">
            <v>434974.50057600002</v>
          </cell>
        </row>
        <row r="1147">
          <cell r="B1147" t="str">
            <v>FPUS2</v>
          </cell>
          <cell r="E1147">
            <v>62626.3</v>
          </cell>
          <cell r="G1147">
            <v>3738790.1100000003</v>
          </cell>
        </row>
        <row r="1148">
          <cell r="B1148" t="str">
            <v>FPUS1</v>
          </cell>
          <cell r="E1148">
            <v>1683.6</v>
          </cell>
          <cell r="G1148">
            <v>101752.23827999999</v>
          </cell>
        </row>
        <row r="1149">
          <cell r="B1149" t="str">
            <v>FPUS2</v>
          </cell>
          <cell r="E1149">
            <v>6429.6</v>
          </cell>
          <cell r="G1149">
            <v>388669.32000000007</v>
          </cell>
        </row>
        <row r="1150">
          <cell r="B1150" t="str">
            <v>FPUS2</v>
          </cell>
          <cell r="E1150">
            <v>22863.84</v>
          </cell>
          <cell r="G1150">
            <v>1382119.128</v>
          </cell>
        </row>
        <row r="1151">
          <cell r="B1151" t="str">
            <v>FPUS2</v>
          </cell>
          <cell r="E1151">
            <v>1988.16</v>
          </cell>
          <cell r="G1151">
            <v>120184.27200000001</v>
          </cell>
        </row>
        <row r="1152">
          <cell r="B1152" t="str">
            <v>FPUS2</v>
          </cell>
          <cell r="E1152">
            <v>994.08</v>
          </cell>
          <cell r="G1152">
            <v>60092.136000000006</v>
          </cell>
        </row>
        <row r="1153">
          <cell r="B1153" t="str">
            <v>FPUS2</v>
          </cell>
          <cell r="E1153">
            <v>13873.8</v>
          </cell>
          <cell r="G1153">
            <v>838671.21</v>
          </cell>
        </row>
        <row r="1154">
          <cell r="B1154" t="str">
            <v>FPUS2</v>
          </cell>
          <cell r="E1154">
            <v>22024.75</v>
          </cell>
          <cell r="G1154">
            <v>1325449.4550000001</v>
          </cell>
        </row>
        <row r="1155">
          <cell r="B1155" t="str">
            <v>FPUS2</v>
          </cell>
          <cell r="E1155">
            <v>47083.25</v>
          </cell>
          <cell r="G1155">
            <v>2845240.7974999999</v>
          </cell>
        </row>
        <row r="1156">
          <cell r="B1156" t="str">
            <v>FPUS2</v>
          </cell>
          <cell r="E1156">
            <v>50023.5</v>
          </cell>
          <cell r="G1156">
            <v>3017417.52</v>
          </cell>
        </row>
        <row r="1157">
          <cell r="B1157" t="str">
            <v>FPUS2</v>
          </cell>
          <cell r="E1157">
            <v>60171.93</v>
          </cell>
          <cell r="G1157">
            <v>3600688.2912000003</v>
          </cell>
        </row>
        <row r="1158">
          <cell r="B1158" t="str">
            <v>FPUS2</v>
          </cell>
          <cell r="E1158">
            <v>36484.6</v>
          </cell>
          <cell r="G1158">
            <v>2200021.38</v>
          </cell>
        </row>
        <row r="1159">
          <cell r="B1159" t="str">
            <v>FPUS2</v>
          </cell>
          <cell r="E1159">
            <v>37330.800000000003</v>
          </cell>
          <cell r="G1159">
            <v>2251047.2400000002</v>
          </cell>
        </row>
        <row r="1160">
          <cell r="B1160" t="str">
            <v>FPUS2</v>
          </cell>
          <cell r="E1160">
            <v>48605.71</v>
          </cell>
          <cell r="G1160">
            <v>2895928.2017999999</v>
          </cell>
        </row>
        <row r="1161">
          <cell r="B1161" t="str">
            <v>FPUS2</v>
          </cell>
          <cell r="E1161">
            <v>42582.48</v>
          </cell>
          <cell r="G1161">
            <v>2548135.6032000002</v>
          </cell>
        </row>
        <row r="1162">
          <cell r="B1162" t="str">
            <v>FPUS2</v>
          </cell>
          <cell r="E1162">
            <v>36481.050000000003</v>
          </cell>
          <cell r="G1162">
            <v>2197253.6414999999</v>
          </cell>
        </row>
        <row r="1163">
          <cell r="B1163" t="str">
            <v>FPUS2</v>
          </cell>
          <cell r="E1163">
            <v>75353.820000000007</v>
          </cell>
          <cell r="G1163">
            <v>4523489.8146000002</v>
          </cell>
        </row>
        <row r="1164">
          <cell r="B1164" t="str">
            <v>FPUS2</v>
          </cell>
          <cell r="E1164">
            <v>46680.94</v>
          </cell>
          <cell r="G1164">
            <v>2817661.5384</v>
          </cell>
        </row>
        <row r="1165">
          <cell r="B1165" t="str">
            <v>FPUS2</v>
          </cell>
          <cell r="E1165">
            <v>48750.720000000001</v>
          </cell>
          <cell r="G1165">
            <v>2880192.5375999999</v>
          </cell>
        </row>
        <row r="1166">
          <cell r="B1166" t="str">
            <v>FPUS2</v>
          </cell>
          <cell r="E1166">
            <v>19154.46</v>
          </cell>
          <cell r="G1166">
            <v>1155971.6610000001</v>
          </cell>
        </row>
        <row r="1167">
          <cell r="B1167" t="str">
            <v>FPUS2</v>
          </cell>
          <cell r="E1167">
            <v>22500</v>
          </cell>
          <cell r="G1167">
            <v>1356300</v>
          </cell>
        </row>
        <row r="1168">
          <cell r="B1168" t="str">
            <v>FPUS2</v>
          </cell>
          <cell r="E1168">
            <v>37459.54</v>
          </cell>
          <cell r="G1168">
            <v>2237083.7288000002</v>
          </cell>
        </row>
        <row r="1169">
          <cell r="B1169" t="str">
            <v>FPUS2</v>
          </cell>
          <cell r="E1169">
            <v>6125.76</v>
          </cell>
          <cell r="G1169">
            <v>367404.09494400001</v>
          </cell>
        </row>
        <row r="1170">
          <cell r="B1170" t="str">
            <v>FPUS2</v>
          </cell>
          <cell r="E1170">
            <v>74409.600000000006</v>
          </cell>
          <cell r="G1170">
            <v>4460855.5200000005</v>
          </cell>
        </row>
        <row r="1171">
          <cell r="B1171" t="str">
            <v>FPUS2</v>
          </cell>
          <cell r="E1171">
            <v>6424.4</v>
          </cell>
          <cell r="G1171">
            <v>384869.10055999999</v>
          </cell>
        </row>
        <row r="1172">
          <cell r="B1172" t="str">
            <v>FPUS2</v>
          </cell>
          <cell r="E1172">
            <v>125370</v>
          </cell>
          <cell r="G1172">
            <v>7697718</v>
          </cell>
        </row>
        <row r="1173">
          <cell r="B1173" t="str">
            <v>FPUS2</v>
          </cell>
          <cell r="E1173">
            <v>100150.78</v>
          </cell>
          <cell r="G1173">
            <v>6126223.2126000002</v>
          </cell>
        </row>
        <row r="1174">
          <cell r="B1174" t="str">
            <v>FPUS2</v>
          </cell>
          <cell r="E1174">
            <v>128103.16</v>
          </cell>
          <cell r="G1174">
            <v>7875782.2768000001</v>
          </cell>
        </row>
        <row r="1175">
          <cell r="B1175" t="str">
            <v>FPUS2</v>
          </cell>
          <cell r="E1175">
            <v>91131.49</v>
          </cell>
          <cell r="G1175">
            <v>5553553.0005999999</v>
          </cell>
        </row>
        <row r="1176">
          <cell r="B1176" t="str">
            <v>FSJY2</v>
          </cell>
          <cell r="E1176">
            <v>25000000</v>
          </cell>
          <cell r="G1176">
            <v>13127649.999999998</v>
          </cell>
        </row>
        <row r="1177">
          <cell r="B1177" t="str">
            <v>FSJY2</v>
          </cell>
          <cell r="E1177">
            <v>50000000</v>
          </cell>
          <cell r="G1177">
            <v>25910750</v>
          </cell>
        </row>
        <row r="1178">
          <cell r="B1178" t="str">
            <v>FPUS2</v>
          </cell>
          <cell r="E1178">
            <v>418725.4</v>
          </cell>
          <cell r="G1178">
            <v>25910727.752000004</v>
          </cell>
        </row>
        <row r="1179">
          <cell r="B1179" t="str">
            <v>FPUS2</v>
          </cell>
          <cell r="E1179">
            <v>211327.13</v>
          </cell>
          <cell r="G1179">
            <v>13127641.3156</v>
          </cell>
        </row>
        <row r="1180">
          <cell r="B1180" t="str">
            <v>FPUS2</v>
          </cell>
          <cell r="E1180">
            <v>64050.2</v>
          </cell>
          <cell r="G1180">
            <v>3778961.8</v>
          </cell>
        </row>
        <row r="1181">
          <cell r="B1181" t="str">
            <v>FPUS2</v>
          </cell>
          <cell r="E1181">
            <v>64204.08</v>
          </cell>
          <cell r="G1181">
            <v>3762359.088</v>
          </cell>
        </row>
        <row r="1182">
          <cell r="B1182" t="str">
            <v>FPUS2</v>
          </cell>
          <cell r="E1182">
            <v>372587.97</v>
          </cell>
          <cell r="G1182">
            <v>21759137.447999999</v>
          </cell>
        </row>
        <row r="1183">
          <cell r="B1183" t="str">
            <v>FPUS2</v>
          </cell>
          <cell r="E1183">
            <v>465570.58</v>
          </cell>
          <cell r="G1183">
            <v>27468664.220000003</v>
          </cell>
        </row>
        <row r="1184">
          <cell r="B1184" t="str">
            <v>FPUS2</v>
          </cell>
          <cell r="E1184">
            <v>626091.42000000004</v>
          </cell>
          <cell r="G1184">
            <v>36663913.555200003</v>
          </cell>
        </row>
        <row r="1185">
          <cell r="B1185" t="str">
            <v>FPUS2</v>
          </cell>
          <cell r="E1185">
            <v>45153.5</v>
          </cell>
          <cell r="G1185">
            <v>2743075.125</v>
          </cell>
        </row>
        <row r="1186">
          <cell r="B1186" t="str">
            <v>FPUS2</v>
          </cell>
          <cell r="E1186">
            <v>39188</v>
          </cell>
          <cell r="G1186">
            <v>2380671</v>
          </cell>
        </row>
        <row r="1187">
          <cell r="B1187" t="str">
            <v>FPUS2</v>
          </cell>
          <cell r="E1187">
            <v>39188</v>
          </cell>
          <cell r="G1187">
            <v>2380671</v>
          </cell>
        </row>
        <row r="1188">
          <cell r="B1188" t="str">
            <v>FPUS2</v>
          </cell>
          <cell r="E1188">
            <v>649363.81999999995</v>
          </cell>
          <cell r="G1188">
            <v>37987783.469999999</v>
          </cell>
        </row>
        <row r="1189">
          <cell r="B1189" t="str">
            <v>FPUS2</v>
          </cell>
          <cell r="E1189">
            <v>39100</v>
          </cell>
          <cell r="G1189">
            <v>2375325</v>
          </cell>
        </row>
        <row r="1190">
          <cell r="B1190" t="str">
            <v>FPUS2</v>
          </cell>
          <cell r="E1190">
            <v>44200</v>
          </cell>
          <cell r="G1190">
            <v>2685150</v>
          </cell>
        </row>
        <row r="1191">
          <cell r="B1191" t="str">
            <v>FPUS2</v>
          </cell>
          <cell r="E1191">
            <v>32596.25</v>
          </cell>
          <cell r="G1191">
            <v>1940128.8</v>
          </cell>
        </row>
        <row r="1192">
          <cell r="B1192" t="str">
            <v>FPUS2</v>
          </cell>
          <cell r="E1192">
            <v>39100</v>
          </cell>
          <cell r="G1192">
            <v>2312792.37</v>
          </cell>
        </row>
        <row r="1193">
          <cell r="B1193" t="str">
            <v>FPUS2</v>
          </cell>
          <cell r="E1193">
            <v>228176.35</v>
          </cell>
          <cell r="G1193">
            <v>13576492.825000001</v>
          </cell>
        </row>
        <row r="1194">
          <cell r="B1194" t="str">
            <v>FPUS2</v>
          </cell>
          <cell r="E1194">
            <v>195619.79</v>
          </cell>
          <cell r="G1194">
            <v>11658939.484000001</v>
          </cell>
        </row>
        <row r="1195">
          <cell r="B1195" t="str">
            <v>FPUS2</v>
          </cell>
          <cell r="E1195">
            <v>463655.02</v>
          </cell>
          <cell r="G1195">
            <v>27170184.172000002</v>
          </cell>
        </row>
        <row r="1196">
          <cell r="B1196" t="str">
            <v>FPUS2</v>
          </cell>
          <cell r="E1196">
            <v>46200</v>
          </cell>
          <cell r="G1196">
            <v>2748900</v>
          </cell>
        </row>
        <row r="1197">
          <cell r="B1197" t="str">
            <v>FPUS2</v>
          </cell>
          <cell r="E1197">
            <v>508306</v>
          </cell>
          <cell r="G1197">
            <v>29751150.18</v>
          </cell>
        </row>
        <row r="1198">
          <cell r="B1198" t="str">
            <v>FPUS1</v>
          </cell>
          <cell r="E1198">
            <v>125259.12</v>
          </cell>
          <cell r="G1198">
            <v>7560640.4831999997</v>
          </cell>
        </row>
        <row r="1199">
          <cell r="B1199" t="str">
            <v>FSUS2</v>
          </cell>
          <cell r="E1199">
            <v>3500000</v>
          </cell>
          <cell r="G1199">
            <v>213255000</v>
          </cell>
        </row>
        <row r="1200">
          <cell r="B1200" t="str">
            <v>FSUS2</v>
          </cell>
          <cell r="E1200">
            <v>5000000</v>
          </cell>
          <cell r="G1200">
            <v>303850000</v>
          </cell>
        </row>
        <row r="1201">
          <cell r="B1201" t="str">
            <v>FSUS2</v>
          </cell>
          <cell r="E1201">
            <v>5000000</v>
          </cell>
          <cell r="G1201">
            <v>304000000</v>
          </cell>
        </row>
        <row r="1202">
          <cell r="B1202" t="str">
            <v>FSUS2</v>
          </cell>
          <cell r="E1202">
            <v>5000000</v>
          </cell>
          <cell r="G1202">
            <v>305900000</v>
          </cell>
        </row>
        <row r="1203">
          <cell r="B1203" t="str">
            <v>FSUS2</v>
          </cell>
          <cell r="E1203">
            <v>5000000</v>
          </cell>
          <cell r="G1203">
            <v>314100000</v>
          </cell>
        </row>
        <row r="1204">
          <cell r="B1204" t="str">
            <v>FSUS2</v>
          </cell>
          <cell r="E1204">
            <v>5000000</v>
          </cell>
          <cell r="G1204">
            <v>304700000</v>
          </cell>
        </row>
        <row r="1205">
          <cell r="B1205" t="str">
            <v>FSUS3</v>
          </cell>
          <cell r="E1205">
            <v>5000000</v>
          </cell>
          <cell r="G1205">
            <v>314100000</v>
          </cell>
        </row>
        <row r="1206">
          <cell r="B1206" t="str">
            <v>FSUS2</v>
          </cell>
          <cell r="E1206">
            <v>5000000</v>
          </cell>
          <cell r="G1206">
            <v>304050000</v>
          </cell>
        </row>
        <row r="1207">
          <cell r="B1207" t="str">
            <v>FSUS2</v>
          </cell>
          <cell r="E1207">
            <v>5000000</v>
          </cell>
          <cell r="G1207">
            <v>303650000</v>
          </cell>
        </row>
        <row r="1208">
          <cell r="B1208" t="str">
            <v>FSUS2</v>
          </cell>
          <cell r="E1208">
            <v>5000000</v>
          </cell>
          <cell r="G1208">
            <v>305650000</v>
          </cell>
        </row>
        <row r="1209">
          <cell r="B1209" t="str">
            <v>FSEU2</v>
          </cell>
          <cell r="E1209">
            <v>7422000</v>
          </cell>
          <cell r="G1209">
            <v>612323906.39999998</v>
          </cell>
        </row>
        <row r="1210">
          <cell r="B1210" t="str">
            <v>FPUS2</v>
          </cell>
          <cell r="E1210">
            <v>5000</v>
          </cell>
          <cell r="G1210">
            <v>304600</v>
          </cell>
        </row>
        <row r="1211">
          <cell r="B1211" t="str">
            <v>FPJY2</v>
          </cell>
          <cell r="E1211">
            <v>18000000</v>
          </cell>
          <cell r="G1211">
            <v>9010386</v>
          </cell>
        </row>
        <row r="1212">
          <cell r="B1212" t="str">
            <v>FPJY2</v>
          </cell>
          <cell r="E1212">
            <v>18000000</v>
          </cell>
          <cell r="G1212">
            <v>9010386</v>
          </cell>
        </row>
        <row r="1213">
          <cell r="B1213" t="str">
            <v>FPJY2</v>
          </cell>
          <cell r="E1213">
            <v>18000000</v>
          </cell>
          <cell r="G1213">
            <v>9010386</v>
          </cell>
        </row>
        <row r="1214">
          <cell r="B1214" t="str">
            <v>FPJY2</v>
          </cell>
          <cell r="E1214">
            <v>50000000</v>
          </cell>
          <cell r="G1214">
            <v>25502950.000000004</v>
          </cell>
        </row>
        <row r="1215">
          <cell r="B1215" t="str">
            <v>FPJY2</v>
          </cell>
          <cell r="E1215">
            <v>250000000</v>
          </cell>
          <cell r="G1215">
            <v>126562500</v>
          </cell>
        </row>
        <row r="1216">
          <cell r="B1216" t="str">
            <v>FPJY3</v>
          </cell>
          <cell r="E1216">
            <v>1000000000</v>
          </cell>
          <cell r="G1216">
            <v>546996000</v>
          </cell>
        </row>
        <row r="1217">
          <cell r="B1217" t="str">
            <v>FPJY2</v>
          </cell>
          <cell r="E1217">
            <v>42000000</v>
          </cell>
          <cell r="G1217">
            <v>21024234.000000004</v>
          </cell>
        </row>
        <row r="1218">
          <cell r="B1218" t="str">
            <v>FPJY2</v>
          </cell>
          <cell r="E1218">
            <v>42000000</v>
          </cell>
          <cell r="G1218">
            <v>21024234.000000004</v>
          </cell>
        </row>
        <row r="1219">
          <cell r="B1219" t="str">
            <v>FPJY2</v>
          </cell>
          <cell r="E1219">
            <v>44176213</v>
          </cell>
          <cell r="G1219">
            <v>22622196.915170003</v>
          </cell>
        </row>
        <row r="1220">
          <cell r="B1220" t="str">
            <v>FPJY3</v>
          </cell>
          <cell r="E1220">
            <v>1000000000</v>
          </cell>
          <cell r="G1220">
            <v>546996000</v>
          </cell>
        </row>
        <row r="1221">
          <cell r="B1221" t="str">
            <v>FPJY2</v>
          </cell>
          <cell r="E1221">
            <v>250000000</v>
          </cell>
          <cell r="G1221">
            <v>124925000</v>
          </cell>
        </row>
        <row r="1222">
          <cell r="B1222" t="str">
            <v>FPJY2</v>
          </cell>
          <cell r="E1222">
            <v>250000000</v>
          </cell>
          <cell r="G1222">
            <v>122975000</v>
          </cell>
        </row>
        <row r="1223">
          <cell r="B1223" t="str">
            <v>FPJY2</v>
          </cell>
          <cell r="E1223">
            <v>250000000</v>
          </cell>
          <cell r="G1223">
            <v>128305000</v>
          </cell>
        </row>
        <row r="1224">
          <cell r="B1224" t="str">
            <v>FPJY3</v>
          </cell>
          <cell r="E1224">
            <v>1000000000</v>
          </cell>
          <cell r="G1224">
            <v>543341000</v>
          </cell>
        </row>
        <row r="1225">
          <cell r="B1225" t="str">
            <v>FPJY2</v>
          </cell>
          <cell r="E1225">
            <v>46209489</v>
          </cell>
          <cell r="G1225">
            <v>23663417.222010002</v>
          </cell>
        </row>
        <row r="1226">
          <cell r="B1226" t="str">
            <v>FPJY2</v>
          </cell>
          <cell r="E1226">
            <v>42000000</v>
          </cell>
          <cell r="G1226">
            <v>21024234.000000004</v>
          </cell>
        </row>
        <row r="1227">
          <cell r="B1227" t="str">
            <v>FPJY3</v>
          </cell>
          <cell r="E1227">
            <v>1000000000</v>
          </cell>
          <cell r="G1227">
            <v>543341000</v>
          </cell>
        </row>
        <row r="1228">
          <cell r="B1228" t="str">
            <v>FPJY2</v>
          </cell>
          <cell r="E1228">
            <v>45626624</v>
          </cell>
          <cell r="G1228">
            <v>23364937.884160001</v>
          </cell>
        </row>
        <row r="1229">
          <cell r="B1229" t="str">
            <v>FPJY2</v>
          </cell>
          <cell r="E1229">
            <v>50000000</v>
          </cell>
          <cell r="G1229">
            <v>25783900</v>
          </cell>
        </row>
        <row r="1230">
          <cell r="B1230" t="str">
            <v>FPJY3</v>
          </cell>
          <cell r="E1230">
            <v>1000000000</v>
          </cell>
          <cell r="G1230">
            <v>525776000</v>
          </cell>
        </row>
        <row r="1231">
          <cell r="B1231" t="str">
            <v>FSJY3</v>
          </cell>
          <cell r="E1231">
            <v>1000000000</v>
          </cell>
          <cell r="G1231">
            <v>543341000</v>
          </cell>
        </row>
        <row r="1232">
          <cell r="B1232" t="str">
            <v>FSJY3</v>
          </cell>
          <cell r="E1232">
            <v>1000000000</v>
          </cell>
          <cell r="G1232">
            <v>546996000</v>
          </cell>
        </row>
        <row r="1233">
          <cell r="B1233" t="str">
            <v>FSJY2</v>
          </cell>
          <cell r="E1233">
            <v>250000000</v>
          </cell>
          <cell r="G1233">
            <v>126562500</v>
          </cell>
        </row>
        <row r="1234">
          <cell r="B1234" t="str">
            <v>FSJY2</v>
          </cell>
          <cell r="E1234">
            <v>50000000</v>
          </cell>
          <cell r="G1234">
            <v>25783900</v>
          </cell>
        </row>
        <row r="1235">
          <cell r="B1235" t="str">
            <v>FSJY3</v>
          </cell>
          <cell r="E1235">
            <v>1000000000</v>
          </cell>
          <cell r="G1235">
            <v>525776000</v>
          </cell>
        </row>
        <row r="1236">
          <cell r="B1236" t="str">
            <v>FSJY2</v>
          </cell>
          <cell r="E1236">
            <v>250000000</v>
          </cell>
          <cell r="G1236">
            <v>122975000</v>
          </cell>
        </row>
        <row r="1237">
          <cell r="B1237" t="str">
            <v>FSJY2</v>
          </cell>
          <cell r="E1237">
            <v>250000000</v>
          </cell>
          <cell r="G1237">
            <v>124925000</v>
          </cell>
        </row>
        <row r="1238">
          <cell r="B1238" t="str">
            <v>FSJY2</v>
          </cell>
          <cell r="E1238">
            <v>42190447</v>
          </cell>
          <cell r="G1238">
            <v>21119567.387919001</v>
          </cell>
        </row>
        <row r="1239">
          <cell r="B1239" t="str">
            <v>FSJY2</v>
          </cell>
          <cell r="E1239">
            <v>42190447</v>
          </cell>
          <cell r="G1239">
            <v>21119567.387919001</v>
          </cell>
        </row>
        <row r="1240">
          <cell r="B1240" t="str">
            <v>FSJY2</v>
          </cell>
          <cell r="E1240">
            <v>250000000</v>
          </cell>
          <cell r="G1240">
            <v>128305000</v>
          </cell>
        </row>
        <row r="1241">
          <cell r="B1241" t="str">
            <v>FSJY2</v>
          </cell>
          <cell r="E1241">
            <v>50000000</v>
          </cell>
          <cell r="G1241">
            <v>25502950.000000004</v>
          </cell>
        </row>
        <row r="1242">
          <cell r="B1242" t="str">
            <v>FSJY3</v>
          </cell>
          <cell r="E1242">
            <v>1000000000</v>
          </cell>
          <cell r="G1242">
            <v>543341000</v>
          </cell>
        </row>
        <row r="1243">
          <cell r="B1243" t="str">
            <v>FSJY2</v>
          </cell>
          <cell r="E1243">
            <v>18807803</v>
          </cell>
          <cell r="G1243">
            <v>9414753.6023310013</v>
          </cell>
        </row>
        <row r="1244">
          <cell r="B1244" t="str">
            <v>FSJY2</v>
          </cell>
          <cell r="E1244">
            <v>18229484</v>
          </cell>
          <cell r="G1244">
            <v>9125260.4122680016</v>
          </cell>
        </row>
        <row r="1245">
          <cell r="B1245" t="str">
            <v>FSJY2</v>
          </cell>
          <cell r="E1245">
            <v>18807803</v>
          </cell>
          <cell r="G1245">
            <v>9414753.6023310013</v>
          </cell>
        </row>
        <row r="1246">
          <cell r="B1246" t="str">
            <v>FSJY2</v>
          </cell>
          <cell r="E1246">
            <v>44176213</v>
          </cell>
          <cell r="G1246">
            <v>22622196.915170003</v>
          </cell>
        </row>
        <row r="1247">
          <cell r="B1247" t="str">
            <v>FSJY2</v>
          </cell>
          <cell r="E1247">
            <v>42190447</v>
          </cell>
          <cell r="G1247">
            <v>21119567.387919001</v>
          </cell>
        </row>
        <row r="1248">
          <cell r="B1248" t="str">
            <v>FSJY2</v>
          </cell>
          <cell r="E1248">
            <v>46209489</v>
          </cell>
          <cell r="G1248">
            <v>23663417.222010002</v>
          </cell>
        </row>
        <row r="1249">
          <cell r="B1249" t="str">
            <v>FSJY2</v>
          </cell>
          <cell r="E1249">
            <v>45626624</v>
          </cell>
          <cell r="G1249">
            <v>23364937.884160001</v>
          </cell>
        </row>
        <row r="1250">
          <cell r="B1250" t="str">
            <v>FSJY3</v>
          </cell>
          <cell r="E1250">
            <v>1000000000</v>
          </cell>
          <cell r="G1250">
            <v>546996000</v>
          </cell>
        </row>
        <row r="1251">
          <cell r="B1251" t="str">
            <v>FPUS3</v>
          </cell>
          <cell r="E1251">
            <v>8908685.9700000007</v>
          </cell>
          <cell r="G1251">
            <v>543340757.31030011</v>
          </cell>
        </row>
        <row r="1252">
          <cell r="B1252" t="str">
            <v>FPUS3</v>
          </cell>
          <cell r="E1252">
            <v>8908685.9700000007</v>
          </cell>
          <cell r="G1252">
            <v>543340757.31030011</v>
          </cell>
        </row>
        <row r="1253">
          <cell r="B1253" t="str">
            <v>FPUS3</v>
          </cell>
          <cell r="E1253">
            <v>8968609.8699999992</v>
          </cell>
          <cell r="G1253">
            <v>546995515.97130001</v>
          </cell>
        </row>
        <row r="1254">
          <cell r="B1254" t="str">
            <v>FPUS3</v>
          </cell>
          <cell r="E1254">
            <v>8968609.8699999992</v>
          </cell>
          <cell r="G1254">
            <v>546995515.97130001</v>
          </cell>
        </row>
        <row r="1255">
          <cell r="B1255" t="str">
            <v>FPUS3</v>
          </cell>
          <cell r="E1255">
            <v>8620689.6600000001</v>
          </cell>
          <cell r="G1255">
            <v>525775862.36340004</v>
          </cell>
        </row>
        <row r="1256">
          <cell r="B1256" t="str">
            <v>FPUS2</v>
          </cell>
          <cell r="E1256">
            <v>389329.25</v>
          </cell>
          <cell r="G1256">
            <v>23663431.815000001</v>
          </cell>
        </row>
        <row r="1257">
          <cell r="B1257" t="str">
            <v>FPUS2</v>
          </cell>
          <cell r="E1257">
            <v>384418.43</v>
          </cell>
          <cell r="G1257">
            <v>23364952.1754</v>
          </cell>
        </row>
        <row r="1258">
          <cell r="B1258" t="str">
            <v>FPUS2</v>
          </cell>
          <cell r="E1258">
            <v>372198.27</v>
          </cell>
          <cell r="G1258">
            <v>22622210.8506</v>
          </cell>
        </row>
        <row r="1259">
          <cell r="B1259" t="str">
            <v>FPUS2</v>
          </cell>
          <cell r="E1259">
            <v>2029220.78</v>
          </cell>
          <cell r="G1259">
            <v>122970779.26800001</v>
          </cell>
        </row>
        <row r="1260">
          <cell r="B1260" t="str">
            <v>FPUS2</v>
          </cell>
          <cell r="E1260">
            <v>2061855.67</v>
          </cell>
          <cell r="G1260">
            <v>124948453.602</v>
          </cell>
        </row>
        <row r="1261">
          <cell r="B1261" t="str">
            <v>FPUS2</v>
          </cell>
          <cell r="E1261">
            <v>150209.99</v>
          </cell>
          <cell r="G1261">
            <v>9125256.8925000001</v>
          </cell>
        </row>
        <row r="1262">
          <cell r="B1262" t="str">
            <v>FPUS2</v>
          </cell>
          <cell r="E1262">
            <v>419111.48</v>
          </cell>
          <cell r="G1262">
            <v>25502933.557999998</v>
          </cell>
        </row>
        <row r="1263">
          <cell r="B1263" t="str">
            <v>FPUS2</v>
          </cell>
          <cell r="E1263">
            <v>423728.81</v>
          </cell>
          <cell r="G1263">
            <v>25783898.088500001</v>
          </cell>
        </row>
        <row r="1264">
          <cell r="B1264" t="str">
            <v>FPUS2</v>
          </cell>
          <cell r="E1264">
            <v>154975.29999999999</v>
          </cell>
          <cell r="G1264">
            <v>9414749.4749999996</v>
          </cell>
        </row>
        <row r="1265">
          <cell r="B1265" t="str">
            <v>FPUS2</v>
          </cell>
          <cell r="E1265">
            <v>154975.29999999999</v>
          </cell>
          <cell r="G1265">
            <v>9414749.4749999996</v>
          </cell>
        </row>
        <row r="1266">
          <cell r="B1266" t="str">
            <v>FPUS2</v>
          </cell>
          <cell r="E1266">
            <v>347647.06</v>
          </cell>
          <cell r="G1266">
            <v>21119558.895</v>
          </cell>
        </row>
        <row r="1267">
          <cell r="B1267" t="str">
            <v>FPUS2</v>
          </cell>
          <cell r="E1267">
            <v>347647.06</v>
          </cell>
          <cell r="G1267">
            <v>21119558.895</v>
          </cell>
        </row>
        <row r="1268">
          <cell r="B1268" t="str">
            <v>FPUS2</v>
          </cell>
          <cell r="E1268">
            <v>347647.06</v>
          </cell>
          <cell r="G1268">
            <v>21119558.895</v>
          </cell>
        </row>
        <row r="1269">
          <cell r="B1269" t="str">
            <v>FPUS2</v>
          </cell>
          <cell r="E1269">
            <v>2083333.33</v>
          </cell>
          <cell r="G1269">
            <v>126562499.7975</v>
          </cell>
        </row>
        <row r="1270">
          <cell r="B1270" t="str">
            <v>FPUS2</v>
          </cell>
          <cell r="E1270">
            <v>2118644.0699999998</v>
          </cell>
          <cell r="G1270">
            <v>128305084.8792</v>
          </cell>
        </row>
        <row r="1271">
          <cell r="B1271" t="str">
            <v>FPUS2</v>
          </cell>
          <cell r="E1271">
            <v>823791.09</v>
          </cell>
          <cell r="G1271">
            <v>50411895.752549998</v>
          </cell>
        </row>
        <row r="1272">
          <cell r="B1272" t="str">
            <v>FPUS2</v>
          </cell>
          <cell r="E1272">
            <v>823791.09</v>
          </cell>
          <cell r="G1272">
            <v>51375731.327849999</v>
          </cell>
        </row>
        <row r="1273">
          <cell r="B1273" t="str">
            <v>FPUS3</v>
          </cell>
          <cell r="E1273">
            <v>5766537.6100000003</v>
          </cell>
          <cell r="G1273">
            <v>366146305.54694998</v>
          </cell>
        </row>
        <row r="1274">
          <cell r="B1274" t="str">
            <v>FSUS3</v>
          </cell>
          <cell r="E1274">
            <v>8968609.8699999992</v>
          </cell>
          <cell r="G1274">
            <v>546995515.97130001</v>
          </cell>
        </row>
        <row r="1275">
          <cell r="B1275" t="str">
            <v>FSUS3</v>
          </cell>
          <cell r="E1275">
            <v>8968609.8699999992</v>
          </cell>
          <cell r="G1275">
            <v>546995515.97130001</v>
          </cell>
        </row>
        <row r="1276">
          <cell r="B1276" t="str">
            <v>FSUS3</v>
          </cell>
          <cell r="E1276">
            <v>8908685.9700000007</v>
          </cell>
          <cell r="G1276">
            <v>543340757.31030011</v>
          </cell>
        </row>
        <row r="1277">
          <cell r="B1277" t="str">
            <v>FSUS3</v>
          </cell>
          <cell r="E1277">
            <v>8908685.9700000007</v>
          </cell>
          <cell r="G1277">
            <v>543340757.31030011</v>
          </cell>
        </row>
        <row r="1278">
          <cell r="B1278" t="str">
            <v>FSUS3</v>
          </cell>
          <cell r="E1278">
            <v>8620689.6600000001</v>
          </cell>
          <cell r="G1278">
            <v>525775862.36340004</v>
          </cell>
        </row>
        <row r="1279">
          <cell r="B1279" t="str">
            <v>FSUS2</v>
          </cell>
          <cell r="E1279">
            <v>2118644.0699999998</v>
          </cell>
          <cell r="G1279">
            <v>128305084.8792</v>
          </cell>
        </row>
        <row r="1280">
          <cell r="B1280" t="str">
            <v>FSUS2</v>
          </cell>
          <cell r="E1280">
            <v>2083333.33</v>
          </cell>
          <cell r="G1280">
            <v>126562499.7975</v>
          </cell>
        </row>
        <row r="1281">
          <cell r="B1281" t="str">
            <v>FSUS2</v>
          </cell>
          <cell r="E1281">
            <v>346077.79</v>
          </cell>
          <cell r="G1281">
            <v>21024225.7425</v>
          </cell>
        </row>
        <row r="1282">
          <cell r="B1282" t="str">
            <v>FSUS2</v>
          </cell>
          <cell r="E1282">
            <v>423728.81</v>
          </cell>
          <cell r="G1282">
            <v>25783898.088500001</v>
          </cell>
        </row>
        <row r="1283">
          <cell r="B1283" t="str">
            <v>FSUS2</v>
          </cell>
          <cell r="E1283">
            <v>346077.79</v>
          </cell>
          <cell r="G1283">
            <v>21024225.7425</v>
          </cell>
        </row>
        <row r="1284">
          <cell r="B1284" t="str">
            <v>FSUS2</v>
          </cell>
          <cell r="E1284">
            <v>346077.79</v>
          </cell>
          <cell r="G1284">
            <v>21024225.7425</v>
          </cell>
        </row>
        <row r="1285">
          <cell r="B1285" t="str">
            <v>FSUS2</v>
          </cell>
          <cell r="E1285">
            <v>419111.48</v>
          </cell>
          <cell r="G1285">
            <v>25502933.557999998</v>
          </cell>
        </row>
        <row r="1286">
          <cell r="B1286" t="str">
            <v>FSUS2</v>
          </cell>
          <cell r="E1286">
            <v>2029220.78</v>
          </cell>
          <cell r="G1286">
            <v>122970779.26800001</v>
          </cell>
        </row>
        <row r="1287">
          <cell r="B1287" t="str">
            <v>FSUS2</v>
          </cell>
          <cell r="E1287">
            <v>2061855.67</v>
          </cell>
          <cell r="G1287">
            <v>124948453.602</v>
          </cell>
        </row>
        <row r="1288">
          <cell r="B1288" t="str">
            <v>FSUS2</v>
          </cell>
          <cell r="E1288">
            <v>384418.43</v>
          </cell>
          <cell r="G1288">
            <v>23364952.1754</v>
          </cell>
        </row>
        <row r="1289">
          <cell r="B1289" t="str">
            <v>FSUS2</v>
          </cell>
          <cell r="E1289">
            <v>389329.25</v>
          </cell>
          <cell r="G1289">
            <v>23663431.815000001</v>
          </cell>
        </row>
        <row r="1290">
          <cell r="B1290" t="str">
            <v>FSUS2</v>
          </cell>
          <cell r="E1290">
            <v>148319.04999999999</v>
          </cell>
          <cell r="G1290">
            <v>9010382.2874999996</v>
          </cell>
        </row>
        <row r="1291">
          <cell r="B1291" t="str">
            <v>FSUS2</v>
          </cell>
          <cell r="E1291">
            <v>148319.04999999999</v>
          </cell>
          <cell r="G1291">
            <v>9010382.2874999996</v>
          </cell>
        </row>
        <row r="1292">
          <cell r="B1292" t="str">
            <v>FSUS2</v>
          </cell>
          <cell r="E1292">
            <v>148319.04999999999</v>
          </cell>
          <cell r="G1292">
            <v>9010382.2874999996</v>
          </cell>
        </row>
        <row r="1293">
          <cell r="B1293" t="str">
            <v>FSUS2</v>
          </cell>
          <cell r="E1293">
            <v>372198.27</v>
          </cell>
          <cell r="G1293">
            <v>22622210.8506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NV-OTHER ASSETS "/>
      <sheetName val="BS-DOM"/>
      <sheetName val="BS-OVS"/>
      <sheetName val="BSCOMBINED "/>
      <sheetName val="#REF"/>
      <sheetName val="T-BILL"/>
      <sheetName val="I-BR"/>
      <sheetName val="List"/>
      <sheetName val="Sheet1"/>
      <sheetName val="AL905"/>
      <sheetName val="Abu Dhabi"/>
      <sheetName val="1-bwb(cb)"/>
      <sheetName val="INPUT"/>
      <sheetName val="29-30"/>
      <sheetName val="Lookups"/>
      <sheetName val="DD110"/>
      <sheetName val="FEb"/>
      <sheetName val="PARTWISE BREAKUP"/>
      <sheetName val="Sheet4"/>
      <sheetName val="Sheet2"/>
      <sheetName val="Lists"/>
      <sheetName val="Implied Rate"/>
      <sheetName val="A-C CODE &amp; NAME"/>
      <sheetName val="actual (2)"/>
      <sheetName val="I-B"/>
    </sheetNames>
    <sheetDataSet>
      <sheetData sheetId="0">
        <row r="140">
          <cell r="I140">
            <v>-9419269.4538429994</v>
          </cell>
        </row>
      </sheetData>
      <sheetData sheetId="1"/>
      <sheetData sheetId="2">
        <row r="140">
          <cell r="I140">
            <v>-9419269.4538429994</v>
          </cell>
        </row>
        <row r="177">
          <cell r="I177">
            <v>39476829171.10128</v>
          </cell>
        </row>
        <row r="182">
          <cell r="I182">
            <v>74718888.259252995</v>
          </cell>
        </row>
        <row r="193">
          <cell r="I193">
            <v>79956479.800536931</v>
          </cell>
        </row>
        <row r="196">
          <cell r="I196">
            <v>2633790152.157959</v>
          </cell>
        </row>
        <row r="197">
          <cell r="I197">
            <v>6599648252.119422</v>
          </cell>
        </row>
        <row r="198">
          <cell r="I198">
            <v>463566743.09803283</v>
          </cell>
        </row>
        <row r="199">
          <cell r="I199">
            <v>6367721.818</v>
          </cell>
        </row>
        <row r="200">
          <cell r="I200">
            <v>95192233.803413495</v>
          </cell>
        </row>
        <row r="201">
          <cell r="I201">
            <v>51267040.075999998</v>
          </cell>
        </row>
        <row r="207">
          <cell r="I207">
            <v>317107479.20281661</v>
          </cell>
        </row>
        <row r="209">
          <cell r="I209">
            <v>110807297.04154299</v>
          </cell>
        </row>
        <row r="214">
          <cell r="I214">
            <v>21149381.779200003</v>
          </cell>
        </row>
        <row r="215">
          <cell r="I215">
            <v>73022605.164682999</v>
          </cell>
        </row>
        <row r="216">
          <cell r="I216">
            <v>69670823.155003294</v>
          </cell>
        </row>
        <row r="225">
          <cell r="I225">
            <v>194377888288.28598</v>
          </cell>
        </row>
        <row r="227">
          <cell r="I227">
            <v>50072068724.377579</v>
          </cell>
        </row>
        <row r="233">
          <cell r="I233">
            <v>8162134108.7328329</v>
          </cell>
        </row>
        <row r="236">
          <cell r="I236">
            <v>6596108605.3126411</v>
          </cell>
        </row>
        <row r="239">
          <cell r="I239">
            <v>21721232244.269104</v>
          </cell>
        </row>
        <row r="240">
          <cell r="I240">
            <v>65740342829.488098</v>
          </cell>
        </row>
        <row r="241">
          <cell r="I241">
            <v>87461575073.757202</v>
          </cell>
        </row>
        <row r="242">
          <cell r="I242">
            <v>-21721232244.269104</v>
          </cell>
        </row>
        <row r="256">
          <cell r="I256">
            <v>573620076.34338379</v>
          </cell>
        </row>
        <row r="279">
          <cell r="I279">
            <v>609810626.86105835</v>
          </cell>
        </row>
        <row r="281">
          <cell r="I281">
            <v>629352970.96508241</v>
          </cell>
        </row>
        <row r="284">
          <cell r="I284">
            <v>135928861.80949962</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heet"/>
      <sheetName val="p&amp;loss"/>
      <sheetName val="cash flow"/>
      <sheetName val="Not 3-30 (2)"/>
      <sheetName val="Not 6.1-30"/>
      <sheetName val="Not 10-11"/>
      <sheetName val="Not-21.1 - 23"/>
      <sheetName val="Not 24-26"/>
      <sheetName val="Not 27"/>
      <sheetName val="I.R.R"/>
      <sheetName val="garbag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tatement of Comp Income "/>
      <sheetName val="Cash Flow"/>
      <sheetName val="Statement of equity"/>
      <sheetName val="Notes 1-3"/>
      <sheetName val="4-4.1.2"/>
      <sheetName val="4.2 to 13"/>
      <sheetName val="13.1 to 15.2"/>
      <sheetName val="16 to 20.2"/>
      <sheetName val="21"/>
      <sheetName val="IFRS 7(1)"/>
      <sheetName val="IFRS-7(2)"/>
      <sheetName val="Cash flow working"/>
      <sheetName val="5 to 14 - Pending"/>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9.7-9.8"/>
      <sheetName val="Liabiliteis"/>
      <sheetName val="AnnexureA"/>
      <sheetName val="Assets"/>
      <sheetName val="SBP-Staggering"/>
      <sheetName val="Balancesheet"/>
      <sheetName val="P&amp;L"/>
      <sheetName val="Notes7-8"/>
      <sheetName val="Notes 9-10"/>
      <sheetName val="Notes7-8 (2)"/>
      <sheetName val="Notes 9-10 (2)"/>
      <sheetName val="Investment"/>
      <sheetName val="Sheet2"/>
      <sheetName val="Notes 1-6"/>
      <sheetName val="BS"/>
      <sheetName val="Other Assets Notes"/>
      <sheetName val="Notes10.1"/>
      <sheetName val="Sheet5"/>
      <sheetName val="notes 5-6000"/>
      <sheetName val="Stat-Equity"/>
      <sheetName val="A"/>
      <sheetName val="Note6-8.2"/>
      <sheetName val="Note_9_7-9_8"/>
      <sheetName val="Notes_9-10"/>
      <sheetName val="Notes7-8_(2)"/>
      <sheetName val="Notes_9-10_(2)"/>
      <sheetName val="Notes_1-6"/>
      <sheetName val="Other_Assets_Notes"/>
      <sheetName val="Notes10_1"/>
      <sheetName val="notes_5-6000"/>
      <sheetName val="Note6-8_2"/>
      <sheetName val="Regular"/>
      <sheetName val="Note_9_7-9_81"/>
      <sheetName val="Notes_9-101"/>
      <sheetName val="Notes7-8_(2)1"/>
      <sheetName val="Notes_9-10_(2)1"/>
      <sheetName val="Notes_1-61"/>
      <sheetName val="Other_Assets_Notes1"/>
      <sheetName val="Notes10_11"/>
      <sheetName val="notes_5-60001"/>
      <sheetName val="Note6-8_21"/>
      <sheetName val="Note_9_7-9_83"/>
      <sheetName val="Notes_9-103"/>
      <sheetName val="Notes7-8_(2)3"/>
      <sheetName val="Notes_9-10_(2)3"/>
      <sheetName val="Notes_1-63"/>
      <sheetName val="Other_Assets_Notes3"/>
      <sheetName val="Notes10_13"/>
      <sheetName val="notes_5-60003"/>
      <sheetName val="Note6-8_23"/>
      <sheetName val="Note_9_7-9_82"/>
      <sheetName val="Notes_9-102"/>
      <sheetName val="Notes7-8_(2)2"/>
      <sheetName val="Notes_9-10_(2)2"/>
      <sheetName val="Notes_1-62"/>
      <sheetName val="Other_Assets_Notes2"/>
      <sheetName val="Notes10_12"/>
      <sheetName val="notes_5-60002"/>
      <sheetName val="Note6-8_22"/>
      <sheetName val="note 4,5"/>
      <sheetName val="Lookups"/>
      <sheetName val="Donations(8)"/>
      <sheetName val="LEDGER"/>
      <sheetName val="TRIAL"/>
      <sheetName val="Index-A"/>
      <sheetName val="Note_9_7-9_84"/>
      <sheetName val="Notes_9-104"/>
      <sheetName val="Notes7-8_(2)4"/>
      <sheetName val="Notes_9-10_(2)4"/>
      <sheetName val="Notes_1-64"/>
      <sheetName val="Other_Assets_Notes4"/>
      <sheetName val="Notes10_14"/>
      <sheetName val="notes_5-60004"/>
      <sheetName val="Note6-8_24"/>
      <sheetName val="Assumptions"/>
      <sheetName val="Links"/>
      <sheetName val="Corporate"/>
      <sheetName val="Middle Market"/>
      <sheetName val="SME"/>
      <sheetName val="Scoping"/>
      <sheetName val="INV"/>
      <sheetName val="Parameters"/>
      <sheetName val="note_4,5"/>
      <sheetName val="Parameter"/>
      <sheetName val="MTPF July 2015"/>
      <sheetName val="GL Breakup"/>
      <sheetName val="GIE Breakup"/>
      <sheetName val="Data"/>
      <sheetName val="AC GL Avg Balances"/>
      <sheetName val="total p&amp;l"/>
      <sheetName val="toyota pl ckd"/>
      <sheetName val="Note_9_7-9_85"/>
      <sheetName val="Notes_9-105"/>
      <sheetName val="Notes7-8_(2)5"/>
      <sheetName val="Notes_9-10_(2)5"/>
      <sheetName val="Notes_1-65"/>
      <sheetName val="Other_Assets_Notes5"/>
      <sheetName val="Notes10_15"/>
      <sheetName val="notes_5-60005"/>
      <sheetName val="Note6-8_25"/>
      <sheetName val="Middle_Market"/>
      <sheetName val="total_p&amp;l"/>
      <sheetName val="toyota_pl_ckd"/>
      <sheetName val="notes1-5"/>
      <sheetName val="RC-0997"/>
      <sheetName val="Note_9_7-9_87"/>
      <sheetName val="Notes_9-107"/>
      <sheetName val="Notes7-8_(2)7"/>
      <sheetName val="Notes_9-10_(2)7"/>
      <sheetName val="Notes_1-67"/>
      <sheetName val="Other_Assets_Notes7"/>
      <sheetName val="Notes10_17"/>
      <sheetName val="notes_5-60007"/>
      <sheetName val="Note6-8_27"/>
      <sheetName val="note_4,52"/>
      <sheetName val="Middle_Market2"/>
      <sheetName val="total_p&amp;l2"/>
      <sheetName val="toyota_pl_ckd2"/>
      <sheetName val="Note_9_7-9_86"/>
      <sheetName val="Notes_9-106"/>
      <sheetName val="Notes7-8_(2)6"/>
      <sheetName val="Notes_9-10_(2)6"/>
      <sheetName val="Notes_1-66"/>
      <sheetName val="Other_Assets_Notes6"/>
      <sheetName val="Notes10_16"/>
      <sheetName val="notes_5-60006"/>
      <sheetName val="Note6-8_26"/>
      <sheetName val="note_4,51"/>
      <sheetName val="Middle_Market1"/>
      <sheetName val="total_p&amp;l1"/>
      <sheetName val="toyota_pl_ckd1"/>
      <sheetName val="Sheet1 "/>
      <sheetName val="Lead"/>
      <sheetName val="3_2"/>
      <sheetName val="ACC LIST"/>
    </sheetNames>
    <sheetDataSet>
      <sheetData sheetId="0">
        <row r="604">
          <cell r="Q604">
            <v>261393</v>
          </cell>
        </row>
      </sheetData>
      <sheetData sheetId="1" refreshError="1"/>
      <sheetData sheetId="2">
        <row r="604">
          <cell r="Q604">
            <v>261393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 sheetId="18" refreshError="1"/>
      <sheetData sheetId="19" refreshError="1"/>
      <sheetData sheetId="20" refreshError="1">
        <row r="604">
          <cell r="Q604">
            <v>261393</v>
          </cell>
        </row>
        <row r="605">
          <cell r="Q605">
            <v>655246</v>
          </cell>
        </row>
        <row r="606">
          <cell r="Q606">
            <v>432000</v>
          </cell>
        </row>
        <row r="607">
          <cell r="Q607">
            <v>2412885</v>
          </cell>
        </row>
        <row r="608">
          <cell r="Q608">
            <v>4603679</v>
          </cell>
        </row>
        <row r="609">
          <cell r="Q609">
            <v>190777</v>
          </cell>
        </row>
        <row r="610">
          <cell r="Q610">
            <v>1447095</v>
          </cell>
        </row>
        <row r="611">
          <cell r="Q611">
            <v>10003075</v>
          </cell>
        </row>
        <row r="615">
          <cell r="Q615">
            <v>5451937</v>
          </cell>
        </row>
        <row r="616">
          <cell r="Q616">
            <v>4011652</v>
          </cell>
        </row>
        <row r="617">
          <cell r="Q617">
            <v>51183</v>
          </cell>
        </row>
        <row r="618">
          <cell r="Q618">
            <v>232240</v>
          </cell>
        </row>
        <row r="619">
          <cell r="Q619">
            <v>14118</v>
          </cell>
        </row>
        <row r="621">
          <cell r="Q621">
            <v>9761130</v>
          </cell>
        </row>
        <row r="623">
          <cell r="Q623">
            <v>241945</v>
          </cell>
        </row>
        <row r="627">
          <cell r="Q627">
            <v>1166667</v>
          </cell>
        </row>
        <row r="628">
          <cell r="Q628">
            <v>74262</v>
          </cell>
        </row>
        <row r="629">
          <cell r="Q629">
            <v>-998702</v>
          </cell>
        </row>
        <row r="630">
          <cell r="Q630">
            <v>-282</v>
          </cell>
        </row>
        <row r="631">
          <cell r="Q631">
            <v>241945</v>
          </cell>
        </row>
        <row r="634">
          <cell r="Q634">
            <v>1665541</v>
          </cell>
        </row>
        <row r="636">
          <cell r="Q636">
            <v>813488</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ow r="604">
          <cell r="Q604">
            <v>261393</v>
          </cell>
        </row>
      </sheetData>
      <sheetData sheetId="66">
        <row r="604">
          <cell r="Q604">
            <v>261393</v>
          </cell>
        </row>
      </sheetData>
      <sheetData sheetId="67">
        <row r="604">
          <cell r="Q604">
            <v>261393</v>
          </cell>
        </row>
      </sheetData>
      <sheetData sheetId="68">
        <row r="604">
          <cell r="Q604">
            <v>261393</v>
          </cell>
        </row>
      </sheetData>
      <sheetData sheetId="69">
        <row r="604">
          <cell r="Q604">
            <v>261393</v>
          </cell>
        </row>
      </sheetData>
      <sheetData sheetId="70">
        <row r="604">
          <cell r="Q604">
            <v>261393</v>
          </cell>
        </row>
      </sheetData>
      <sheetData sheetId="71">
        <row r="604">
          <cell r="Q604">
            <v>261393</v>
          </cell>
        </row>
      </sheetData>
      <sheetData sheetId="72">
        <row r="604">
          <cell r="Q604">
            <v>261393</v>
          </cell>
        </row>
      </sheetData>
      <sheetData sheetId="73">
        <row r="604">
          <cell r="Q604">
            <v>261393</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604">
          <cell r="Q604">
            <v>261393</v>
          </cell>
        </row>
      </sheetData>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PL"/>
      <sheetName val="Sheet1"/>
      <sheetName val="acct"/>
      <sheetName val="Dep"/>
      <sheetName val="28"/>
      <sheetName val="BS DEC02"/>
      <sheetName val="PL DEC02"/>
      <sheetName val="notes DEC02"/>
      <sheetName val="pl NOTES"/>
      <sheetName val="Disclosure"/>
      <sheetName val="Sheet4"/>
      <sheetName val="BS_final"/>
      <sheetName val="BS_DEC02"/>
      <sheetName val="PL_DEC02"/>
      <sheetName val="notes_DEC02"/>
      <sheetName val="pl_NOTES"/>
      <sheetName val="BS_final1"/>
      <sheetName val="BS_DEC021"/>
      <sheetName val="PL_DEC021"/>
      <sheetName val="notes_DEC021"/>
      <sheetName val="pl_NOTES1"/>
      <sheetName val="statacc"/>
      <sheetName val="Tables"/>
      <sheetName val="Rating"/>
      <sheetName val="Investments"/>
      <sheetName val="MAY 1240001"/>
      <sheetName val="bs&amp;Pl"/>
      <sheetName val="admin cross"/>
      <sheetName val="Manu Crss"/>
      <sheetName val="BS_final2"/>
      <sheetName val="BS_DEC022"/>
      <sheetName val="PL_DEC022"/>
      <sheetName val="notes_DEC022"/>
      <sheetName val="pl_NOTES2"/>
      <sheetName val="MAY_1240001"/>
      <sheetName val="NORMAL"/>
      <sheetName val="A"/>
      <sheetName val="Data"/>
      <sheetName val="Deposit"/>
      <sheetName val="BS_final3"/>
      <sheetName val="BS_DEC023"/>
      <sheetName val="PL_DEC023"/>
      <sheetName val="notes_DEC023"/>
      <sheetName val="pl_NOTES3"/>
      <sheetName val="MAY_12400011"/>
      <sheetName val="Note 13.1 &amp; 13.2"/>
      <sheetName val="Consolidated"/>
      <sheetName val="JSCL TB"/>
      <sheetName val="BS2"/>
      <sheetName val="BS1"/>
      <sheetName val="Abu Dhabi"/>
      <sheetName val="Note-14"/>
      <sheetName val="BS"/>
      <sheetName val="ProfitProv"/>
      <sheetName val="SHF_1026_EXP"/>
      <sheetName val="SITE_1001_P_L"/>
      <sheetName val="CLM_1012_P_L"/>
      <sheetName val="SHF_1026_P_L"/>
      <sheetName val="KRG_1002_P_L"/>
      <sheetName val="CliftonMain_1003_P_L"/>
      <sheetName val="KSE_1010_P_L"/>
      <sheetName val="JODIA_1011_P_L"/>
      <sheetName val="JODIA_1011_EXP"/>
      <sheetName val="CLM_1012_EXP"/>
      <sheetName val="SITE_1001_EXP"/>
      <sheetName val="KRG_1002_EXP"/>
      <sheetName val="CliftonMain_1003_EXP"/>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Bill"/>
      <sheetName val="READING"/>
      <sheetName val="Corporate"/>
      <sheetName val="Middle Market"/>
      <sheetName val="SME"/>
      <sheetName val="Sheet6"/>
      <sheetName val="New A-Rept"/>
      <sheetName val="gelir"/>
      <sheetName val="cpur"/>
      <sheetName val="Macro1"/>
      <sheetName val="Term Deposits"/>
      <sheetName val="admin_cross"/>
      <sheetName val="Manu_Crss"/>
      <sheetName val="Scoping"/>
      <sheetName val="Sheet3"/>
      <sheetName val="Furniture"/>
      <sheetName val="Sheet2"/>
      <sheetName val="BVPS"/>
      <sheetName val="Cap_Empl"/>
      <sheetName val="EBITDA"/>
      <sheetName val="EV"/>
      <sheetName val="Gross_Yield"/>
      <sheetName val="Start &amp;_EPS"/>
      <sheetName val="Net_Debt"/>
      <sheetName val="PE"/>
      <sheetName val="Recomm"/>
      <sheetName val="Requirements"/>
      <sheetName val="Storage"/>
      <sheetName val="Financial"/>
      <sheetName val="working"/>
      <sheetName val="Data Sheet - Financials"/>
      <sheetName val="Data Sheet - Others"/>
      <sheetName val="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last qrt2001"/>
      <sheetName val="Sheet2"/>
      <sheetName val="BS-OVS"/>
      <sheetName val="Adj-Note"/>
      <sheetName val="Balance_Sheet"/>
      <sheetName val="BSCOMBINED_"/>
      <sheetName val="Note_1-7-A"/>
      <sheetName val="Balance_Sheet-A"/>
      <sheetName val="Cash_flow-A"/>
      <sheetName val="Changes_in_equity-A"/>
      <sheetName val="Note_1-7"/>
      <sheetName val="Note_8-11"/>
      <sheetName val="Note_8-11-A"/>
      <sheetName val="Note_12-15"/>
      <sheetName val="Note_12-15-A"/>
      <sheetName val="Note16-20_(2)"/>
      <sheetName val="Note_21_-_23"/>
      <sheetName val="Note_10-10_1"/>
      <sheetName val="Note_10_2-10_7"/>
      <sheetName val="Note_11_-_12_1"/>
      <sheetName val="Note_16_2-18"/>
      <sheetName val="Note_22-23"/>
      <sheetName val="Note_28_1-30"/>
      <sheetName val="Note_37-38"/>
      <sheetName val="Note_24-A"/>
      <sheetName val="Note_24"/>
      <sheetName val="Note_25"/>
      <sheetName val="Note_25-A"/>
      <sheetName val="Note_26_"/>
      <sheetName val="Note_26-A"/>
      <sheetName val="Note_27"/>
      <sheetName val="Note_28"/>
      <sheetName val="Note_28-A"/>
      <sheetName val="Note_29-30"/>
      <sheetName val="Note_42_2-44"/>
      <sheetName val="Balance_Sheet1"/>
      <sheetName val="BSCOMBINED_1"/>
      <sheetName val="Note_1-7-A1"/>
      <sheetName val="Balance_Sheet-A1"/>
      <sheetName val="Cash_flow-A1"/>
      <sheetName val="Changes_in_equity-A1"/>
      <sheetName val="Note_1-71"/>
      <sheetName val="Note_8-111"/>
      <sheetName val="Note_8-11-A1"/>
      <sheetName val="Note_12-151"/>
      <sheetName val="Note_12-15-A1"/>
      <sheetName val="Note16-20_(2)1"/>
      <sheetName val="Note_21_-_231"/>
      <sheetName val="Note_10-10_11"/>
      <sheetName val="Note_10_2-10_71"/>
      <sheetName val="Note_11_-_12_11"/>
      <sheetName val="Note_16_2-181"/>
      <sheetName val="Note_22-231"/>
      <sheetName val="Note_28_1-301"/>
      <sheetName val="Note_37-381"/>
      <sheetName val="Note_24-A1"/>
      <sheetName val="Note_241"/>
      <sheetName val="Note_251"/>
      <sheetName val="Note_25-A1"/>
      <sheetName val="Note_26_1"/>
      <sheetName val="Note_26-A1"/>
      <sheetName val="Note_271"/>
      <sheetName val="Note_281"/>
      <sheetName val="Note_28-A1"/>
      <sheetName val="Note_29-301"/>
      <sheetName val="Note_42_2-441"/>
      <sheetName val="December 06"/>
      <sheetName val="November 06"/>
      <sheetName val="Code"/>
      <sheetName val="PKRV"/>
      <sheetName val="FEb"/>
      <sheetName val="Lookups"/>
      <sheetName val="Implied Rate"/>
      <sheetName val="Data-922"/>
      <sheetName val="Sheet4"/>
      <sheetName val="FX"/>
      <sheetName val="Parameters"/>
      <sheetName val="BAHRAIN"/>
      <sheetName val="DD110"/>
      <sheetName val="O.Profit(aferalloc)"/>
      <sheetName val="Ranges"/>
      <sheetName val="A-C CODE &amp; NAME"/>
      <sheetName val="Macro1"/>
      <sheetName val="DISTRIBUTION"/>
      <sheetName val="SUMMARY"/>
      <sheetName val="Note-14"/>
      <sheetName val="A"/>
      <sheetName val="Adj"/>
      <sheetName val="Eli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Sheet2"/>
      <sheetName val="BS-OVS"/>
      <sheetName val="Adj-Note"/>
      <sheetName val="Balance_Sheet"/>
      <sheetName val="BSCOMBINED_"/>
      <sheetName val="Note_1-7-A"/>
      <sheetName val="Balance_Sheet-A"/>
      <sheetName val="Cash_flow-A"/>
      <sheetName val="Changes_in_equity-A"/>
      <sheetName val="Note_1-7"/>
      <sheetName val="Note_8-11"/>
      <sheetName val="Note_8-11-A"/>
      <sheetName val="Note_12-15"/>
      <sheetName val="Note_12-15-A"/>
      <sheetName val="Note16-20_(2)"/>
      <sheetName val="Note_21_-_23"/>
      <sheetName val="Note_10-10_1"/>
      <sheetName val="Note_10_2-10_7"/>
      <sheetName val="Note_11_-_12_1"/>
      <sheetName val="Note_16_2-18"/>
      <sheetName val="Note_22-23"/>
      <sheetName val="Note_28_1-30"/>
      <sheetName val="Note_37-38"/>
      <sheetName val="Note_24-A"/>
      <sheetName val="Note_24"/>
      <sheetName val="Note_25"/>
      <sheetName val="Note_25-A"/>
      <sheetName val="Note_26_"/>
      <sheetName val="Note_26-A"/>
      <sheetName val="Note_27"/>
      <sheetName val="Note_28"/>
      <sheetName val="Note_28-A"/>
      <sheetName val="Note_29-30"/>
      <sheetName val="Note_42_2-44"/>
      <sheetName val="Balance_Sheet1"/>
      <sheetName val="BSCOMBINED_1"/>
      <sheetName val="Note_1-7-A1"/>
      <sheetName val="Balance_Sheet-A1"/>
      <sheetName val="Cash_flow-A1"/>
      <sheetName val="Changes_in_equity-A1"/>
      <sheetName val="Note_1-71"/>
      <sheetName val="Note_8-111"/>
      <sheetName val="Note_8-11-A1"/>
      <sheetName val="Note_12-151"/>
      <sheetName val="Note_12-15-A1"/>
      <sheetName val="Note16-20_(2)1"/>
      <sheetName val="Note_21_-_231"/>
      <sheetName val="Note_10-10_11"/>
      <sheetName val="Note_10_2-10_71"/>
      <sheetName val="Note_11_-_12_11"/>
      <sheetName val="Note_16_2-181"/>
      <sheetName val="Note_22-231"/>
      <sheetName val="Note_28_1-301"/>
      <sheetName val="Note_37-381"/>
      <sheetName val="Note_24-A1"/>
      <sheetName val="Note_241"/>
      <sheetName val="Note_251"/>
      <sheetName val="Note_25-A1"/>
      <sheetName val="Note_26_1"/>
      <sheetName val="Note_26-A1"/>
      <sheetName val="Note_271"/>
      <sheetName val="Note_281"/>
      <sheetName val="Note_28-A1"/>
      <sheetName val="Note_29-301"/>
      <sheetName val="Note_42_2-441"/>
      <sheetName val="December 06"/>
      <sheetName val="November 06"/>
      <sheetName val="Code"/>
      <sheetName val="PKRV"/>
      <sheetName val="FEb"/>
      <sheetName val="Lookups"/>
      <sheetName val="Implied Rate"/>
      <sheetName val="Data-922"/>
      <sheetName val="Sheet4"/>
      <sheetName val="FX"/>
      <sheetName val="Parameters"/>
      <sheetName val="BAHRAIN"/>
      <sheetName val="DD110"/>
      <sheetName val="O.Profit(aferalloc)"/>
      <sheetName val="Ranges"/>
      <sheetName val="A-C CODE &amp; NAME"/>
      <sheetName val="Macro1"/>
      <sheetName val="DISTRIBUTION"/>
      <sheetName val="SUMMARY"/>
      <sheetName val="A"/>
      <sheetName val="Adj"/>
      <sheetName val="Elim"/>
      <sheetName val="Balance_Sheet2"/>
      <sheetName val="BSCOMBINED_2"/>
      <sheetName val="Note_1-7-A2"/>
      <sheetName val="Balance_Sheet-A2"/>
      <sheetName val="Cash_flow-A2"/>
      <sheetName val="Changes_in_equity-A2"/>
      <sheetName val="Note_1-72"/>
      <sheetName val="Note_8-112"/>
      <sheetName val="Note_8-11-A2"/>
      <sheetName val="Note_12-152"/>
      <sheetName val="Note_12-15-A2"/>
      <sheetName val="Note16-20_(2)2"/>
      <sheetName val="Note_21_-_232"/>
      <sheetName val="Note_10-10_12"/>
      <sheetName val="Note_10_2-10_72"/>
      <sheetName val="Note_11_-_12_12"/>
      <sheetName val="Note_16_2-182"/>
      <sheetName val="Note_22-232"/>
      <sheetName val="Note_28_1-302"/>
      <sheetName val="Note_37-382"/>
      <sheetName val="Note_24-A2"/>
      <sheetName val="Note_242"/>
      <sheetName val="Note_252"/>
      <sheetName val="Note_25-A2"/>
      <sheetName val="Note_26_2"/>
      <sheetName val="Note_26-A2"/>
      <sheetName val="Note_272"/>
      <sheetName val="Note_282"/>
      <sheetName val="Note_28-A2"/>
      <sheetName val="Note_29-302"/>
      <sheetName val="Note_42_2-442"/>
      <sheetName val="December_06"/>
      <sheetName val="November_06"/>
      <sheetName val="Implied_Rate"/>
      <sheetName val="O_Profit(aferalloc)"/>
      <sheetName val="A-C_CODE_&amp;_NAME"/>
      <sheetName val="acct"/>
      <sheetName val="RATES"/>
      <sheetName val="BK"/>
      <sheetName val="BR"/>
      <sheetName val="Note-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Quantity"/>
      <sheetName val="Stock in Trade"/>
      <sheetName val="Tax"/>
      <sheetName val="Income Tax"/>
      <sheetName val="DTLBSNW"/>
      <sheetName val="Adv to vendor"/>
      <sheetName val="BSNW"/>
      <sheetName val="Balance Sheet"/>
      <sheetName val="Assets Liab"/>
      <sheetName val="Other Income"/>
      <sheetName val="Cash Flow  HOH"/>
      <sheetName val="Prov Liab"/>
      <sheetName val="Dealers Sumry"/>
      <sheetName val="Dealer Agencies"/>
      <sheetName val="PNL Taksh"/>
      <sheetName val="HOH Balance She"/>
      <sheetName val="HOH     P  L"/>
      <sheetName val="FixedAssets"/>
      <sheetName val="Budget 2001-02"/>
      <sheetName val="Half yearly "/>
      <sheetName val="Ratio Analysis"/>
      <sheetName val="Statiscal Data"/>
      <sheetName val="CKD Tax Comput"/>
      <sheetName val="Deferred Tax"/>
      <sheetName val="ProfitProv"/>
      <sheetName val="DTLP&amp;LNW"/>
      <sheetName val="P&amp;LNW"/>
      <sheetName val="ProdlineNW"/>
      <sheetName val="Profit Loss"/>
      <sheetName val="Final Accounts"/>
      <sheetName val="GP Analysis"/>
      <sheetName val="Summary Gp Anal"/>
      <sheetName val="FundsNW"/>
      <sheetName val="CFNW"/>
      <sheetName val="MISJUL2"/>
      <sheetName val="P&amp;L Commentary"/>
      <sheetName val="P&amp;L"/>
      <sheetName val="Excel_BuiltIn_Print_Area_44"/>
      <sheetName val="Break-up"/>
      <sheetName val="adm "/>
      <sheetName val="Note 4-5"/>
      <sheetName val="F&amp;F"/>
      <sheetName val="98aug-M2"/>
      <sheetName val="Revenue-Fire-Marine-Motor"/>
      <sheetName val="Toyota PL ckd"/>
      <sheetName val="TOTAL P&amp;L"/>
      <sheetName val="Input"/>
      <sheetName val="Invetory level"/>
      <sheetName val="Acquirer"/>
      <sheetName val="Combined"/>
      <sheetName val="Target"/>
      <sheetName val="NORMAL"/>
      <sheetName val="Parts list"/>
      <sheetName val="Main 01-02"/>
      <sheetName val="GP_Analysis"/>
      <sheetName val="TAX COM"/>
      <sheetName val="Grouping of adv products"/>
      <sheetName val="Region"/>
      <sheetName val="Adv_to_vendor"/>
      <sheetName val="Stock_in_Trade"/>
      <sheetName val="LOCAL STUDENTS"/>
      <sheetName val="Notes 1"/>
      <sheetName val="Stock_Quantity"/>
      <sheetName val="Income_Tax"/>
      <sheetName val="Balance_Sheet"/>
      <sheetName val="Assets_Liab"/>
      <sheetName val="Other_Income"/>
      <sheetName val="Cash_Flow__HOH"/>
      <sheetName val="Prov_Liab"/>
      <sheetName val="Dealers_Sumry"/>
      <sheetName val="Dealer_Agencies"/>
      <sheetName val="PNL_Taksh"/>
      <sheetName val="HOH_Balance_She"/>
      <sheetName val="HOH_____P__L"/>
      <sheetName val="Budget_2001-02"/>
      <sheetName val="Half_yearly_"/>
      <sheetName val="Ratio_Analysis"/>
      <sheetName val="Statiscal_Data"/>
      <sheetName val="CKD_Tax_Comput"/>
      <sheetName val="Deferred_Tax"/>
      <sheetName val="Profit_Loss"/>
      <sheetName val="Final_Accounts"/>
      <sheetName val="Summary_Gp_Anal"/>
      <sheetName val="P&amp;L_Commentary"/>
      <sheetName val="34-3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2">
          <cell r="A2" t="str">
            <v>INDUS MOTOR COMPANY LIMITED</v>
          </cell>
        </row>
        <row r="3">
          <cell r="A3" t="str">
            <v xml:space="preserve">STATEMENT OF FUNDS POSITION  </v>
          </cell>
        </row>
        <row r="4">
          <cell r="A4" t="str">
            <v>AS ON JULY 31, 2001</v>
          </cell>
        </row>
        <row r="5">
          <cell r="S5" t="str">
            <v>Rupees</v>
          </cell>
        </row>
        <row r="6">
          <cell r="A6" t="str">
            <v xml:space="preserve">Banks </v>
          </cell>
          <cell r="C6" t="str">
            <v>Limit</v>
          </cell>
          <cell r="E6" t="str">
            <v>Over Draft</v>
          </cell>
          <cell r="G6" t="str">
            <v>Un Utilized</v>
          </cell>
          <cell r="I6" t="str">
            <v>Bank Book  Jul '01</v>
          </cell>
          <cell r="M6" t="str">
            <v>Bank Book  Jun '01</v>
          </cell>
          <cell r="Q6" t="str">
            <v>Mark up</v>
          </cell>
          <cell r="S6" t="str">
            <v>Remarks</v>
          </cell>
        </row>
        <row r="7">
          <cell r="E7" t="str">
            <v>Utilized</v>
          </cell>
          <cell r="G7" t="str">
            <v>Limit</v>
          </cell>
          <cell r="I7" t="str">
            <v>Cash at Bank</v>
          </cell>
          <cell r="K7" t="str">
            <v>Over Draft</v>
          </cell>
          <cell r="M7" t="str">
            <v>Cash at Bank</v>
          </cell>
          <cell r="O7" t="str">
            <v>Over Draft</v>
          </cell>
          <cell r="Q7" t="str">
            <v>Rate</v>
          </cell>
        </row>
        <row r="9">
          <cell r="A9" t="str">
            <v>Bank Over Draft Accounts</v>
          </cell>
        </row>
        <row r="11">
          <cell r="A11" t="str">
            <v>Askari Commercial Bank</v>
          </cell>
          <cell r="B11" t="str">
            <v>*</v>
          </cell>
          <cell r="C11">
            <v>-20000000</v>
          </cell>
          <cell r="G11">
            <v>-20000000</v>
          </cell>
          <cell r="I11">
            <v>0</v>
          </cell>
          <cell r="K11">
            <v>-1843263.9599999785</v>
          </cell>
          <cell r="M11">
            <v>72609.040000021458</v>
          </cell>
          <cell r="O11">
            <v>0</v>
          </cell>
          <cell r="Q11">
            <v>0.14000000000000001</v>
          </cell>
        </row>
        <row r="12">
          <cell r="A12" t="str">
            <v>Emirates Bank International</v>
          </cell>
          <cell r="B12" t="str">
            <v>*</v>
          </cell>
          <cell r="C12">
            <v>-25000000</v>
          </cell>
          <cell r="E12">
            <v>-127857</v>
          </cell>
          <cell r="G12">
            <v>-24872143</v>
          </cell>
          <cell r="I12">
            <v>0</v>
          </cell>
          <cell r="K12">
            <v>-230855.54999999702</v>
          </cell>
          <cell r="M12">
            <v>0</v>
          </cell>
          <cell r="O12">
            <v>-21791771.549999997</v>
          </cell>
          <cell r="Q12">
            <v>0.12</v>
          </cell>
        </row>
        <row r="13">
          <cell r="A13" t="str">
            <v>ABN-Amro Bank</v>
          </cell>
          <cell r="B13" t="str">
            <v>*</v>
          </cell>
          <cell r="C13">
            <v>-150000000</v>
          </cell>
          <cell r="G13">
            <v>-150000000</v>
          </cell>
          <cell r="I13">
            <v>0</v>
          </cell>
          <cell r="K13">
            <v>-49828178</v>
          </cell>
          <cell r="M13">
            <v>210489</v>
          </cell>
          <cell r="O13">
            <v>0</v>
          </cell>
          <cell r="Q13">
            <v>0.12</v>
          </cell>
        </row>
        <row r="14">
          <cell r="A14" t="str">
            <v>Bank of Tokyo</v>
          </cell>
          <cell r="B14" t="str">
            <v>*</v>
          </cell>
          <cell r="C14">
            <v>-30000000</v>
          </cell>
          <cell r="E14">
            <v>-6285</v>
          </cell>
          <cell r="G14">
            <v>-29993715</v>
          </cell>
          <cell r="I14">
            <v>0</v>
          </cell>
          <cell r="K14">
            <v>-11707.64999999851</v>
          </cell>
          <cell r="M14">
            <v>0</v>
          </cell>
          <cell r="O14">
            <v>-347651.64999999851</v>
          </cell>
          <cell r="Q14">
            <v>0.1</v>
          </cell>
        </row>
        <row r="15">
          <cell r="A15" t="str">
            <v>Metropolitan Bank Limited</v>
          </cell>
          <cell r="B15" t="str">
            <v>*</v>
          </cell>
          <cell r="C15">
            <v>-25000000</v>
          </cell>
          <cell r="G15">
            <v>-25000000</v>
          </cell>
          <cell r="I15">
            <v>23481000</v>
          </cell>
          <cell r="K15">
            <v>0</v>
          </cell>
          <cell r="M15">
            <v>0</v>
          </cell>
          <cell r="O15">
            <v>-20581358</v>
          </cell>
          <cell r="Q15">
            <v>0.12</v>
          </cell>
        </row>
        <row r="16">
          <cell r="A16" t="str">
            <v>Habib Bank AG Zurich-Main Account</v>
          </cell>
          <cell r="B16" t="str">
            <v>*</v>
          </cell>
          <cell r="C16">
            <v>-40000000</v>
          </cell>
          <cell r="E16">
            <v>-16414118</v>
          </cell>
          <cell r="G16">
            <v>-23585882</v>
          </cell>
          <cell r="I16">
            <v>0</v>
          </cell>
          <cell r="K16">
            <v>-79210187.050000191</v>
          </cell>
          <cell r="M16">
            <v>0</v>
          </cell>
          <cell r="O16">
            <v>-159866824.05000019</v>
          </cell>
          <cell r="Q16">
            <v>0.12</v>
          </cell>
        </row>
        <row r="17">
          <cell r="A17" t="str">
            <v>Credit Agricole Indosuez</v>
          </cell>
          <cell r="B17" t="str">
            <v>*</v>
          </cell>
          <cell r="C17">
            <v>-85000000</v>
          </cell>
          <cell r="E17">
            <v>-70502253</v>
          </cell>
          <cell r="G17">
            <v>-14497747</v>
          </cell>
          <cell r="I17">
            <v>0</v>
          </cell>
          <cell r="K17">
            <v>-57298236.529999971</v>
          </cell>
          <cell r="M17">
            <v>0</v>
          </cell>
          <cell r="O17">
            <v>-75813940.529999971</v>
          </cell>
          <cell r="Q17">
            <v>0.105</v>
          </cell>
        </row>
        <row r="18">
          <cell r="A18" t="str">
            <v>Hongkong &amp; Shanghai Banking Corporation</v>
          </cell>
          <cell r="B18" t="str">
            <v>*</v>
          </cell>
          <cell r="C18">
            <v>-50000000</v>
          </cell>
          <cell r="E18">
            <v>-18166533</v>
          </cell>
          <cell r="G18">
            <v>-31833467</v>
          </cell>
          <cell r="I18">
            <v>0</v>
          </cell>
          <cell r="K18">
            <v>-18166534.480000004</v>
          </cell>
          <cell r="M18">
            <v>0</v>
          </cell>
          <cell r="O18">
            <v>-42004420.480000004</v>
          </cell>
          <cell r="Q18">
            <v>0.12</v>
          </cell>
        </row>
        <row r="19">
          <cell r="A19" t="str">
            <v>Faysal Bank Limited</v>
          </cell>
          <cell r="B19" t="str">
            <v>*</v>
          </cell>
          <cell r="C19">
            <v>-100000000</v>
          </cell>
          <cell r="G19">
            <v>-100000000</v>
          </cell>
          <cell r="I19">
            <v>205914.46000000834</v>
          </cell>
          <cell r="K19">
            <v>0</v>
          </cell>
          <cell r="M19">
            <v>205914.46000000834</v>
          </cell>
          <cell r="O19">
            <v>0</v>
          </cell>
          <cell r="Q19">
            <v>0.11749999999999999</v>
          </cell>
        </row>
        <row r="20">
          <cell r="A20" t="str">
            <v>Societe Generale</v>
          </cell>
          <cell r="B20" t="str">
            <v>*</v>
          </cell>
          <cell r="C20">
            <v>-60000000</v>
          </cell>
          <cell r="G20">
            <v>-60000000</v>
          </cell>
          <cell r="I20">
            <v>458.07900000363588</v>
          </cell>
          <cell r="K20">
            <v>0</v>
          </cell>
          <cell r="M20">
            <v>958.07900000363588</v>
          </cell>
          <cell r="O20">
            <v>0</v>
          </cell>
          <cell r="Q20">
            <v>0.12</v>
          </cell>
        </row>
        <row r="21">
          <cell r="A21" t="str">
            <v xml:space="preserve">Standard Chartered Grindlays Bank   </v>
          </cell>
          <cell r="B21" t="str">
            <v>*</v>
          </cell>
          <cell r="C21">
            <v>-100000000</v>
          </cell>
          <cell r="G21">
            <v>-100000000</v>
          </cell>
          <cell r="I21">
            <v>73197.539999991655</v>
          </cell>
          <cell r="K21">
            <v>0</v>
          </cell>
          <cell r="M21">
            <v>4932.5399999916553</v>
          </cell>
          <cell r="O21">
            <v>0</v>
          </cell>
          <cell r="Q21">
            <v>0.105</v>
          </cell>
        </row>
        <row r="22">
          <cell r="A22" t="str">
            <v xml:space="preserve">Union Bank - (Ex -Bank of America)  </v>
          </cell>
          <cell r="B22" t="str">
            <v>*</v>
          </cell>
          <cell r="C22">
            <v>-50000000</v>
          </cell>
          <cell r="G22">
            <v>-50000000</v>
          </cell>
          <cell r="I22">
            <v>79292.310000000522</v>
          </cell>
          <cell r="K22">
            <v>0</v>
          </cell>
          <cell r="M22">
            <v>79292.310000000522</v>
          </cell>
          <cell r="O22">
            <v>0</v>
          </cell>
          <cell r="Q22">
            <v>0.12</v>
          </cell>
        </row>
        <row r="23">
          <cell r="A23" t="str">
            <v xml:space="preserve">American Express Bank  </v>
          </cell>
          <cell r="B23" t="str">
            <v>*</v>
          </cell>
          <cell r="C23">
            <v>-50000000</v>
          </cell>
          <cell r="G23">
            <v>-50000000</v>
          </cell>
          <cell r="I23">
            <v>35260.159999996424</v>
          </cell>
          <cell r="K23">
            <v>0</v>
          </cell>
          <cell r="M23">
            <v>0</v>
          </cell>
          <cell r="O23">
            <v>-49927732.840000004</v>
          </cell>
          <cell r="Q23">
            <v>0.12</v>
          </cell>
        </row>
        <row r="24">
          <cell r="A24" t="str">
            <v>ANZ Grindlays Bank</v>
          </cell>
          <cell r="B24" t="str">
            <v>*</v>
          </cell>
          <cell r="C24">
            <v>-280000000</v>
          </cell>
          <cell r="G24">
            <v>-280000000</v>
          </cell>
          <cell r="I24">
            <v>0</v>
          </cell>
          <cell r="K24">
            <v>-67442565.609999955</v>
          </cell>
          <cell r="M24">
            <v>524456.3900000453</v>
          </cell>
          <cell r="O24">
            <v>0</v>
          </cell>
          <cell r="Q24">
            <v>0.12</v>
          </cell>
        </row>
        <row r="25">
          <cell r="A25" t="str">
            <v>Habib Bank Limited Korangi Branch</v>
          </cell>
          <cell r="B25" t="str">
            <v>*</v>
          </cell>
          <cell r="C25">
            <v>-200000000</v>
          </cell>
          <cell r="E25">
            <v>-111670</v>
          </cell>
          <cell r="G25">
            <v>-199888330</v>
          </cell>
          <cell r="I25">
            <v>0</v>
          </cell>
          <cell r="K25">
            <v>-4635069.9399999976</v>
          </cell>
          <cell r="M25">
            <v>0</v>
          </cell>
          <cell r="O25">
            <v>-285898.93999999762</v>
          </cell>
          <cell r="Q25">
            <v>0.12</v>
          </cell>
        </row>
        <row r="27">
          <cell r="C27">
            <v>-1265000000</v>
          </cell>
          <cell r="D27">
            <v>0</v>
          </cell>
          <cell r="E27">
            <v>-105328716</v>
          </cell>
          <cell r="G27">
            <v>-1159671284</v>
          </cell>
          <cell r="I27">
            <v>23875122.549000002</v>
          </cell>
          <cell r="K27">
            <v>-278666598.7700001</v>
          </cell>
          <cell r="M27">
            <v>1098651.8190000709</v>
          </cell>
          <cell r="O27">
            <v>-370619598.04000014</v>
          </cell>
        </row>
        <row r="29">
          <cell r="A29" t="str">
            <v>Current &amp; Saving Accounts</v>
          </cell>
        </row>
        <row r="31">
          <cell r="A31" t="str">
            <v xml:space="preserve">Deutsche Bank </v>
          </cell>
          <cell r="I31">
            <v>4750.2600000000093</v>
          </cell>
          <cell r="K31">
            <v>0</v>
          </cell>
          <cell r="M31">
            <v>4750.2600000000093</v>
          </cell>
          <cell r="O31">
            <v>0</v>
          </cell>
          <cell r="S31" t="str">
            <v>Dormant account</v>
          </cell>
        </row>
        <row r="32">
          <cell r="A32" t="str">
            <v>Habib Bank AG Zurich-Old Account</v>
          </cell>
          <cell r="I32">
            <v>125.69999999925494</v>
          </cell>
          <cell r="K32">
            <v>0</v>
          </cell>
          <cell r="M32">
            <v>125.70000000000073</v>
          </cell>
          <cell r="O32">
            <v>0</v>
          </cell>
        </row>
        <row r="33">
          <cell r="A33" t="str">
            <v>Habib Bank AG Zurich-Lahore</v>
          </cell>
          <cell r="B33" t="str">
            <v>*</v>
          </cell>
          <cell r="I33">
            <v>0</v>
          </cell>
          <cell r="K33">
            <v>-7983569.224999994</v>
          </cell>
          <cell r="M33">
            <v>0</v>
          </cell>
          <cell r="O33">
            <v>-2762169.224999994</v>
          </cell>
        </row>
        <row r="34">
          <cell r="A34" t="str">
            <v>Muslim Commercial Bank</v>
          </cell>
          <cell r="B34" t="str">
            <v>*</v>
          </cell>
          <cell r="I34">
            <v>13811.480000000447</v>
          </cell>
          <cell r="K34">
            <v>0</v>
          </cell>
          <cell r="M34">
            <v>27986.480000000447</v>
          </cell>
          <cell r="O34">
            <v>0</v>
          </cell>
        </row>
        <row r="35">
          <cell r="A35" t="str">
            <v>National Bank of Pakistan</v>
          </cell>
          <cell r="B35" t="str">
            <v>*</v>
          </cell>
          <cell r="I35">
            <v>0</v>
          </cell>
          <cell r="K35">
            <v>0</v>
          </cell>
          <cell r="M35">
            <v>0</v>
          </cell>
          <cell r="O35">
            <v>0</v>
          </cell>
        </row>
        <row r="36">
          <cell r="A36" t="str">
            <v>Emirates Bank-Islamabad</v>
          </cell>
          <cell r="B36" t="str">
            <v>*</v>
          </cell>
          <cell r="I36">
            <v>142288.11000000313</v>
          </cell>
          <cell r="K36">
            <v>0</v>
          </cell>
          <cell r="M36">
            <v>0</v>
          </cell>
          <cell r="O36">
            <v>-82091.889999996871</v>
          </cell>
        </row>
        <row r="37">
          <cell r="A37" t="str">
            <v>Standard Chartered Grindlays- (Formerly ANZ Grindlays)-Peshawar</v>
          </cell>
          <cell r="B37" t="str">
            <v>*</v>
          </cell>
          <cell r="I37">
            <v>69645949.75999999</v>
          </cell>
          <cell r="K37">
            <v>0</v>
          </cell>
          <cell r="M37">
            <v>771999.75999999046</v>
          </cell>
          <cell r="O37">
            <v>0</v>
          </cell>
        </row>
        <row r="38">
          <cell r="A38" t="str">
            <v>National Bank - Awami Markaz</v>
          </cell>
          <cell r="B38" t="str">
            <v>*</v>
          </cell>
          <cell r="I38">
            <v>384048.34999999963</v>
          </cell>
          <cell r="K38">
            <v>0</v>
          </cell>
          <cell r="M38">
            <v>3323206.35</v>
          </cell>
          <cell r="O38">
            <v>0</v>
          </cell>
        </row>
        <row r="39">
          <cell r="A39" t="str">
            <v>MCB-Dividend Account</v>
          </cell>
          <cell r="B39" t="str">
            <v>*</v>
          </cell>
          <cell r="I39">
            <v>204087.38</v>
          </cell>
          <cell r="K39">
            <v>0</v>
          </cell>
          <cell r="M39">
            <v>196639.38</v>
          </cell>
          <cell r="O39">
            <v>0</v>
          </cell>
        </row>
        <row r="40">
          <cell r="A40" t="str">
            <v>Habib Bank AG Zurich-Rawalpindi</v>
          </cell>
          <cell r="B40" t="str">
            <v>*</v>
          </cell>
          <cell r="I40">
            <v>0</v>
          </cell>
          <cell r="K40">
            <v>-25011068</v>
          </cell>
          <cell r="M40">
            <v>2112887</v>
          </cell>
          <cell r="O40">
            <v>0</v>
          </cell>
        </row>
        <row r="41">
          <cell r="A41" t="str">
            <v>MCB-Dividend Account-1996</v>
          </cell>
          <cell r="B41" t="str">
            <v>*</v>
          </cell>
          <cell r="I41">
            <v>427226</v>
          </cell>
          <cell r="K41">
            <v>0</v>
          </cell>
          <cell r="M41">
            <v>432296</v>
          </cell>
          <cell r="O41">
            <v>0</v>
          </cell>
        </row>
        <row r="42">
          <cell r="A42" t="str">
            <v>MCB P&amp;L A/C - 1996</v>
          </cell>
          <cell r="B42" t="str">
            <v>*</v>
          </cell>
          <cell r="I42">
            <v>0</v>
          </cell>
          <cell r="K42">
            <v>-332.65000000021973</v>
          </cell>
          <cell r="M42">
            <v>0</v>
          </cell>
          <cell r="O42">
            <v>-332.65000000021973</v>
          </cell>
        </row>
        <row r="43">
          <cell r="A43" t="str">
            <v xml:space="preserve">CitiBank  </v>
          </cell>
          <cell r="B43" t="str">
            <v>*</v>
          </cell>
          <cell r="I43">
            <v>0</v>
          </cell>
          <cell r="K43">
            <v>-2931177</v>
          </cell>
          <cell r="M43">
            <v>74823</v>
          </cell>
          <cell r="O43">
            <v>0</v>
          </cell>
        </row>
        <row r="44">
          <cell r="A44" t="str">
            <v>MCB-Main Br. Dividend - 3</v>
          </cell>
          <cell r="B44" t="str">
            <v>*</v>
          </cell>
          <cell r="I44">
            <v>16715</v>
          </cell>
          <cell r="K44">
            <v>0</v>
          </cell>
          <cell r="M44">
            <v>27015</v>
          </cell>
          <cell r="O44">
            <v>0</v>
          </cell>
        </row>
        <row r="45">
          <cell r="A45" t="str">
            <v>HBZ-Collection Account</v>
          </cell>
          <cell r="B45" t="str">
            <v>*</v>
          </cell>
          <cell r="I45">
            <v>130420074.73000002</v>
          </cell>
          <cell r="K45">
            <v>0</v>
          </cell>
          <cell r="M45">
            <v>82996152.730000019</v>
          </cell>
          <cell r="O45">
            <v>0</v>
          </cell>
        </row>
        <row r="46">
          <cell r="A46" t="str">
            <v>HBZ-Lahore#2</v>
          </cell>
          <cell r="B46" t="str">
            <v>*</v>
          </cell>
          <cell r="I46">
            <v>47339</v>
          </cell>
          <cell r="K46">
            <v>0</v>
          </cell>
          <cell r="M46">
            <v>47339</v>
          </cell>
          <cell r="O46">
            <v>0</v>
          </cell>
        </row>
        <row r="47">
          <cell r="A47" t="str">
            <v xml:space="preserve">Habib Bank Limited Dividend Account  </v>
          </cell>
          <cell r="B47" t="str">
            <v>*</v>
          </cell>
          <cell r="I47">
            <v>66235.02</v>
          </cell>
          <cell r="K47">
            <v>0</v>
          </cell>
          <cell r="M47">
            <v>78805.02</v>
          </cell>
          <cell r="O47">
            <v>0</v>
          </cell>
        </row>
        <row r="48">
          <cell r="A48" t="str">
            <v>HBZ-Foreign Curr. A/c (US$2 million deposit)</v>
          </cell>
          <cell r="B48" t="str">
            <v>*</v>
          </cell>
          <cell r="I48">
            <v>0</v>
          </cell>
          <cell r="K48">
            <v>0.25</v>
          </cell>
          <cell r="M48">
            <v>0</v>
          </cell>
          <cell r="O48">
            <v>0.25</v>
          </cell>
          <cell r="Q48">
            <v>0.04</v>
          </cell>
        </row>
        <row r="49">
          <cell r="A49" t="str">
            <v xml:space="preserve">National bank (Corporate Branch)-PIDC </v>
          </cell>
          <cell r="B49" t="str">
            <v>*</v>
          </cell>
          <cell r="I49">
            <v>29</v>
          </cell>
          <cell r="K49">
            <v>0</v>
          </cell>
          <cell r="M49">
            <v>29</v>
          </cell>
          <cell r="O49">
            <v>0</v>
          </cell>
        </row>
        <row r="50">
          <cell r="A50" t="str">
            <v xml:space="preserve">Habib Bank Ltd Korangi Branch.  </v>
          </cell>
          <cell r="B50" t="str">
            <v>*</v>
          </cell>
          <cell r="I50">
            <v>0</v>
          </cell>
          <cell r="K50">
            <v>0</v>
          </cell>
          <cell r="M50">
            <v>0</v>
          </cell>
          <cell r="O50">
            <v>0</v>
          </cell>
        </row>
        <row r="51">
          <cell r="A51" t="str">
            <v xml:space="preserve">HBL Korangi Branch Div II  </v>
          </cell>
          <cell r="B51" t="str">
            <v>*</v>
          </cell>
          <cell r="I51">
            <v>327229.43</v>
          </cell>
          <cell r="K51">
            <v>0</v>
          </cell>
          <cell r="M51">
            <v>358624.43</v>
          </cell>
          <cell r="O51">
            <v>0</v>
          </cell>
        </row>
        <row r="52">
          <cell r="A52" t="str">
            <v xml:space="preserve">HBL Call Deposit  </v>
          </cell>
          <cell r="B52" t="str">
            <v>*</v>
          </cell>
          <cell r="I52">
            <v>0</v>
          </cell>
          <cell r="K52">
            <v>0</v>
          </cell>
          <cell r="M52">
            <v>0</v>
          </cell>
          <cell r="O52">
            <v>0</v>
          </cell>
        </row>
        <row r="53">
          <cell r="A53" t="str">
            <v xml:space="preserve">HBZ Daihatsu Booking  </v>
          </cell>
          <cell r="B53" t="str">
            <v>*</v>
          </cell>
          <cell r="I53">
            <v>0</v>
          </cell>
          <cell r="K53">
            <v>-375835</v>
          </cell>
          <cell r="M53">
            <v>0</v>
          </cell>
          <cell r="O53">
            <v>-375835</v>
          </cell>
        </row>
        <row r="54">
          <cell r="A54" t="str">
            <v>Metropolitan-Multiplier Account</v>
          </cell>
          <cell r="B54" t="str">
            <v>*</v>
          </cell>
          <cell r="I54">
            <v>169976</v>
          </cell>
          <cell r="K54">
            <v>0</v>
          </cell>
          <cell r="M54">
            <v>70153</v>
          </cell>
          <cell r="O54">
            <v>0</v>
          </cell>
        </row>
        <row r="55">
          <cell r="A55" t="str">
            <v>Bank Alfalah</v>
          </cell>
          <cell r="I55">
            <v>0</v>
          </cell>
          <cell r="K55">
            <v>-8284000</v>
          </cell>
          <cell r="M55">
            <v>0</v>
          </cell>
          <cell r="O55">
            <v>-5872000</v>
          </cell>
        </row>
        <row r="56">
          <cell r="A56" t="str">
            <v>Total Cash at Bank as per bank book</v>
          </cell>
          <cell r="I56">
            <v>201869885.22</v>
          </cell>
          <cell r="K56">
            <v>-44585981.624999993</v>
          </cell>
          <cell r="M56">
            <v>90522832.110000014</v>
          </cell>
          <cell r="O56">
            <v>-9092428.5149999913</v>
          </cell>
        </row>
        <row r="58">
          <cell r="A58" t="str">
            <v>Total of Cash at Bank / (Bank Over Draft)</v>
          </cell>
          <cell r="I58">
            <v>225745007.76899999</v>
          </cell>
          <cell r="K58">
            <v>-323252580.3950001</v>
          </cell>
          <cell r="M58">
            <v>91621483.92900008</v>
          </cell>
          <cell r="O58">
            <v>-379712026.55500013</v>
          </cell>
        </row>
        <row r="59">
          <cell r="A59" t="str">
            <v>Petty Cash /Cash Imperest</v>
          </cell>
        </row>
        <row r="60">
          <cell r="A60" t="str">
            <v>Head office main cash float</v>
          </cell>
          <cell r="I60">
            <v>5279668</v>
          </cell>
          <cell r="M60">
            <v>1880842</v>
          </cell>
        </row>
        <row r="61">
          <cell r="A61" t="str">
            <v>Ware house</v>
          </cell>
          <cell r="I61">
            <v>1000</v>
          </cell>
          <cell r="M61">
            <v>1000</v>
          </cell>
        </row>
        <row r="62">
          <cell r="A62" t="str">
            <v>Ware house - PDI/FFS</v>
          </cell>
          <cell r="I62">
            <v>3000</v>
          </cell>
          <cell r="M62">
            <v>3000</v>
          </cell>
        </row>
        <row r="63">
          <cell r="A63" t="str">
            <v>Parts</v>
          </cell>
          <cell r="I63">
            <v>10000</v>
          </cell>
          <cell r="M63">
            <v>10000</v>
          </cell>
        </row>
        <row r="64">
          <cell r="A64" t="str">
            <v>Islamabad Office</v>
          </cell>
          <cell r="I64">
            <v>0</v>
          </cell>
          <cell r="M64">
            <v>0</v>
          </cell>
        </row>
        <row r="65">
          <cell r="A65" t="str">
            <v>Plant administration</v>
          </cell>
          <cell r="I65">
            <v>5000</v>
          </cell>
          <cell r="M65">
            <v>5000</v>
          </cell>
        </row>
        <row r="66">
          <cell r="A66" t="str">
            <v>City Office</v>
          </cell>
          <cell r="I66">
            <v>5500</v>
          </cell>
          <cell r="M66">
            <v>5500</v>
          </cell>
        </row>
        <row r="67">
          <cell r="A67" t="str">
            <v>Islamabad Office- Service Deptt</v>
          </cell>
          <cell r="I67">
            <v>49270</v>
          </cell>
          <cell r="M67">
            <v>4270</v>
          </cell>
        </row>
        <row r="68">
          <cell r="A68" t="str">
            <v>Defence Sales Budget</v>
          </cell>
          <cell r="I68">
            <v>20343</v>
          </cell>
          <cell r="M68">
            <v>-11708</v>
          </cell>
        </row>
        <row r="69">
          <cell r="A69" t="str">
            <v>Lahore Office</v>
          </cell>
          <cell r="I69">
            <v>6226</v>
          </cell>
          <cell r="M69">
            <v>6226</v>
          </cell>
        </row>
        <row r="70">
          <cell r="A70" t="str">
            <v>Total Cash in Hand</v>
          </cell>
          <cell r="I70">
            <v>5380007</v>
          </cell>
          <cell r="M70">
            <v>1904130</v>
          </cell>
        </row>
        <row r="71">
          <cell r="A71" t="str">
            <v>Term Deposit</v>
          </cell>
        </row>
        <row r="72">
          <cell r="A72" t="str">
            <v>Credit Agricole Indosuez</v>
          </cell>
          <cell r="I72">
            <v>0</v>
          </cell>
          <cell r="M72">
            <v>0</v>
          </cell>
        </row>
        <row r="73">
          <cell r="A73" t="str">
            <v>Societe Generale</v>
          </cell>
          <cell r="I73">
            <v>0</v>
          </cell>
          <cell r="M73">
            <v>0</v>
          </cell>
        </row>
        <row r="74">
          <cell r="I74">
            <v>0</v>
          </cell>
          <cell r="M74">
            <v>0</v>
          </cell>
        </row>
        <row r="76">
          <cell r="A76" t="str">
            <v>TOTAL CASH / (OVER DRAFT)</v>
          </cell>
          <cell r="I76">
            <v>231125014.76899999</v>
          </cell>
          <cell r="K76">
            <v>-323252580.3950001</v>
          </cell>
          <cell r="M76">
            <v>93525613.92900008</v>
          </cell>
          <cell r="O76">
            <v>-379712026.55500013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CARs 1998-99"/>
      <sheetName val="CARs' 99 Summary Info. (B&amp;A)"/>
      <sheetName val="CSR_Market_0799"/>
      <sheetName val="Chart Sheet"/>
      <sheetName val="Approved CARs 99"/>
      <sheetName val="Market_UnApproved"/>
      <sheetName val="Corporate $ Rates"/>
      <sheetName val="Open CARs 1998-99BKP"/>
      <sheetName val="CSR_Market"/>
      <sheetName val="UnApproved CARs 98-99"/>
      <sheetName val="Actualization_Details"/>
      <sheetName val="LP"/>
      <sheetName val="Sales Analysis"/>
      <sheetName val="Monthly Brandwise Comparison"/>
      <sheetName val="Six Months Brandwise Comparison"/>
      <sheetName val="Sales Analysis Depot Wise"/>
      <sheetName val="Analytical Jul to Dec 2007"/>
      <sheetName val="PBC - Tobacco Sale Local"/>
      <sheetName val="Scoping"/>
      <sheetName val="Open_CARs_1998-99"/>
      <sheetName val="CARs'_99_Summary_Info__(B&amp;A)"/>
      <sheetName val="Chart_Sheet"/>
      <sheetName val="Approved_CARs_99"/>
      <sheetName val="Corporate_$_Rates"/>
      <sheetName val="Open_CARs_1998-99BKP"/>
      <sheetName val="UnApproved_CARs_98-99"/>
      <sheetName val="Provision"/>
      <sheetName val="TS"/>
      <sheetName val="Scen"/>
      <sheetName val="A"/>
      <sheetName val="Open_CARs_1998-991"/>
      <sheetName val="CARs'_99_Summary_Info__(B&amp;A)1"/>
      <sheetName val="Chart_Sheet1"/>
      <sheetName val="Approved_CARs_991"/>
      <sheetName val="Corporate_$_Rates1"/>
      <sheetName val="Open_CARs_1998-99BKP1"/>
      <sheetName val="UnApproved_CARs_98-991"/>
      <sheetName val="BSDOMOVS"/>
    </sheetNames>
    <sheetDataSet>
      <sheetData sheetId="0" refreshError="1"/>
      <sheetData sheetId="1" refreshError="1">
        <row r="1">
          <cell r="B1" t="str">
            <v>Bristol Myers Squibb Pakistan</v>
          </cell>
        </row>
        <row r="2">
          <cell r="B2" t="str">
            <v>Capital Appropriation Requests</v>
          </cell>
        </row>
        <row r="3">
          <cell r="B3" t="str">
            <v xml:space="preserve">Summary Information as at </v>
          </cell>
          <cell r="E3">
            <v>36411.471040046294</v>
          </cell>
        </row>
        <row r="6">
          <cell r="E6" t="str">
            <v>Total CARs processed (A+U)</v>
          </cell>
        </row>
        <row r="8">
          <cell r="E8" t="str">
            <v>AGGREGATE</v>
          </cell>
          <cell r="I8" t="str">
            <v>Tech-Ops</v>
          </cell>
          <cell r="L8" t="str">
            <v>Market / Pharma</v>
          </cell>
        </row>
        <row r="9">
          <cell r="C9" t="str">
            <v>Particulars</v>
          </cell>
          <cell r="E9" t="str">
            <v>No.</v>
          </cell>
          <cell r="F9" t="str">
            <v>Amount</v>
          </cell>
          <cell r="I9" t="str">
            <v>Amount</v>
          </cell>
          <cell r="L9" t="str">
            <v>Amount</v>
          </cell>
        </row>
        <row r="10">
          <cell r="F10" t="str">
            <v>Rs.</v>
          </cell>
          <cell r="G10" t="str">
            <v>$</v>
          </cell>
          <cell r="I10" t="str">
            <v>Rs.</v>
          </cell>
          <cell r="J10" t="str">
            <v>$</v>
          </cell>
          <cell r="L10" t="str">
            <v>Rs.</v>
          </cell>
          <cell r="M10" t="str">
            <v>$</v>
          </cell>
        </row>
        <row r="11">
          <cell r="E11" t="str">
            <v>$ Parity</v>
          </cell>
        </row>
        <row r="13">
          <cell r="C13" t="str">
            <v>1999 Budget</v>
          </cell>
          <cell r="D13" t="str">
            <v>@</v>
          </cell>
          <cell r="E13">
            <v>55</v>
          </cell>
          <cell r="F13">
            <v>79002</v>
          </cell>
          <cell r="G13">
            <v>1436</v>
          </cell>
          <cell r="I13">
            <v>68915</v>
          </cell>
          <cell r="J13">
            <v>1253</v>
          </cell>
          <cell r="L13">
            <v>10087</v>
          </cell>
          <cell r="M13">
            <v>183</v>
          </cell>
        </row>
        <row r="15">
          <cell r="C15" t="str">
            <v>Capitalized</v>
          </cell>
          <cell r="E15">
            <v>28</v>
          </cell>
          <cell r="F15">
            <v>3873.5443917273251</v>
          </cell>
          <cell r="G15">
            <v>83.846264540699394</v>
          </cell>
          <cell r="I15">
            <v>0</v>
          </cell>
          <cell r="J15">
            <v>0</v>
          </cell>
          <cell r="L15">
            <v>3961.0443917273255</v>
          </cell>
          <cell r="M15">
            <v>85.659835165699391</v>
          </cell>
        </row>
        <row r="16">
          <cell r="C16" t="str">
            <v>Expensed</v>
          </cell>
          <cell r="E16">
            <v>3</v>
          </cell>
          <cell r="F16">
            <v>87.5</v>
          </cell>
          <cell r="G16">
            <v>1.8135706249999999</v>
          </cell>
          <cell r="I16">
            <v>0</v>
          </cell>
          <cell r="J16">
            <v>0</v>
          </cell>
          <cell r="L16">
            <v>0</v>
          </cell>
          <cell r="M16">
            <v>0</v>
          </cell>
        </row>
        <row r="17">
          <cell r="C17" t="str">
            <v>Aggregate</v>
          </cell>
          <cell r="E17">
            <v>31</v>
          </cell>
          <cell r="F17">
            <v>3961.0443917273251</v>
          </cell>
          <cell r="G17">
            <v>85.659835165699391</v>
          </cell>
          <cell r="I17">
            <v>0</v>
          </cell>
          <cell r="J17">
            <v>0</v>
          </cell>
          <cell r="L17">
            <v>3961.0443917273255</v>
          </cell>
          <cell r="M17">
            <v>85.659835165699391</v>
          </cell>
        </row>
        <row r="19">
          <cell r="C19" t="str">
            <v>Variance (Vs. Budget)</v>
          </cell>
          <cell r="D19" t="str">
            <v>Amt.</v>
          </cell>
          <cell r="F19">
            <v>75128.455608272678</v>
          </cell>
          <cell r="G19">
            <v>1352.1537354593006</v>
          </cell>
          <cell r="I19">
            <v>68915</v>
          </cell>
          <cell r="J19">
            <v>1253</v>
          </cell>
          <cell r="L19">
            <v>6125.955608272674</v>
          </cell>
          <cell r="M19">
            <v>97.340164834300609</v>
          </cell>
        </row>
        <row r="20">
          <cell r="C20" t="str">
            <v xml:space="preserve"> Under / (Over)</v>
          </cell>
          <cell r="D20" t="str">
            <v>%</v>
          </cell>
          <cell r="F20">
            <v>95.096903380006424</v>
          </cell>
          <cell r="G20">
            <v>94.161123639227057</v>
          </cell>
          <cell r="I20">
            <v>100</v>
          </cell>
          <cell r="J20">
            <v>100</v>
          </cell>
          <cell r="L20">
            <v>60.731194688933023</v>
          </cell>
          <cell r="M20">
            <v>53.191346903989398</v>
          </cell>
        </row>
        <row r="22">
          <cell r="C22" t="str">
            <v>Asset Category</v>
          </cell>
        </row>
        <row r="24">
          <cell r="C24" t="str">
            <v>P&amp;M</v>
          </cell>
          <cell r="F24">
            <v>0</v>
          </cell>
          <cell r="G24">
            <v>0</v>
          </cell>
          <cell r="I24">
            <v>0</v>
          </cell>
          <cell r="J24">
            <v>0</v>
          </cell>
          <cell r="L24">
            <v>0</v>
          </cell>
          <cell r="M24">
            <v>0</v>
          </cell>
        </row>
        <row r="25">
          <cell r="C25" t="str">
            <v>F&amp;F</v>
          </cell>
          <cell r="F25">
            <v>233.17500000000004</v>
          </cell>
          <cell r="G25">
            <v>5.0408246856250001</v>
          </cell>
          <cell r="I25">
            <v>0</v>
          </cell>
          <cell r="J25">
            <v>0</v>
          </cell>
          <cell r="L25">
            <v>233.17500000000004</v>
          </cell>
          <cell r="M25">
            <v>5.0408246856250001</v>
          </cell>
        </row>
        <row r="26">
          <cell r="C26" t="str">
            <v>OM&amp;E</v>
          </cell>
          <cell r="F26">
            <v>390.86000000000007</v>
          </cell>
          <cell r="G26">
            <v>8.3858750049999973</v>
          </cell>
          <cell r="I26">
            <v>0</v>
          </cell>
          <cell r="J26">
            <v>0</v>
          </cell>
          <cell r="L26">
            <v>390.86000000000007</v>
          </cell>
          <cell r="M26">
            <v>8.3858750049999973</v>
          </cell>
        </row>
        <row r="27">
          <cell r="C27" t="str">
            <v>CE</v>
          </cell>
          <cell r="F27">
            <v>2969.1593917273249</v>
          </cell>
          <cell r="G27">
            <v>64.384641893824394</v>
          </cell>
          <cell r="I27">
            <v>0</v>
          </cell>
          <cell r="J27">
            <v>0</v>
          </cell>
          <cell r="L27">
            <v>2969.1593917273249</v>
          </cell>
          <cell r="M27">
            <v>64.384641893824394</v>
          </cell>
        </row>
        <row r="28">
          <cell r="C28" t="str">
            <v>LIBBE</v>
          </cell>
          <cell r="F28">
            <v>367.85</v>
          </cell>
          <cell r="G28">
            <v>7.8484935812499996</v>
          </cell>
          <cell r="I28">
            <v>0</v>
          </cell>
          <cell r="J28">
            <v>0</v>
          </cell>
          <cell r="L28">
            <v>367.85</v>
          </cell>
          <cell r="M28">
            <v>7.8484935812499996</v>
          </cell>
        </row>
        <row r="29">
          <cell r="F29">
            <v>3961.0443917273246</v>
          </cell>
          <cell r="G29">
            <v>85.659835165699391</v>
          </cell>
          <cell r="I29">
            <v>0</v>
          </cell>
          <cell r="J29">
            <v>0</v>
          </cell>
          <cell r="L29">
            <v>3961.0443917273246</v>
          </cell>
          <cell r="M29">
            <v>85.659835165699391</v>
          </cell>
        </row>
        <row r="31">
          <cell r="C31" t="str">
            <v>Financing Plan</v>
          </cell>
        </row>
        <row r="33">
          <cell r="C33" t="str">
            <v>Un-Budgeted</v>
          </cell>
          <cell r="F33">
            <v>2274.2064696056027</v>
          </cell>
          <cell r="G33">
            <v>49.600778368750007</v>
          </cell>
        </row>
        <row r="34">
          <cell r="C34" t="str">
            <v>Budgeted</v>
          </cell>
          <cell r="F34">
            <v>1164.0379221217222</v>
          </cell>
          <cell r="G34">
            <v>24.904530646949397</v>
          </cell>
        </row>
        <row r="35">
          <cell r="C35" t="str">
            <v>Strat. Plan</v>
          </cell>
          <cell r="F35">
            <v>0</v>
          </cell>
          <cell r="G35">
            <v>0</v>
          </cell>
        </row>
        <row r="36">
          <cell r="F36">
            <v>3438.2443917273249</v>
          </cell>
          <cell r="G36">
            <v>74.505309015699396</v>
          </cell>
        </row>
        <row r="38">
          <cell r="C38" t="str">
            <v>Spending Estimate</v>
          </cell>
        </row>
        <row r="40">
          <cell r="C40" t="str">
            <v>1st Qtr.</v>
          </cell>
          <cell r="F40">
            <v>1267.441691745551</v>
          </cell>
          <cell r="G40">
            <v>27.948162251875001</v>
          </cell>
        </row>
        <row r="41">
          <cell r="C41" t="str">
            <v>2nd Qtr.</v>
          </cell>
          <cell r="F41">
            <v>98.5</v>
          </cell>
          <cell r="G41">
            <v>2.148999187499999</v>
          </cell>
        </row>
        <row r="42">
          <cell r="C42" t="str">
            <v>3rd Qtr.</v>
          </cell>
          <cell r="F42">
            <v>579.89244836133287</v>
          </cell>
          <cell r="G42">
            <v>12.372657764793441</v>
          </cell>
        </row>
        <row r="43">
          <cell r="C43" t="str">
            <v>4th Qtr.</v>
          </cell>
          <cell r="F43">
            <v>1492.4102516204412</v>
          </cell>
          <cell r="G43">
            <v>32.035489811530951</v>
          </cell>
        </row>
        <row r="44">
          <cell r="C44" t="str">
            <v>Next Year</v>
          </cell>
          <cell r="F44">
            <v>0</v>
          </cell>
          <cell r="G44">
            <v>0</v>
          </cell>
        </row>
        <row r="45">
          <cell r="C45" t="str">
            <v>Following Year</v>
          </cell>
          <cell r="F45">
            <v>0</v>
          </cell>
          <cell r="G45">
            <v>0</v>
          </cell>
        </row>
        <row r="46">
          <cell r="F46">
            <v>3438.2443917273249</v>
          </cell>
          <cell r="G46">
            <v>74.505309015699396</v>
          </cell>
        </row>
        <row r="48">
          <cell r="C48" t="str">
            <v>Profit Class</v>
          </cell>
        </row>
        <row r="50">
          <cell r="C50" t="str">
            <v>Profit Generating</v>
          </cell>
          <cell r="F50">
            <v>0</v>
          </cell>
          <cell r="G50">
            <v>0</v>
          </cell>
        </row>
        <row r="51">
          <cell r="C51" t="str">
            <v>Non-profit generating</v>
          </cell>
          <cell r="F51">
            <v>3438.2443917273249</v>
          </cell>
          <cell r="G51">
            <v>74.505309015699396</v>
          </cell>
        </row>
        <row r="52">
          <cell r="F52">
            <v>3438.2443917273249</v>
          </cell>
          <cell r="G52">
            <v>74.505309015699396</v>
          </cell>
        </row>
        <row r="54">
          <cell r="B54" t="str">
            <v>Bristol Myers Squibb Pakistan</v>
          </cell>
        </row>
        <row r="55">
          <cell r="B55" t="str">
            <v>Capital Appropriation Requests</v>
          </cell>
        </row>
        <row r="56">
          <cell r="B56" t="str">
            <v xml:space="preserve">Summary Information as at </v>
          </cell>
          <cell r="E56">
            <v>36411.471040046294</v>
          </cell>
        </row>
        <row r="59">
          <cell r="E59" t="str">
            <v>Approved CARs</v>
          </cell>
        </row>
        <row r="61">
          <cell r="E61" t="str">
            <v>AGGREGATE</v>
          </cell>
          <cell r="M61" t="str">
            <v>Tech-Ops</v>
          </cell>
          <cell r="T61" t="str">
            <v>Market</v>
          </cell>
        </row>
        <row r="62">
          <cell r="C62" t="str">
            <v>Particulars</v>
          </cell>
          <cell r="E62" t="str">
            <v>No.</v>
          </cell>
          <cell r="F62" t="str">
            <v>CAR Amount</v>
          </cell>
          <cell r="H62" t="str">
            <v>Actual Expense</v>
          </cell>
          <cell r="M62" t="str">
            <v>CAR Amount</v>
          </cell>
          <cell r="O62" t="str">
            <v>Actual Expense</v>
          </cell>
          <cell r="T62" t="str">
            <v>CAR Amount</v>
          </cell>
          <cell r="V62" t="str">
            <v>Actual Expense</v>
          </cell>
        </row>
        <row r="63">
          <cell r="F63" t="str">
            <v>Rs.</v>
          </cell>
          <cell r="G63" t="str">
            <v>$</v>
          </cell>
          <cell r="H63" t="str">
            <v>Rs.</v>
          </cell>
          <cell r="I63" t="str">
            <v>$</v>
          </cell>
          <cell r="J63" t="str">
            <v>Rs.</v>
          </cell>
          <cell r="K63" t="str">
            <v>$</v>
          </cell>
          <cell r="M63" t="str">
            <v>Rs.</v>
          </cell>
          <cell r="N63" t="str">
            <v>$</v>
          </cell>
          <cell r="O63" t="str">
            <v>Rs.</v>
          </cell>
          <cell r="P63" t="str">
            <v>$</v>
          </cell>
          <cell r="Q63" t="str">
            <v>Rs.</v>
          </cell>
          <cell r="R63" t="str">
            <v>$</v>
          </cell>
          <cell r="T63" t="str">
            <v>Rs.</v>
          </cell>
          <cell r="U63" t="str">
            <v>$</v>
          </cell>
          <cell r="V63" t="str">
            <v>Rs.</v>
          </cell>
          <cell r="W63" t="str">
            <v>$</v>
          </cell>
          <cell r="X63" t="str">
            <v>Rs.</v>
          </cell>
          <cell r="Y63" t="str">
            <v>$</v>
          </cell>
        </row>
        <row r="64">
          <cell r="E64" t="str">
            <v>$ Parity</v>
          </cell>
          <cell r="H64" t="str">
            <v>Cummulative todate</v>
          </cell>
          <cell r="J64" t="str">
            <v>Current Year</v>
          </cell>
          <cell r="O64" t="str">
            <v>Cummulative todate</v>
          </cell>
          <cell r="Q64" t="str">
            <v>Current Year</v>
          </cell>
          <cell r="V64" t="str">
            <v>Cummulative todate</v>
          </cell>
          <cell r="X64" t="str">
            <v>Current Year</v>
          </cell>
        </row>
        <row r="66">
          <cell r="C66" t="str">
            <v>1999 Budget</v>
          </cell>
          <cell r="D66" t="str">
            <v>@</v>
          </cell>
          <cell r="E66">
            <v>55</v>
          </cell>
          <cell r="F66">
            <v>79002</v>
          </cell>
          <cell r="G66">
            <v>1436</v>
          </cell>
          <cell r="J66">
            <v>66.25200000000001</v>
          </cell>
          <cell r="K66">
            <v>1.4315732159999999</v>
          </cell>
          <cell r="M66">
            <v>68915</v>
          </cell>
          <cell r="N66">
            <v>1253</v>
          </cell>
          <cell r="Q66">
            <v>0</v>
          </cell>
          <cell r="R66">
            <v>0</v>
          </cell>
          <cell r="T66">
            <v>10087</v>
          </cell>
          <cell r="U66">
            <v>183</v>
          </cell>
          <cell r="X66">
            <v>66.25200000000001</v>
          </cell>
          <cell r="Y66">
            <v>1.4315732159999999</v>
          </cell>
        </row>
        <row r="68">
          <cell r="C68" t="str">
            <v>Capitalized</v>
          </cell>
          <cell r="E68">
            <v>12</v>
          </cell>
          <cell r="F68">
            <v>1716.1276358403306</v>
          </cell>
          <cell r="G68">
            <v>37.815350959999996</v>
          </cell>
          <cell r="H68">
            <v>909.25199999999995</v>
          </cell>
          <cell r="I68">
            <v>19.721319416000004</v>
          </cell>
          <cell r="J68">
            <v>66.25200000000001</v>
          </cell>
          <cell r="K68">
            <v>1.4315732159999999</v>
          </cell>
          <cell r="M68">
            <v>0</v>
          </cell>
          <cell r="N68">
            <v>0</v>
          </cell>
          <cell r="O68">
            <v>0</v>
          </cell>
          <cell r="P68">
            <v>0</v>
          </cell>
          <cell r="Q68">
            <v>0</v>
          </cell>
          <cell r="R68">
            <v>0</v>
          </cell>
          <cell r="T68">
            <v>1718.6276358403311</v>
          </cell>
          <cell r="U68">
            <v>37.815350959999996</v>
          </cell>
          <cell r="V68">
            <v>909.25199999999995</v>
          </cell>
          <cell r="W68">
            <v>19.721319416000004</v>
          </cell>
          <cell r="X68">
            <v>66.25200000000001</v>
          </cell>
          <cell r="Y68">
            <v>1.4315732159999999</v>
          </cell>
        </row>
        <row r="69">
          <cell r="C69" t="str">
            <v>Expensed</v>
          </cell>
          <cell r="E69">
            <v>2</v>
          </cell>
          <cell r="F69">
            <v>2.5</v>
          </cell>
          <cell r="G69">
            <v>0</v>
          </cell>
          <cell r="J69">
            <v>0</v>
          </cell>
          <cell r="K69">
            <v>0</v>
          </cell>
          <cell r="N69">
            <v>0</v>
          </cell>
          <cell r="U69">
            <v>0</v>
          </cell>
        </row>
        <row r="70">
          <cell r="C70" t="str">
            <v>Aggregate</v>
          </cell>
          <cell r="E70">
            <v>14</v>
          </cell>
          <cell r="F70">
            <v>1718.6276358403306</v>
          </cell>
          <cell r="G70">
            <v>37.815350959999996</v>
          </cell>
          <cell r="H70">
            <v>909.25199999999995</v>
          </cell>
          <cell r="I70">
            <v>19.721319416000004</v>
          </cell>
          <cell r="J70">
            <v>66.25200000000001</v>
          </cell>
          <cell r="K70">
            <v>1.4315732159999999</v>
          </cell>
          <cell r="M70">
            <v>0</v>
          </cell>
          <cell r="N70">
            <v>0</v>
          </cell>
          <cell r="O70">
            <v>0</v>
          </cell>
          <cell r="P70">
            <v>0</v>
          </cell>
          <cell r="Q70">
            <v>0</v>
          </cell>
          <cell r="R70">
            <v>0</v>
          </cell>
          <cell r="T70">
            <v>1718.6276358403311</v>
          </cell>
          <cell r="U70">
            <v>37.815350959999996</v>
          </cell>
          <cell r="V70">
            <v>909.25199999999995</v>
          </cell>
          <cell r="W70">
            <v>19.721319416000004</v>
          </cell>
          <cell r="X70">
            <v>66.25200000000001</v>
          </cell>
          <cell r="Y70">
            <v>1.4315732159999999</v>
          </cell>
        </row>
        <row r="72">
          <cell r="C72" t="str">
            <v>Variance (Vs. Budget)</v>
          </cell>
          <cell r="D72" t="str">
            <v xml:space="preserve">Amt. </v>
          </cell>
          <cell r="F72">
            <v>77285.872364159673</v>
          </cell>
          <cell r="G72">
            <v>1398.1846490400001</v>
          </cell>
          <cell r="J72">
            <v>78935.748000000007</v>
          </cell>
          <cell r="K72">
            <v>1434.5684267839999</v>
          </cell>
          <cell r="M72">
            <v>68915</v>
          </cell>
          <cell r="N72">
            <v>1253</v>
          </cell>
          <cell r="Q72">
            <v>68915</v>
          </cell>
          <cell r="R72">
            <v>1253</v>
          </cell>
          <cell r="T72">
            <v>8368.3723641596698</v>
          </cell>
          <cell r="U72">
            <v>145.18464904000001</v>
          </cell>
          <cell r="X72">
            <v>10020.748</v>
          </cell>
          <cell r="Y72">
            <v>181.568426784</v>
          </cell>
        </row>
        <row r="73">
          <cell r="C73" t="str">
            <v xml:space="preserve"> Under / (Over)</v>
          </cell>
          <cell r="D73" t="str">
            <v>%</v>
          </cell>
          <cell r="F73">
            <v>97.827741530796274</v>
          </cell>
          <cell r="G73">
            <v>97.366619013927576</v>
          </cell>
          <cell r="J73">
            <v>99.916138831928308</v>
          </cell>
          <cell r="K73">
            <v>99.900308271866294</v>
          </cell>
          <cell r="M73">
            <v>100</v>
          </cell>
          <cell r="N73">
            <v>100</v>
          </cell>
          <cell r="Q73">
            <v>100</v>
          </cell>
          <cell r="R73">
            <v>100</v>
          </cell>
          <cell r="T73">
            <v>82.961954636261225</v>
          </cell>
          <cell r="U73">
            <v>79.33587379234973</v>
          </cell>
          <cell r="X73">
            <v>99.343194210369774</v>
          </cell>
          <cell r="Y73">
            <v>99.217719554098366</v>
          </cell>
        </row>
        <row r="75">
          <cell r="C75" t="str">
            <v>Asset Category</v>
          </cell>
        </row>
        <row r="77">
          <cell r="C77" t="str">
            <v>P&amp;M</v>
          </cell>
          <cell r="F77">
            <v>0</v>
          </cell>
          <cell r="G77">
            <v>0</v>
          </cell>
          <cell r="H77">
            <v>0</v>
          </cell>
          <cell r="I77">
            <v>0</v>
          </cell>
          <cell r="J77">
            <v>0</v>
          </cell>
          <cell r="K77">
            <v>0</v>
          </cell>
          <cell r="M77">
            <v>0</v>
          </cell>
          <cell r="N77">
            <v>0</v>
          </cell>
          <cell r="O77">
            <v>0</v>
          </cell>
          <cell r="P77">
            <v>0</v>
          </cell>
          <cell r="Q77">
            <v>0</v>
          </cell>
          <cell r="R77">
            <v>0</v>
          </cell>
          <cell r="T77">
            <v>0</v>
          </cell>
          <cell r="U77">
            <v>0</v>
          </cell>
          <cell r="V77">
            <v>0</v>
          </cell>
          <cell r="W77">
            <v>0</v>
          </cell>
          <cell r="X77">
            <v>0</v>
          </cell>
          <cell r="Y77">
            <v>0</v>
          </cell>
        </row>
        <row r="78">
          <cell r="C78" t="str">
            <v>F&amp;F</v>
          </cell>
          <cell r="F78">
            <v>82.730000000000018</v>
          </cell>
          <cell r="G78">
            <v>1.8309113599999998</v>
          </cell>
          <cell r="H78">
            <v>138.50200000000001</v>
          </cell>
          <cell r="I78">
            <v>3.066953416</v>
          </cell>
          <cell r="J78">
            <v>55.502000000000002</v>
          </cell>
          <cell r="K78">
            <v>1.1992872159999999</v>
          </cell>
          <cell r="M78">
            <v>0</v>
          </cell>
          <cell r="N78">
            <v>0</v>
          </cell>
          <cell r="O78">
            <v>0</v>
          </cell>
          <cell r="P78">
            <v>0</v>
          </cell>
          <cell r="Q78">
            <v>0</v>
          </cell>
          <cell r="R78">
            <v>0</v>
          </cell>
          <cell r="T78">
            <v>82.730000000000018</v>
          </cell>
          <cell r="U78">
            <v>1.8309113599999998</v>
          </cell>
          <cell r="V78">
            <v>138.50200000000001</v>
          </cell>
          <cell r="W78">
            <v>3.066953416</v>
          </cell>
          <cell r="X78">
            <v>55.502000000000002</v>
          </cell>
          <cell r="Y78">
            <v>1.1992872159999999</v>
          </cell>
        </row>
        <row r="79">
          <cell r="C79" t="str">
            <v>OM&amp;E</v>
          </cell>
          <cell r="F79">
            <v>41.700000000000045</v>
          </cell>
          <cell r="G79">
            <v>0.93615359999999725</v>
          </cell>
          <cell r="H79">
            <v>760</v>
          </cell>
          <cell r="I79">
            <v>16.422080000000001</v>
          </cell>
          <cell r="J79">
            <v>0</v>
          </cell>
          <cell r="K79">
            <v>0</v>
          </cell>
          <cell r="M79">
            <v>0</v>
          </cell>
          <cell r="N79">
            <v>0</v>
          </cell>
          <cell r="O79">
            <v>0</v>
          </cell>
          <cell r="P79">
            <v>0</v>
          </cell>
          <cell r="Q79">
            <v>0</v>
          </cell>
          <cell r="R79">
            <v>0</v>
          </cell>
          <cell r="T79">
            <v>41.700000000000045</v>
          </cell>
          <cell r="U79">
            <v>0.93615359999999725</v>
          </cell>
          <cell r="V79">
            <v>760</v>
          </cell>
          <cell r="W79">
            <v>16.422080000000001</v>
          </cell>
          <cell r="X79">
            <v>0</v>
          </cell>
          <cell r="Y79">
            <v>0</v>
          </cell>
        </row>
        <row r="80">
          <cell r="C80" t="str">
            <v>CE</v>
          </cell>
          <cell r="F80">
            <v>1594.1976358403308</v>
          </cell>
          <cell r="G80">
            <v>35.048286000000004</v>
          </cell>
          <cell r="H80">
            <v>10.75</v>
          </cell>
          <cell r="I80">
            <v>0.23228599999999996</v>
          </cell>
          <cell r="J80">
            <v>10.75</v>
          </cell>
          <cell r="K80">
            <v>0.23228599999999996</v>
          </cell>
          <cell r="M80">
            <v>0</v>
          </cell>
          <cell r="N80">
            <v>0</v>
          </cell>
          <cell r="O80">
            <v>0</v>
          </cell>
          <cell r="P80">
            <v>0</v>
          </cell>
          <cell r="Q80">
            <v>0</v>
          </cell>
          <cell r="R80">
            <v>0</v>
          </cell>
          <cell r="T80">
            <v>1594.1976358403308</v>
          </cell>
          <cell r="U80">
            <v>35.048286000000004</v>
          </cell>
          <cell r="V80">
            <v>10.75</v>
          </cell>
          <cell r="W80">
            <v>0.23228599999999996</v>
          </cell>
          <cell r="X80">
            <v>10.75</v>
          </cell>
          <cell r="Y80">
            <v>0.23228599999999996</v>
          </cell>
        </row>
        <row r="81">
          <cell r="C81" t="str">
            <v>LIBBE</v>
          </cell>
          <cell r="F81">
            <v>0</v>
          </cell>
          <cell r="G81">
            <v>0</v>
          </cell>
          <cell r="H81">
            <v>0</v>
          </cell>
          <cell r="I81">
            <v>0</v>
          </cell>
          <cell r="J81">
            <v>0</v>
          </cell>
          <cell r="K81">
            <v>0</v>
          </cell>
          <cell r="M81">
            <v>0</v>
          </cell>
          <cell r="N81">
            <v>0</v>
          </cell>
          <cell r="O81">
            <v>0</v>
          </cell>
          <cell r="P81">
            <v>0</v>
          </cell>
          <cell r="Q81">
            <v>0</v>
          </cell>
          <cell r="R81">
            <v>0</v>
          </cell>
          <cell r="T81">
            <v>0</v>
          </cell>
          <cell r="U81">
            <v>0</v>
          </cell>
          <cell r="V81">
            <v>0</v>
          </cell>
          <cell r="W81">
            <v>0</v>
          </cell>
          <cell r="X81">
            <v>0</v>
          </cell>
          <cell r="Y81">
            <v>0</v>
          </cell>
        </row>
        <row r="82">
          <cell r="F82">
            <v>1718.6276358403309</v>
          </cell>
          <cell r="G82">
            <v>37.815350960000004</v>
          </cell>
          <cell r="H82">
            <v>909.25199999999995</v>
          </cell>
          <cell r="I82">
            <v>19.721319416</v>
          </cell>
          <cell r="J82">
            <v>66.25200000000001</v>
          </cell>
          <cell r="K82">
            <v>1.4315732159999999</v>
          </cell>
          <cell r="M82">
            <v>0</v>
          </cell>
          <cell r="N82">
            <v>0</v>
          </cell>
          <cell r="O82">
            <v>0</v>
          </cell>
          <cell r="P82">
            <v>0</v>
          </cell>
          <cell r="Q82">
            <v>0</v>
          </cell>
          <cell r="R82">
            <v>0</v>
          </cell>
          <cell r="T82">
            <v>1718.6276358403309</v>
          </cell>
          <cell r="U82">
            <v>37.815350960000004</v>
          </cell>
          <cell r="V82">
            <v>909.25199999999995</v>
          </cell>
          <cell r="W82">
            <v>19.721319416</v>
          </cell>
          <cell r="X82">
            <v>66.25200000000001</v>
          </cell>
          <cell r="Y82">
            <v>1.4315732159999999</v>
          </cell>
        </row>
        <row r="84">
          <cell r="C84" t="str">
            <v>Financing Plan</v>
          </cell>
        </row>
        <row r="86">
          <cell r="C86" t="str">
            <v>Un-Budgeted</v>
          </cell>
          <cell r="F86">
            <v>1466.7764696056029</v>
          </cell>
          <cell r="G86">
            <v>32.37335096000001</v>
          </cell>
        </row>
        <row r="87">
          <cell r="C87" t="str">
            <v>Budgeted</v>
          </cell>
          <cell r="F87">
            <v>251.85116623472788</v>
          </cell>
          <cell r="G87">
            <v>5.4420000000000002</v>
          </cell>
        </row>
        <row r="88">
          <cell r="C88" t="str">
            <v>Strat. Plan</v>
          </cell>
          <cell r="F88">
            <v>0</v>
          </cell>
          <cell r="G88">
            <v>0</v>
          </cell>
        </row>
        <row r="89">
          <cell r="F89">
            <v>1718.6276358403306</v>
          </cell>
          <cell r="G89">
            <v>37.815350960000011</v>
          </cell>
        </row>
        <row r="91">
          <cell r="C91" t="str">
            <v>Spending Estimate</v>
          </cell>
        </row>
        <row r="93">
          <cell r="C93" t="str">
            <v>1st Qtr.</v>
          </cell>
          <cell r="F93">
            <v>984.46669174555086</v>
          </cell>
          <cell r="G93">
            <v>21.91057228</v>
          </cell>
        </row>
        <row r="94">
          <cell r="C94" t="str">
            <v>2nd Qtr.</v>
          </cell>
          <cell r="F94">
            <v>23.400000000000006</v>
          </cell>
          <cell r="G94">
            <v>0.54665619999999926</v>
          </cell>
        </row>
        <row r="95">
          <cell r="C95" t="str">
            <v>3rd Qtr.</v>
          </cell>
          <cell r="F95">
            <v>0</v>
          </cell>
          <cell r="G95">
            <v>0</v>
          </cell>
        </row>
        <row r="96">
          <cell r="C96" t="str">
            <v>4th Qtr.</v>
          </cell>
          <cell r="F96">
            <v>710.76094409477969</v>
          </cell>
          <cell r="G96">
            <v>15.358122480000002</v>
          </cell>
        </row>
        <row r="97">
          <cell r="C97" t="str">
            <v>Next Year</v>
          </cell>
          <cell r="F97">
            <v>0</v>
          </cell>
          <cell r="G97">
            <v>0</v>
          </cell>
        </row>
        <row r="98">
          <cell r="C98" t="str">
            <v>Following Year</v>
          </cell>
          <cell r="F98">
            <v>0</v>
          </cell>
          <cell r="G98">
            <v>0</v>
          </cell>
        </row>
        <row r="99">
          <cell r="F99">
            <v>1718.6276358403306</v>
          </cell>
          <cell r="G99">
            <v>37.815350960000004</v>
          </cell>
        </row>
        <row r="101">
          <cell r="C101" t="str">
            <v>Profit Class</v>
          </cell>
        </row>
        <row r="103">
          <cell r="C103" t="str">
            <v>Profit Generating</v>
          </cell>
          <cell r="F103">
            <v>0</v>
          </cell>
          <cell r="G103">
            <v>0</v>
          </cell>
        </row>
        <row r="104">
          <cell r="C104" t="str">
            <v>Non-profit generating</v>
          </cell>
          <cell r="F104">
            <v>1718.6276358403306</v>
          </cell>
          <cell r="G104">
            <v>37.815350960000004</v>
          </cell>
        </row>
        <row r="105">
          <cell r="F105">
            <v>1718.6276358403306</v>
          </cell>
          <cell r="G105">
            <v>37.815350960000004</v>
          </cell>
        </row>
        <row r="107">
          <cell r="B107" t="str">
            <v>Bristol Myers Squibb Pakistan</v>
          </cell>
        </row>
        <row r="108">
          <cell r="B108" t="str">
            <v>Capital Appropriation Requests</v>
          </cell>
        </row>
        <row r="109">
          <cell r="B109" t="str">
            <v xml:space="preserve">Summary Information as at </v>
          </cell>
          <cell r="E109">
            <v>36411.471040046294</v>
          </cell>
        </row>
        <row r="112">
          <cell r="E112" t="str">
            <v>Un-Approved CARs</v>
          </cell>
        </row>
        <row r="114">
          <cell r="E114" t="str">
            <v>AGGREGATE</v>
          </cell>
          <cell r="I114" t="str">
            <v>Tech-Ops</v>
          </cell>
          <cell r="L114" t="str">
            <v>Market / Pharma</v>
          </cell>
        </row>
        <row r="115">
          <cell r="C115" t="str">
            <v>Particulars</v>
          </cell>
          <cell r="E115" t="str">
            <v>No.</v>
          </cell>
          <cell r="F115" t="str">
            <v>Amount</v>
          </cell>
          <cell r="I115" t="str">
            <v>Amount</v>
          </cell>
          <cell r="L115" t="str">
            <v>Amount</v>
          </cell>
        </row>
        <row r="116">
          <cell r="F116" t="str">
            <v>Rs.</v>
          </cell>
          <cell r="G116" t="str">
            <v>$</v>
          </cell>
          <cell r="I116" t="str">
            <v>Rs.</v>
          </cell>
          <cell r="J116" t="str">
            <v>$</v>
          </cell>
          <cell r="L116" t="str">
            <v>Rs.</v>
          </cell>
          <cell r="M116" t="str">
            <v>$</v>
          </cell>
        </row>
        <row r="117">
          <cell r="E117" t="str">
            <v>$ Parity</v>
          </cell>
        </row>
        <row r="119">
          <cell r="C119" t="str">
            <v>1999 Budget</v>
          </cell>
          <cell r="E119">
            <v>55</v>
          </cell>
          <cell r="F119">
            <v>79002</v>
          </cell>
          <cell r="G119">
            <v>1436</v>
          </cell>
          <cell r="I119">
            <v>68915</v>
          </cell>
          <cell r="J119">
            <v>1253</v>
          </cell>
          <cell r="L119">
            <v>10087</v>
          </cell>
          <cell r="M119">
            <v>183</v>
          </cell>
        </row>
        <row r="121">
          <cell r="C121" t="str">
            <v>Capitalized</v>
          </cell>
          <cell r="E121">
            <v>16</v>
          </cell>
          <cell r="F121">
            <v>2157.4167558869945</v>
          </cell>
          <cell r="G121">
            <v>46.030913580699391</v>
          </cell>
          <cell r="I121">
            <v>0</v>
          </cell>
          <cell r="J121">
            <v>0</v>
          </cell>
          <cell r="L121">
            <v>2242.4167558869945</v>
          </cell>
          <cell r="M121">
            <v>47.844484205699395</v>
          </cell>
        </row>
        <row r="122">
          <cell r="C122" t="str">
            <v>Expensed</v>
          </cell>
          <cell r="E122">
            <v>1</v>
          </cell>
          <cell r="F122">
            <v>85</v>
          </cell>
          <cell r="G122">
            <v>1.8135706249999999</v>
          </cell>
          <cell r="J122">
            <v>0</v>
          </cell>
        </row>
        <row r="123">
          <cell r="C123" t="str">
            <v>Aggregate</v>
          </cell>
          <cell r="E123">
            <v>17</v>
          </cell>
          <cell r="F123">
            <v>2242.4167558869945</v>
          </cell>
          <cell r="G123">
            <v>47.844484205699388</v>
          </cell>
          <cell r="I123">
            <v>0</v>
          </cell>
          <cell r="J123">
            <v>0</v>
          </cell>
          <cell r="L123">
            <v>2242.4167558869945</v>
          </cell>
          <cell r="M123">
            <v>47.844484205699395</v>
          </cell>
        </row>
        <row r="125">
          <cell r="C125" t="str">
            <v>Variance (Vs. Budget)</v>
          </cell>
          <cell r="F125">
            <v>76844.583244113004</v>
          </cell>
          <cell r="G125">
            <v>1389.9690864193005</v>
          </cell>
          <cell r="I125">
            <v>68915</v>
          </cell>
          <cell r="J125">
            <v>1253</v>
          </cell>
          <cell r="L125">
            <v>7844.583244113006</v>
          </cell>
          <cell r="M125">
            <v>135.15551579430061</v>
          </cell>
        </row>
        <row r="126">
          <cell r="C126" t="str">
            <v xml:space="preserve"> Under / (Over)</v>
          </cell>
          <cell r="F126">
            <v>97.26916184921015</v>
          </cell>
          <cell r="G126">
            <v>96.794504625299481</v>
          </cell>
          <cell r="I126">
            <v>100</v>
          </cell>
          <cell r="J126">
            <v>100</v>
          </cell>
          <cell r="L126">
            <v>77.769240052671819</v>
          </cell>
          <cell r="M126">
            <v>73.855473111639682</v>
          </cell>
        </row>
        <row r="128">
          <cell r="C128" t="str">
            <v>Asset Category</v>
          </cell>
        </row>
        <row r="130">
          <cell r="C130" t="str">
            <v>P&amp;M</v>
          </cell>
          <cell r="F130">
            <v>0</v>
          </cell>
          <cell r="G130">
            <v>0</v>
          </cell>
          <cell r="I130">
            <v>0</v>
          </cell>
          <cell r="J130">
            <v>0</v>
          </cell>
          <cell r="L130">
            <v>0</v>
          </cell>
          <cell r="M130">
            <v>0</v>
          </cell>
        </row>
        <row r="131">
          <cell r="C131" t="str">
            <v>F&amp;F</v>
          </cell>
          <cell r="F131">
            <v>150.44500000000002</v>
          </cell>
          <cell r="G131">
            <v>3.2099133256250001</v>
          </cell>
          <cell r="I131">
            <v>0</v>
          </cell>
          <cell r="J131">
            <v>0</v>
          </cell>
          <cell r="L131">
            <v>150.44500000000002</v>
          </cell>
          <cell r="M131">
            <v>3.2099133256250001</v>
          </cell>
        </row>
        <row r="132">
          <cell r="C132" t="str">
            <v>OM&amp;E</v>
          </cell>
          <cell r="F132">
            <v>349.16</v>
          </cell>
          <cell r="G132">
            <v>7.449721405</v>
          </cell>
          <cell r="I132">
            <v>0</v>
          </cell>
          <cell r="J132">
            <v>0</v>
          </cell>
          <cell r="L132">
            <v>349.16</v>
          </cell>
          <cell r="M132">
            <v>7.449721405</v>
          </cell>
        </row>
        <row r="133">
          <cell r="C133" t="str">
            <v>CE</v>
          </cell>
          <cell r="F133">
            <v>1374.9617558869943</v>
          </cell>
          <cell r="G133">
            <v>29.336355893824393</v>
          </cell>
          <cell r="I133">
            <v>0</v>
          </cell>
          <cell r="J133">
            <v>0</v>
          </cell>
          <cell r="L133">
            <v>1374.9617558869943</v>
          </cell>
          <cell r="M133">
            <v>29.336355893824393</v>
          </cell>
        </row>
        <row r="134">
          <cell r="C134" t="str">
            <v>LIBBE</v>
          </cell>
          <cell r="F134">
            <v>367.85</v>
          </cell>
          <cell r="G134">
            <v>7.8484935812499996</v>
          </cell>
          <cell r="I134">
            <v>0</v>
          </cell>
          <cell r="J134">
            <v>0</v>
          </cell>
          <cell r="L134">
            <v>367.85</v>
          </cell>
          <cell r="M134">
            <v>7.8484935812499996</v>
          </cell>
        </row>
        <row r="135">
          <cell r="F135">
            <v>2242.4167558869945</v>
          </cell>
          <cell r="G135">
            <v>47.844484205699388</v>
          </cell>
          <cell r="I135">
            <v>0</v>
          </cell>
          <cell r="J135">
            <v>0</v>
          </cell>
          <cell r="L135">
            <v>2242.4167558869945</v>
          </cell>
          <cell r="M135">
            <v>47.844484205699388</v>
          </cell>
        </row>
        <row r="137">
          <cell r="C137" t="str">
            <v>Financing Plan</v>
          </cell>
        </row>
        <row r="139">
          <cell r="C139" t="str">
            <v>Un-Budgeted</v>
          </cell>
          <cell r="F139">
            <v>807.43</v>
          </cell>
          <cell r="G139">
            <v>17.227427408749996</v>
          </cell>
        </row>
        <row r="140">
          <cell r="C140" t="str">
            <v>Budgeted</v>
          </cell>
          <cell r="F140">
            <v>912.18675588699443</v>
          </cell>
          <cell r="G140">
            <v>19.462530646949396</v>
          </cell>
        </row>
        <row r="141">
          <cell r="C141" t="str">
            <v>Strat. Plan</v>
          </cell>
          <cell r="F141">
            <v>0</v>
          </cell>
          <cell r="G141">
            <v>0</v>
          </cell>
        </row>
        <row r="142">
          <cell r="F142">
            <v>1719.6167558869943</v>
          </cell>
          <cell r="G142">
            <v>36.689958055699393</v>
          </cell>
        </row>
        <row r="144">
          <cell r="C144" t="str">
            <v>Spending Estimate</v>
          </cell>
        </row>
        <row r="146">
          <cell r="C146" t="str">
            <v>1st Qtr.</v>
          </cell>
          <cell r="F146">
            <v>282.97500000000002</v>
          </cell>
          <cell r="G146">
            <v>6.0375899718749997</v>
          </cell>
        </row>
        <row r="147">
          <cell r="C147" t="str">
            <v>2nd Qtr.</v>
          </cell>
          <cell r="F147">
            <v>75.099999999999994</v>
          </cell>
          <cell r="G147">
            <v>1.6023429874999997</v>
          </cell>
        </row>
        <row r="148">
          <cell r="C148" t="str">
            <v>3rd Qtr.</v>
          </cell>
          <cell r="F148">
            <v>579.89244836133287</v>
          </cell>
          <cell r="G148">
            <v>12.372657764793441</v>
          </cell>
        </row>
        <row r="149">
          <cell r="C149" t="str">
            <v>4th Qtr.</v>
          </cell>
          <cell r="F149">
            <v>781.64930752566147</v>
          </cell>
          <cell r="G149">
            <v>16.677367331530952</v>
          </cell>
        </row>
        <row r="150">
          <cell r="C150" t="str">
            <v>Next Year</v>
          </cell>
          <cell r="F150">
            <v>0</v>
          </cell>
          <cell r="G150">
            <v>0</v>
          </cell>
        </row>
        <row r="151">
          <cell r="C151" t="str">
            <v>Following Year</v>
          </cell>
          <cell r="F151">
            <v>0</v>
          </cell>
          <cell r="G151">
            <v>0</v>
          </cell>
        </row>
        <row r="152">
          <cell r="F152">
            <v>1719.6167558869943</v>
          </cell>
          <cell r="G152">
            <v>36.689958055699393</v>
          </cell>
        </row>
        <row r="154">
          <cell r="C154" t="str">
            <v>Profit Class</v>
          </cell>
        </row>
        <row r="156">
          <cell r="C156" t="str">
            <v>Profit Generating</v>
          </cell>
          <cell r="F156">
            <v>0</v>
          </cell>
          <cell r="G156">
            <v>0</v>
          </cell>
        </row>
        <row r="157">
          <cell r="C157" t="str">
            <v>Non-profit generating</v>
          </cell>
          <cell r="F157">
            <v>1719.6167558869943</v>
          </cell>
          <cell r="G157">
            <v>36.689958055699393</v>
          </cell>
        </row>
        <row r="158">
          <cell r="F158">
            <v>1719.6167558869943</v>
          </cell>
          <cell r="G158">
            <v>36.689958055699393</v>
          </cell>
        </row>
      </sheetData>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
          <cell r="B1" t="str">
            <v>Bristol Myers Squibb Pakistan</v>
          </cell>
        </row>
      </sheetData>
      <sheetData sheetId="20">
        <row r="1">
          <cell r="B1" t="str">
            <v>Bristol Myers Squibb Pakistan</v>
          </cell>
        </row>
      </sheetData>
      <sheetData sheetId="21">
        <row r="1">
          <cell r="B1" t="str">
            <v>Bristol Myers Squibb Pakistan</v>
          </cell>
        </row>
      </sheetData>
      <sheetData sheetId="22">
        <row r="1">
          <cell r="B1" t="str">
            <v>Bristol Myers Squibb Pakistan</v>
          </cell>
        </row>
      </sheetData>
      <sheetData sheetId="23">
        <row r="1">
          <cell r="B1" t="str">
            <v>Bristol Myers Squibb Pakistan</v>
          </cell>
        </row>
      </sheetData>
      <sheetData sheetId="24">
        <row r="1">
          <cell r="B1" t="str">
            <v>Bristol Myers Squibb Pakistan</v>
          </cell>
        </row>
      </sheetData>
      <sheetData sheetId="25">
        <row r="1">
          <cell r="B1" t="str">
            <v>Bristol Myers Squibb Pakistan</v>
          </cell>
        </row>
      </sheetData>
      <sheetData sheetId="26" refreshError="1"/>
      <sheetData sheetId="27" refreshError="1"/>
      <sheetData sheetId="28" refreshError="1"/>
      <sheetData sheetId="29" refreshError="1"/>
      <sheetData sheetId="30"/>
      <sheetData sheetId="31">
        <row r="1">
          <cell r="B1" t="str">
            <v>Bristol Myers Squibb Pakistan</v>
          </cell>
        </row>
      </sheetData>
      <sheetData sheetId="32"/>
      <sheetData sheetId="33" refreshError="1"/>
      <sheetData sheetId="34" refreshError="1"/>
      <sheetData sheetId="35" refreshError="1"/>
      <sheetData sheetId="36" refreshError="1"/>
      <sheetData sheetId="3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MIS"/>
      <sheetName val="SEGMENTWISE"/>
      <sheetName val="Sales Plan"/>
      <sheetName val="Variantwise "/>
      <sheetName val="PNL Detail"/>
      <sheetName val="AdminSelling"/>
      <sheetName val="BSHEET MIS"/>
      <sheetName val="Index"/>
      <sheetName val="Sheet1"/>
      <sheetName val="ProfitProv"/>
      <sheetName val="BS-JPN"/>
      <sheetName val="WPPF"/>
      <sheetName val="P&amp;L-Jpn"/>
      <sheetName val="P&amp;L-BOD"/>
      <sheetName val="P&amp;L-STATUTORY "/>
      <sheetName val="P&amp;L-Quarter"/>
      <sheetName val="BSHEET-QTR"/>
      <sheetName val="BSHEET-STATUTORY"/>
      <sheetName val="BSHEET-BOD"/>
      <sheetName val="Cashflow"/>
      <sheetName val="CASHFLOWWorking"/>
      <sheetName val="SCE"/>
      <sheetName val="Tax"/>
      <sheetName val="STOCK"/>
      <sheetName val="Trade Debts"/>
      <sheetName val="Loanadv."/>
      <sheetName val="Other Rec"/>
      <sheetName val="ADV-FM-CSTMRS"/>
      <sheetName val="CREDITORS"/>
      <sheetName val="OTHERLIAB"/>
      <sheetName val="Bank-June 02"/>
      <sheetName val="RESERVES"/>
      <sheetName val="Sales_Plan"/>
      <sheetName val="Variantwise_"/>
      <sheetName val="PNL_Detail"/>
      <sheetName val="BSHEET_MIS"/>
      <sheetName val="P&amp;L-STATUTORY_"/>
      <sheetName val="Trade_Debts"/>
      <sheetName val="Loanadv_"/>
      <sheetName val="Other_Rec"/>
      <sheetName val="Bank-June_02"/>
      <sheetName val="34-38.2"/>
      <sheetName val="Break-up"/>
      <sheetName val="Sales_Plan1"/>
      <sheetName val="Variantwise_1"/>
      <sheetName val="PNL_Detail1"/>
      <sheetName val="BSHEET_MIS1"/>
      <sheetName val="P&amp;L-STATUTORY_1"/>
      <sheetName val="Trade_Debts1"/>
      <sheetName val="Loanadv_1"/>
      <sheetName val="Other_Rec1"/>
      <sheetName val="Bank-June_021"/>
      <sheetName val="MIS-Sep-02-B"/>
      <sheetName val="income~W.O.BMR"/>
      <sheetName val="CARs' 99 Summary Info. (B&amp;A)"/>
      <sheetName val="acct"/>
      <sheetName val="34-38_2"/>
      <sheetName val="2000 Variables"/>
      <sheetName val="Param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sheetData sheetId="5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OCI"/>
      <sheetName val="DS"/>
      <sheetName val="UHF-NEW"/>
      <sheetName val="UHF"/>
      <sheetName val="CF"/>
      <sheetName val="CF (2)"/>
      <sheetName val="Notes 1-6"/>
      <sheetName val="Note 6.1"/>
      <sheetName val="6.2-6.4"/>
      <sheetName val="6.4-6.7"/>
      <sheetName val="6.8-10"/>
      <sheetName val="11-15"/>
      <sheetName val="Note 20.1"/>
      <sheetName val="16-25.1"/>
      <sheetName val="Unrealized Working"/>
      <sheetName val="25.1-26"/>
      <sheetName val="26-27"/>
      <sheetName val="Lead"/>
      <sheetName val="FRM PIB"/>
      <sheetName val="FRM tbills"/>
      <sheetName val="Element Bifurcation"/>
      <sheetName val="Tickmarks7-13-2018 1.12.53 PM"/>
      <sheetName val="RNotes7-13-2018 1.12.53 PM"/>
      <sheetName val="TextXRef7-13-2018 1.12.53 PM"/>
      <sheetName val="NumXRef7-13-2018 1.12.53 PM"/>
    </sheetNames>
    <sheetDataSet>
      <sheetData sheetId="0">
        <row r="40">
          <cell r="F40">
            <v>24176125.674699999</v>
          </cell>
        </row>
      </sheetData>
      <sheetData sheetId="1">
        <row r="69">
          <cell r="F69">
            <v>51269</v>
          </cell>
        </row>
      </sheetData>
      <sheetData sheetId="2">
        <row r="3">
          <cell r="A3" t="str">
            <v>FOR THE YEAR ENDED JUNE 30, 2018</v>
          </cell>
        </row>
      </sheetData>
      <sheetData sheetId="3" refreshError="1"/>
      <sheetData sheetId="4" refreshError="1"/>
      <sheetData sheetId="5">
        <row r="2">
          <cell r="A2" t="str">
            <v>STATEMENT OF MOVEMENT IN UNIT HOLDERS' FUND</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329 Guidance"/>
      <sheetName val="Analytics Summary"/>
      <sheetName val="Overview"/>
      <sheetName val="Drop Down"/>
      <sheetName val="Template Calculation Sheet"/>
      <sheetName val="Guide Card"/>
      <sheetName val="Using this Template"/>
      <sheetName val="Disaggregated Revenue"/>
    </sheetNames>
    <sheetDataSet>
      <sheetData sheetId="0" refreshError="1"/>
      <sheetData sheetId="1" refreshError="1"/>
      <sheetData sheetId="2"/>
      <sheetData sheetId="3">
        <row r="2">
          <cell r="A2" t="str">
            <v>Type of analytic…</v>
          </cell>
          <cell r="B2" t="str">
            <v>Level of assurance…</v>
          </cell>
        </row>
        <row r="3">
          <cell r="A3" t="str">
            <v>Trend analysis</v>
          </cell>
          <cell r="B3" t="str">
            <v>High assurance</v>
          </cell>
        </row>
        <row r="4">
          <cell r="A4" t="str">
            <v>Ratio analysis</v>
          </cell>
          <cell r="B4" t="str">
            <v>Moderate assurance</v>
          </cell>
        </row>
        <row r="5">
          <cell r="A5" t="str">
            <v>Reasonableness test</v>
          </cell>
          <cell r="B5" t="str">
            <v>Low assurance</v>
          </cell>
        </row>
        <row r="6">
          <cell r="A6" t="str">
            <v>Regression analytics</v>
          </cell>
        </row>
        <row r="7">
          <cell r="A7" t="str">
            <v>Scanning analytics</v>
          </cell>
        </row>
      </sheetData>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amp;L"/>
      <sheetName val="Balance_Sheet"/>
      <sheetName val="A"/>
      <sheetName val="FG"/>
      <sheetName val="NORMAL"/>
      <sheetName val="Repay IFC A"/>
      <sheetName val="Balance_Sheet1"/>
      <sheetName val="ProfitProv"/>
      <sheetName val="DEAL REGISTER"/>
      <sheetName val="Overview"/>
      <sheetName val="GMS.1"/>
      <sheetName val="BS-OVS"/>
      <sheetName val="Repay_IFC_A"/>
      <sheetName val="1-bwb(cb)"/>
      <sheetName val="Calculation sheet"/>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JPN"/>
      <sheetName val="P&amp;L-Jpn"/>
      <sheetName val="b-sheet"/>
      <sheetName val="Balance Sheet"/>
    </sheetNames>
    <sheetDataSet>
      <sheetData sheetId="0">
        <row r="4">
          <cell r="A4" t="str">
            <v>INDUS MOTOR COMPANY LIMITED</v>
          </cell>
        </row>
        <row r="5">
          <cell r="A5" t="str">
            <v>Balance Sheet</v>
          </cell>
        </row>
        <row r="6">
          <cell r="A6" t="str">
            <v>AS AT MARCH 31, 2004</v>
          </cell>
        </row>
        <row r="9">
          <cell r="F9" t="str">
            <v>Previous</v>
          </cell>
          <cell r="H9" t="str">
            <v xml:space="preserve">This </v>
          </cell>
          <cell r="J9" t="str">
            <v>%</v>
          </cell>
          <cell r="Q9" t="str">
            <v>Previous</v>
          </cell>
          <cell r="S9" t="str">
            <v xml:space="preserve">This </v>
          </cell>
          <cell r="U9" t="str">
            <v>%</v>
          </cell>
        </row>
        <row r="10">
          <cell r="F10" t="str">
            <v>Month</v>
          </cell>
          <cell r="H10" t="str">
            <v>Month</v>
          </cell>
          <cell r="Q10" t="str">
            <v>Month</v>
          </cell>
          <cell r="S10" t="str">
            <v>Month</v>
          </cell>
        </row>
        <row r="12">
          <cell r="A12" t="str">
            <v>ASSETS</v>
          </cell>
          <cell r="L12" t="str">
            <v>LIABILITIES</v>
          </cell>
        </row>
        <row r="13">
          <cell r="B13" t="str">
            <v>CURRENT ASSETS</v>
          </cell>
          <cell r="F13">
            <v>12323708</v>
          </cell>
          <cell r="H13">
            <v>12947556</v>
          </cell>
          <cell r="J13">
            <v>1.050621777146943</v>
          </cell>
          <cell r="M13" t="str">
            <v>CURRENT LIABILITIES</v>
          </cell>
          <cell r="Q13">
            <v>9899263</v>
          </cell>
          <cell r="S13">
            <v>10282883</v>
          </cell>
          <cell r="U13">
            <v>1.0387523798488838</v>
          </cell>
        </row>
        <row r="15">
          <cell r="C15" t="str">
            <v>Cash in hand &amp; bank</v>
          </cell>
          <cell r="F15">
            <v>9083875</v>
          </cell>
          <cell r="H15">
            <v>9154883</v>
          </cell>
          <cell r="N15" t="str">
            <v>Bank over draft/Short term loan</v>
          </cell>
          <cell r="Q15">
            <v>0</v>
          </cell>
          <cell r="S15">
            <v>0</v>
          </cell>
        </row>
        <row r="16">
          <cell r="C16" t="str">
            <v>Inventory</v>
          </cell>
          <cell r="F16">
            <v>2508987</v>
          </cell>
          <cell r="H16">
            <v>2999823</v>
          </cell>
          <cell r="N16" t="str">
            <v>Advance received</v>
          </cell>
          <cell r="Q16">
            <v>7554320</v>
          </cell>
          <cell r="S16">
            <v>7517468</v>
          </cell>
        </row>
        <row r="17">
          <cell r="C17" t="str">
            <v>Accounts Receivable</v>
          </cell>
          <cell r="F17">
            <v>236280</v>
          </cell>
          <cell r="H17">
            <v>332911</v>
          </cell>
          <cell r="N17" t="str">
            <v>Accounts payable (Others)</v>
          </cell>
          <cell r="Q17">
            <v>2344943</v>
          </cell>
          <cell r="S17">
            <v>2765415</v>
          </cell>
        </row>
        <row r="18">
          <cell r="C18" t="str">
            <v>Investment in AT&amp;T</v>
          </cell>
          <cell r="F18">
            <v>0</v>
          </cell>
          <cell r="H18">
            <v>0</v>
          </cell>
        </row>
        <row r="19">
          <cell r="C19" t="str">
            <v>Miscellaneous Receivable</v>
          </cell>
          <cell r="F19">
            <v>494566</v>
          </cell>
          <cell r="H19">
            <v>459939</v>
          </cell>
        </row>
        <row r="20">
          <cell r="N20" t="str">
            <v>Deffered Taxation</v>
          </cell>
          <cell r="Q20">
            <v>56537</v>
          </cell>
          <cell r="S20">
            <v>40487</v>
          </cell>
          <cell r="U20">
            <v>0.71611511045863774</v>
          </cell>
        </row>
        <row r="21">
          <cell r="B21" t="str">
            <v>FIXED ASSETS</v>
          </cell>
          <cell r="F21">
            <v>886073</v>
          </cell>
          <cell r="H21">
            <v>864383</v>
          </cell>
          <cell r="J21">
            <v>0.97552120423486555</v>
          </cell>
          <cell r="N21" t="str">
            <v>Liab. against Assets  subject to Finance lease</v>
          </cell>
          <cell r="Q21">
            <v>0</v>
          </cell>
          <cell r="S21">
            <v>32992</v>
          </cell>
        </row>
        <row r="23">
          <cell r="C23" t="str">
            <v>Plant Machinery, Building &amp; Others</v>
          </cell>
          <cell r="F23">
            <v>817279</v>
          </cell>
          <cell r="H23">
            <v>819444</v>
          </cell>
          <cell r="M23" t="str">
            <v>CAPITAL</v>
          </cell>
          <cell r="Q23">
            <v>3253980.8553591687</v>
          </cell>
          <cell r="S23">
            <v>3455576.8553591687</v>
          </cell>
          <cell r="U23">
            <v>1.0619536527598126</v>
          </cell>
        </row>
        <row r="24">
          <cell r="C24" t="str">
            <v>Capital work in process</v>
          </cell>
          <cell r="F24">
            <v>68794</v>
          </cell>
          <cell r="H24">
            <v>44939</v>
          </cell>
        </row>
        <row r="25">
          <cell r="N25" t="str">
            <v>Capital stock</v>
          </cell>
          <cell r="Q25">
            <v>786000</v>
          </cell>
          <cell r="S25">
            <v>786000</v>
          </cell>
        </row>
        <row r="26">
          <cell r="N26" t="str">
            <v>Share premium account</v>
          </cell>
          <cell r="Q26">
            <v>196500</v>
          </cell>
          <cell r="S26">
            <v>196500</v>
          </cell>
        </row>
        <row r="27">
          <cell r="N27" t="str">
            <v>General reserve</v>
          </cell>
          <cell r="Q27">
            <v>1564061</v>
          </cell>
          <cell r="S27">
            <v>1564061</v>
          </cell>
        </row>
        <row r="28">
          <cell r="N28" t="str">
            <v>Net profit last year</v>
          </cell>
        </row>
        <row r="29">
          <cell r="N29" t="str">
            <v>Net Profit  for this period</v>
          </cell>
          <cell r="Q29">
            <v>707419.85535916849</v>
          </cell>
          <cell r="S29">
            <v>825825.85535916849</v>
          </cell>
        </row>
        <row r="30">
          <cell r="N30" t="str">
            <v>Unrealisedgain / (loss)on hedging instruments</v>
          </cell>
          <cell r="Q30">
            <v>0</v>
          </cell>
          <cell r="S30">
            <v>83190</v>
          </cell>
        </row>
        <row r="32">
          <cell r="E32">
            <v>0.14464083127677441</v>
          </cell>
          <cell r="F32">
            <v>13209781</v>
          </cell>
          <cell r="H32">
            <v>13811939</v>
          </cell>
          <cell r="J32">
            <v>1.0455842530621817</v>
          </cell>
          <cell r="Q32">
            <v>13209780.855359169</v>
          </cell>
          <cell r="S32">
            <v>13811938.855359169</v>
          </cell>
          <cell r="U32">
            <v>1.0455842535613076</v>
          </cell>
        </row>
        <row r="34">
          <cell r="C34" t="str">
            <v>Inventory</v>
          </cell>
          <cell r="F34">
            <v>2508987</v>
          </cell>
          <cell r="H34">
            <v>2999823</v>
          </cell>
          <cell r="L34" t="str">
            <v>Bank O/D</v>
          </cell>
          <cell r="Q34" t="str">
            <v>Limit</v>
          </cell>
          <cell r="S34" t="str">
            <v>Utilization</v>
          </cell>
          <cell r="U34" t="str">
            <v>Balance</v>
          </cell>
        </row>
        <row r="35">
          <cell r="L35" t="str">
            <v>Bank of Tokyo</v>
          </cell>
          <cell r="Q35">
            <v>30000</v>
          </cell>
          <cell r="U35">
            <v>30000</v>
          </cell>
        </row>
      </sheetData>
      <sheetData sheetId="1"/>
      <sheetData sheetId="2" refreshError="1"/>
      <sheetData sheetId="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
      <sheetName val="BAHRAIN"/>
      <sheetName val="PAKISTAN"/>
      <sheetName val="DOHA QATAR "/>
      <sheetName val="UAE"/>
      <sheetName val="TOTAL CURR WISE "/>
      <sheetName val="OVERSEAS BRANCHES "/>
      <sheetName val="USD"/>
      <sheetName val="T-BILL"/>
      <sheetName val="budget"/>
      <sheetName val="OUTSTANDING FX-SWAP"/>
      <sheetName val="Overview"/>
      <sheetName val="Drop Down"/>
      <sheetName val="LOCAL STUDENTS"/>
      <sheetName val="BS-OVS"/>
      <sheetName val="CDB-Deposits"/>
    </sheetNames>
    <sheetDataSet>
      <sheetData sheetId="0" refreshError="1">
        <row r="4">
          <cell r="B4" t="str">
            <v>AED</v>
          </cell>
          <cell r="C4">
            <v>16.5839</v>
          </cell>
        </row>
        <row r="5">
          <cell r="B5" t="str">
            <v>AUD</v>
          </cell>
          <cell r="C5">
            <v>48.048900000000003</v>
          </cell>
        </row>
        <row r="6">
          <cell r="B6" t="str">
            <v>BDT</v>
          </cell>
          <cell r="C6">
            <v>0.88180000000000003</v>
          </cell>
        </row>
        <row r="7">
          <cell r="B7" t="str">
            <v>BHD</v>
          </cell>
          <cell r="C7">
            <v>161.56280000000001</v>
          </cell>
        </row>
        <row r="8">
          <cell r="B8" t="str">
            <v>CAD</v>
          </cell>
          <cell r="C8">
            <v>52.254100000000001</v>
          </cell>
        </row>
        <row r="9">
          <cell r="B9" t="str">
            <v>CHF</v>
          </cell>
          <cell r="C9">
            <v>49.985599999999998</v>
          </cell>
        </row>
        <row r="10">
          <cell r="B10" t="str">
            <v>CNY</v>
          </cell>
          <cell r="C10">
            <v>7.8014999999999999</v>
          </cell>
        </row>
        <row r="11">
          <cell r="B11" t="str">
            <v>DKK</v>
          </cell>
          <cell r="C11">
            <v>10.7821</v>
          </cell>
        </row>
        <row r="12">
          <cell r="B12" t="str">
            <v>DZD</v>
          </cell>
          <cell r="C12">
            <v>0.85670000000000002</v>
          </cell>
        </row>
        <row r="13">
          <cell r="B13" t="str">
            <v>EUR</v>
          </cell>
          <cell r="C13">
            <v>80.413399999999996</v>
          </cell>
        </row>
        <row r="14">
          <cell r="B14" t="str">
            <v>GBP</v>
          </cell>
          <cell r="C14">
            <v>119.3501</v>
          </cell>
        </row>
        <row r="15">
          <cell r="B15" t="str">
            <v>HKD</v>
          </cell>
          <cell r="C15">
            <v>7.8311000000000002</v>
          </cell>
        </row>
        <row r="16">
          <cell r="B16" t="str">
            <v>INR</v>
          </cell>
          <cell r="C16">
            <v>1.3807</v>
          </cell>
        </row>
        <row r="17">
          <cell r="B17" t="str">
            <v>JPY</v>
          </cell>
          <cell r="C17">
            <v>0.51180000000000003</v>
          </cell>
        </row>
        <row r="18">
          <cell r="B18" t="str">
            <v>KWD</v>
          </cell>
          <cell r="C18">
            <v>210.65190000000001</v>
          </cell>
        </row>
        <row r="19">
          <cell r="B19" t="str">
            <v>LKR</v>
          </cell>
          <cell r="C19">
            <v>0.56689999999999996</v>
          </cell>
        </row>
        <row r="20">
          <cell r="B20" t="str">
            <v>MYR</v>
          </cell>
          <cell r="C20">
            <v>17.254999999999999</v>
          </cell>
        </row>
        <row r="21">
          <cell r="B21" t="str">
            <v>NOK</v>
          </cell>
          <cell r="C21">
            <v>9.7683</v>
          </cell>
        </row>
        <row r="22">
          <cell r="B22" t="str">
            <v>NZD</v>
          </cell>
          <cell r="C22">
            <v>42.905000000000001</v>
          </cell>
        </row>
        <row r="23">
          <cell r="B23" t="str">
            <v>OMR</v>
          </cell>
          <cell r="C23">
            <v>158.22</v>
          </cell>
        </row>
        <row r="24">
          <cell r="B24" t="str">
            <v>PKR</v>
          </cell>
          <cell r="C24">
            <v>1</v>
          </cell>
        </row>
        <row r="25">
          <cell r="B25" t="str">
            <v>QAR</v>
          </cell>
          <cell r="C25">
            <v>16.730799999999999</v>
          </cell>
        </row>
        <row r="26">
          <cell r="B26" t="str">
            <v>SAR</v>
          </cell>
          <cell r="C26">
            <v>16.241199999999999</v>
          </cell>
        </row>
        <row r="27">
          <cell r="B27" t="str">
            <v>SEK</v>
          </cell>
          <cell r="C27">
            <v>8.8939000000000004</v>
          </cell>
        </row>
        <row r="28">
          <cell r="B28" t="str">
            <v>SGD</v>
          </cell>
          <cell r="C28">
            <v>39.723500000000001</v>
          </cell>
        </row>
        <row r="29">
          <cell r="B29" t="str">
            <v>USD</v>
          </cell>
          <cell r="C29">
            <v>60.91</v>
          </cell>
        </row>
        <row r="30">
          <cell r="B30" t="str">
            <v>ZWD</v>
          </cell>
          <cell r="C30">
            <v>0.24360000000000001</v>
          </cell>
        </row>
        <row r="31">
          <cell r="B31" t="str">
            <v>THB</v>
          </cell>
          <cell r="C31">
            <v>1.7181999999999999</v>
          </cell>
        </row>
      </sheetData>
      <sheetData sheetId="1" refreshError="1">
        <row r="14">
          <cell r="A14" t="str">
            <v>AED</v>
          </cell>
          <cell r="B14">
            <v>137</v>
          </cell>
          <cell r="C14" t="str">
            <v>-</v>
          </cell>
          <cell r="D14">
            <v>137</v>
          </cell>
          <cell r="E14">
            <v>37.299210454669208</v>
          </cell>
          <cell r="F14">
            <v>0.5</v>
          </cell>
        </row>
        <row r="15">
          <cell r="A15" t="str">
            <v>BHD</v>
          </cell>
          <cell r="B15">
            <v>1427</v>
          </cell>
          <cell r="C15" t="str">
            <v>-</v>
          </cell>
          <cell r="D15">
            <v>1427</v>
          </cell>
          <cell r="E15">
            <v>3785.1458885941643</v>
          </cell>
        </row>
        <row r="16">
          <cell r="A16" t="str">
            <v>CHF</v>
          </cell>
          <cell r="B16">
            <v>2</v>
          </cell>
          <cell r="C16" t="str">
            <v>-</v>
          </cell>
          <cell r="D16">
            <v>2</v>
          </cell>
          <cell r="E16">
            <v>1.64866870002473</v>
          </cell>
        </row>
        <row r="17">
          <cell r="A17" t="str">
            <v>EUR</v>
          </cell>
          <cell r="B17">
            <v>4</v>
          </cell>
          <cell r="C17" t="str">
            <v>-</v>
          </cell>
          <cell r="D17">
            <v>4</v>
          </cell>
          <cell r="E17">
            <v>5.32</v>
          </cell>
          <cell r="F17">
            <v>0.15</v>
          </cell>
        </row>
        <row r="18">
          <cell r="A18" t="str">
            <v>GBP</v>
          </cell>
          <cell r="B18">
            <v>10</v>
          </cell>
          <cell r="C18" t="str">
            <v>-</v>
          </cell>
          <cell r="D18">
            <v>10</v>
          </cell>
          <cell r="E18">
            <v>19.713999999999999</v>
          </cell>
          <cell r="F18">
            <v>0.15</v>
          </cell>
        </row>
        <row r="19">
          <cell r="A19" t="str">
            <v>JPY</v>
          </cell>
          <cell r="B19">
            <v>2740</v>
          </cell>
          <cell r="C19" t="str">
            <v>-</v>
          </cell>
          <cell r="D19">
            <v>2740</v>
          </cell>
          <cell r="E19">
            <v>23.224275300898455</v>
          </cell>
          <cell r="F19">
            <v>0.1</v>
          </cell>
        </row>
        <row r="20">
          <cell r="A20" t="str">
            <v>PKR</v>
          </cell>
          <cell r="B20">
            <v>29452</v>
          </cell>
          <cell r="D20">
            <v>29452</v>
          </cell>
          <cell r="E20">
            <v>483.37436402429017</v>
          </cell>
          <cell r="F20">
            <v>0.5</v>
          </cell>
        </row>
        <row r="21">
          <cell r="A21" t="str">
            <v>QAR</v>
          </cell>
          <cell r="B21">
            <v>1</v>
          </cell>
          <cell r="C21" t="str">
            <v>-</v>
          </cell>
          <cell r="D21">
            <v>1</v>
          </cell>
          <cell r="E21">
            <v>0.27461211039406835</v>
          </cell>
        </row>
        <row r="22">
          <cell r="A22" t="str">
            <v>SAR</v>
          </cell>
          <cell r="B22">
            <v>3</v>
          </cell>
          <cell r="C22" t="str">
            <v>-</v>
          </cell>
          <cell r="D22">
            <v>3</v>
          </cell>
          <cell r="E22">
            <v>0.8</v>
          </cell>
          <cell r="F22">
            <v>0.2</v>
          </cell>
        </row>
        <row r="23">
          <cell r="A23" t="str">
            <v>USD</v>
          </cell>
          <cell r="B23">
            <v>-3209</v>
          </cell>
          <cell r="D23">
            <v>-3209</v>
          </cell>
          <cell r="E23">
            <v>-3209</v>
          </cell>
          <cell r="F23">
            <v>10</v>
          </cell>
        </row>
      </sheetData>
      <sheetData sheetId="2" refreshError="1">
        <row r="9">
          <cell r="B9" t="str">
            <v>AED</v>
          </cell>
          <cell r="D9">
            <v>1120068.1200000001</v>
          </cell>
          <cell r="E9">
            <v>-176750</v>
          </cell>
          <cell r="F9">
            <v>943318.12</v>
          </cell>
          <cell r="H9">
            <v>16.5839</v>
          </cell>
          <cell r="J9">
            <v>16.5839</v>
          </cell>
          <cell r="K9">
            <v>256.83620703116071</v>
          </cell>
          <cell r="L9">
            <v>15643.893370268001</v>
          </cell>
        </row>
        <row r="10">
          <cell r="B10" t="str">
            <v>AUD</v>
          </cell>
          <cell r="D10">
            <v>68905.03</v>
          </cell>
          <cell r="E10">
            <v>0</v>
          </cell>
          <cell r="F10">
            <v>68905.03</v>
          </cell>
          <cell r="H10">
            <v>48.048900000000003</v>
          </cell>
          <cell r="J10">
            <v>48.048900000000003</v>
          </cell>
          <cell r="K10">
            <v>54.355785519077337</v>
          </cell>
          <cell r="L10">
            <v>3310.8108959670003</v>
          </cell>
        </row>
        <row r="11">
          <cell r="B11" t="str">
            <v>CAD</v>
          </cell>
          <cell r="D11">
            <v>602246.19999999995</v>
          </cell>
          <cell r="E11">
            <v>35000</v>
          </cell>
          <cell r="F11">
            <v>637246.19999999995</v>
          </cell>
          <cell r="H11">
            <v>52.254100000000001</v>
          </cell>
          <cell r="J11">
            <v>52.254100000000001</v>
          </cell>
          <cell r="K11">
            <v>546.68735280610736</v>
          </cell>
          <cell r="L11">
            <v>33298.726659419997</v>
          </cell>
        </row>
        <row r="12">
          <cell r="B12" t="str">
            <v>CHF</v>
          </cell>
          <cell r="D12">
            <v>78401.009999999995</v>
          </cell>
          <cell r="E12">
            <v>43079.01</v>
          </cell>
          <cell r="F12">
            <v>121480.02</v>
          </cell>
          <cell r="H12">
            <v>49.985599999999998</v>
          </cell>
          <cell r="J12">
            <v>49.985599999999998</v>
          </cell>
          <cell r="K12">
            <v>99.692196481891315</v>
          </cell>
          <cell r="L12">
            <v>6072.2516877119997</v>
          </cell>
        </row>
        <row r="13">
          <cell r="B13" t="str">
            <v>DKK</v>
          </cell>
          <cell r="D13">
            <v>722909.35</v>
          </cell>
          <cell r="E13">
            <v>0</v>
          </cell>
          <cell r="F13">
            <v>722909.35</v>
          </cell>
          <cell r="H13">
            <v>10.7821</v>
          </cell>
          <cell r="J13">
            <v>10.7821</v>
          </cell>
          <cell r="K13">
            <v>127.96717948834346</v>
          </cell>
          <cell r="L13">
            <v>7794.4809026349994</v>
          </cell>
        </row>
        <row r="14">
          <cell r="B14" t="str">
            <v>EUR</v>
          </cell>
          <cell r="D14">
            <v>-14295809.159999998</v>
          </cell>
          <cell r="E14">
            <v>13788844.83</v>
          </cell>
          <cell r="F14">
            <v>-506964.32999999868</v>
          </cell>
          <cell r="H14">
            <v>80.413399999999996</v>
          </cell>
          <cell r="J14">
            <v>80.413399999999996</v>
          </cell>
          <cell r="K14">
            <v>-669.29445828307166</v>
          </cell>
          <cell r="L14">
            <v>-40766.725454021893</v>
          </cell>
        </row>
        <row r="15">
          <cell r="B15" t="str">
            <v>GBP</v>
          </cell>
          <cell r="D15">
            <v>-16851490.040000003</v>
          </cell>
          <cell r="E15">
            <v>17223004.890000001</v>
          </cell>
          <cell r="F15">
            <v>371514.84999999823</v>
          </cell>
          <cell r="H15">
            <v>119.3501</v>
          </cell>
          <cell r="J15">
            <v>119.3501</v>
          </cell>
          <cell r="K15">
            <v>727.96477588219989</v>
          </cell>
          <cell r="L15">
            <v>44340.33449898479</v>
          </cell>
        </row>
        <row r="16">
          <cell r="B16" t="str">
            <v>HKD</v>
          </cell>
          <cell r="D16">
            <v>144020.47</v>
          </cell>
          <cell r="E16">
            <v>0</v>
          </cell>
          <cell r="F16">
            <v>144020.47</v>
          </cell>
          <cell r="H16">
            <v>7.8311000000000002</v>
          </cell>
          <cell r="J16">
            <v>7.8311000000000002</v>
          </cell>
          <cell r="K16">
            <v>18.516478453735022</v>
          </cell>
          <cell r="L16">
            <v>1127.8387026170001</v>
          </cell>
        </row>
        <row r="17">
          <cell r="B17" t="str">
            <v>JPY</v>
          </cell>
          <cell r="D17">
            <v>433079801.19</v>
          </cell>
          <cell r="E17">
            <v>-555283492</v>
          </cell>
          <cell r="F17">
            <v>-122203690.81</v>
          </cell>
          <cell r="H17">
            <v>0.51180000000000003</v>
          </cell>
          <cell r="J17">
            <v>0.51180000000000003</v>
          </cell>
          <cell r="K17">
            <v>-1026.823985495945</v>
          </cell>
          <cell r="L17">
            <v>-62543.848956558002</v>
          </cell>
        </row>
        <row r="18">
          <cell r="B18" t="str">
            <v>KWD</v>
          </cell>
          <cell r="D18">
            <v>-218.95</v>
          </cell>
          <cell r="E18">
            <v>0</v>
          </cell>
          <cell r="F18">
            <v>-218.95</v>
          </cell>
          <cell r="H18">
            <v>210.65190000000001</v>
          </cell>
          <cell r="J18">
            <v>210.65190000000001</v>
          </cell>
          <cell r="K18">
            <v>-0.75721939755376799</v>
          </cell>
          <cell r="L18">
            <v>-46.122233505000004</v>
          </cell>
        </row>
        <row r="19">
          <cell r="B19" t="str">
            <v>NOK</v>
          </cell>
          <cell r="D19">
            <v>510438.45</v>
          </cell>
          <cell r="E19">
            <v>0</v>
          </cell>
          <cell r="F19">
            <v>510438.45</v>
          </cell>
          <cell r="H19">
            <v>9.7683</v>
          </cell>
          <cell r="J19">
            <v>9.7683</v>
          </cell>
          <cell r="K19">
            <v>81.860382714414726</v>
          </cell>
          <cell r="L19">
            <v>4986.1159111349998</v>
          </cell>
        </row>
        <row r="20">
          <cell r="B20" t="str">
            <v>NZD</v>
          </cell>
          <cell r="D20">
            <v>72339.350000000006</v>
          </cell>
          <cell r="E20">
            <v>0</v>
          </cell>
          <cell r="F20">
            <v>72339.350000000006</v>
          </cell>
          <cell r="H20">
            <v>42.905000000000001</v>
          </cell>
          <cell r="J20">
            <v>42.905000000000001</v>
          </cell>
          <cell r="K20">
            <v>50.955833389427035</v>
          </cell>
          <cell r="L20">
            <v>3103.7198117500002</v>
          </cell>
        </row>
        <row r="21">
          <cell r="B21" t="str">
            <v>SAR</v>
          </cell>
          <cell r="D21">
            <v>780298.23</v>
          </cell>
          <cell r="E21">
            <v>0</v>
          </cell>
          <cell r="F21">
            <v>780298.23</v>
          </cell>
          <cell r="H21">
            <v>16.241199999999999</v>
          </cell>
          <cell r="J21">
            <v>16.241199999999999</v>
          </cell>
          <cell r="K21">
            <v>208.06073900962076</v>
          </cell>
          <cell r="L21">
            <v>12672.979613075999</v>
          </cell>
        </row>
        <row r="22">
          <cell r="B22" t="str">
            <v>SEK</v>
          </cell>
          <cell r="D22">
            <v>274216.90999999997</v>
          </cell>
          <cell r="E22">
            <v>0</v>
          </cell>
          <cell r="F22">
            <v>274216.90999999997</v>
          </cell>
          <cell r="H22">
            <v>8.8939000000000004</v>
          </cell>
          <cell r="J22">
            <v>8.8939000000000004</v>
          </cell>
          <cell r="K22">
            <v>40.040350941536701</v>
          </cell>
          <cell r="L22">
            <v>2438.8577758490001</v>
          </cell>
        </row>
        <row r="23">
          <cell r="B23" t="str">
            <v>SGD</v>
          </cell>
          <cell r="D23">
            <v>142017.14000000001</v>
          </cell>
          <cell r="E23">
            <v>0</v>
          </cell>
          <cell r="F23">
            <v>142017.14000000001</v>
          </cell>
          <cell r="H23">
            <v>39.723500000000001</v>
          </cell>
          <cell r="J23">
            <v>39.723500000000001</v>
          </cell>
          <cell r="K23">
            <v>92.6189108650468</v>
          </cell>
          <cell r="L23">
            <v>5641.4178607900003</v>
          </cell>
        </row>
        <row r="24">
          <cell r="B24" t="str">
            <v>USD</v>
          </cell>
          <cell r="D24">
            <v>84564500.700000033</v>
          </cell>
          <cell r="E24">
            <v>-79545792.020000011</v>
          </cell>
          <cell r="F24">
            <v>5018708.6800000276</v>
          </cell>
          <cell r="H24">
            <v>60.91</v>
          </cell>
          <cell r="J24">
            <v>60.91</v>
          </cell>
          <cell r="K24">
            <v>5018.7086800000288</v>
          </cell>
          <cell r="L24">
            <v>305689.5456988017</v>
          </cell>
        </row>
      </sheetData>
      <sheetData sheetId="3" refreshError="1">
        <row r="14">
          <cell r="A14" t="str">
            <v>AED</v>
          </cell>
          <cell r="B14">
            <v>-65.855159999999998</v>
          </cell>
          <cell r="C14" t="str">
            <v>-</v>
          </cell>
          <cell r="D14">
            <v>-65.855159999999998</v>
          </cell>
          <cell r="E14">
            <v>0</v>
          </cell>
          <cell r="F14">
            <v>16.5839</v>
          </cell>
          <cell r="G14">
            <v>-17.930313379149567</v>
          </cell>
          <cell r="H14">
            <v>-65.27693761948025</v>
          </cell>
          <cell r="J14" t="str">
            <v>AED</v>
          </cell>
          <cell r="K14">
            <v>-65.855159999999998</v>
          </cell>
          <cell r="L14" t="str">
            <v>-</v>
          </cell>
          <cell r="M14">
            <v>-65.855159999999998</v>
          </cell>
          <cell r="N14">
            <v>-17.92952899537163</v>
          </cell>
          <cell r="O14">
            <v>300</v>
          </cell>
        </row>
        <row r="15">
          <cell r="A15" t="str">
            <v>AUD</v>
          </cell>
          <cell r="B15" t="str">
            <v>-</v>
          </cell>
          <cell r="C15" t="str">
            <v>-</v>
          </cell>
          <cell r="D15">
            <v>0</v>
          </cell>
          <cell r="E15">
            <v>0</v>
          </cell>
          <cell r="F15">
            <v>48.048900000000003</v>
          </cell>
          <cell r="G15">
            <v>0</v>
          </cell>
          <cell r="H15">
            <v>0</v>
          </cell>
          <cell r="J15" t="str">
            <v>AUD</v>
          </cell>
          <cell r="K15" t="str">
            <v>-</v>
          </cell>
          <cell r="L15" t="str">
            <v>-</v>
          </cell>
          <cell r="M15" t="str">
            <v>-</v>
          </cell>
        </row>
        <row r="16">
          <cell r="A16" t="str">
            <v>BHD</v>
          </cell>
          <cell r="B16">
            <v>2.055196</v>
          </cell>
          <cell r="C16" t="str">
            <v>-</v>
          </cell>
          <cell r="D16">
            <v>2.055196</v>
          </cell>
          <cell r="E16">
            <v>0</v>
          </cell>
          <cell r="F16">
            <v>161.56280000000001</v>
          </cell>
          <cell r="G16">
            <v>5.4513744920177318</v>
          </cell>
          <cell r="H16">
            <v>19.846224944939873</v>
          </cell>
          <cell r="J16" t="str">
            <v>BHD</v>
          </cell>
          <cell r="K16">
            <v>2.055196</v>
          </cell>
          <cell r="L16" t="str">
            <v>-</v>
          </cell>
          <cell r="M16">
            <v>2.055196</v>
          </cell>
          <cell r="N16">
            <v>5.4514482758620693</v>
          </cell>
          <cell r="O16">
            <v>20</v>
          </cell>
        </row>
        <row r="17">
          <cell r="A17" t="str">
            <v>CAD</v>
          </cell>
          <cell r="B17" t="str">
            <v>-</v>
          </cell>
          <cell r="C17" t="str">
            <v>-</v>
          </cell>
          <cell r="D17">
            <v>0</v>
          </cell>
          <cell r="E17">
            <v>0</v>
          </cell>
          <cell r="F17">
            <v>52.254100000000001</v>
          </cell>
          <cell r="G17">
            <v>0</v>
          </cell>
          <cell r="H17">
            <v>0</v>
          </cell>
          <cell r="J17" t="str">
            <v>CAD</v>
          </cell>
          <cell r="K17" t="str">
            <v>-</v>
          </cell>
          <cell r="L17" t="str">
            <v>-</v>
          </cell>
          <cell r="M17" t="str">
            <v>-</v>
          </cell>
        </row>
        <row r="18">
          <cell r="A18" t="str">
            <v>CHF</v>
          </cell>
          <cell r="B18" t="str">
            <v>-</v>
          </cell>
          <cell r="C18" t="str">
            <v>-</v>
          </cell>
          <cell r="D18">
            <v>0</v>
          </cell>
          <cell r="E18">
            <v>0</v>
          </cell>
          <cell r="F18">
            <v>49.985599999999998</v>
          </cell>
          <cell r="G18">
            <v>0</v>
          </cell>
          <cell r="H18">
            <v>0</v>
          </cell>
          <cell r="J18" t="str">
            <v>CHF</v>
          </cell>
          <cell r="K18" t="str">
            <v>-</v>
          </cell>
          <cell r="L18" t="str">
            <v>-</v>
          </cell>
          <cell r="M18" t="str">
            <v>-</v>
          </cell>
        </row>
        <row r="19">
          <cell r="A19" t="str">
            <v>DKK</v>
          </cell>
          <cell r="B19" t="str">
            <v>-</v>
          </cell>
          <cell r="C19" t="str">
            <v>-</v>
          </cell>
          <cell r="D19">
            <v>0</v>
          </cell>
          <cell r="E19">
            <v>0</v>
          </cell>
          <cell r="F19">
            <v>10.7821</v>
          </cell>
          <cell r="G19">
            <v>0</v>
          </cell>
          <cell r="H19">
            <v>0</v>
          </cell>
          <cell r="J19" t="str">
            <v>DKK</v>
          </cell>
          <cell r="K19" t="str">
            <v>-</v>
          </cell>
          <cell r="L19" t="str">
            <v>-</v>
          </cell>
          <cell r="M19" t="str">
            <v>-</v>
          </cell>
        </row>
        <row r="20">
          <cell r="A20" t="str">
            <v>EUR</v>
          </cell>
          <cell r="B20">
            <v>4.8192599999999945</v>
          </cell>
          <cell r="C20" t="str">
            <v>-</v>
          </cell>
          <cell r="D20">
            <v>4.8192599999999945</v>
          </cell>
          <cell r="E20">
            <v>0</v>
          </cell>
          <cell r="F20">
            <v>80.413399999999996</v>
          </cell>
          <cell r="G20">
            <v>6.3623884761779603</v>
          </cell>
          <cell r="H20">
            <v>23.162854261840412</v>
          </cell>
          <cell r="J20" t="str">
            <v>EUR</v>
          </cell>
          <cell r="K20">
            <v>4.8192599999999945</v>
          </cell>
          <cell r="L20" t="str">
            <v>-</v>
          </cell>
          <cell r="M20">
            <v>4.8192599999999945</v>
          </cell>
          <cell r="N20">
            <v>6.3228691199999929</v>
          </cell>
          <cell r="O20">
            <v>100</v>
          </cell>
        </row>
        <row r="21">
          <cell r="A21" t="str">
            <v>GBP</v>
          </cell>
          <cell r="B21">
            <v>6.9656499999999655</v>
          </cell>
          <cell r="C21" t="str">
            <v>-</v>
          </cell>
          <cell r="D21">
            <v>6.9656499999999655</v>
          </cell>
          <cell r="E21">
            <v>0</v>
          </cell>
          <cell r="F21">
            <v>119.3501</v>
          </cell>
          <cell r="G21">
            <v>13.648842949679787</v>
          </cell>
          <cell r="H21">
            <v>49.689854882312616</v>
          </cell>
          <cell r="J21" t="str">
            <v>GBP</v>
          </cell>
          <cell r="K21">
            <v>6.9656499999999655</v>
          </cell>
          <cell r="L21" t="str">
            <v>-</v>
          </cell>
          <cell r="M21">
            <v>6.9656499999999655</v>
          </cell>
          <cell r="N21">
            <v>13.635259874999933</v>
          </cell>
          <cell r="O21">
            <v>100</v>
          </cell>
        </row>
        <row r="22">
          <cell r="A22" t="str">
            <v>HKD</v>
          </cell>
          <cell r="B22" t="str">
            <v>-</v>
          </cell>
          <cell r="C22" t="str">
            <v>-</v>
          </cell>
          <cell r="D22">
            <v>0</v>
          </cell>
          <cell r="E22">
            <v>0</v>
          </cell>
          <cell r="F22">
            <v>7.8311000000000002</v>
          </cell>
          <cell r="G22">
            <v>0</v>
          </cell>
          <cell r="H22">
            <v>0</v>
          </cell>
          <cell r="J22" t="str">
            <v>HKD</v>
          </cell>
          <cell r="K22" t="str">
            <v>-</v>
          </cell>
          <cell r="L22" t="str">
            <v>-</v>
          </cell>
          <cell r="M22" t="str">
            <v>-</v>
          </cell>
        </row>
        <row r="23">
          <cell r="A23" t="str">
            <v>INR</v>
          </cell>
          <cell r="B23" t="str">
            <v>-</v>
          </cell>
          <cell r="C23" t="str">
            <v>-</v>
          </cell>
          <cell r="D23">
            <v>0</v>
          </cell>
          <cell r="E23">
            <v>0</v>
          </cell>
          <cell r="F23">
            <v>1.3807</v>
          </cell>
          <cell r="G23">
            <v>0</v>
          </cell>
          <cell r="H23">
            <v>0</v>
          </cell>
          <cell r="J23" t="str">
            <v>INR</v>
          </cell>
          <cell r="K23" t="str">
            <v>-</v>
          </cell>
          <cell r="L23" t="str">
            <v>-</v>
          </cell>
          <cell r="M23" t="str">
            <v>-</v>
          </cell>
        </row>
        <row r="24">
          <cell r="A24" t="str">
            <v>JPY</v>
          </cell>
          <cell r="B24">
            <v>563.12699999999995</v>
          </cell>
          <cell r="C24" t="str">
            <v>-</v>
          </cell>
          <cell r="D24">
            <v>563.12699999999995</v>
          </cell>
          <cell r="E24">
            <v>0</v>
          </cell>
          <cell r="F24">
            <v>0.51180000000000003</v>
          </cell>
          <cell r="G24">
            <v>4.7317090559842399</v>
          </cell>
          <cell r="H24">
            <v>17.226217431324265</v>
          </cell>
          <cell r="J24" t="str">
            <v>JPY</v>
          </cell>
          <cell r="K24">
            <v>563.12699999999995</v>
          </cell>
          <cell r="L24" t="str">
            <v>-</v>
          </cell>
          <cell r="M24">
            <v>563.12699999999995</v>
          </cell>
          <cell r="N24">
            <v>4.7413235665572113</v>
          </cell>
          <cell r="O24">
            <v>100</v>
          </cell>
        </row>
        <row r="25">
          <cell r="A25" t="str">
            <v>KWD</v>
          </cell>
          <cell r="B25">
            <v>1.1731210000000001</v>
          </cell>
          <cell r="C25" t="str">
            <v>-</v>
          </cell>
          <cell r="D25">
            <v>1.1731210000000001</v>
          </cell>
          <cell r="E25">
            <v>0</v>
          </cell>
          <cell r="F25">
            <v>210.65190000000001</v>
          </cell>
          <cell r="G25">
            <v>4.0571362268904947</v>
          </cell>
          <cell r="H25">
            <v>14.770373656962013</v>
          </cell>
          <cell r="J25" t="str">
            <v>KWD</v>
          </cell>
          <cell r="K25">
            <v>1.1731210000000001</v>
          </cell>
          <cell r="L25" t="str">
            <v>-</v>
          </cell>
          <cell r="M25">
            <v>1.1731210000000001</v>
          </cell>
          <cell r="N25">
            <v>4.0592422145328726</v>
          </cell>
          <cell r="O25">
            <v>25</v>
          </cell>
        </row>
        <row r="26">
          <cell r="A26" t="str">
            <v>NOK</v>
          </cell>
          <cell r="B26" t="str">
            <v>-</v>
          </cell>
          <cell r="C26" t="str">
            <v>-</v>
          </cell>
          <cell r="D26">
            <v>0</v>
          </cell>
          <cell r="E26">
            <v>0</v>
          </cell>
          <cell r="F26">
            <v>9.7683</v>
          </cell>
          <cell r="G26">
            <v>0</v>
          </cell>
          <cell r="H26">
            <v>0</v>
          </cell>
          <cell r="J26" t="str">
            <v>NOK</v>
          </cell>
          <cell r="K26" t="str">
            <v>-</v>
          </cell>
          <cell r="L26" t="str">
            <v>-</v>
          </cell>
          <cell r="M26" t="str">
            <v>-</v>
          </cell>
        </row>
        <row r="27">
          <cell r="A27" t="str">
            <v>NZD</v>
          </cell>
          <cell r="B27" t="str">
            <v>-</v>
          </cell>
          <cell r="C27" t="str">
            <v>-</v>
          </cell>
          <cell r="D27">
            <v>0</v>
          </cell>
          <cell r="E27">
            <v>0</v>
          </cell>
          <cell r="F27">
            <v>42.905000000000001</v>
          </cell>
          <cell r="G27">
            <v>0</v>
          </cell>
          <cell r="H27">
            <v>0</v>
          </cell>
          <cell r="J27" t="str">
            <v>NZD</v>
          </cell>
          <cell r="K27" t="str">
            <v>-</v>
          </cell>
          <cell r="L27" t="str">
            <v>-</v>
          </cell>
          <cell r="M27" t="str">
            <v>-</v>
          </cell>
        </row>
        <row r="28">
          <cell r="A28" t="str">
            <v>OMR</v>
          </cell>
          <cell r="B28" t="str">
            <v>-</v>
          </cell>
          <cell r="C28" t="str">
            <v>-</v>
          </cell>
          <cell r="D28">
            <v>0</v>
          </cell>
          <cell r="E28">
            <v>0</v>
          </cell>
          <cell r="F28">
            <v>158.22</v>
          </cell>
          <cell r="G28">
            <v>0</v>
          </cell>
          <cell r="H28">
            <v>0</v>
          </cell>
          <cell r="J28" t="str">
            <v>OMR</v>
          </cell>
          <cell r="K28" t="str">
            <v>-</v>
          </cell>
          <cell r="L28" t="str">
            <v>-</v>
          </cell>
          <cell r="M28" t="str">
            <v>-</v>
          </cell>
        </row>
        <row r="29">
          <cell r="A29" t="str">
            <v>PKR</v>
          </cell>
          <cell r="B29">
            <v>20432.57516</v>
          </cell>
          <cell r="C29" t="str">
            <v>-</v>
          </cell>
          <cell r="D29">
            <v>20432.57516</v>
          </cell>
          <cell r="E29">
            <v>0</v>
          </cell>
          <cell r="F29">
            <v>1</v>
          </cell>
          <cell r="G29">
            <v>335.45518240026269</v>
          </cell>
          <cell r="H29">
            <v>1221.2551198986303</v>
          </cell>
          <cell r="J29" t="str">
            <v>PKR</v>
          </cell>
          <cell r="K29">
            <v>20432.57516</v>
          </cell>
          <cell r="L29" t="str">
            <v>-</v>
          </cell>
          <cell r="M29">
            <v>20432.57516</v>
          </cell>
          <cell r="N29">
            <v>335.51026535303777</v>
          </cell>
          <cell r="O29">
            <v>1000</v>
          </cell>
        </row>
        <row r="30">
          <cell r="A30" t="str">
            <v>QAR</v>
          </cell>
          <cell r="B30">
            <v>-106838.444407635</v>
          </cell>
          <cell r="C30" t="str">
            <v>-</v>
          </cell>
          <cell r="D30">
            <v>-106838.444407635</v>
          </cell>
          <cell r="E30" t="str">
            <v>Converted as per approved limit of USD 30.0 mio.</v>
          </cell>
          <cell r="F30">
            <v>16.730799999999999</v>
          </cell>
          <cell r="G30">
            <v>-29346.456176247902</v>
          </cell>
          <cell r="H30">
            <v>-106838.444407635</v>
          </cell>
          <cell r="J30" t="str">
            <v>QAR</v>
          </cell>
          <cell r="K30">
            <v>-106838.444407635</v>
          </cell>
          <cell r="L30" t="str">
            <v>-</v>
          </cell>
          <cell r="M30">
            <v>-106838.444407635</v>
          </cell>
          <cell r="P30" t="str">
            <v>Converted as per approved limit of USD 30.0 mio.</v>
          </cell>
        </row>
        <row r="31">
          <cell r="A31" t="str">
            <v>SAR</v>
          </cell>
          <cell r="B31">
            <v>115.70393</v>
          </cell>
          <cell r="C31" t="str">
            <v>-</v>
          </cell>
          <cell r="D31">
            <v>115.70393</v>
          </cell>
          <cell r="E31">
            <v>0</v>
          </cell>
          <cell r="F31">
            <v>16.241199999999999</v>
          </cell>
          <cell r="G31">
            <v>30.851595270333281</v>
          </cell>
          <cell r="H31">
            <v>112.31804025605472</v>
          </cell>
          <cell r="J31" t="str">
            <v>SAR</v>
          </cell>
          <cell r="K31">
            <v>115.70393</v>
          </cell>
          <cell r="L31" t="str">
            <v>-</v>
          </cell>
          <cell r="M31">
            <v>115.70393</v>
          </cell>
          <cell r="N31">
            <v>30.854381333333333</v>
          </cell>
          <cell r="O31">
            <v>150</v>
          </cell>
        </row>
        <row r="32">
          <cell r="A32" t="str">
            <v>SEK</v>
          </cell>
          <cell r="B32" t="str">
            <v>-</v>
          </cell>
          <cell r="C32" t="str">
            <v>-</v>
          </cell>
          <cell r="D32">
            <v>0</v>
          </cell>
          <cell r="E32">
            <v>0</v>
          </cell>
          <cell r="F32">
            <v>8.8939000000000004</v>
          </cell>
          <cell r="G32">
            <v>0</v>
          </cell>
          <cell r="H32">
            <v>0</v>
          </cell>
          <cell r="J32" t="str">
            <v>SEK</v>
          </cell>
          <cell r="K32" t="str">
            <v>-</v>
          </cell>
          <cell r="L32" t="str">
            <v>-</v>
          </cell>
          <cell r="M32" t="str">
            <v>-</v>
          </cell>
        </row>
        <row r="33">
          <cell r="A33" t="str">
            <v>USD</v>
          </cell>
          <cell r="B33">
            <v>29339.130689999998</v>
          </cell>
          <cell r="C33" t="str">
            <v>-</v>
          </cell>
          <cell r="D33">
            <v>29339.130689999998</v>
          </cell>
          <cell r="E33">
            <v>0</v>
          </cell>
          <cell r="F33">
            <v>60.91</v>
          </cell>
          <cell r="G33">
            <v>29339.130689999998</v>
          </cell>
          <cell r="H33">
            <v>106811.7753082877</v>
          </cell>
          <cell r="J33" t="str">
            <v>USD</v>
          </cell>
          <cell r="K33">
            <v>29339.130689999998</v>
          </cell>
          <cell r="L33" t="str">
            <v>-</v>
          </cell>
          <cell r="M33">
            <v>29339.130689999998</v>
          </cell>
          <cell r="N33">
            <v>29339.130689999998</v>
          </cell>
          <cell r="O33">
            <v>30000</v>
          </cell>
        </row>
      </sheetData>
      <sheetData sheetId="4" refreshError="1">
        <row r="8">
          <cell r="A8" t="str">
            <v>AED</v>
          </cell>
          <cell r="B8">
            <v>-378047.61323000002</v>
          </cell>
          <cell r="C8">
            <v>377558</v>
          </cell>
          <cell r="D8">
            <v>-489.61323000001721</v>
          </cell>
          <cell r="F8">
            <v>-133.30063435883991</v>
          </cell>
        </row>
        <row r="9">
          <cell r="A9" t="str">
            <v>AUD</v>
          </cell>
          <cell r="B9">
            <v>4.9547700000000008</v>
          </cell>
          <cell r="D9">
            <v>4.9547700000000008</v>
          </cell>
          <cell r="F9">
            <v>3.9053498502586446</v>
          </cell>
          <cell r="G9">
            <v>100</v>
          </cell>
        </row>
        <row r="10">
          <cell r="A10" t="str">
            <v>BHD</v>
          </cell>
          <cell r="B10">
            <v>15.395584000000001</v>
          </cell>
          <cell r="D10">
            <v>15.395584000000001</v>
          </cell>
          <cell r="F10">
            <v>40.83492512932208</v>
          </cell>
          <cell r="G10">
            <v>2000</v>
          </cell>
        </row>
        <row r="11">
          <cell r="A11" t="str">
            <v>CAD</v>
          </cell>
          <cell r="B11">
            <v>-4.2024400000000002</v>
          </cell>
          <cell r="D11">
            <v>-4.2024400000000002</v>
          </cell>
          <cell r="F11">
            <v>-3.6209202286958875</v>
          </cell>
          <cell r="G11">
            <v>100</v>
          </cell>
        </row>
        <row r="12">
          <cell r="A12" t="str">
            <v>CHF</v>
          </cell>
          <cell r="B12">
            <v>15.77622</v>
          </cell>
          <cell r="D12">
            <v>15.77622</v>
          </cell>
          <cell r="F12">
            <v>12.890122515654777</v>
          </cell>
          <cell r="G12">
            <v>1000</v>
          </cell>
        </row>
        <row r="13">
          <cell r="A13" t="str">
            <v>DKK</v>
          </cell>
          <cell r="D13">
            <v>0</v>
          </cell>
        </row>
        <row r="14">
          <cell r="A14" t="str">
            <v>EUR</v>
          </cell>
          <cell r="B14">
            <v>-33.397630000000817</v>
          </cell>
          <cell r="C14">
            <v>0</v>
          </cell>
          <cell r="D14">
            <v>-33.397630000000817</v>
          </cell>
          <cell r="F14">
            <v>-46.444135583990921</v>
          </cell>
          <cell r="G14">
            <v>2000</v>
          </cell>
        </row>
        <row r="15">
          <cell r="A15" t="str">
            <v>GBP</v>
          </cell>
          <cell r="B15">
            <v>1.7105999999996275</v>
          </cell>
          <cell r="D15">
            <v>1.7105999999996275</v>
          </cell>
          <cell r="F15">
            <v>3.0909801252387115</v>
          </cell>
          <cell r="G15">
            <v>2000</v>
          </cell>
        </row>
        <row r="16">
          <cell r="A16" t="str">
            <v>HKD</v>
          </cell>
          <cell r="D16">
            <v>0</v>
          </cell>
        </row>
        <row r="17">
          <cell r="A17" t="str">
            <v>INR</v>
          </cell>
          <cell r="B17">
            <v>32.217959999999998</v>
          </cell>
          <cell r="D17">
            <v>32.217959999999998</v>
          </cell>
          <cell r="F17">
            <v>0.72792540157909069</v>
          </cell>
          <cell r="G17">
            <v>100</v>
          </cell>
        </row>
        <row r="18">
          <cell r="A18" t="str">
            <v>JPY</v>
          </cell>
          <cell r="B18">
            <v>565.50699999999995</v>
          </cell>
          <cell r="C18">
            <v>-202</v>
          </cell>
          <cell r="D18">
            <v>363.50699999999995</v>
          </cell>
          <cell r="F18">
            <v>2.4245167438061532</v>
          </cell>
          <cell r="G18">
            <v>1000</v>
          </cell>
        </row>
        <row r="19">
          <cell r="A19" t="str">
            <v>KWD</v>
          </cell>
          <cell r="B19">
            <v>33.983807999999996</v>
          </cell>
          <cell r="D19">
            <v>33.983807999999996</v>
          </cell>
          <cell r="F19">
            <v>117.51376803702694</v>
          </cell>
          <cell r="G19">
            <v>1000</v>
          </cell>
        </row>
        <row r="20">
          <cell r="A20" t="str">
            <v>NOK</v>
          </cell>
          <cell r="D20">
            <v>0</v>
          </cell>
        </row>
        <row r="21">
          <cell r="A21" t="str">
            <v>NZD</v>
          </cell>
          <cell r="D21">
            <v>0</v>
          </cell>
        </row>
        <row r="22">
          <cell r="A22" t="str">
            <v>OMR</v>
          </cell>
          <cell r="B22">
            <v>47.141950999999999</v>
          </cell>
          <cell r="D22">
            <v>47.141950999999999</v>
          </cell>
          <cell r="F22">
            <v>122.44344405118433</v>
          </cell>
          <cell r="G22">
            <v>500</v>
          </cell>
        </row>
        <row r="23">
          <cell r="A23" t="str">
            <v>PKR</v>
          </cell>
          <cell r="B23">
            <v>60415.802730000018</v>
          </cell>
          <cell r="C23">
            <v>0</v>
          </cell>
          <cell r="D23">
            <v>60415.802730000018</v>
          </cell>
          <cell r="F23">
            <v>991.72057173972541</v>
          </cell>
          <cell r="G23">
            <v>2000</v>
          </cell>
        </row>
        <row r="24">
          <cell r="A24" t="str">
            <v>QAR</v>
          </cell>
          <cell r="B24">
            <v>150.00834</v>
          </cell>
          <cell r="D24">
            <v>150.00834</v>
          </cell>
          <cell r="F24">
            <v>41.211083582902262</v>
          </cell>
          <cell r="G24">
            <v>2000</v>
          </cell>
        </row>
        <row r="25">
          <cell r="A25" t="str">
            <v>SAR</v>
          </cell>
          <cell r="B25">
            <v>2190.1217000000001</v>
          </cell>
          <cell r="D25">
            <v>2190.1217000000001</v>
          </cell>
          <cell r="F25">
            <v>584.03265178328343</v>
          </cell>
          <cell r="G25">
            <v>2000</v>
          </cell>
        </row>
        <row r="26">
          <cell r="A26" t="str">
            <v>SEK</v>
          </cell>
          <cell r="D26">
            <v>0</v>
          </cell>
        </row>
        <row r="27">
          <cell r="A27" t="str">
            <v>SGD</v>
          </cell>
          <cell r="D27">
            <v>0</v>
          </cell>
        </row>
        <row r="28">
          <cell r="A28" t="str">
            <v>USD</v>
          </cell>
          <cell r="B28">
            <v>101054.38488</v>
          </cell>
          <cell r="C28">
            <v>-102790</v>
          </cell>
          <cell r="D28">
            <v>-1735.6151200000022</v>
          </cell>
          <cell r="F28">
            <v>-1735.6151200000047</v>
          </cell>
          <cell r="G28">
            <v>130000</v>
          </cell>
        </row>
        <row r="29">
          <cell r="A2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alance-Sheet"/>
      <sheetName val="P&amp;L-P&amp;LApp."/>
      <sheetName val="Revenue-Fire-Marine-Motor"/>
      <sheetName val="Cash Flow"/>
      <sheetName val="Equity"/>
      <sheetName val="Notes 1to7"/>
      <sheetName val="Note 8-10"/>
      <sheetName val="Note 11&amp;11.1"/>
      <sheetName val="Notes 12-15"/>
      <sheetName val="Note 16"/>
      <sheetName val="Note 17-19"/>
      <sheetName val="Classified Summary of Assets"/>
      <sheetName val="Revenue_Fire_Marine_Motor"/>
      <sheetName val="NORMAL"/>
      <sheetName val="P&amp;L-P&amp;LApp_"/>
      <sheetName val="Cash_Flow"/>
      <sheetName val="Notes_1to7"/>
      <sheetName val="Note_8-10"/>
      <sheetName val="Note_11&amp;11_1"/>
      <sheetName val="Notes_12-15"/>
      <sheetName val="Note_16"/>
      <sheetName val="Note_17-19"/>
      <sheetName val="Classified_Summary_of_Assets"/>
      <sheetName val="Accts"/>
      <sheetName val="ATTACH1B"/>
      <sheetName val="ATTACH1C"/>
      <sheetName val="others"/>
      <sheetName val="td"/>
      <sheetName val="cd "/>
      <sheetName val="adp_or"/>
      <sheetName val="c_b"/>
      <sheetName val="rc"/>
      <sheetName val="f_f"/>
      <sheetName val="tax"/>
      <sheetName val="note"/>
      <sheetName val="IGI-Insurance(InvestmentNot)"/>
      <sheetName val="18"/>
      <sheetName val="Investments"/>
      <sheetName val="acct"/>
      <sheetName val="Lead"/>
      <sheetName val="Links"/>
      <sheetName val="Assumptions"/>
      <sheetName val="P&amp;L-P&amp;LApp_1"/>
      <sheetName val="Cash_Flow1"/>
      <sheetName val="Notes_1to71"/>
      <sheetName val="Note_8-101"/>
      <sheetName val="Note_11&amp;11_11"/>
      <sheetName val="Notes_12-151"/>
      <sheetName val="Note_161"/>
      <sheetName val="Note_17-191"/>
      <sheetName val="Classified_Summary_of_Assets1"/>
      <sheetName val="A"/>
      <sheetName val="budget"/>
      <sheetName val="QTY"/>
      <sheetName val="Sheet4"/>
      <sheetName val="PIB-IPS"/>
      <sheetName val="ANA1"/>
      <sheetName val="CALL-L"/>
      <sheetName val="REV-SH "/>
      <sheetName val="Op lease adj"/>
      <sheetName val="B.S AND P &amp; L"/>
      <sheetName val="Overview"/>
      <sheetName val="Drop Down"/>
      <sheetName val="Sum_Order_Wise_FY-08~09"/>
      <sheetName val="BS"/>
      <sheetName val="FF"/>
      <sheetName val="5 TO 36"/>
      <sheetName val="Balance Sheet"/>
      <sheetName val="AT&amp;T"/>
      <sheetName val="AT&amp;T Canada"/>
      <sheetName val="Bell Nexxia"/>
      <sheetName val="Global Crossing revised"/>
      <sheetName val="Sprint"/>
      <sheetName val="Credit Risk _CR2_"/>
      <sheetName val="FEb"/>
      <sheetName val="08"/>
      <sheetName val="P&amp;L-P&amp;LApp_2"/>
      <sheetName val="Cash_Flow2"/>
      <sheetName val="Notes_1to72"/>
      <sheetName val="Note_8-102"/>
      <sheetName val="Note_11&amp;11_12"/>
      <sheetName val="Notes_12-152"/>
      <sheetName val="Note_162"/>
      <sheetName val="Note_17-192"/>
      <sheetName val="Classified_Summary_of_Assets2"/>
      <sheetName val="SON"/>
      <sheetName val="Order wise"/>
      <sheetName val="Cut Wise"/>
      <sheetName val="Nov-17 Co's (5)"/>
      <sheetName val="PL Wkg"/>
      <sheetName val="Notes-07"/>
      <sheetName val="Notes-04"/>
      <sheetName val="Notes-05"/>
      <sheetName val="Notes-06"/>
      <sheetName val="Notes-08"/>
      <sheetName val="Notes-03"/>
      <sheetName val="sec.6_STD"/>
      <sheetName val="sec.6_LOCAL"/>
      <sheetName val="Credit_Risk__CR2_"/>
      <sheetName val="Aircraft  Fuel"/>
      <sheetName val="Design"/>
      <sheetName val="TOE 2"/>
      <sheetName val="BS-JPN"/>
      <sheetName val="cons"/>
      <sheetName val="Aylık"/>
      <sheetName val="data"/>
      <sheetName val="AL905"/>
      <sheetName val="REV-SH_"/>
      <sheetName val="P&amp;L-P&amp;LApp_3"/>
      <sheetName val="Cash_Flow3"/>
      <sheetName val="Notes_1to73"/>
      <sheetName val="Note_8-103"/>
      <sheetName val="Note_11&amp;11_13"/>
      <sheetName val="Notes_12-153"/>
      <sheetName val="Note_163"/>
      <sheetName val="Note_17-193"/>
      <sheetName val="Classified_Summary_of_Assets3"/>
      <sheetName val="Op_lease_adj"/>
      <sheetName val="B_S_AND_P_&amp;_L"/>
      <sheetName val="cd_"/>
      <sheetName val="Drop_Down"/>
      <sheetName val="AT&amp;T_Canada"/>
      <sheetName val="Bell_Nexxia"/>
      <sheetName val="Global_Crossing_revised"/>
      <sheetName val="RETAIL LE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in Trade"/>
      <sheetName val="Other Income"/>
      <sheetName val="Income Tax"/>
      <sheetName val="Sheet1"/>
      <sheetName val="Profit Loss"/>
      <sheetName val="Balance Sheet"/>
      <sheetName val="Assets Liab"/>
      <sheetName val="Prov Liab"/>
      <sheetName val="DTLBSNW"/>
      <sheetName val="BSNW"/>
      <sheetName val="Dealers Sumry"/>
      <sheetName val="Dealer Agencies"/>
      <sheetName val="PNL Taksh"/>
      <sheetName val="HOH Balance She"/>
      <sheetName val="HOH     P  L"/>
      <sheetName val="FixedAssets"/>
      <sheetName val="Budget 2000-01"/>
      <sheetName val="Final Accounts"/>
      <sheetName val="Half yearly "/>
      <sheetName val="Ratio Analysis"/>
      <sheetName val="Statiscal Data"/>
      <sheetName val="Cash Flow  HOH"/>
      <sheetName val="CKD Tax Comput"/>
      <sheetName val="Deferred Tax"/>
      <sheetName val="Adv to vendor"/>
      <sheetName val="ProfitProv"/>
      <sheetName val="DTLP&amp;LNW"/>
      <sheetName val="P&amp;LNW"/>
      <sheetName val="ProdlineNW"/>
      <sheetName val="Summary Gp Anal"/>
      <sheetName val="Stock Quantity"/>
      <sheetName val="GP Analysis"/>
      <sheetName val="CFNW"/>
      <sheetName val="FundsNW"/>
      <sheetName val="Stock_in_Trade"/>
      <sheetName val="Other_Income"/>
      <sheetName val="Income_Tax"/>
      <sheetName val="Profit_Loss"/>
      <sheetName val="Balance_Sheet"/>
      <sheetName val="Assets_Liab"/>
      <sheetName val="Prov_Liab"/>
      <sheetName val="Dealers_Sumry"/>
      <sheetName val="Dealer_Agencies"/>
      <sheetName val="PNL_Taksh"/>
      <sheetName val="HOH_Balance_She"/>
      <sheetName val="HOH_____P__L"/>
      <sheetName val="Budget_2000-01"/>
      <sheetName val="Final_Accounts"/>
      <sheetName val="Half_yearly_"/>
      <sheetName val="Ratio_Analysis"/>
      <sheetName val="Statiscal_Data"/>
      <sheetName val="Cash_Flow__HOH"/>
      <sheetName val="CKD_Tax_Comput"/>
      <sheetName val="Deferred_Tax"/>
      <sheetName val="Adv_to_vendor"/>
      <sheetName val="Summary_Gp_Anal"/>
      <sheetName val="Stock_Quantity"/>
      <sheetName val="GP_Analysis"/>
      <sheetName val="td"/>
      <sheetName val="MISOCT(03)"/>
      <sheetName val="Stock_in_Trade1"/>
      <sheetName val="Other_Income1"/>
      <sheetName val="Income_Tax1"/>
      <sheetName val="Profit_Loss1"/>
      <sheetName val="Balance_Sheet1"/>
      <sheetName val="Assets_Liab1"/>
      <sheetName val="Prov_Liab1"/>
      <sheetName val="Dealers_Sumry1"/>
      <sheetName val="Dealer_Agencies1"/>
      <sheetName val="PNL_Taksh1"/>
      <sheetName val="HOH_Balance_She1"/>
      <sheetName val="HOH_____P__L1"/>
      <sheetName val="Budget_2000-011"/>
      <sheetName val="Final_Accounts1"/>
      <sheetName val="Half_yearly_1"/>
      <sheetName val="Ratio_Analysis1"/>
      <sheetName val="Statiscal_Data1"/>
      <sheetName val="Cash_Flow__HOH1"/>
      <sheetName val="CKD_Tax_Comput1"/>
      <sheetName val="Deferred_Tax1"/>
      <sheetName val="Adv_to_vendor1"/>
      <sheetName val="Summary_Gp_Anal1"/>
      <sheetName val="Stock_Quantity1"/>
      <sheetName val="GP_Analysis1"/>
      <sheetName val="B-S(p)"/>
      <sheetName val="READING"/>
      <sheetName val="Bill"/>
      <sheetName val="Accounts"/>
      <sheetName val="Revenue-Fire-Marine-Motor"/>
      <sheetName val="10-C Bonus"/>
      <sheetName val="Fotco handling"/>
      <sheetName val="Liability of unbilled expenses"/>
      <sheetName val="warehourse surcharge GR-IR"/>
      <sheetName val="Code"/>
      <sheetName val="Sa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 Sheet - PEF"/>
      <sheetName val="LIST"/>
    </sheetNames>
    <sheetDataSet>
      <sheetData sheetId="0" refreshError="1"/>
      <sheetData sheetId="1">
        <row r="1">
          <cell r="D1" t="str">
            <v>BROKER</v>
          </cell>
        </row>
        <row r="2">
          <cell r="D2" t="str">
            <v>ACE SECURITIES</v>
          </cell>
        </row>
        <row r="3">
          <cell r="D3" t="str">
            <v>AKBER ALI QASIM</v>
          </cell>
        </row>
        <row r="4">
          <cell r="D4" t="str">
            <v>AKD SECURITIES</v>
          </cell>
        </row>
        <row r="5">
          <cell r="D5" t="str">
            <v>AL-FALAH SECURITIES</v>
          </cell>
        </row>
        <row r="6">
          <cell r="D6" t="str">
            <v>ALI HUSSAIN RAJABALI</v>
          </cell>
        </row>
        <row r="7">
          <cell r="D7" t="str">
            <v>AMIN ISSA TAI</v>
          </cell>
        </row>
        <row r="8">
          <cell r="D8" t="str">
            <v>INVISOR SECURITIES</v>
          </cell>
        </row>
        <row r="9">
          <cell r="D9" t="str">
            <v>ARIF HABIB LTD</v>
          </cell>
        </row>
        <row r="10">
          <cell r="D10" t="str">
            <v xml:space="preserve">ATLAS CAPITAL MARKET </v>
          </cell>
        </row>
        <row r="11">
          <cell r="D11" t="str">
            <v>AZIZ FIDA HUSSAIN</v>
          </cell>
        </row>
        <row r="12">
          <cell r="D12" t="str">
            <v>ALHABIB SECURITIES</v>
          </cell>
        </row>
        <row r="13">
          <cell r="D13" t="str">
            <v>BMA CAPITAL</v>
          </cell>
        </row>
        <row r="14">
          <cell r="D14" t="str">
            <v>CAPITAL ONE</v>
          </cell>
        </row>
        <row r="15">
          <cell r="D15" t="str">
            <v>CLIK TRADE</v>
          </cell>
        </row>
        <row r="16">
          <cell r="D16" t="str">
            <v>CONCORDIA SECURITIES</v>
          </cell>
        </row>
        <row r="17">
          <cell r="D17" t="str">
            <v>DJM SECURITIES</v>
          </cell>
        </row>
        <row r="18">
          <cell r="D18" t="str">
            <v>ESCORT INV. BANK LTD</v>
          </cell>
        </row>
        <row r="19">
          <cell r="D19" t="str">
            <v>EASTERN CAPITAL LTD.</v>
          </cell>
        </row>
        <row r="20">
          <cell r="D20" t="str">
            <v>ELIXIR SECURITIES</v>
          </cell>
        </row>
        <row r="21">
          <cell r="D21" t="str">
            <v>FDM CAPITAL</v>
          </cell>
        </row>
        <row r="22">
          <cell r="D22" t="str">
            <v>FIRST CAPITAL EQUITIES</v>
          </cell>
        </row>
        <row r="23">
          <cell r="D23" t="str">
            <v>FIRST EQUITY MODARABA</v>
          </cell>
        </row>
        <row r="24">
          <cell r="D24" t="str">
            <v xml:space="preserve">FIRST NATIONAL EQUITY </v>
          </cell>
        </row>
        <row r="25">
          <cell r="D25" t="str">
            <v>FORTUNE SECURITIES</v>
          </cell>
        </row>
        <row r="26">
          <cell r="D26" t="str">
            <v>FOUNDATION SECURITIES</v>
          </cell>
        </row>
        <row r="27">
          <cell r="D27" t="str">
            <v>GLOBAL SECURITIES</v>
          </cell>
        </row>
        <row r="28">
          <cell r="D28" t="str">
            <v>ISMAIL IQBAL SECURITIES</v>
          </cell>
        </row>
        <row r="29">
          <cell r="D29" t="str">
            <v>IRFAN MAZHAR SECURITIES</v>
          </cell>
        </row>
        <row r="30">
          <cell r="D30" t="str">
            <v>IDREES H.ADAM SECURITIES</v>
          </cell>
        </row>
        <row r="31">
          <cell r="D31" t="str">
            <v>INTERMARKET SECURITIES</v>
          </cell>
        </row>
        <row r="32">
          <cell r="D32" t="str">
            <v>INVEST CAPITAL</v>
          </cell>
        </row>
        <row r="33">
          <cell r="D33" t="str">
            <v>JAHANGIR SIDDIQUI CAPITAL MARKET</v>
          </cell>
        </row>
        <row r="34">
          <cell r="D34" t="str">
            <v>JAN MOHAMMAD NINI SECURITIES</v>
          </cell>
        </row>
        <row r="35">
          <cell r="D35" t="str">
            <v>JAVED OMER VOHRA SECURITIES</v>
          </cell>
        </row>
        <row r="36">
          <cell r="D36" t="str">
            <v>KASB SECURITIES</v>
          </cell>
        </row>
        <row r="37">
          <cell r="D37" t="str">
            <v>BHAYANI SECUITIES</v>
          </cell>
        </row>
        <row r="38">
          <cell r="D38" t="str">
            <v>LIVE SECURITIES</v>
          </cell>
        </row>
        <row r="39">
          <cell r="D39" t="str">
            <v>MAS CAPITAL</v>
          </cell>
        </row>
        <row r="40">
          <cell r="D40" t="str">
            <v>MOOSANI SECURITIES</v>
          </cell>
        </row>
        <row r="41">
          <cell r="D41" t="str">
            <v>MOTIWALA SECURITIES</v>
          </cell>
        </row>
        <row r="42">
          <cell r="D42" t="str">
            <v>MULTILINE SECURITIES</v>
          </cell>
        </row>
        <row r="43">
          <cell r="D43" t="str">
            <v>NOMAN ABID &amp; CO LTD</v>
          </cell>
        </row>
        <row r="44">
          <cell r="D44" t="str">
            <v>ORIX INVESTMENT BANK</v>
          </cell>
        </row>
        <row r="45">
          <cell r="D45" t="str">
            <v>STANDARD CAPITAL SECURITIES</v>
          </cell>
        </row>
        <row r="46">
          <cell r="D46" t="str">
            <v>SHERMAN SECURITIES</v>
          </cell>
        </row>
        <row r="47">
          <cell r="D47" t="str">
            <v>TAURUS SECURITIES</v>
          </cell>
        </row>
        <row r="48">
          <cell r="D48" t="str">
            <v>WE SECURITIES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otes4-8.2"/>
      <sheetName val="Note1-3"/>
      <sheetName val="Stat-Equity"/>
      <sheetName val="DirRep"/>
      <sheetName val="CashFlow"/>
      <sheetName val="Balancesheet"/>
      <sheetName val="last qrt2001"/>
      <sheetName val="Profit&amp;Loss"/>
      <sheetName val="last qrt2000"/>
      <sheetName val="Sheet1"/>
      <sheetName val="62"/>
      <sheetName val="Notes4-8_2"/>
      <sheetName val="last_qrt2001"/>
      <sheetName val="last_qrt2000"/>
      <sheetName val="Sheet1_"/>
      <sheetName val="Note6-8_2"/>
      <sheetName val="Notes35-36"/>
      <sheetName val="A"/>
      <sheetName val="Consolidated"/>
      <sheetName val="Assets"/>
      <sheetName val="BS-JPN"/>
      <sheetName val="BK"/>
      <sheetName val="Cash_Flow__HOH"/>
      <sheetName val="CIB2"/>
      <sheetName val="NOSTRO12"/>
      <sheetName val="INC-EXP"/>
      <sheetName val="Parameters"/>
      <sheetName val="Summary"/>
      <sheetName val="RC-0997"/>
      <sheetName val="Sheet4"/>
      <sheetName val="new_sum"/>
      <sheetName val="Investments"/>
      <sheetName val="fx_130"/>
      <sheetName val="Lead"/>
      <sheetName val="blot"/>
      <sheetName val="FIB-TFC"/>
      <sheetName val="Currency"/>
      <sheetName val="CP_STATytd"/>
      <sheetName val="Rentals-SAM_KHI"/>
      <sheetName val="Letter"/>
      <sheetName val="Premier"/>
      <sheetName val="Dep_Allocation"/>
      <sheetName val="A-C_CODE_&amp;_NAME"/>
      <sheetName val="WIP-YRN"/>
      <sheetName val="Macro1"/>
      <sheetName val="SAN"/>
      <sheetName val="DISB"/>
      <sheetName val="Goodwill"/>
      <sheetName val="Min.Tax"/>
      <sheetName val="Current Tax"/>
      <sheetName val="Historical Losses (2)"/>
      <sheetName val="Data Validation List"/>
      <sheetName val="Credit Review"/>
      <sheetName val="TRAN"/>
      <sheetName val="Lists"/>
      <sheetName val="Notes4-8_21"/>
      <sheetName val="last_qrt20011"/>
      <sheetName val="last_qrt20001"/>
      <sheetName val="Data_Validation_List"/>
      <sheetName val="Min_Tax"/>
      <sheetName val="Current_Tax"/>
      <sheetName val="Historical_Losses_(2)"/>
      <sheetName val="Sheet3"/>
      <sheetName val="1st QuarterAccounts"/>
      <sheetName val=""/>
      <sheetName val="Disposals"/>
      <sheetName val="Link with Kibor"/>
      <sheetName val="Link with Advances"/>
      <sheetName val="EMOF Portfolio"/>
      <sheetName val="P &amp; L"/>
      <sheetName val="CF wrking"/>
      <sheetName val="Grouping"/>
      <sheetName val="CLV assumptions"/>
      <sheetName val="Custom_LLR"/>
      <sheetName val="LLR"/>
      <sheetName val="CWS1"/>
      <sheetName val="CWSSUM1"/>
      <sheetName val="TKT"/>
      <sheetName val="TKTSUM"/>
      <sheetName val="Sheet2"/>
      <sheetName val="Notes4-8_22"/>
      <sheetName val="last_qrt20012"/>
      <sheetName val="last_qrt20002"/>
      <sheetName val="Min_Tax1"/>
      <sheetName val="Current_Tax1"/>
      <sheetName val="Historical_Losses_(2)1"/>
      <sheetName val="Data_Validation_List1"/>
      <sheetName val="Credit_Review"/>
      <sheetName val="1st_QuarterAccounts"/>
      <sheetName val="DATA"/>
      <sheetName val="Child"/>
      <sheetName val="(E-1)-Lead Sheet"/>
      <sheetName val="(A-1)-Lead Sheet"/>
      <sheetName val="Cash Flow  HOH"/>
      <sheetName val=" Travel Club"/>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22 "/>
      <sheetName val="IE 922"/>
      <sheetName val="December 06"/>
      <sheetName val="November 06"/>
      <sheetName val="Sheet3"/>
      <sheetName val="Note-14"/>
      <sheetName val="Revenue-Fire-Marine-Motor"/>
    </sheetNames>
    <sheetDataSet>
      <sheetData sheetId="0" refreshError="1"/>
      <sheetData sheetId="1" refreshError="1"/>
      <sheetData sheetId="2" refreshError="1">
        <row r="5">
          <cell r="A5" t="str">
            <v>001001</v>
          </cell>
          <cell r="B5" t="str">
            <v>I/R ON LOANS / SMALL LOANS</v>
          </cell>
          <cell r="C5">
            <v>511.43900000000002</v>
          </cell>
          <cell r="D5">
            <v>511.43900000000002</v>
          </cell>
        </row>
        <row r="6">
          <cell r="A6" t="str">
            <v>001020</v>
          </cell>
          <cell r="B6" t="str">
            <v>I/R ON OVERDRAFTS</v>
          </cell>
          <cell r="C6">
            <v>2004.2439999999999</v>
          </cell>
          <cell r="D6">
            <v>2004.2439999999999</v>
          </cell>
        </row>
        <row r="7">
          <cell r="A7" t="str">
            <v>001053</v>
          </cell>
          <cell r="B7" t="str">
            <v>CONSUMER LOAN</v>
          </cell>
          <cell r="C7">
            <v>294114.24400000001</v>
          </cell>
          <cell r="D7">
            <v>294114.24400000001</v>
          </cell>
        </row>
        <row r="8">
          <cell r="A8" t="str">
            <v>025014</v>
          </cell>
          <cell r="B8" t="str">
            <v>MAIN OFFICE ACCOUNT</v>
          </cell>
          <cell r="C8">
            <v>18023.437999999998</v>
          </cell>
          <cell r="D8">
            <v>18023.437999999998</v>
          </cell>
        </row>
        <row r="9">
          <cell r="A9" t="str">
            <v>062002</v>
          </cell>
          <cell r="B9" t="str">
            <v>PLS EXCHANGE-DOLLAR</v>
          </cell>
          <cell r="C9">
            <v>56.29</v>
          </cell>
          <cell r="D9">
            <v>56.29</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787.25800000000004</v>
          </cell>
          <cell r="D12">
            <v>787.25800000000004</v>
          </cell>
        </row>
        <row r="13">
          <cell r="A13" t="str">
            <v>064022</v>
          </cell>
          <cell r="B13" t="str">
            <v>PLS COM ON ISSUE OF NEW CHE</v>
          </cell>
          <cell r="C13">
            <v>195</v>
          </cell>
          <cell r="D13">
            <v>195</v>
          </cell>
        </row>
        <row r="14">
          <cell r="A14" t="str">
            <v>064089</v>
          </cell>
          <cell r="B14" t="str">
            <v>IFDBC</v>
          </cell>
          <cell r="C14">
            <v>10</v>
          </cell>
          <cell r="D14">
            <v>10</v>
          </cell>
        </row>
        <row r="15">
          <cell r="A15" t="str">
            <v>066001</v>
          </cell>
          <cell r="B15" t="str">
            <v>LOCKERS</v>
          </cell>
          <cell r="C15">
            <v>13</v>
          </cell>
          <cell r="D15">
            <v>13</v>
          </cell>
        </row>
        <row r="16">
          <cell r="A16" t="str">
            <v>078001</v>
          </cell>
          <cell r="B16" t="str">
            <v>PLS O/R-INCIDENTAL CHARGES</v>
          </cell>
          <cell r="C16">
            <v>1801.7070000000001</v>
          </cell>
          <cell r="D16">
            <v>1801.7070000000001</v>
          </cell>
        </row>
        <row r="17">
          <cell r="A17" t="str">
            <v>078057</v>
          </cell>
          <cell r="B17" t="str">
            <v>FACILITIES PROCESSING FEES</v>
          </cell>
          <cell r="C17">
            <v>30</v>
          </cell>
          <cell r="D17">
            <v>30</v>
          </cell>
        </row>
        <row r="18">
          <cell r="A18" t="str">
            <v>078084</v>
          </cell>
          <cell r="B18" t="str">
            <v>CONSUMER LOAN - PREPAYMENT</v>
          </cell>
          <cell r="C18">
            <v>6307.0240000000003</v>
          </cell>
          <cell r="D18">
            <v>6307.0240000000003</v>
          </cell>
        </row>
        <row r="19">
          <cell r="A19" t="str">
            <v>078085</v>
          </cell>
          <cell r="B19" t="str">
            <v>CONSUMER LOAN - MISC FEES</v>
          </cell>
          <cell r="C19">
            <v>32376.403999999999</v>
          </cell>
          <cell r="D19">
            <v>32376.403999999999</v>
          </cell>
        </row>
        <row r="20">
          <cell r="A20" t="str">
            <v>078094</v>
          </cell>
          <cell r="B20" t="str">
            <v>BENEFIT SWITCH RELATED INCO</v>
          </cell>
          <cell r="C20">
            <v>255.75</v>
          </cell>
          <cell r="D20">
            <v>255.75</v>
          </cell>
        </row>
        <row r="21">
          <cell r="A21" t="str">
            <v>080001</v>
          </cell>
          <cell r="B21" t="str">
            <v>POSTAGE RECOVERIES - CORPOR</v>
          </cell>
          <cell r="C21">
            <v>33</v>
          </cell>
          <cell r="D21">
            <v>33</v>
          </cell>
        </row>
        <row r="22">
          <cell r="A22" t="str">
            <v>080002</v>
          </cell>
          <cell r="B22" t="str">
            <v>TELEX RECOVERIES</v>
          </cell>
          <cell r="C22">
            <v>17</v>
          </cell>
          <cell r="D22">
            <v>17</v>
          </cell>
        </row>
        <row r="23">
          <cell r="A23" t="str">
            <v>080003</v>
          </cell>
          <cell r="B23" t="str">
            <v>TELEGRAM RECOVERIES</v>
          </cell>
          <cell r="C23">
            <v>45</v>
          </cell>
          <cell r="D23">
            <v>45</v>
          </cell>
        </row>
        <row r="24">
          <cell r="A24" t="str">
            <v>080009</v>
          </cell>
          <cell r="B24" t="str">
            <v>CLEARING CHEQUE  RECOVERIES</v>
          </cell>
          <cell r="C24">
            <v>1120</v>
          </cell>
          <cell r="D24">
            <v>1120</v>
          </cell>
        </row>
        <row r="25">
          <cell r="A25" t="str">
            <v>080021</v>
          </cell>
          <cell r="B25" t="str">
            <v>TEZRAFTAAR TT REIMBURSEMENT</v>
          </cell>
          <cell r="C25">
            <v>23601.882000000001</v>
          </cell>
          <cell r="D25">
            <v>23601.882000000001</v>
          </cell>
        </row>
        <row r="26">
          <cell r="A26" t="str">
            <v>080023</v>
          </cell>
          <cell r="B26" t="str">
            <v>INSURANCE RECOVERIES - CONS</v>
          </cell>
          <cell r="C26">
            <v>76584.281000000003</v>
          </cell>
          <cell r="D26">
            <v>76584.281000000003</v>
          </cell>
        </row>
        <row r="27">
          <cell r="A27" t="str">
            <v>114011</v>
          </cell>
          <cell r="B27" t="str">
            <v>INTEREST PAID - CURRENT ACC</v>
          </cell>
          <cell r="C27">
            <v>-62.347000000000001</v>
          </cell>
          <cell r="D27">
            <v>62.347000000000001</v>
          </cell>
        </row>
        <row r="28">
          <cell r="A28" t="str">
            <v>122012</v>
          </cell>
          <cell r="B28" t="str">
            <v>SB DEPOSITS - BD</v>
          </cell>
          <cell r="C28">
            <v>-1884.412</v>
          </cell>
          <cell r="D28">
            <v>1884.412</v>
          </cell>
        </row>
        <row r="29">
          <cell r="A29" t="str">
            <v>123013</v>
          </cell>
          <cell r="B29" t="str">
            <v>FIXED DEPOSITS BD</v>
          </cell>
          <cell r="C29">
            <v>-31948.376</v>
          </cell>
          <cell r="D29">
            <v>31948.376</v>
          </cell>
        </row>
        <row r="30">
          <cell r="A30" t="str">
            <v>123019</v>
          </cell>
          <cell r="B30" t="str">
            <v>FIXED DEPOSITS - US $</v>
          </cell>
          <cell r="C30">
            <v>-14630.156000000001</v>
          </cell>
          <cell r="D30">
            <v>14630.156000000001</v>
          </cell>
        </row>
        <row r="31">
          <cell r="A31" t="str">
            <v>130014</v>
          </cell>
          <cell r="B31" t="str">
            <v>MAIN OFFICE ACCOUNT</v>
          </cell>
          <cell r="C31">
            <v>-57882</v>
          </cell>
          <cell r="D31">
            <v>57882</v>
          </cell>
        </row>
        <row r="32">
          <cell r="A32" t="str">
            <v>140011</v>
          </cell>
          <cell r="B32" t="str">
            <v>BASIC SALARIES - OFFICERS</v>
          </cell>
          <cell r="C32">
            <v>-27477</v>
          </cell>
          <cell r="D32">
            <v>27477</v>
          </cell>
        </row>
        <row r="33">
          <cell r="A33" t="str">
            <v>140012</v>
          </cell>
          <cell r="B33" t="str">
            <v>BASIC SALARIES - CLERICAL</v>
          </cell>
          <cell r="C33">
            <v>-3011.9960000000001</v>
          </cell>
          <cell r="D33">
            <v>3011.9960000000001</v>
          </cell>
        </row>
        <row r="34">
          <cell r="A34" t="str">
            <v>145020</v>
          </cell>
          <cell r="B34" t="str">
            <v>OTHER ALLOWANCES</v>
          </cell>
          <cell r="C34">
            <v>-20325.996999999999</v>
          </cell>
          <cell r="D34">
            <v>20325.996999999999</v>
          </cell>
        </row>
        <row r="35">
          <cell r="A35" t="str">
            <v>145067</v>
          </cell>
          <cell r="B35" t="str">
            <v>TEZRAFTAR EVENING /FRIDAY A</v>
          </cell>
          <cell r="C35">
            <v>-445.5</v>
          </cell>
          <cell r="D35">
            <v>445.5</v>
          </cell>
        </row>
        <row r="36">
          <cell r="A36" t="str">
            <v>148001</v>
          </cell>
          <cell r="B36" t="str">
            <v>MESSENGER / OFFICE BOYS</v>
          </cell>
          <cell r="C36">
            <v>-2064</v>
          </cell>
          <cell r="D36">
            <v>2064</v>
          </cell>
        </row>
        <row r="37">
          <cell r="A37" t="str">
            <v>152012</v>
          </cell>
          <cell r="B37" t="str">
            <v>MEDIACAL INSURANCE-OVS</v>
          </cell>
          <cell r="C37">
            <v>-3520.3829999999998</v>
          </cell>
          <cell r="D37">
            <v>3520.3829999999998</v>
          </cell>
        </row>
        <row r="38">
          <cell r="A38" t="str">
            <v>155011</v>
          </cell>
          <cell r="B38" t="str">
            <v>EOSB EXPATS</v>
          </cell>
          <cell r="C38">
            <v>-352.04700000000003</v>
          </cell>
          <cell r="D38">
            <v>352.04700000000003</v>
          </cell>
        </row>
        <row r="39">
          <cell r="A39" t="str">
            <v>165001</v>
          </cell>
          <cell r="B39" t="str">
            <v>BONUS PAID  - (OFFICERS)</v>
          </cell>
          <cell r="C39">
            <v>-2398.9549999999999</v>
          </cell>
          <cell r="D39">
            <v>2398.9549999999999</v>
          </cell>
        </row>
        <row r="40">
          <cell r="A40" t="str">
            <v>170001</v>
          </cell>
          <cell r="B40" t="str">
            <v>BONUS PAID  - (NON-OFFICERS</v>
          </cell>
          <cell r="C40">
            <v>-192.5</v>
          </cell>
          <cell r="D40">
            <v>192.5</v>
          </cell>
        </row>
        <row r="41">
          <cell r="A41" t="str">
            <v>172001</v>
          </cell>
          <cell r="B41" t="str">
            <v>PERFORMANCE AWARDS</v>
          </cell>
          <cell r="C41">
            <v>-6282.308</v>
          </cell>
          <cell r="D41">
            <v>6282.308</v>
          </cell>
        </row>
        <row r="42">
          <cell r="A42" t="str">
            <v>172003</v>
          </cell>
          <cell r="B42" t="str">
            <v>BRANCH PERFORMANCE AWARDS</v>
          </cell>
          <cell r="C42">
            <v>0</v>
          </cell>
          <cell r="D42">
            <v>0</v>
          </cell>
        </row>
        <row r="43">
          <cell r="A43" t="str">
            <v>180001</v>
          </cell>
          <cell r="B43" t="str">
            <v>RENT - OFFICE</v>
          </cell>
          <cell r="C43">
            <v>-14400</v>
          </cell>
          <cell r="D43">
            <v>14400</v>
          </cell>
        </row>
        <row r="44">
          <cell r="A44" t="str">
            <v>180011</v>
          </cell>
          <cell r="B44" t="str">
            <v>RATES &amp; TAXES - TRADE LICEN</v>
          </cell>
          <cell r="C44">
            <v>-88</v>
          </cell>
          <cell r="D44">
            <v>88</v>
          </cell>
        </row>
        <row r="45">
          <cell r="A45" t="str">
            <v>180012</v>
          </cell>
          <cell r="B45" t="str">
            <v>RATES &amp; TAXES - COMMERCIAL</v>
          </cell>
          <cell r="C45">
            <v>-11751.204</v>
          </cell>
          <cell r="D45">
            <v>11751.204</v>
          </cell>
        </row>
        <row r="46">
          <cell r="A46" t="str">
            <v>190001</v>
          </cell>
          <cell r="B46" t="str">
            <v>GAS - ELECTRICITY-OFFICE</v>
          </cell>
          <cell r="C46">
            <v>-2059.1999999999998</v>
          </cell>
          <cell r="D46">
            <v>2059.1999999999998</v>
          </cell>
        </row>
        <row r="47">
          <cell r="A47" t="str">
            <v>195001</v>
          </cell>
          <cell r="B47" t="str">
            <v>INSURANCE-FIRE/THEIFT</v>
          </cell>
          <cell r="C47">
            <v>-511.37700000000001</v>
          </cell>
          <cell r="D47">
            <v>511.37700000000001</v>
          </cell>
        </row>
        <row r="48">
          <cell r="A48" t="str">
            <v>195011</v>
          </cell>
          <cell r="B48" t="str">
            <v>GOSI LOCAL</v>
          </cell>
          <cell r="C48">
            <v>-4626.5</v>
          </cell>
          <cell r="D48">
            <v>4626.5</v>
          </cell>
        </row>
        <row r="49">
          <cell r="A49" t="str">
            <v>195012</v>
          </cell>
          <cell r="B49" t="str">
            <v>INSURANCE-FIRE/THEFT</v>
          </cell>
          <cell r="C49">
            <v>-118.623</v>
          </cell>
          <cell r="D49">
            <v>118.623</v>
          </cell>
        </row>
        <row r="50">
          <cell r="A50" t="str">
            <v>205001</v>
          </cell>
          <cell r="B50" t="str">
            <v>POSTAGE</v>
          </cell>
          <cell r="C50">
            <v>-200.554</v>
          </cell>
          <cell r="D50">
            <v>200.554</v>
          </cell>
        </row>
        <row r="51">
          <cell r="A51" t="str">
            <v>205002</v>
          </cell>
          <cell r="B51" t="str">
            <v>TELEX / T.P</v>
          </cell>
          <cell r="C51">
            <v>-26.382999999999999</v>
          </cell>
          <cell r="D51">
            <v>26.382999999999999</v>
          </cell>
        </row>
        <row r="52">
          <cell r="A52" t="str">
            <v>206001</v>
          </cell>
          <cell r="B52" t="str">
            <v>TELEPHONE / TRUNK CALL - OF</v>
          </cell>
          <cell r="C52">
            <v>-3464.652</v>
          </cell>
          <cell r="D52">
            <v>3464.652</v>
          </cell>
        </row>
        <row r="53">
          <cell r="A53" t="str">
            <v>206011</v>
          </cell>
          <cell r="B53" t="str">
            <v>FAX - OFFICE</v>
          </cell>
          <cell r="C53">
            <v>-81.254000000000005</v>
          </cell>
          <cell r="D53">
            <v>81.254000000000005</v>
          </cell>
        </row>
        <row r="54">
          <cell r="A54" t="str">
            <v>207011</v>
          </cell>
          <cell r="B54" t="str">
            <v>TELEPHONE LINE FOR REUTERS/</v>
          </cell>
          <cell r="C54">
            <v>-438.40600000000001</v>
          </cell>
          <cell r="D54">
            <v>438.40600000000001</v>
          </cell>
        </row>
        <row r="55">
          <cell r="A55" t="str">
            <v>208002</v>
          </cell>
          <cell r="B55" t="str">
            <v>RUETER FEE / SWIFT EXPENSES</v>
          </cell>
          <cell r="C55">
            <v>-1020.812</v>
          </cell>
          <cell r="D55">
            <v>1020.812</v>
          </cell>
        </row>
        <row r="56">
          <cell r="A56" t="str">
            <v>208003</v>
          </cell>
          <cell r="B56" t="str">
            <v>SOFTWARE CHARGES</v>
          </cell>
          <cell r="C56">
            <v>432.58699999999999</v>
          </cell>
          <cell r="D56">
            <v>-432.58699999999999</v>
          </cell>
        </row>
        <row r="57">
          <cell r="A57" t="str">
            <v>208012</v>
          </cell>
          <cell r="B57" t="str">
            <v>BENEFIT SWITCH EXPENSES</v>
          </cell>
          <cell r="C57">
            <v>-5155.8</v>
          </cell>
          <cell r="D57">
            <v>5155.8</v>
          </cell>
        </row>
        <row r="58">
          <cell r="A58" t="str">
            <v>218001</v>
          </cell>
          <cell r="B58" t="str">
            <v>DEPRECIATION-ELECTRICAL &amp; O</v>
          </cell>
          <cell r="C58">
            <v>-4580.8950000000004</v>
          </cell>
          <cell r="D58">
            <v>4580.8950000000004</v>
          </cell>
        </row>
        <row r="59">
          <cell r="A59" t="str">
            <v>218002</v>
          </cell>
          <cell r="B59" t="str">
            <v>DEPRECIATION-FIRE EXTINGUIS</v>
          </cell>
          <cell r="C59">
            <v>-52</v>
          </cell>
          <cell r="D59">
            <v>52</v>
          </cell>
        </row>
        <row r="60">
          <cell r="A60" t="str">
            <v>220012</v>
          </cell>
          <cell r="B60" t="str">
            <v>FURNITURE &amp; FIXTURES WOODEN</v>
          </cell>
          <cell r="C60">
            <v>-724.97500000000002</v>
          </cell>
          <cell r="D60">
            <v>724.97500000000002</v>
          </cell>
        </row>
        <row r="61">
          <cell r="A61" t="str">
            <v>221003</v>
          </cell>
          <cell r="B61" t="str">
            <v>DEPRECIATION-LEASE HOLD IMP</v>
          </cell>
          <cell r="C61">
            <v>-2147.0129999999999</v>
          </cell>
          <cell r="D61">
            <v>2147.0129999999999</v>
          </cell>
        </row>
        <row r="62">
          <cell r="A62" t="str">
            <v>222001</v>
          </cell>
          <cell r="B62" t="str">
            <v>DEPRECIATION IT HARDWARE-PC</v>
          </cell>
          <cell r="C62">
            <v>-1733.703</v>
          </cell>
          <cell r="D62">
            <v>1733.703</v>
          </cell>
        </row>
        <row r="63">
          <cell r="A63" t="str">
            <v>225002</v>
          </cell>
          <cell r="B63" t="str">
            <v>REPAIR - MACHINE/EQUIPMENT</v>
          </cell>
          <cell r="C63">
            <v>-125</v>
          </cell>
          <cell r="D63">
            <v>125</v>
          </cell>
        </row>
        <row r="64">
          <cell r="A64" t="str">
            <v>225007</v>
          </cell>
          <cell r="B64" t="str">
            <v>REPAIRS - I T HARDWARE</v>
          </cell>
          <cell r="C64">
            <v>-1340.596</v>
          </cell>
          <cell r="D64">
            <v>1340.596</v>
          </cell>
        </row>
        <row r="65">
          <cell r="A65" t="str">
            <v>226001</v>
          </cell>
          <cell r="B65" t="str">
            <v>REPAIR REN &amp; MAINT. PREMISE</v>
          </cell>
          <cell r="C65">
            <v>-34.9</v>
          </cell>
          <cell r="D65">
            <v>34.9</v>
          </cell>
        </row>
        <row r="66">
          <cell r="A66" t="str">
            <v>235001</v>
          </cell>
          <cell r="B66" t="str">
            <v>OFFICE STATIONERY</v>
          </cell>
          <cell r="C66">
            <v>-918.28599999999994</v>
          </cell>
          <cell r="D66">
            <v>918.28599999999994</v>
          </cell>
        </row>
        <row r="67">
          <cell r="A67" t="str">
            <v>235002</v>
          </cell>
          <cell r="B67" t="str">
            <v>SECURITY STATIONERY</v>
          </cell>
          <cell r="C67">
            <v>-190.363</v>
          </cell>
          <cell r="D67">
            <v>190.363</v>
          </cell>
        </row>
        <row r="68">
          <cell r="A68" t="str">
            <v>235003</v>
          </cell>
          <cell r="B68" t="str">
            <v>PETTY STATIONERY</v>
          </cell>
          <cell r="C68">
            <v>-27.45</v>
          </cell>
          <cell r="D68">
            <v>27.45</v>
          </cell>
        </row>
        <row r="69">
          <cell r="A69" t="str">
            <v>235004</v>
          </cell>
          <cell r="B69" t="str">
            <v>PRINTING STATIONERY</v>
          </cell>
          <cell r="C69">
            <v>-1935.9880000000001</v>
          </cell>
          <cell r="D69">
            <v>1935.9880000000001</v>
          </cell>
        </row>
        <row r="70">
          <cell r="A70" t="str">
            <v>235006</v>
          </cell>
          <cell r="B70" t="str">
            <v>COMPUTER STATIONERY (CONSUM</v>
          </cell>
          <cell r="C70">
            <v>-120</v>
          </cell>
          <cell r="D70">
            <v>120</v>
          </cell>
        </row>
        <row r="71">
          <cell r="A71" t="str">
            <v>237001</v>
          </cell>
          <cell r="B71" t="str">
            <v>OFFICE RUNNING EXPENSES</v>
          </cell>
          <cell r="C71">
            <v>-391.59800000000001</v>
          </cell>
          <cell r="D71">
            <v>391.59800000000001</v>
          </cell>
        </row>
        <row r="72">
          <cell r="A72" t="str">
            <v>237002</v>
          </cell>
          <cell r="B72" t="str">
            <v>JANITORIAL CHARGES</v>
          </cell>
          <cell r="C72">
            <v>-840</v>
          </cell>
          <cell r="D72">
            <v>840</v>
          </cell>
        </row>
        <row r="73">
          <cell r="A73" t="str">
            <v>240005</v>
          </cell>
          <cell r="B73" t="str">
            <v>BILLBOARDS AND SIGNAGE</v>
          </cell>
          <cell r="C73">
            <v>-872.10599999999999</v>
          </cell>
          <cell r="D73">
            <v>872.10599999999999</v>
          </cell>
        </row>
        <row r="74">
          <cell r="A74" t="str">
            <v>240009</v>
          </cell>
          <cell r="B74" t="str">
            <v>PRESS ADVERTISING</v>
          </cell>
          <cell r="C74">
            <v>-2247.491</v>
          </cell>
          <cell r="D74">
            <v>2247.491</v>
          </cell>
        </row>
        <row r="75">
          <cell r="A75" t="str">
            <v>240015</v>
          </cell>
          <cell r="B75" t="str">
            <v>MISCELLANEOUS</v>
          </cell>
          <cell r="C75">
            <v>-8366.6239999999998</v>
          </cell>
          <cell r="D75">
            <v>8366.6239999999998</v>
          </cell>
        </row>
        <row r="76">
          <cell r="A76" t="str">
            <v>245001</v>
          </cell>
          <cell r="B76" t="str">
            <v>ENTERTAINMENT</v>
          </cell>
          <cell r="C76">
            <v>-399.44499999999999</v>
          </cell>
          <cell r="D76">
            <v>399.44499999999999</v>
          </cell>
        </row>
        <row r="77">
          <cell r="A77" t="str">
            <v>260001</v>
          </cell>
          <cell r="B77" t="str">
            <v>SUBSCRIPTIONS PERIODICAL /</v>
          </cell>
          <cell r="C77">
            <v>-44.2</v>
          </cell>
          <cell r="D77">
            <v>44.2</v>
          </cell>
        </row>
        <row r="78">
          <cell r="A78" t="str">
            <v>260002</v>
          </cell>
          <cell r="B78" t="str">
            <v>SUBSCRIPTIONS INSTITUTIONS</v>
          </cell>
          <cell r="C78">
            <v>-6.6660000000000004</v>
          </cell>
          <cell r="D78">
            <v>6.6660000000000004</v>
          </cell>
        </row>
        <row r="79">
          <cell r="A79" t="str">
            <v>271001</v>
          </cell>
          <cell r="B79" t="str">
            <v>SECURITY GUARDS CHARGES</v>
          </cell>
          <cell r="C79">
            <v>-17520</v>
          </cell>
          <cell r="D79">
            <v>17520</v>
          </cell>
        </row>
        <row r="80">
          <cell r="A80" t="str">
            <v>272001</v>
          </cell>
          <cell r="B80" t="str">
            <v>CASH TRANSPORT CHARGES</v>
          </cell>
          <cell r="C80">
            <v>-706.30399999999997</v>
          </cell>
          <cell r="D80">
            <v>706.30399999999997</v>
          </cell>
        </row>
        <row r="81">
          <cell r="A81" t="str">
            <v>275001</v>
          </cell>
          <cell r="B81" t="str">
            <v>CONVEYANCE (LOCAL)</v>
          </cell>
          <cell r="C81">
            <v>-2</v>
          </cell>
          <cell r="D81">
            <v>2</v>
          </cell>
        </row>
        <row r="82">
          <cell r="A82" t="str">
            <v>278011</v>
          </cell>
          <cell r="B82" t="str">
            <v>PROVISION - CONSUMER RISK C</v>
          </cell>
          <cell r="C82">
            <v>-2576.2440000000001</v>
          </cell>
          <cell r="D82">
            <v>-2576.2440000000001</v>
          </cell>
        </row>
        <row r="83">
          <cell r="A83" t="str">
            <v>283004</v>
          </cell>
          <cell r="B83" t="str">
            <v>OTHERS</v>
          </cell>
          <cell r="C83">
            <v>-620.67600000000004</v>
          </cell>
          <cell r="D83">
            <v>620.67600000000004</v>
          </cell>
        </row>
        <row r="84">
          <cell r="A84" t="str">
            <v>285042</v>
          </cell>
          <cell r="B84" t="str">
            <v>CHEQUE RETURN CHARGES</v>
          </cell>
          <cell r="C84">
            <v>-475</v>
          </cell>
          <cell r="D84">
            <v>475</v>
          </cell>
        </row>
        <row r="85">
          <cell r="A85" t="str">
            <v>285088</v>
          </cell>
          <cell r="B85" t="str">
            <v>CREDIT CARD &amp; CONSUMER LOAN</v>
          </cell>
          <cell r="C85">
            <v>-5718.6679999999997</v>
          </cell>
          <cell r="D85">
            <v>5718.6679999999997</v>
          </cell>
        </row>
        <row r="86">
          <cell r="A86" t="str">
            <v>285092</v>
          </cell>
          <cell r="B86" t="str">
            <v>GIFT/GIVEWAYS EXP</v>
          </cell>
          <cell r="C86">
            <v>-38.25</v>
          </cell>
          <cell r="D86">
            <v>38.25</v>
          </cell>
        </row>
        <row r="87">
          <cell r="A87" t="str">
            <v>288001</v>
          </cell>
          <cell r="B87" t="str">
            <v>HO SHARE OF EXPENSES</v>
          </cell>
          <cell r="C87">
            <v>-6720</v>
          </cell>
          <cell r="D87">
            <v>6720</v>
          </cell>
        </row>
        <row r="88">
          <cell r="A88" t="str">
            <v>290011</v>
          </cell>
          <cell r="B88" t="str">
            <v>IT CHARGES PAID TO HO</v>
          </cell>
          <cell r="C88">
            <v>-1508.0039999999999</v>
          </cell>
          <cell r="D88">
            <v>1508.0039999999999</v>
          </cell>
        </row>
        <row r="89">
          <cell r="A89" t="str">
            <v>290012</v>
          </cell>
          <cell r="B89" t="str">
            <v>SOFTWARE FEE / LINE RENT PA</v>
          </cell>
          <cell r="C89">
            <v>-31.655999999999999</v>
          </cell>
          <cell r="D89">
            <v>31.655999999999999</v>
          </cell>
        </row>
        <row r="93">
          <cell r="A93" t="str">
            <v>321004</v>
          </cell>
          <cell r="B93" t="str">
            <v>CURRENT DEPOSITS (UNCLAIMED</v>
          </cell>
          <cell r="C93">
            <v>1572.7270000000001</v>
          </cell>
          <cell r="D93">
            <v>1572.7270000000001</v>
          </cell>
        </row>
        <row r="94">
          <cell r="A94" t="str">
            <v>321052</v>
          </cell>
          <cell r="B94" t="str">
            <v>CURRENT DEPOSITS BD</v>
          </cell>
          <cell r="C94">
            <v>121500.982</v>
          </cell>
          <cell r="D94">
            <v>121500.982</v>
          </cell>
        </row>
        <row r="95">
          <cell r="A95" t="str">
            <v>322021</v>
          </cell>
          <cell r="B95" t="str">
            <v>AL-AMMAN DEPOSITS - BAHRAIN</v>
          </cell>
          <cell r="C95">
            <v>9383.85</v>
          </cell>
          <cell r="D95">
            <v>9383.85</v>
          </cell>
        </row>
        <row r="96">
          <cell r="A96" t="str">
            <v>325001</v>
          </cell>
          <cell r="B96" t="str">
            <v>FOREIGN CURRENCY CD US $</v>
          </cell>
          <cell r="C96">
            <v>37.700000000000003</v>
          </cell>
          <cell r="D96">
            <v>37.700000000000003</v>
          </cell>
        </row>
        <row r="97">
          <cell r="A97" t="str">
            <v>343073</v>
          </cell>
          <cell r="B97" t="str">
            <v>SD/SC PAKISTAN SCHOOL FEE</v>
          </cell>
          <cell r="C97">
            <v>0</v>
          </cell>
          <cell r="D97">
            <v>0</v>
          </cell>
        </row>
        <row r="98">
          <cell r="A98" t="str">
            <v>343089</v>
          </cell>
          <cell r="B98" t="str">
            <v>CASH RECEIVED FOR TEZRAFTAR</v>
          </cell>
          <cell r="C98">
            <v>0</v>
          </cell>
          <cell r="D98">
            <v>0</v>
          </cell>
        </row>
        <row r="99">
          <cell r="A99" t="str">
            <v>344001</v>
          </cell>
          <cell r="B99" t="str">
            <v>SUD CE A/C ACCOUNTS DEPARTM</v>
          </cell>
          <cell r="C99">
            <v>15784</v>
          </cell>
          <cell r="D99">
            <v>15784</v>
          </cell>
        </row>
        <row r="100">
          <cell r="A100" t="str">
            <v>344008</v>
          </cell>
          <cell r="B100" t="str">
            <v>SD.A/C SUNDRY FDR</v>
          </cell>
          <cell r="C100">
            <v>0</v>
          </cell>
          <cell r="D100">
            <v>0</v>
          </cell>
        </row>
        <row r="101">
          <cell r="A101" t="str">
            <v>344068</v>
          </cell>
          <cell r="B101" t="str">
            <v>CASH MASTER CARD</v>
          </cell>
          <cell r="C101">
            <v>188</v>
          </cell>
          <cell r="D101">
            <v>188</v>
          </cell>
        </row>
        <row r="102">
          <cell r="A102" t="str">
            <v>344078</v>
          </cell>
          <cell r="B102" t="str">
            <v>TT / DD/FDD HOME REMITT. CA</v>
          </cell>
          <cell r="C102">
            <v>0</v>
          </cell>
          <cell r="D102">
            <v>0</v>
          </cell>
        </row>
        <row r="103">
          <cell r="A103" t="str">
            <v>344088</v>
          </cell>
          <cell r="B103" t="str">
            <v>UN-CLAIMED DEPOSITS</v>
          </cell>
          <cell r="C103">
            <v>31.766999999999999</v>
          </cell>
          <cell r="D103">
            <v>31.766999999999999</v>
          </cell>
        </row>
        <row r="104">
          <cell r="A104" t="str">
            <v>349001</v>
          </cell>
          <cell r="B104" t="str">
            <v>SD-CLEARING ADJUSTMENT</v>
          </cell>
          <cell r="C104">
            <v>0</v>
          </cell>
          <cell r="D104">
            <v>0</v>
          </cell>
        </row>
        <row r="105">
          <cell r="A105" t="str">
            <v>359008</v>
          </cell>
          <cell r="B105" t="str">
            <v>EXCESS CASH</v>
          </cell>
          <cell r="C105">
            <v>11</v>
          </cell>
          <cell r="D105">
            <v>11</v>
          </cell>
        </row>
        <row r="106">
          <cell r="A106" t="str">
            <v>359083</v>
          </cell>
          <cell r="B106" t="str">
            <v>SD PARKING ACCOUNT</v>
          </cell>
          <cell r="C106">
            <v>0</v>
          </cell>
          <cell r="D106">
            <v>0</v>
          </cell>
        </row>
        <row r="107">
          <cell r="A107" t="str">
            <v>359096</v>
          </cell>
          <cell r="B107" t="str">
            <v>CASH PURGED IN ATM</v>
          </cell>
          <cell r="C107">
            <v>140</v>
          </cell>
          <cell r="D107">
            <v>140</v>
          </cell>
        </row>
        <row r="108">
          <cell r="A108" t="str">
            <v>381012</v>
          </cell>
          <cell r="B108" t="str">
            <v>PLS SAVING DEP-BD OVERSEAS</v>
          </cell>
          <cell r="C108">
            <v>288055.40600000002</v>
          </cell>
          <cell r="D108">
            <v>288055.40600000002</v>
          </cell>
        </row>
        <row r="109">
          <cell r="A109" t="str">
            <v>401021</v>
          </cell>
          <cell r="B109" t="str">
            <v>FIXED DEPOSITS BD - ONE MON</v>
          </cell>
          <cell r="C109">
            <v>290408.94199999998</v>
          </cell>
          <cell r="D109">
            <v>290408.94199999998</v>
          </cell>
        </row>
        <row r="110">
          <cell r="A110" t="str">
            <v>401022</v>
          </cell>
          <cell r="B110" t="str">
            <v>FIXED DEP. BD - THREE MONTH</v>
          </cell>
          <cell r="C110">
            <v>1094645.4620000001</v>
          </cell>
          <cell r="D110">
            <v>1094645.4620000001</v>
          </cell>
        </row>
        <row r="111">
          <cell r="A111" t="str">
            <v>401023</v>
          </cell>
          <cell r="B111" t="str">
            <v>FIXED DEPOSITS BD - SIX MON</v>
          </cell>
          <cell r="C111">
            <v>12814.645</v>
          </cell>
          <cell r="D111">
            <v>12814.645</v>
          </cell>
        </row>
        <row r="112">
          <cell r="A112" t="str">
            <v>401024</v>
          </cell>
          <cell r="B112" t="str">
            <v>FIXED DEPOSITS BD - ONE YEA</v>
          </cell>
          <cell r="C112">
            <v>23546.491000000002</v>
          </cell>
          <cell r="D112">
            <v>23546.491000000002</v>
          </cell>
        </row>
        <row r="113">
          <cell r="A113" t="str">
            <v>405001</v>
          </cell>
          <cell r="B113" t="str">
            <v>FC. FIXED DEP. US$ - 3 MONT</v>
          </cell>
          <cell r="C113">
            <v>2188.5940000000001</v>
          </cell>
          <cell r="D113">
            <v>2188.5940000000001</v>
          </cell>
        </row>
        <row r="114">
          <cell r="A114" t="str">
            <v>405041</v>
          </cell>
          <cell r="B114" t="str">
            <v>FC. FIXED DEP. US$ - 1 MONT</v>
          </cell>
          <cell r="C114">
            <v>368522.223</v>
          </cell>
          <cell r="D114">
            <v>368522.223</v>
          </cell>
        </row>
        <row r="115">
          <cell r="A115" t="str">
            <v>421001</v>
          </cell>
          <cell r="B115" t="str">
            <v>PAYORDER ISSUED</v>
          </cell>
          <cell r="C115">
            <v>699</v>
          </cell>
          <cell r="D115">
            <v>699</v>
          </cell>
        </row>
        <row r="116">
          <cell r="A116" t="str">
            <v>434003</v>
          </cell>
          <cell r="B116" t="str">
            <v>PROVISION FOR INCENTIVE/AWA</v>
          </cell>
          <cell r="C116">
            <v>6282.308</v>
          </cell>
          <cell r="D116">
            <v>6282.308</v>
          </cell>
        </row>
        <row r="117">
          <cell r="A117" t="str">
            <v>434021</v>
          </cell>
          <cell r="B117" t="str">
            <v>PROVISION FOR BONUS PAYABLE</v>
          </cell>
          <cell r="C117">
            <v>296.45499999999998</v>
          </cell>
          <cell r="D117">
            <v>296.45499999999998</v>
          </cell>
        </row>
        <row r="118">
          <cell r="A118" t="str">
            <v>434024</v>
          </cell>
          <cell r="B118" t="str">
            <v>PROVISION FOR ELECTRICITY</v>
          </cell>
          <cell r="C118">
            <v>150</v>
          </cell>
          <cell r="D118">
            <v>150</v>
          </cell>
        </row>
        <row r="119">
          <cell r="A119" t="str">
            <v>434025</v>
          </cell>
          <cell r="B119" t="str">
            <v>PROVISION FOR TELEPHONE</v>
          </cell>
          <cell r="C119">
            <v>220</v>
          </cell>
          <cell r="D119">
            <v>220</v>
          </cell>
        </row>
        <row r="120">
          <cell r="A120" t="str">
            <v>434098</v>
          </cell>
          <cell r="B120" t="str">
            <v>PROVISION FOR OTHER EXPENSE</v>
          </cell>
          <cell r="C120">
            <v>6790</v>
          </cell>
          <cell r="D120">
            <v>6790</v>
          </cell>
        </row>
        <row r="121">
          <cell r="A121" t="str">
            <v>461011</v>
          </cell>
          <cell r="B121" t="str">
            <v>GENERAL PROVISION FOR CONSU</v>
          </cell>
          <cell r="C121">
            <v>80050.322</v>
          </cell>
          <cell r="D121">
            <v>80050.322</v>
          </cell>
        </row>
        <row r="122">
          <cell r="A122" t="str">
            <v>467001</v>
          </cell>
          <cell r="B122" t="str">
            <v>FURNITURE &amp; FIXTURES WOODEN</v>
          </cell>
          <cell r="C122">
            <v>1885.934</v>
          </cell>
          <cell r="D122">
            <v>1885.934</v>
          </cell>
        </row>
        <row r="123">
          <cell r="A123" t="str">
            <v>471021</v>
          </cell>
          <cell r="B123" t="str">
            <v>END SERVICE BENEFITS - OVS.</v>
          </cell>
          <cell r="C123">
            <v>323.27999999999997</v>
          </cell>
          <cell r="D123">
            <v>323.27999999999997</v>
          </cell>
        </row>
        <row r="124">
          <cell r="A124" t="str">
            <v>501001</v>
          </cell>
          <cell r="B124" t="str">
            <v>ELECTRICAL &amp; OFFICE APPLIAN</v>
          </cell>
          <cell r="C124">
            <v>8682.6689999999999</v>
          </cell>
          <cell r="D124">
            <v>8682.6689999999999</v>
          </cell>
        </row>
        <row r="125">
          <cell r="A125" t="str">
            <v>503001</v>
          </cell>
          <cell r="B125" t="str">
            <v>PC &amp; SERVER</v>
          </cell>
          <cell r="C125">
            <v>5141.8549999999996</v>
          </cell>
          <cell r="D125">
            <v>5141.8549999999996</v>
          </cell>
        </row>
        <row r="126">
          <cell r="A126" t="str">
            <v>504003</v>
          </cell>
          <cell r="B126" t="str">
            <v>AMORTIZATION - LEASEHOLD IM</v>
          </cell>
          <cell r="C126">
            <v>4696.2380000000003</v>
          </cell>
          <cell r="D126">
            <v>4696.2380000000003</v>
          </cell>
        </row>
        <row r="127">
          <cell r="A127" t="str">
            <v>529053</v>
          </cell>
          <cell r="B127" t="str">
            <v>INTEREST PAYABLE ON TIME DE</v>
          </cell>
          <cell r="C127">
            <v>10815.700999999999</v>
          </cell>
          <cell r="D127">
            <v>10815.700999999999</v>
          </cell>
        </row>
        <row r="128">
          <cell r="A128" t="str">
            <v>532012</v>
          </cell>
          <cell r="B128" t="str">
            <v>INT ON STUCK UP D/FUL DEBTS</v>
          </cell>
          <cell r="C128">
            <v>1248.806</v>
          </cell>
          <cell r="D128">
            <v>1248.806</v>
          </cell>
        </row>
        <row r="129">
          <cell r="A129" t="str">
            <v>581001</v>
          </cell>
          <cell r="B129" t="str">
            <v>INCOME ACCOUNT</v>
          </cell>
          <cell r="C129">
            <v>457977.429</v>
          </cell>
          <cell r="D129">
            <v>457977.429</v>
          </cell>
        </row>
        <row r="130">
          <cell r="A130" t="str">
            <v>602012</v>
          </cell>
          <cell r="B130" t="str">
            <v>CASH ON HAND BD (BAHRAIN ON</v>
          </cell>
          <cell r="C130">
            <v>-3289.2069999999999</v>
          </cell>
          <cell r="D130">
            <v>3289.2069999999999</v>
          </cell>
        </row>
        <row r="131">
          <cell r="A131" t="str">
            <v>613012</v>
          </cell>
          <cell r="B131" t="str">
            <v>CASH IN ATM SAFE BD</v>
          </cell>
          <cell r="C131">
            <v>-28580</v>
          </cell>
          <cell r="D131">
            <v>28580</v>
          </cell>
        </row>
        <row r="132">
          <cell r="A132" t="str">
            <v>618002</v>
          </cell>
          <cell r="B132" t="str">
            <v>PLACEMENT WITH OVERSEAS BRA</v>
          </cell>
          <cell r="C132">
            <v>-377575.75300000003</v>
          </cell>
          <cell r="D132">
            <v>377575.75300000003</v>
          </cell>
        </row>
        <row r="133">
          <cell r="A133" t="str">
            <v>685031</v>
          </cell>
          <cell r="B133" t="str">
            <v>GENERAL LOAN</v>
          </cell>
          <cell r="C133">
            <v>-13323.321</v>
          </cell>
          <cell r="D133">
            <v>13323.321</v>
          </cell>
        </row>
        <row r="134">
          <cell r="A134" t="str">
            <v>685034</v>
          </cell>
          <cell r="B134" t="str">
            <v>CONSUMER LOAN</v>
          </cell>
          <cell r="C134">
            <v>-17688.75</v>
          </cell>
          <cell r="D134">
            <v>17688.75</v>
          </cell>
        </row>
        <row r="135">
          <cell r="A135" t="str">
            <v>742003</v>
          </cell>
          <cell r="B135" t="str">
            <v>LEASE HOLD IMPROVEMENT</v>
          </cell>
          <cell r="C135">
            <v>-23421.9</v>
          </cell>
          <cell r="D135">
            <v>23421.9</v>
          </cell>
        </row>
        <row r="136">
          <cell r="A136" t="str">
            <v>744007</v>
          </cell>
          <cell r="B136" t="str">
            <v>FURNITURE &amp; FIXTURE WOODEN,</v>
          </cell>
          <cell r="C136">
            <v>-3817.4</v>
          </cell>
          <cell r="D136">
            <v>3817.4</v>
          </cell>
        </row>
        <row r="137">
          <cell r="A137" t="str">
            <v>744010</v>
          </cell>
          <cell r="B137" t="str">
            <v>FURNITURE &amp; FIXTURE - MISC.</v>
          </cell>
          <cell r="C137">
            <v>-2376.38</v>
          </cell>
          <cell r="D137">
            <v>2376.38</v>
          </cell>
        </row>
        <row r="138">
          <cell r="A138" t="str">
            <v>746001</v>
          </cell>
          <cell r="B138" t="str">
            <v>STOCK OF OFFICE STATIONERY</v>
          </cell>
          <cell r="C138">
            <v>-629.4</v>
          </cell>
          <cell r="D138">
            <v>629.4</v>
          </cell>
        </row>
        <row r="139">
          <cell r="A139" t="str">
            <v>746002</v>
          </cell>
          <cell r="B139" t="str">
            <v>STOCK OF SECURITY STATIONER</v>
          </cell>
          <cell r="C139">
            <v>-34.155000000000001</v>
          </cell>
          <cell r="D139">
            <v>34.155000000000001</v>
          </cell>
        </row>
        <row r="140">
          <cell r="A140" t="str">
            <v>751021</v>
          </cell>
          <cell r="B140" t="str">
            <v>ADVANCE DEPOSITS - OVS. BRS</v>
          </cell>
          <cell r="C140">
            <v>-100</v>
          </cell>
          <cell r="D140">
            <v>100</v>
          </cell>
        </row>
        <row r="141">
          <cell r="A141" t="str">
            <v>761032</v>
          </cell>
          <cell r="B141" t="str">
            <v>SUNDRY DEBTORS - OTHERS</v>
          </cell>
          <cell r="C141">
            <v>-3300</v>
          </cell>
          <cell r="D141">
            <v>3300</v>
          </cell>
        </row>
        <row r="142">
          <cell r="A142" t="str">
            <v>766001</v>
          </cell>
          <cell r="B142" t="str">
            <v>SUSP. A/C-DD CANCELLED</v>
          </cell>
          <cell r="C142">
            <v>0</v>
          </cell>
          <cell r="D142">
            <v>0</v>
          </cell>
        </row>
        <row r="143">
          <cell r="A143" t="str">
            <v>771002</v>
          </cell>
          <cell r="B143" t="str">
            <v>SUSP.A/C CLRNG.ADJ.OTHERS</v>
          </cell>
          <cell r="C143">
            <v>2153.8510000000001</v>
          </cell>
          <cell r="D143">
            <v>-2153.8510000000001</v>
          </cell>
        </row>
        <row r="144">
          <cell r="A144" t="str">
            <v>772017</v>
          </cell>
          <cell r="B144" t="str">
            <v>OTHER RECEIVABLES</v>
          </cell>
          <cell r="C144">
            <v>-4717</v>
          </cell>
          <cell r="D144">
            <v>4717</v>
          </cell>
        </row>
        <row r="145">
          <cell r="A145" t="str">
            <v>774001</v>
          </cell>
          <cell r="B145" t="str">
            <v>OTHER ASSET-ADV.POSTAGE / T</v>
          </cell>
          <cell r="C145">
            <v>0</v>
          </cell>
          <cell r="D145">
            <v>0</v>
          </cell>
        </row>
        <row r="146">
          <cell r="A146" t="str">
            <v>776006</v>
          </cell>
          <cell r="B146" t="str">
            <v>OTHER ASSETS A/C MARKUP REC</v>
          </cell>
          <cell r="C146">
            <v>0</v>
          </cell>
          <cell r="D146">
            <v>0</v>
          </cell>
        </row>
        <row r="147">
          <cell r="A147" t="str">
            <v>779001</v>
          </cell>
          <cell r="B147" t="str">
            <v>CASH IN TRANSIT</v>
          </cell>
          <cell r="C147">
            <v>0</v>
          </cell>
          <cell r="D147">
            <v>0</v>
          </cell>
        </row>
        <row r="148">
          <cell r="A148" t="str">
            <v>779017</v>
          </cell>
          <cell r="B148" t="str">
            <v>O/A A/C TEZRAFTAR CASH EVEN</v>
          </cell>
          <cell r="C148">
            <v>-869.53499999999997</v>
          </cell>
          <cell r="D148">
            <v>869.53499999999997</v>
          </cell>
        </row>
        <row r="149">
          <cell r="A149" t="str">
            <v>785001</v>
          </cell>
          <cell r="B149" t="str">
            <v>OTHER ASSETS - MEND</v>
          </cell>
          <cell r="C149">
            <v>0</v>
          </cell>
          <cell r="D149">
            <v>0</v>
          </cell>
        </row>
        <row r="150">
          <cell r="A150" t="str">
            <v>795001</v>
          </cell>
          <cell r="B150" t="str">
            <v>PC &amp; SERVER -</v>
          </cell>
          <cell r="C150">
            <v>-7391.9970000000003</v>
          </cell>
          <cell r="D150">
            <v>7391.9970000000003</v>
          </cell>
        </row>
        <row r="151">
          <cell r="A151" t="str">
            <v>795002</v>
          </cell>
          <cell r="B151" t="str">
            <v>PRINTER/PERIPHERALS -</v>
          </cell>
          <cell r="C151">
            <v>-848.74</v>
          </cell>
          <cell r="D151">
            <v>848.74</v>
          </cell>
        </row>
        <row r="152">
          <cell r="A152" t="str">
            <v>795003</v>
          </cell>
          <cell r="B152" t="str">
            <v>ELEC.EQIP. UPS/STABILIZER -</v>
          </cell>
          <cell r="C152">
            <v>-21669.58</v>
          </cell>
          <cell r="D152">
            <v>21669.58</v>
          </cell>
        </row>
        <row r="153">
          <cell r="A153" t="str">
            <v>795004</v>
          </cell>
          <cell r="B153" t="str">
            <v>COMMUNICATION/NETWORKING</v>
          </cell>
          <cell r="C153">
            <v>-3997.0410000000002</v>
          </cell>
          <cell r="D153">
            <v>3997.0410000000002</v>
          </cell>
        </row>
        <row r="154">
          <cell r="A154" t="str">
            <v>795005</v>
          </cell>
          <cell r="B154" t="str">
            <v>IT SOFTWARE</v>
          </cell>
          <cell r="C154">
            <v>-1354.46</v>
          </cell>
          <cell r="D154">
            <v>1354.46</v>
          </cell>
        </row>
        <row r="155">
          <cell r="A155" t="str">
            <v>842012</v>
          </cell>
          <cell r="B155" t="str">
            <v>MAIN OFFICE ACCOUNT - BD</v>
          </cell>
          <cell r="C155">
            <v>642931.57299999997</v>
          </cell>
          <cell r="D155">
            <v>-642931.57299999997</v>
          </cell>
        </row>
        <row r="156">
          <cell r="A156" t="str">
            <v>861001</v>
          </cell>
          <cell r="B156" t="str">
            <v>EXPENDITURE ACCOUNT</v>
          </cell>
          <cell r="C156">
            <v>-279004.25599999999</v>
          </cell>
          <cell r="D156">
            <v>279004.25599999999</v>
          </cell>
        </row>
        <row r="157">
          <cell r="A157" t="str">
            <v>915011</v>
          </cell>
          <cell r="B157" t="str">
            <v>ADVANCES CONSUMER-PIL FINAN</v>
          </cell>
          <cell r="C157">
            <v>-2640424.6430000002</v>
          </cell>
          <cell r="D157">
            <v>2640424.6430000002</v>
          </cell>
        </row>
        <row r="158">
          <cell r="A158" t="str">
            <v>921001</v>
          </cell>
          <cell r="B158" t="str">
            <v>ELECTRICAL &amp; OFFICE APPLIAN</v>
          </cell>
          <cell r="C158">
            <v>-24763.691999999999</v>
          </cell>
          <cell r="D158">
            <v>24763.691999999999</v>
          </cell>
        </row>
      </sheetData>
      <sheetData sheetId="3" refreshError="1">
        <row r="5">
          <cell r="A5" t="str">
            <v>001001</v>
          </cell>
          <cell r="B5" t="str">
            <v>I/R ON LOANS / SMALL LOANS</v>
          </cell>
          <cell r="C5">
            <v>468.11500000000001</v>
          </cell>
          <cell r="D5">
            <v>468.11500000000001</v>
          </cell>
        </row>
        <row r="6">
          <cell r="A6" t="str">
            <v>001020</v>
          </cell>
          <cell r="B6" t="str">
            <v>I/R ON OVERDRAFTS</v>
          </cell>
          <cell r="C6">
            <v>1938.0150000000001</v>
          </cell>
          <cell r="D6">
            <v>1938.0150000000001</v>
          </cell>
        </row>
        <row r="7">
          <cell r="A7" t="str">
            <v>001053</v>
          </cell>
          <cell r="B7" t="str">
            <v>CONSUMER LOAN</v>
          </cell>
          <cell r="C7">
            <v>267869.277</v>
          </cell>
          <cell r="D7">
            <v>267869.277</v>
          </cell>
        </row>
        <row r="8">
          <cell r="A8" t="str">
            <v>025014</v>
          </cell>
          <cell r="B8" t="str">
            <v>MAIN OFFICE ACCOUNT</v>
          </cell>
          <cell r="C8">
            <v>14450.603999999999</v>
          </cell>
          <cell r="D8">
            <v>14450.603999999999</v>
          </cell>
        </row>
        <row r="9">
          <cell r="A9" t="str">
            <v>062002</v>
          </cell>
          <cell r="B9" t="str">
            <v>PLS EXCHANGE-DOLLAR</v>
          </cell>
          <cell r="C9">
            <v>55.618000000000002</v>
          </cell>
          <cell r="D9">
            <v>55.618000000000002</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710.25800000000004</v>
          </cell>
          <cell r="D12">
            <v>710.25800000000004</v>
          </cell>
        </row>
        <row r="13">
          <cell r="A13" t="str">
            <v>064022</v>
          </cell>
          <cell r="B13" t="str">
            <v>PLS COM ON ISSUE OF NEW CHE</v>
          </cell>
          <cell r="C13">
            <v>162.5</v>
          </cell>
          <cell r="D13">
            <v>162.5</v>
          </cell>
        </row>
        <row r="14">
          <cell r="A14" t="str">
            <v>066001</v>
          </cell>
          <cell r="B14" t="str">
            <v>LOCKERS</v>
          </cell>
          <cell r="C14">
            <v>13</v>
          </cell>
          <cell r="D14">
            <v>13</v>
          </cell>
        </row>
        <row r="15">
          <cell r="A15" t="str">
            <v>078001</v>
          </cell>
          <cell r="B15" t="str">
            <v>PLS O/R-INCIDENTAL CHARGES</v>
          </cell>
          <cell r="C15">
            <v>1708.2739999999999</v>
          </cell>
          <cell r="D15">
            <v>1708.2739999999999</v>
          </cell>
        </row>
        <row r="16">
          <cell r="A16" t="str">
            <v>078057</v>
          </cell>
          <cell r="B16" t="str">
            <v>FACILITIES PROCESSING FEES</v>
          </cell>
          <cell r="C16">
            <v>30</v>
          </cell>
          <cell r="D16">
            <v>30</v>
          </cell>
        </row>
        <row r="17">
          <cell r="A17" t="str">
            <v>078084</v>
          </cell>
          <cell r="B17" t="str">
            <v>CONSUMER LOAN - PREPAYMENT</v>
          </cell>
          <cell r="C17">
            <v>4552.79</v>
          </cell>
          <cell r="D17">
            <v>4552.79</v>
          </cell>
        </row>
        <row r="18">
          <cell r="A18" t="str">
            <v>078085</v>
          </cell>
          <cell r="B18" t="str">
            <v>CONSUMER LOAN - MISC FEES</v>
          </cell>
          <cell r="C18">
            <v>29739.903999999999</v>
          </cell>
          <cell r="D18">
            <v>29739.903999999999</v>
          </cell>
        </row>
        <row r="19">
          <cell r="A19" t="str">
            <v>078094</v>
          </cell>
          <cell r="B19" t="str">
            <v>BENEFIT SWITCH RELATED INCO</v>
          </cell>
          <cell r="C19">
            <v>246</v>
          </cell>
          <cell r="D19">
            <v>246</v>
          </cell>
        </row>
        <row r="20">
          <cell r="A20" t="str">
            <v>080001</v>
          </cell>
          <cell r="B20" t="str">
            <v>POSTAGE RECOVERIES - CORPOR</v>
          </cell>
          <cell r="C20">
            <v>8</v>
          </cell>
          <cell r="D20">
            <v>8</v>
          </cell>
        </row>
        <row r="21">
          <cell r="A21" t="str">
            <v>080002</v>
          </cell>
          <cell r="B21" t="str">
            <v>TELEX RECOVERIES</v>
          </cell>
          <cell r="C21">
            <v>7</v>
          </cell>
          <cell r="D21">
            <v>7</v>
          </cell>
        </row>
        <row r="22">
          <cell r="A22" t="str">
            <v>080003</v>
          </cell>
          <cell r="B22" t="str">
            <v>TELEGRAM RECOVERIES</v>
          </cell>
          <cell r="C22">
            <v>45</v>
          </cell>
          <cell r="D22">
            <v>45</v>
          </cell>
        </row>
        <row r="23">
          <cell r="A23" t="str">
            <v>080009</v>
          </cell>
          <cell r="B23" t="str">
            <v>CLEARING CHEQUE  RECOVERIES</v>
          </cell>
          <cell r="C23">
            <v>835</v>
          </cell>
          <cell r="D23">
            <v>835</v>
          </cell>
        </row>
        <row r="24">
          <cell r="A24" t="str">
            <v>080021</v>
          </cell>
          <cell r="B24" t="str">
            <v>TEZRAFTAAR TT REIMBURSEMENT</v>
          </cell>
          <cell r="C24">
            <v>12644.509</v>
          </cell>
          <cell r="D24">
            <v>12644.509</v>
          </cell>
        </row>
        <row r="25">
          <cell r="A25" t="str">
            <v>080023</v>
          </cell>
          <cell r="B25" t="str">
            <v>INSURANCE RECOVERIES - CONS</v>
          </cell>
          <cell r="C25">
            <v>72825.361999999994</v>
          </cell>
          <cell r="D25">
            <v>72825.361999999994</v>
          </cell>
        </row>
        <row r="26">
          <cell r="A26" t="str">
            <v>011401</v>
          </cell>
          <cell r="B26" t="str">
            <v>INTEREST PAID - CURRENT ACC</v>
          </cell>
          <cell r="C26">
            <v>-28.483000000000001</v>
          </cell>
          <cell r="D26">
            <v>28.483000000000001</v>
          </cell>
        </row>
        <row r="27">
          <cell r="A27" t="str">
            <v>122012</v>
          </cell>
          <cell r="B27" t="str">
            <v>SB DEPOSITS - BD</v>
          </cell>
          <cell r="C27">
            <v>-1770.3240000000001</v>
          </cell>
          <cell r="D27">
            <v>1770.3240000000001</v>
          </cell>
        </row>
        <row r="28">
          <cell r="A28" t="str">
            <v>123013</v>
          </cell>
          <cell r="B28" t="str">
            <v>FIXED DEPOSITS BD</v>
          </cell>
          <cell r="C28">
            <v>-25566.541000000001</v>
          </cell>
          <cell r="D28">
            <v>25566.541000000001</v>
          </cell>
        </row>
        <row r="29">
          <cell r="A29" t="str">
            <v>123019</v>
          </cell>
          <cell r="B29" t="str">
            <v>FIXED DEPOSITS - US $</v>
          </cell>
          <cell r="C29">
            <v>-13089.862999999999</v>
          </cell>
          <cell r="D29">
            <v>13089.862999999999</v>
          </cell>
        </row>
        <row r="30">
          <cell r="A30" t="str">
            <v>130014</v>
          </cell>
          <cell r="B30" t="str">
            <v>MAIN OFFICE ACCOUNT</v>
          </cell>
          <cell r="C30">
            <v>-55085</v>
          </cell>
          <cell r="D30">
            <v>55085</v>
          </cell>
        </row>
        <row r="31">
          <cell r="A31" t="str">
            <v>140011</v>
          </cell>
          <cell r="B31" t="str">
            <v>BASIC SALARIES - OFFICERS</v>
          </cell>
          <cell r="C31">
            <v>-24954</v>
          </cell>
          <cell r="D31">
            <v>24954</v>
          </cell>
        </row>
        <row r="32">
          <cell r="A32" t="str">
            <v>140012</v>
          </cell>
          <cell r="B32" t="str">
            <v>BASIC SALARIES - CLERICAL</v>
          </cell>
          <cell r="C32">
            <v>-2780.9960000000001</v>
          </cell>
          <cell r="D32">
            <v>2780.9960000000001</v>
          </cell>
        </row>
        <row r="33">
          <cell r="A33" t="str">
            <v>145020</v>
          </cell>
          <cell r="B33" t="str">
            <v>OTHER ALLOWANCES</v>
          </cell>
          <cell r="C33">
            <v>-18489.996999999999</v>
          </cell>
          <cell r="D33">
            <v>18489.996999999999</v>
          </cell>
        </row>
        <row r="34">
          <cell r="A34" t="str">
            <v>145067</v>
          </cell>
          <cell r="B34" t="str">
            <v>TEZRAFTAR EVENING /FRIDAY A</v>
          </cell>
          <cell r="C34">
            <v>-301.5</v>
          </cell>
          <cell r="D34">
            <v>301.5</v>
          </cell>
        </row>
        <row r="35">
          <cell r="A35" t="str">
            <v>148001</v>
          </cell>
          <cell r="B35" t="str">
            <v>MESSENGER / OFFICE BOYS</v>
          </cell>
          <cell r="C35">
            <v>-1764</v>
          </cell>
          <cell r="D35">
            <v>1764</v>
          </cell>
        </row>
        <row r="36">
          <cell r="A36" t="str">
            <v>152012</v>
          </cell>
          <cell r="B36" t="str">
            <v>MEDIACAL INSURANCE-OVS</v>
          </cell>
          <cell r="C36">
            <v>-2360.4430000000002</v>
          </cell>
          <cell r="D36">
            <v>2360.4430000000002</v>
          </cell>
        </row>
        <row r="37">
          <cell r="A37" t="str">
            <v>155011</v>
          </cell>
          <cell r="B37" t="str">
            <v>EOSB EXPATS</v>
          </cell>
          <cell r="C37">
            <v>-325.14100000000002</v>
          </cell>
          <cell r="D37">
            <v>325.14100000000002</v>
          </cell>
        </row>
        <row r="38">
          <cell r="A38" t="str">
            <v>165001</v>
          </cell>
          <cell r="B38" t="str">
            <v>BONUS PAID  - (OFFICERS)</v>
          </cell>
          <cell r="C38">
            <v>-2398.9549999999999</v>
          </cell>
          <cell r="D38">
            <v>2398.9549999999999</v>
          </cell>
        </row>
        <row r="39">
          <cell r="A39" t="str">
            <v>170001</v>
          </cell>
          <cell r="B39" t="str">
            <v>BONUS PAID  - (NON-OFFICERS</v>
          </cell>
          <cell r="C39">
            <v>-192.5</v>
          </cell>
          <cell r="D39">
            <v>192.5</v>
          </cell>
        </row>
        <row r="40">
          <cell r="A40" t="str">
            <v>172001</v>
          </cell>
          <cell r="B40" t="str">
            <v>PERFORMANCE AWARDS</v>
          </cell>
          <cell r="C40">
            <v>-6283.08</v>
          </cell>
          <cell r="D40">
            <v>6283.08</v>
          </cell>
        </row>
        <row r="41">
          <cell r="A41" t="str">
            <v>172003</v>
          </cell>
          <cell r="B41" t="str">
            <v>BRANCH PERFORMANCE AWARDS</v>
          </cell>
          <cell r="C41">
            <v>-251.08</v>
          </cell>
          <cell r="D41">
            <v>251.08</v>
          </cell>
        </row>
        <row r="42">
          <cell r="A42" t="str">
            <v>180001</v>
          </cell>
          <cell r="B42" t="str">
            <v>RENT - OFFICE</v>
          </cell>
          <cell r="C42">
            <v>-13200</v>
          </cell>
          <cell r="D42">
            <v>13200</v>
          </cell>
        </row>
        <row r="43">
          <cell r="A43" t="str">
            <v>180011</v>
          </cell>
          <cell r="B43" t="str">
            <v>RATES &amp; TAXES - TRADE LICEN</v>
          </cell>
          <cell r="C43">
            <v>-288</v>
          </cell>
          <cell r="D43">
            <v>288</v>
          </cell>
        </row>
        <row r="44">
          <cell r="A44" t="str">
            <v>180012</v>
          </cell>
          <cell r="B44" t="str">
            <v>RATES &amp; TAXES - COMMERCIAL</v>
          </cell>
          <cell r="C44">
            <v>-10794.437</v>
          </cell>
          <cell r="D44">
            <v>10794.437</v>
          </cell>
        </row>
        <row r="45">
          <cell r="A45" t="str">
            <v>190001</v>
          </cell>
          <cell r="B45" t="str">
            <v>GAS - ELECTRICITY-OFFICE</v>
          </cell>
          <cell r="C45">
            <v>-2059.1999999999998</v>
          </cell>
          <cell r="D45">
            <v>2059.1999999999998</v>
          </cell>
        </row>
        <row r="46">
          <cell r="A46" t="str">
            <v>195001</v>
          </cell>
          <cell r="B46" t="str">
            <v>INSURANCE-FIRE/THEIFT</v>
          </cell>
          <cell r="C46">
            <v>-588.71100000000001</v>
          </cell>
          <cell r="D46">
            <v>588.71100000000001</v>
          </cell>
        </row>
        <row r="47">
          <cell r="A47" t="str">
            <v>195011</v>
          </cell>
          <cell r="B47" t="str">
            <v>GOSI LOCAL</v>
          </cell>
          <cell r="C47">
            <v>-4216.5</v>
          </cell>
          <cell r="D47">
            <v>4216.5</v>
          </cell>
        </row>
        <row r="48">
          <cell r="A48" t="str">
            <v>195012</v>
          </cell>
          <cell r="B48" t="str">
            <v>INSURANCE-FIRE/THEFT</v>
          </cell>
          <cell r="C48">
            <v>-107.58799999999999</v>
          </cell>
          <cell r="D48">
            <v>107.58799999999999</v>
          </cell>
        </row>
        <row r="49">
          <cell r="A49" t="str">
            <v>205001</v>
          </cell>
          <cell r="B49" t="str">
            <v>POSTAGE</v>
          </cell>
          <cell r="C49">
            <v>-183.887</v>
          </cell>
          <cell r="D49">
            <v>183.887</v>
          </cell>
        </row>
        <row r="50">
          <cell r="A50" t="str">
            <v>205002</v>
          </cell>
          <cell r="B50" t="str">
            <v>TELEX / T.P</v>
          </cell>
          <cell r="C50">
            <v>-26.382999999999999</v>
          </cell>
          <cell r="D50">
            <v>26.382999999999999</v>
          </cell>
        </row>
        <row r="51">
          <cell r="A51" t="str">
            <v>206001</v>
          </cell>
          <cell r="B51" t="str">
            <v>TELEPHONE / TRUNK CALL - OF</v>
          </cell>
          <cell r="C51">
            <v>-3105.7460000000001</v>
          </cell>
          <cell r="D51">
            <v>3105.7460000000001</v>
          </cell>
        </row>
        <row r="52">
          <cell r="A52" t="str">
            <v>206011</v>
          </cell>
          <cell r="B52" t="str">
            <v>FAX - OFFICE</v>
          </cell>
          <cell r="C52">
            <v>-81.254000000000005</v>
          </cell>
          <cell r="D52">
            <v>81.254000000000005</v>
          </cell>
        </row>
        <row r="53">
          <cell r="A53" t="str">
            <v>207011</v>
          </cell>
          <cell r="B53" t="str">
            <v>TELEPHONE LINE FOR REUTERS/</v>
          </cell>
          <cell r="C53">
            <v>-388.40600000000001</v>
          </cell>
          <cell r="D53">
            <v>388.40600000000001</v>
          </cell>
        </row>
        <row r="54">
          <cell r="A54" t="str">
            <v>208002</v>
          </cell>
          <cell r="B54" t="str">
            <v>RUETER FEE / SWIFT EXPENSES</v>
          </cell>
          <cell r="C54">
            <v>-529.92600000000004</v>
          </cell>
          <cell r="D54">
            <v>529.92600000000004</v>
          </cell>
        </row>
        <row r="55">
          <cell r="A55" t="str">
            <v>208003</v>
          </cell>
          <cell r="B55" t="str">
            <v>SOFTWARE CHARGES</v>
          </cell>
          <cell r="C55">
            <v>442.95499999999998</v>
          </cell>
          <cell r="D55">
            <v>-442.95499999999998</v>
          </cell>
        </row>
        <row r="56">
          <cell r="A56" t="str">
            <v>208012</v>
          </cell>
          <cell r="B56" t="str">
            <v>BENEFIT SWITCH EXPENSES</v>
          </cell>
          <cell r="C56">
            <v>-4921.2</v>
          </cell>
          <cell r="D56">
            <v>4921.2</v>
          </cell>
        </row>
        <row r="57">
          <cell r="A57" t="str">
            <v>218001</v>
          </cell>
          <cell r="B57" t="str">
            <v>DEPRECIATION-ELECTRICAL &amp; O</v>
          </cell>
          <cell r="C57">
            <v>-4010.8789999999999</v>
          </cell>
          <cell r="D57">
            <v>4010.8789999999999</v>
          </cell>
        </row>
        <row r="58">
          <cell r="A58" t="str">
            <v>218002</v>
          </cell>
          <cell r="B58" t="str">
            <v>DEPRECIATION-FIRE EXTINGUIS</v>
          </cell>
          <cell r="C58">
            <v>-52</v>
          </cell>
          <cell r="D58">
            <v>52</v>
          </cell>
        </row>
        <row r="59">
          <cell r="A59" t="str">
            <v>220012</v>
          </cell>
          <cell r="B59" t="str">
            <v>FURNITURE &amp; FIXTURES WOODEN</v>
          </cell>
          <cell r="C59">
            <v>-492.59699999999998</v>
          </cell>
          <cell r="D59">
            <v>492.59699999999998</v>
          </cell>
        </row>
        <row r="60">
          <cell r="A60" t="str">
            <v>221003</v>
          </cell>
          <cell r="B60" t="str">
            <v>DEPRECIATION-LEASE HOLD IMP</v>
          </cell>
          <cell r="C60">
            <v>-1951.83</v>
          </cell>
          <cell r="D60">
            <v>1951.83</v>
          </cell>
        </row>
        <row r="61">
          <cell r="A61" t="str">
            <v>222001</v>
          </cell>
          <cell r="B61" t="str">
            <v>DEPRECIATION IT HARDWARE-PC</v>
          </cell>
          <cell r="C61">
            <v>-771.78499999999997</v>
          </cell>
          <cell r="D61">
            <v>771.78499999999997</v>
          </cell>
        </row>
        <row r="62">
          <cell r="A62" t="str">
            <v>225002</v>
          </cell>
          <cell r="B62" t="str">
            <v>REPAIR - MACHINE/EQUIPMENT</v>
          </cell>
          <cell r="C62">
            <v>-125</v>
          </cell>
          <cell r="D62">
            <v>125</v>
          </cell>
        </row>
        <row r="63">
          <cell r="A63" t="str">
            <v>225007</v>
          </cell>
          <cell r="B63" t="str">
            <v>REPAIRS - I T HARDWARE</v>
          </cell>
          <cell r="C63">
            <v>-1175.338</v>
          </cell>
          <cell r="D63">
            <v>1175.338</v>
          </cell>
        </row>
        <row r="64">
          <cell r="A64" t="str">
            <v>226001</v>
          </cell>
          <cell r="B64" t="str">
            <v>REPAIR REN &amp; MAINT. PREMISE</v>
          </cell>
          <cell r="C64">
            <v>-34.9</v>
          </cell>
          <cell r="D64">
            <v>34.9</v>
          </cell>
        </row>
        <row r="65">
          <cell r="A65" t="str">
            <v>235001</v>
          </cell>
          <cell r="B65" t="str">
            <v>OFFICE STATIONERY</v>
          </cell>
          <cell r="C65">
            <v>-562.11599999999999</v>
          </cell>
          <cell r="D65">
            <v>562.11599999999999</v>
          </cell>
        </row>
        <row r="66">
          <cell r="A66" t="str">
            <v>235002</v>
          </cell>
          <cell r="B66" t="str">
            <v>SECURITY STATIONERY</v>
          </cell>
          <cell r="C66">
            <v>-58.651000000000003</v>
          </cell>
          <cell r="D66">
            <v>58.651000000000003</v>
          </cell>
        </row>
        <row r="67">
          <cell r="A67" t="str">
            <v>235003</v>
          </cell>
          <cell r="B67" t="str">
            <v>PETTY STATIONERY</v>
          </cell>
          <cell r="C67">
            <v>-27.45</v>
          </cell>
          <cell r="D67">
            <v>27.45</v>
          </cell>
        </row>
        <row r="68">
          <cell r="A68" t="str">
            <v>235004</v>
          </cell>
          <cell r="B68" t="str">
            <v>PRINTING STATIONERY</v>
          </cell>
          <cell r="C68">
            <v>-1576.857</v>
          </cell>
          <cell r="D68">
            <v>1576.857</v>
          </cell>
        </row>
        <row r="69">
          <cell r="A69" t="str">
            <v>235006</v>
          </cell>
          <cell r="B69" t="str">
            <v>COMPUTER STATIONERY (CONSUM</v>
          </cell>
          <cell r="C69">
            <v>-108</v>
          </cell>
          <cell r="D69">
            <v>108</v>
          </cell>
        </row>
        <row r="70">
          <cell r="A70" t="str">
            <v>237001</v>
          </cell>
          <cell r="B70" t="str">
            <v>OFFICE RUNNING EXPENSES</v>
          </cell>
          <cell r="C70">
            <v>-380.99799999999999</v>
          </cell>
          <cell r="D70">
            <v>380.99799999999999</v>
          </cell>
        </row>
        <row r="71">
          <cell r="A71" t="str">
            <v>237002</v>
          </cell>
          <cell r="B71" t="str">
            <v>JANITORIAL CHARGES</v>
          </cell>
          <cell r="C71">
            <v>-700</v>
          </cell>
          <cell r="D71">
            <v>700</v>
          </cell>
        </row>
        <row r="72">
          <cell r="A72" t="str">
            <v>240009</v>
          </cell>
          <cell r="B72" t="str">
            <v>PRESS ADVERTISING</v>
          </cell>
          <cell r="C72">
            <v>-2110.627</v>
          </cell>
          <cell r="D72">
            <v>2110.627</v>
          </cell>
        </row>
        <row r="73">
          <cell r="A73" t="str">
            <v>240015</v>
          </cell>
          <cell r="B73" t="str">
            <v>MISCELLANEOUS</v>
          </cell>
          <cell r="C73">
            <v>-8010.6819999999998</v>
          </cell>
          <cell r="D73">
            <v>8010.6819999999998</v>
          </cell>
        </row>
        <row r="74">
          <cell r="A74" t="str">
            <v>245001</v>
          </cell>
          <cell r="B74" t="str">
            <v>ENTERTAINMENT</v>
          </cell>
          <cell r="C74">
            <v>-382.17</v>
          </cell>
          <cell r="D74">
            <v>382.17</v>
          </cell>
        </row>
        <row r="75">
          <cell r="A75" t="str">
            <v>260001</v>
          </cell>
          <cell r="B75" t="str">
            <v>SUBSCRIPTIONS PERIODICAL /</v>
          </cell>
          <cell r="C75">
            <v>-40.799999999999997</v>
          </cell>
          <cell r="D75">
            <v>40.799999999999997</v>
          </cell>
        </row>
        <row r="76">
          <cell r="A76" t="str">
            <v>260002</v>
          </cell>
          <cell r="B76" t="str">
            <v>SUBSCRIPTIONS INSTITUTIONS</v>
          </cell>
          <cell r="C76">
            <v>-6.6660000000000004</v>
          </cell>
          <cell r="D76">
            <v>6.6660000000000004</v>
          </cell>
        </row>
        <row r="77">
          <cell r="A77" t="str">
            <v>271001</v>
          </cell>
          <cell r="B77" t="str">
            <v>SECURITY GUARDS CHARGES</v>
          </cell>
          <cell r="C77">
            <v>-16060</v>
          </cell>
          <cell r="D77">
            <v>16060</v>
          </cell>
        </row>
        <row r="78">
          <cell r="A78" t="str">
            <v>272001</v>
          </cell>
          <cell r="B78" t="str">
            <v>CASH TRANSPORT CHARGES</v>
          </cell>
          <cell r="C78">
            <v>-706.30399999999997</v>
          </cell>
          <cell r="D78">
            <v>706.30399999999997</v>
          </cell>
        </row>
        <row r="79">
          <cell r="A79" t="str">
            <v>275001</v>
          </cell>
          <cell r="B79" t="str">
            <v>CONVEYANCE (LOCAL)</v>
          </cell>
          <cell r="C79">
            <v>-2</v>
          </cell>
          <cell r="D79">
            <v>2</v>
          </cell>
        </row>
        <row r="80">
          <cell r="A80" t="str">
            <v>278011</v>
          </cell>
          <cell r="B80" t="str">
            <v>PROVISION - CONSUMER RISK C</v>
          </cell>
          <cell r="C80">
            <v>-2576.2440000000001</v>
          </cell>
          <cell r="D80">
            <v>2576.2440000000001</v>
          </cell>
        </row>
        <row r="81">
          <cell r="A81" t="str">
            <v>283004</v>
          </cell>
          <cell r="B81" t="str">
            <v>OTHERS</v>
          </cell>
          <cell r="C81">
            <v>-249</v>
          </cell>
          <cell r="D81">
            <v>249</v>
          </cell>
        </row>
        <row r="82">
          <cell r="A82" t="str">
            <v>285042</v>
          </cell>
          <cell r="B82" t="str">
            <v>CHEQUE RETURN CHARGES</v>
          </cell>
          <cell r="C82">
            <v>-370</v>
          </cell>
          <cell r="D82">
            <v>370</v>
          </cell>
        </row>
        <row r="83">
          <cell r="A83" t="str">
            <v>285088</v>
          </cell>
          <cell r="B83" t="str">
            <v>CREDIT CARD &amp; CONSUMER LOAN</v>
          </cell>
          <cell r="C83">
            <v>-5718.6679999999997</v>
          </cell>
          <cell r="D83">
            <v>5718.6679999999997</v>
          </cell>
        </row>
        <row r="84">
          <cell r="A84" t="str">
            <v>285092</v>
          </cell>
          <cell r="B84" t="str">
            <v>GIFT/GIVEWAYS EXP</v>
          </cell>
          <cell r="C84">
            <v>-38.25</v>
          </cell>
          <cell r="D84">
            <v>38.25</v>
          </cell>
        </row>
        <row r="85">
          <cell r="A85" t="str">
            <v>288001</v>
          </cell>
          <cell r="B85" t="str">
            <v>HO SHARE OF EXPENSES</v>
          </cell>
          <cell r="C85">
            <v>-6160</v>
          </cell>
          <cell r="D85">
            <v>6160</v>
          </cell>
        </row>
        <row r="86">
          <cell r="A86" t="str">
            <v>290011</v>
          </cell>
          <cell r="B86" t="str">
            <v>IT CHARGES PAID TO HO</v>
          </cell>
          <cell r="C86">
            <v>-1382.337</v>
          </cell>
          <cell r="D86">
            <v>1382.337</v>
          </cell>
        </row>
        <row r="87">
          <cell r="A87" t="str">
            <v>290012</v>
          </cell>
          <cell r="B87" t="str">
            <v>SOFTWARE FEE / LINE RENT PA</v>
          </cell>
          <cell r="C87">
            <v>-31.655999999999999</v>
          </cell>
          <cell r="D87">
            <v>31.655999999999999</v>
          </cell>
        </row>
      </sheetData>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4"/>
      <sheetName val="AL904"/>
      <sheetName val="Sheet2"/>
      <sheetName val="March 110"/>
      <sheetName val="MarchSL904"/>
      <sheetName val="Sheet3"/>
      <sheetName val="Feb"/>
      <sheetName val="December 06"/>
      <sheetName val="November 06"/>
      <sheetName val="Sheet1"/>
      <sheetName val="woRKING"/>
      <sheetName val="LOCAL STUDENTS"/>
      <sheetName val="29-30"/>
    </sheetNames>
    <sheetDataSet>
      <sheetData sheetId="0"/>
      <sheetData sheetId="1"/>
      <sheetData sheetId="2"/>
      <sheetData sheetId="3"/>
      <sheetData sheetId="4" refreshError="1">
        <row r="102">
          <cell r="A102" t="str">
            <v>309012</v>
          </cell>
          <cell r="B102" t="str">
            <v>UNREMITTED PROFIT OF FOREIG</v>
          </cell>
          <cell r="C102">
            <v>658579.61499999999</v>
          </cell>
        </row>
        <row r="103">
          <cell r="A103" t="str">
            <v>321004</v>
          </cell>
          <cell r="B103" t="str">
            <v>CURRENT DEPOSITS (UNCLAIMED</v>
          </cell>
          <cell r="C103">
            <v>6971.2039999999997</v>
          </cell>
        </row>
        <row r="104">
          <cell r="A104" t="str">
            <v>321052</v>
          </cell>
          <cell r="B104" t="str">
            <v>CURRENT DEPOSITS BD</v>
          </cell>
          <cell r="C104">
            <v>1669602.1969999999</v>
          </cell>
        </row>
        <row r="105">
          <cell r="A105" t="str">
            <v>322012</v>
          </cell>
          <cell r="B105" t="str">
            <v>CALL DEPOSITS BD</v>
          </cell>
          <cell r="C105">
            <v>41913.597999999998</v>
          </cell>
        </row>
        <row r="106">
          <cell r="A106" t="str">
            <v>322021</v>
          </cell>
          <cell r="B106" t="str">
            <v>AL-AMMAN DEPOSITS - BAHRAIN</v>
          </cell>
          <cell r="C106">
            <v>130119.662</v>
          </cell>
        </row>
        <row r="107">
          <cell r="A107" t="str">
            <v>325001</v>
          </cell>
          <cell r="B107" t="str">
            <v>FOREIGN CURRENCY CD US $</v>
          </cell>
          <cell r="C107">
            <v>3836.884</v>
          </cell>
        </row>
        <row r="108">
          <cell r="A108" t="str">
            <v>325002</v>
          </cell>
          <cell r="B108" t="str">
            <v>FOREIGN CURRENCY CD P.STG.</v>
          </cell>
          <cell r="C108">
            <v>104.352</v>
          </cell>
        </row>
        <row r="109">
          <cell r="A109" t="str">
            <v>343073</v>
          </cell>
          <cell r="B109" t="str">
            <v>SD/SC PAKISTAN SCHOOL FEE</v>
          </cell>
          <cell r="C109">
            <v>0</v>
          </cell>
        </row>
        <row r="110">
          <cell r="A110" t="str">
            <v>343089</v>
          </cell>
          <cell r="B110" t="str">
            <v>CASH RECEIVED FOR TEZRAFTAR</v>
          </cell>
          <cell r="C110">
            <v>0</v>
          </cell>
        </row>
        <row r="111">
          <cell r="A111" t="str">
            <v>344001</v>
          </cell>
          <cell r="B111" t="str">
            <v>SUD CE A/C ACCOUNTS DEPARTM</v>
          </cell>
          <cell r="C111">
            <v>14552</v>
          </cell>
        </row>
        <row r="112">
          <cell r="A112" t="str">
            <v>344024</v>
          </cell>
          <cell r="B112" t="str">
            <v>CUSTOMER SALARY BAHRAIN</v>
          </cell>
          <cell r="C112">
            <v>0</v>
          </cell>
        </row>
        <row r="113">
          <cell r="A113" t="str">
            <v>344033</v>
          </cell>
          <cell r="B113" t="str">
            <v>S.CREDITORS NOSTRO DEUSTCHE</v>
          </cell>
          <cell r="C113">
            <v>0</v>
          </cell>
        </row>
        <row r="114">
          <cell r="A114" t="str">
            <v>344062</v>
          </cell>
          <cell r="B114" t="str">
            <v>S/CREDIT CARD PAYMENT THROU</v>
          </cell>
          <cell r="C114">
            <v>14.893000000000001</v>
          </cell>
        </row>
        <row r="115">
          <cell r="A115" t="str">
            <v>344068</v>
          </cell>
          <cell r="B115" t="str">
            <v>CASH MASTER CARD</v>
          </cell>
          <cell r="C115">
            <v>388</v>
          </cell>
        </row>
        <row r="116">
          <cell r="A116" t="str">
            <v>344078</v>
          </cell>
          <cell r="B116" t="str">
            <v>TT / DD/FDD HOME REMITT. CA</v>
          </cell>
          <cell r="C116">
            <v>0</v>
          </cell>
        </row>
        <row r="117">
          <cell r="A117" t="str">
            <v>344082</v>
          </cell>
          <cell r="B117" t="str">
            <v>REMITT. CASH</v>
          </cell>
          <cell r="C117">
            <v>0</v>
          </cell>
        </row>
        <row r="118">
          <cell r="A118" t="str">
            <v>344092</v>
          </cell>
          <cell r="B118" t="str">
            <v>UNCLAIMED PAYORDER</v>
          </cell>
          <cell r="C118">
            <v>51173.116999999998</v>
          </cell>
        </row>
        <row r="119">
          <cell r="A119" t="str">
            <v>346011</v>
          </cell>
          <cell r="B119" t="str">
            <v>KEY DEPOSIT LOCKERS - OVERS</v>
          </cell>
          <cell r="C119">
            <v>1265</v>
          </cell>
        </row>
        <row r="120">
          <cell r="A120" t="str">
            <v>349001</v>
          </cell>
          <cell r="B120" t="str">
            <v>SD-CLEARING ADJUSTMENT</v>
          </cell>
          <cell r="C120">
            <v>0</v>
          </cell>
        </row>
        <row r="121">
          <cell r="A121" t="str">
            <v>359008</v>
          </cell>
          <cell r="B121" t="str">
            <v>EXCESS CASH</v>
          </cell>
          <cell r="C121">
            <v>14.5</v>
          </cell>
        </row>
        <row r="122">
          <cell r="A122" t="str">
            <v>359083</v>
          </cell>
          <cell r="B122" t="str">
            <v>SD PARKING ACCOUNT</v>
          </cell>
          <cell r="C122">
            <v>0</v>
          </cell>
        </row>
        <row r="123">
          <cell r="A123" t="str">
            <v>359096</v>
          </cell>
          <cell r="B123" t="str">
            <v>CASH PURGED IN ATM</v>
          </cell>
          <cell r="C123">
            <v>160</v>
          </cell>
        </row>
        <row r="124">
          <cell r="A124" t="str">
            <v>381012</v>
          </cell>
          <cell r="B124" t="str">
            <v>PLS SAVING DEP-BD OVERSEAS</v>
          </cell>
          <cell r="C124">
            <v>517355.64899999998</v>
          </cell>
        </row>
        <row r="125">
          <cell r="A125" t="str">
            <v>401021</v>
          </cell>
          <cell r="B125" t="str">
            <v>FIXED DEPOSITS BD - ONE MON</v>
          </cell>
          <cell r="C125">
            <v>3200477.2450000001</v>
          </cell>
        </row>
        <row r="126">
          <cell r="A126" t="str">
            <v>401022</v>
          </cell>
          <cell r="B126" t="str">
            <v>FIXED DEP. BD - THREE MONTH</v>
          </cell>
          <cell r="C126">
            <v>289343.587</v>
          </cell>
        </row>
        <row r="127">
          <cell r="A127" t="str">
            <v>401023</v>
          </cell>
          <cell r="B127" t="str">
            <v>FIXED DEPOSITS BD - SIX MON</v>
          </cell>
          <cell r="C127">
            <v>80451.247000000003</v>
          </cell>
        </row>
        <row r="128">
          <cell r="A128" t="str">
            <v>401024</v>
          </cell>
          <cell r="B128" t="str">
            <v>FIXED DEPOSITS BD - ONE YEA</v>
          </cell>
          <cell r="C128">
            <v>394564.48</v>
          </cell>
        </row>
        <row r="129">
          <cell r="A129" t="str">
            <v>405001</v>
          </cell>
          <cell r="B129" t="str">
            <v>FC. FIXED DEP. US$ - 3 MONT</v>
          </cell>
          <cell r="C129">
            <v>441836.35700000002</v>
          </cell>
        </row>
        <row r="130">
          <cell r="A130" t="str">
            <v>405002</v>
          </cell>
          <cell r="B130" t="str">
            <v>FC. FIXED DEP. US$ - 6 MONT</v>
          </cell>
          <cell r="C130">
            <v>742542.76500000001</v>
          </cell>
        </row>
        <row r="131">
          <cell r="A131" t="str">
            <v>405013</v>
          </cell>
          <cell r="B131" t="str">
            <v>FC. FIXED DEP. GBP - 1 YEAR</v>
          </cell>
          <cell r="C131">
            <v>6828.0659999999998</v>
          </cell>
        </row>
        <row r="132">
          <cell r="A132" t="str">
            <v>405041</v>
          </cell>
          <cell r="B132" t="str">
            <v>FC. FIXED DEP. US$ - 1 MONT</v>
          </cell>
          <cell r="C132">
            <v>555801.26800000004</v>
          </cell>
        </row>
        <row r="133">
          <cell r="A133" t="str">
            <v>421001</v>
          </cell>
          <cell r="B133" t="str">
            <v>PAYORDER ISSUED</v>
          </cell>
          <cell r="C133">
            <v>1511.13</v>
          </cell>
        </row>
        <row r="134">
          <cell r="A134" t="str">
            <v>434003</v>
          </cell>
          <cell r="B134" t="str">
            <v>PROVISION FOR INCENTIVE/AWA</v>
          </cell>
          <cell r="C134">
            <v>2132.9780000000001</v>
          </cell>
        </row>
        <row r="135">
          <cell r="A135" t="str">
            <v>434019</v>
          </cell>
          <cell r="B135" t="str">
            <v>PROVISION FOR LEGAL &amp;PROF C</v>
          </cell>
          <cell r="C135">
            <v>859.56</v>
          </cell>
        </row>
        <row r="136">
          <cell r="A136" t="str">
            <v>434020</v>
          </cell>
          <cell r="B136" t="str">
            <v>PROVISION FOR SUBSCRIPTION</v>
          </cell>
          <cell r="C136">
            <v>8860.2900000000009</v>
          </cell>
        </row>
        <row r="137">
          <cell r="A137" t="str">
            <v>434021</v>
          </cell>
          <cell r="B137" t="str">
            <v>PROVISION FOR BONUS PAYABLE</v>
          </cell>
          <cell r="C137">
            <v>1569.421</v>
          </cell>
        </row>
        <row r="138">
          <cell r="A138" t="str">
            <v>434024</v>
          </cell>
          <cell r="B138" t="str">
            <v>PROVISION FOR ELECTRICITY</v>
          </cell>
          <cell r="C138">
            <v>50</v>
          </cell>
        </row>
        <row r="139">
          <cell r="A139" t="str">
            <v>434025</v>
          </cell>
          <cell r="B139" t="str">
            <v>PROVISION FOR TELEPHONE</v>
          </cell>
          <cell r="C139">
            <v>100</v>
          </cell>
        </row>
        <row r="140">
          <cell r="A140" t="str">
            <v>434098</v>
          </cell>
          <cell r="B140" t="str">
            <v>PROVISION FOR OTHER EXPENSE</v>
          </cell>
          <cell r="C140">
            <v>25382.36</v>
          </cell>
        </row>
        <row r="141">
          <cell r="A141" t="str">
            <v>461011</v>
          </cell>
          <cell r="B141" t="str">
            <v>GENERAL PROVISION FOR CONSU</v>
          </cell>
          <cell r="C141">
            <v>192447.21900000001</v>
          </cell>
        </row>
        <row r="142">
          <cell r="A142" t="str">
            <v>467001</v>
          </cell>
          <cell r="B142" t="str">
            <v>FURNITURE &amp; FIXTURES WOODEN</v>
          </cell>
          <cell r="C142">
            <v>8531.3240000000005</v>
          </cell>
        </row>
        <row r="143">
          <cell r="A143" t="str">
            <v>471021</v>
          </cell>
          <cell r="B143" t="str">
            <v>END SERVICE BENEFITS - OVS.</v>
          </cell>
          <cell r="C143">
            <v>1287.75</v>
          </cell>
        </row>
        <row r="144">
          <cell r="A144" t="str">
            <v>501001</v>
          </cell>
          <cell r="B144" t="str">
            <v>ELECTRICAL &amp; OFFICE APPLIAN</v>
          </cell>
          <cell r="C144">
            <v>24917.763999999999</v>
          </cell>
        </row>
        <row r="145">
          <cell r="A145" t="str">
            <v>503001</v>
          </cell>
          <cell r="B145" t="str">
            <v>PC &amp; SERVER</v>
          </cell>
          <cell r="C145">
            <v>41938.453000000001</v>
          </cell>
        </row>
        <row r="146">
          <cell r="A146" t="str">
            <v>504003</v>
          </cell>
          <cell r="B146" t="str">
            <v>AMORTIZATION - LEASEHOLD IM</v>
          </cell>
          <cell r="C146">
            <v>23673.351999999999</v>
          </cell>
        </row>
        <row r="147">
          <cell r="A147" t="str">
            <v>529052</v>
          </cell>
          <cell r="B147" t="str">
            <v>INTEREST PAYABLE ON SAVINGS</v>
          </cell>
          <cell r="C147">
            <v>937.37400000000002</v>
          </cell>
        </row>
        <row r="148">
          <cell r="A148" t="str">
            <v>529053</v>
          </cell>
          <cell r="B148" t="str">
            <v>INTEREST PAYABLE ON TIME DE</v>
          </cell>
          <cell r="C148">
            <v>39170.400999999998</v>
          </cell>
        </row>
        <row r="149">
          <cell r="A149" t="str">
            <v>532012</v>
          </cell>
          <cell r="B149" t="str">
            <v>INT ON STUCK UP D/FUL DEBTS</v>
          </cell>
          <cell r="C149">
            <v>23387.359</v>
          </cell>
        </row>
        <row r="150">
          <cell r="A150" t="str">
            <v>541008</v>
          </cell>
          <cell r="B150" t="str">
            <v>BILLS FOR COLLECTION-INWARD</v>
          </cell>
          <cell r="C150">
            <v>686380</v>
          </cell>
        </row>
        <row r="151">
          <cell r="A151" t="str">
            <v>543003</v>
          </cell>
          <cell r="B151" t="str">
            <v>BANKERS LIABILITY L.G.</v>
          </cell>
          <cell r="C151">
            <v>204592</v>
          </cell>
        </row>
        <row r="152">
          <cell r="A152" t="str">
            <v>544003</v>
          </cell>
          <cell r="B152" t="str">
            <v>BANKER LIABILITY L.C. (CASH</v>
          </cell>
          <cell r="C152">
            <v>109130</v>
          </cell>
        </row>
        <row r="153">
          <cell r="A153" t="str">
            <v>544004</v>
          </cell>
          <cell r="B153" t="str">
            <v>BANKER LIABILITY L.C. (ICA)</v>
          </cell>
          <cell r="C153">
            <v>22535</v>
          </cell>
        </row>
        <row r="154">
          <cell r="A154" t="str">
            <v>549001</v>
          </cell>
          <cell r="B154" t="str">
            <v>BANKERS LIAB L/C ACCEPTANCE</v>
          </cell>
          <cell r="C154">
            <v>187376</v>
          </cell>
        </row>
        <row r="155">
          <cell r="A155" t="str">
            <v>581001</v>
          </cell>
          <cell r="B155" t="str">
            <v>INCOME ACCOUNT</v>
          </cell>
          <cell r="C155">
            <v>292540.99300000002</v>
          </cell>
        </row>
        <row r="156">
          <cell r="A156" t="str">
            <v>602012</v>
          </cell>
          <cell r="B156" t="str">
            <v>CASH ON HAND BD (BAHRAIN ON</v>
          </cell>
          <cell r="C156">
            <v>11625.365</v>
          </cell>
        </row>
        <row r="157">
          <cell r="A157" t="str">
            <v>613012</v>
          </cell>
          <cell r="B157" t="str">
            <v>CASH IN ATM SAFE BD</v>
          </cell>
          <cell r="C157">
            <v>17060</v>
          </cell>
        </row>
        <row r="158">
          <cell r="A158" t="str">
            <v>618002</v>
          </cell>
          <cell r="B158" t="str">
            <v>PLACEMENT WITH OVERSEAS BRA</v>
          </cell>
          <cell r="C158">
            <v>1709079.828</v>
          </cell>
        </row>
        <row r="159">
          <cell r="A159" t="str">
            <v>618003</v>
          </cell>
          <cell r="B159" t="str">
            <v>PLACEMENT WITH OVERSEAS BRA</v>
          </cell>
          <cell r="C159">
            <v>7204.1880000000001</v>
          </cell>
        </row>
        <row r="160">
          <cell r="A160" t="str">
            <v>685031</v>
          </cell>
          <cell r="B160" t="str">
            <v>GENERAL LOAN</v>
          </cell>
          <cell r="C160">
            <v>114084.594</v>
          </cell>
        </row>
        <row r="161">
          <cell r="A161" t="str">
            <v>685034</v>
          </cell>
          <cell r="B161" t="str">
            <v>CONSUMER LOAN</v>
          </cell>
          <cell r="C161">
            <v>67774.926000000007</v>
          </cell>
        </row>
        <row r="162">
          <cell r="A162" t="str">
            <v>691001</v>
          </cell>
          <cell r="B162" t="str">
            <v>LOANS AGAINST TRUST RECEIPT</v>
          </cell>
          <cell r="C162">
            <v>30401.655999999999</v>
          </cell>
        </row>
        <row r="163">
          <cell r="A163" t="str">
            <v>724001</v>
          </cell>
          <cell r="B163" t="str">
            <v>PAD (CASH)</v>
          </cell>
          <cell r="C163">
            <v>4737.7</v>
          </cell>
        </row>
        <row r="164">
          <cell r="A164" t="str">
            <v>742003</v>
          </cell>
          <cell r="B164" t="str">
            <v>LEASE HOLD IMPROVEMENT</v>
          </cell>
          <cell r="C164">
            <v>27263</v>
          </cell>
        </row>
        <row r="165">
          <cell r="A165" t="str">
            <v>744007</v>
          </cell>
          <cell r="B165" t="str">
            <v>FURNITURE &amp; FIXTURE WOODEN,</v>
          </cell>
          <cell r="C165">
            <v>9003</v>
          </cell>
        </row>
        <row r="166">
          <cell r="A166" t="str">
            <v>744010</v>
          </cell>
          <cell r="B166" t="str">
            <v>FURNITURE &amp; FIXTURE - MISC.</v>
          </cell>
          <cell r="C166">
            <v>1066.3800000000001</v>
          </cell>
        </row>
        <row r="167">
          <cell r="A167" t="str">
            <v>746001</v>
          </cell>
          <cell r="B167" t="str">
            <v>STOCK OF OFFICE STATIONERY</v>
          </cell>
          <cell r="C167">
            <v>84</v>
          </cell>
        </row>
        <row r="168">
          <cell r="A168" t="str">
            <v>746002</v>
          </cell>
          <cell r="B168" t="str">
            <v>STOCK OF SECURITY STATIONER</v>
          </cell>
          <cell r="C168">
            <v>0.91</v>
          </cell>
        </row>
        <row r="169">
          <cell r="A169" t="str">
            <v>766001</v>
          </cell>
          <cell r="B169" t="str">
            <v>SUSP. A/C-DD CANCELLED</v>
          </cell>
          <cell r="C169">
            <v>74.52</v>
          </cell>
        </row>
        <row r="170">
          <cell r="A170" t="str">
            <v>771002</v>
          </cell>
          <cell r="B170" t="str">
            <v>SUSP.A/C CLRNG.ADJ.OTHERS</v>
          </cell>
          <cell r="C170">
            <v>-1529.3150000000001</v>
          </cell>
        </row>
        <row r="171">
          <cell r="A171" t="str">
            <v>772011</v>
          </cell>
          <cell r="B171" t="str">
            <v>INTEREST ACCRUED ON ADVANCE</v>
          </cell>
          <cell r="C171">
            <v>61.097999999999999</v>
          </cell>
        </row>
        <row r="172">
          <cell r="A172" t="str">
            <v>772017</v>
          </cell>
          <cell r="B172" t="str">
            <v>OTHER RECEIVABLES</v>
          </cell>
          <cell r="C172">
            <v>22517.023000000001</v>
          </cell>
        </row>
        <row r="173">
          <cell r="A173" t="str">
            <v>774001</v>
          </cell>
          <cell r="B173" t="str">
            <v>OTHER ASSET-ADV.POSTAGE / T</v>
          </cell>
          <cell r="C173">
            <v>0</v>
          </cell>
        </row>
        <row r="174">
          <cell r="A174" t="str">
            <v>776006</v>
          </cell>
          <cell r="B174" t="str">
            <v>OTHER ASSETS A/C MARKUP REC</v>
          </cell>
          <cell r="C174">
            <v>0</v>
          </cell>
        </row>
        <row r="175">
          <cell r="A175" t="str">
            <v>779001</v>
          </cell>
          <cell r="B175" t="str">
            <v>CASH IN TRANSIT</v>
          </cell>
          <cell r="C175">
            <v>0</v>
          </cell>
        </row>
        <row r="176">
          <cell r="A176" t="str">
            <v>779017</v>
          </cell>
          <cell r="B176" t="str">
            <v>O/A A/C TEZRAFTAR CASH EVEN</v>
          </cell>
          <cell r="C176">
            <v>6925.46</v>
          </cell>
        </row>
        <row r="177">
          <cell r="A177" t="str">
            <v>785001</v>
          </cell>
          <cell r="B177" t="str">
            <v>OTHER ASSETS - MEND</v>
          </cell>
          <cell r="C177">
            <v>-2.5000000000000001E-2</v>
          </cell>
        </row>
        <row r="178">
          <cell r="A178" t="str">
            <v>795001</v>
          </cell>
          <cell r="B178" t="str">
            <v>PC &amp; SERVER -</v>
          </cell>
          <cell r="C178">
            <v>42046.406999999999</v>
          </cell>
        </row>
        <row r="179">
          <cell r="A179" t="str">
            <v>795002</v>
          </cell>
          <cell r="B179" t="str">
            <v>PRINTER/PERIPHERALS -</v>
          </cell>
          <cell r="C179">
            <v>1575.64</v>
          </cell>
        </row>
        <row r="180">
          <cell r="A180" t="str">
            <v>795003</v>
          </cell>
          <cell r="B180" t="str">
            <v>ELEC.EQIP. UPS/STABILIZER -</v>
          </cell>
          <cell r="C180">
            <v>21669.58</v>
          </cell>
        </row>
        <row r="181">
          <cell r="A181" t="str">
            <v>795004</v>
          </cell>
          <cell r="B181" t="str">
            <v>COMMUNICATION/NETWORKING</v>
          </cell>
          <cell r="C181">
            <v>3159.3910000000001</v>
          </cell>
        </row>
        <row r="182">
          <cell r="A182" t="str">
            <v>795005</v>
          </cell>
          <cell r="B182" t="str">
            <v>IT SOFTWARE</v>
          </cell>
          <cell r="C182">
            <v>5210.2190000000001</v>
          </cell>
        </row>
        <row r="183">
          <cell r="A183" t="str">
            <v>822007</v>
          </cell>
          <cell r="B183" t="str">
            <v>FOREIGN DOCUMENTARY BILLS L</v>
          </cell>
          <cell r="C183">
            <v>686380</v>
          </cell>
        </row>
        <row r="184">
          <cell r="A184" t="str">
            <v>823003</v>
          </cell>
          <cell r="B184" t="str">
            <v>CURTOMER'S LIABILITY L.G.</v>
          </cell>
          <cell r="C184">
            <v>204592</v>
          </cell>
        </row>
        <row r="185">
          <cell r="A185" t="str">
            <v>824003</v>
          </cell>
          <cell r="B185" t="str">
            <v>CUSTOMER LIABILITY L.C. (CA</v>
          </cell>
          <cell r="C185">
            <v>109130</v>
          </cell>
        </row>
        <row r="186">
          <cell r="A186" t="str">
            <v>824004</v>
          </cell>
          <cell r="B186" t="str">
            <v>CUSTOMER LIABILITY L.C. (IC</v>
          </cell>
          <cell r="C186">
            <v>22535</v>
          </cell>
        </row>
        <row r="187">
          <cell r="A187" t="str">
            <v>829001</v>
          </cell>
          <cell r="B187" t="str">
            <v>CUST LIAB. L/C ACCEPTANCE</v>
          </cell>
          <cell r="C187">
            <v>187376</v>
          </cell>
        </row>
        <row r="188">
          <cell r="A188" t="str">
            <v>842012</v>
          </cell>
          <cell r="B188" t="str">
            <v>MAIN OFFICE ACCOUNT - BD</v>
          </cell>
          <cell r="C188">
            <v>942726.31900000002</v>
          </cell>
        </row>
        <row r="189">
          <cell r="A189" t="str">
            <v>861001</v>
          </cell>
          <cell r="B189" t="str">
            <v>EXPENDITURE ACCOUNT</v>
          </cell>
          <cell r="C189">
            <v>130778.584</v>
          </cell>
        </row>
        <row r="190">
          <cell r="A190" t="str">
            <v>915011</v>
          </cell>
          <cell r="B190" t="str">
            <v>ADVANCES CONSUMER-PIL FINAN</v>
          </cell>
          <cell r="C190">
            <v>6288282.5690000001</v>
          </cell>
        </row>
        <row r="191">
          <cell r="A191" t="str">
            <v>921001</v>
          </cell>
          <cell r="B191" t="str">
            <v>ELECTRICAL &amp; OFFICE APPLIAN</v>
          </cell>
          <cell r="C191">
            <v>34310.396999999997</v>
          </cell>
        </row>
      </sheetData>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22"/>
      <sheetName val="AL922"/>
      <sheetName val="March 110"/>
      <sheetName val="MarchSL904"/>
      <sheetName val="Feb"/>
      <sheetName val="December 06"/>
      <sheetName val="November 06"/>
      <sheetName val="I-B"/>
      <sheetName val="I-BR"/>
      <sheetName val="34-38.2"/>
    </sheetNames>
    <sheetDataSet>
      <sheetData sheetId="0"/>
      <sheetData sheetId="1"/>
      <sheetData sheetId="2" refreshError="1">
        <row r="5">
          <cell r="A5" t="str">
            <v>001001</v>
          </cell>
          <cell r="B5" t="str">
            <v>I/R ON LOANS / SMALL LOANS</v>
          </cell>
          <cell r="C5">
            <v>425.88499999999999</v>
          </cell>
        </row>
        <row r="6">
          <cell r="A6" t="str">
            <v>001020</v>
          </cell>
          <cell r="B6" t="str">
            <v>I/R ON OVERDRAFTS</v>
          </cell>
          <cell r="C6">
            <v>3.5999999999999997E-2</v>
          </cell>
        </row>
        <row r="7">
          <cell r="A7" t="str">
            <v>001053</v>
          </cell>
          <cell r="B7" t="str">
            <v>CONSUMER LOAN</v>
          </cell>
          <cell r="C7">
            <v>74366.25</v>
          </cell>
        </row>
        <row r="8">
          <cell r="A8" t="str">
            <v>025014</v>
          </cell>
          <cell r="B8" t="str">
            <v>MAIN OFFICE ACCOUNT</v>
          </cell>
          <cell r="C8">
            <v>5452.0119999999997</v>
          </cell>
        </row>
        <row r="9">
          <cell r="A9" t="str">
            <v>062002</v>
          </cell>
          <cell r="B9" t="str">
            <v>PLS EXCHANGE-DOLLAR</v>
          </cell>
          <cell r="C9">
            <v>37.012999999999998</v>
          </cell>
        </row>
        <row r="10">
          <cell r="A10" t="str">
            <v>062004</v>
          </cell>
          <cell r="B10" t="str">
            <v>PLS EXCHANGE OTHER CURRENCI</v>
          </cell>
          <cell r="C10">
            <v>12.048999999999999</v>
          </cell>
        </row>
        <row r="11">
          <cell r="A11" t="str">
            <v>064019</v>
          </cell>
          <cell r="B11" t="str">
            <v>FEE FOR RENDERING OTHER SER</v>
          </cell>
          <cell r="C11">
            <v>282</v>
          </cell>
        </row>
        <row r="12">
          <cell r="A12" t="str">
            <v>064022</v>
          </cell>
          <cell r="B12" t="str">
            <v>PLS COM ON ISSUE OF NEW CHE</v>
          </cell>
          <cell r="C12">
            <v>52.5</v>
          </cell>
        </row>
        <row r="13">
          <cell r="A13" t="str">
            <v>078001</v>
          </cell>
          <cell r="B13" t="str">
            <v>PLS O/R-INCIDENTAL CHARGES</v>
          </cell>
          <cell r="C13">
            <v>340.411</v>
          </cell>
        </row>
        <row r="14">
          <cell r="A14" t="str">
            <v>078057</v>
          </cell>
          <cell r="B14" t="str">
            <v>FACILITIES PROCESSING FEES</v>
          </cell>
          <cell r="C14">
            <v>20</v>
          </cell>
        </row>
        <row r="15">
          <cell r="A15" t="str">
            <v>078084</v>
          </cell>
          <cell r="B15" t="str">
            <v>CONSUMER LOAN - PREPAYMENT</v>
          </cell>
          <cell r="C15">
            <v>4750.0159999999996</v>
          </cell>
        </row>
        <row r="16">
          <cell r="A16" t="str">
            <v>078085</v>
          </cell>
          <cell r="B16" t="str">
            <v>CONSUMER LOAN - MISC FEES</v>
          </cell>
          <cell r="C16">
            <v>6718</v>
          </cell>
        </row>
        <row r="17">
          <cell r="A17" t="str">
            <v>078094</v>
          </cell>
          <cell r="B17" t="str">
            <v>BENEFIT SWITCH RELATED INCO</v>
          </cell>
          <cell r="C17">
            <v>55.25</v>
          </cell>
        </row>
        <row r="18">
          <cell r="A18" t="str">
            <v>080001</v>
          </cell>
          <cell r="B18" t="str">
            <v>POSTAGE RECOVERIES - CORPOR</v>
          </cell>
          <cell r="C18">
            <v>145</v>
          </cell>
        </row>
        <row r="19">
          <cell r="A19" t="str">
            <v>080003</v>
          </cell>
          <cell r="B19" t="str">
            <v>TELEGRAM RECOVERIES</v>
          </cell>
          <cell r="C19">
            <v>39</v>
          </cell>
        </row>
        <row r="20">
          <cell r="A20" t="str">
            <v>080009</v>
          </cell>
          <cell r="B20" t="str">
            <v>CLEARING CHEQUE  RECOVERIES</v>
          </cell>
          <cell r="C20">
            <v>225</v>
          </cell>
        </row>
        <row r="21">
          <cell r="A21" t="str">
            <v>080021</v>
          </cell>
          <cell r="B21" t="str">
            <v>TEZRAFTAAR TT REIMBURSEMENT</v>
          </cell>
          <cell r="C21">
            <v>5040</v>
          </cell>
        </row>
        <row r="22">
          <cell r="A22" t="str">
            <v>080023</v>
          </cell>
          <cell r="B22" t="str">
            <v>INSURANCE RECOVERIES - CONS</v>
          </cell>
          <cell r="C22">
            <v>13358.814</v>
          </cell>
        </row>
        <row r="23">
          <cell r="A23" t="str">
            <v>114011</v>
          </cell>
          <cell r="B23" t="str">
            <v>INTEREST PAID - CURRENT ACC</v>
          </cell>
          <cell r="C23">
            <v>12.476000000000001</v>
          </cell>
        </row>
        <row r="24">
          <cell r="A24" t="str">
            <v>122012</v>
          </cell>
          <cell r="B24" t="str">
            <v>SB DEPOSITS - BD</v>
          </cell>
          <cell r="C24">
            <v>413.74599999999998</v>
          </cell>
        </row>
        <row r="25">
          <cell r="A25" t="str">
            <v>123013</v>
          </cell>
          <cell r="B25" t="str">
            <v>FIXED DEPOSITS BD</v>
          </cell>
          <cell r="C25">
            <v>19317.004000000001</v>
          </cell>
        </row>
        <row r="26">
          <cell r="A26" t="str">
            <v>123019</v>
          </cell>
          <cell r="B26" t="str">
            <v>FIXED DEPOSITS - US $</v>
          </cell>
          <cell r="C26">
            <v>4321.0039999999999</v>
          </cell>
        </row>
        <row r="27">
          <cell r="A27" t="str">
            <v>130014</v>
          </cell>
          <cell r="B27" t="str">
            <v>MAIN OFFICE ACCOUNT</v>
          </cell>
          <cell r="C27">
            <v>7974</v>
          </cell>
        </row>
        <row r="28">
          <cell r="A28" t="str">
            <v>140011</v>
          </cell>
          <cell r="B28" t="str">
            <v>BASIC SALARIES - OFFICERS</v>
          </cell>
          <cell r="C28">
            <v>8384.2450000000008</v>
          </cell>
        </row>
        <row r="29">
          <cell r="A29" t="str">
            <v>140012</v>
          </cell>
          <cell r="B29" t="str">
            <v>BASIC SALARIES - CLERICAL</v>
          </cell>
          <cell r="C29">
            <v>748.8</v>
          </cell>
        </row>
        <row r="30">
          <cell r="A30" t="str">
            <v>145020</v>
          </cell>
          <cell r="B30" t="str">
            <v>OTHER ALLOWANCES</v>
          </cell>
          <cell r="C30">
            <v>6088.6970000000001</v>
          </cell>
        </row>
        <row r="31">
          <cell r="A31" t="str">
            <v>145067</v>
          </cell>
          <cell r="B31" t="str">
            <v>TEZRAFTAR EVENING /FRIDAY A</v>
          </cell>
          <cell r="C31">
            <v>308</v>
          </cell>
        </row>
        <row r="32">
          <cell r="A32" t="str">
            <v>148001</v>
          </cell>
          <cell r="B32" t="str">
            <v>MESSENGER / OFFICE BOYS</v>
          </cell>
          <cell r="C32">
            <v>300</v>
          </cell>
        </row>
        <row r="33">
          <cell r="A33" t="str">
            <v>152012</v>
          </cell>
          <cell r="B33" t="str">
            <v>MEDIACAL INSURANCE-OVS</v>
          </cell>
          <cell r="C33">
            <v>1013.545</v>
          </cell>
        </row>
        <row r="34">
          <cell r="A34" t="str">
            <v>155011</v>
          </cell>
          <cell r="B34" t="str">
            <v>EOSB EXPATS</v>
          </cell>
          <cell r="C34">
            <v>-37.22</v>
          </cell>
        </row>
        <row r="35">
          <cell r="A35" t="str">
            <v>165001</v>
          </cell>
          <cell r="B35" t="str">
            <v>BONUS PAID  - (OFFICERS)</v>
          </cell>
          <cell r="C35">
            <v>268.83999999999997</v>
          </cell>
        </row>
        <row r="36">
          <cell r="A36" t="str">
            <v>172001</v>
          </cell>
          <cell r="B36" t="str">
            <v>PERFORMANCE AWARDS</v>
          </cell>
          <cell r="C36">
            <v>-10882.87</v>
          </cell>
        </row>
        <row r="37">
          <cell r="A37" t="str">
            <v>172002</v>
          </cell>
          <cell r="B37" t="str">
            <v>SALES DEVELOPMENT INCENTIVE</v>
          </cell>
          <cell r="C37">
            <v>166.04</v>
          </cell>
        </row>
        <row r="38">
          <cell r="A38" t="str">
            <v>180001</v>
          </cell>
          <cell r="B38" t="str">
            <v>RENT - OFFICE</v>
          </cell>
          <cell r="C38">
            <v>3600</v>
          </cell>
        </row>
        <row r="39">
          <cell r="A39" t="str">
            <v>180002</v>
          </cell>
          <cell r="B39" t="str">
            <v>RENT - GODOWN</v>
          </cell>
          <cell r="C39">
            <v>118.54600000000001</v>
          </cell>
        </row>
        <row r="40">
          <cell r="A40" t="str">
            <v>180011</v>
          </cell>
          <cell r="B40" t="str">
            <v>RATES &amp; TAXES - TRADE LICEN</v>
          </cell>
          <cell r="C40">
            <v>360</v>
          </cell>
        </row>
        <row r="41">
          <cell r="A41" t="str">
            <v>180012</v>
          </cell>
          <cell r="B41" t="str">
            <v>RATES &amp; TAXES - COMMERCIAL</v>
          </cell>
          <cell r="C41">
            <v>3209.2220000000002</v>
          </cell>
        </row>
        <row r="42">
          <cell r="A42" t="str">
            <v>190001</v>
          </cell>
          <cell r="B42" t="str">
            <v>GAS - ELECTRICITY-OFFICE</v>
          </cell>
          <cell r="C42">
            <v>1614.0139999999999</v>
          </cell>
        </row>
        <row r="43">
          <cell r="A43" t="str">
            <v>195001</v>
          </cell>
          <cell r="B43" t="str">
            <v>INSURANCE-FIRE/THEIFT</v>
          </cell>
          <cell r="C43">
            <v>281.60000000000002</v>
          </cell>
        </row>
        <row r="44">
          <cell r="A44" t="str">
            <v>195011</v>
          </cell>
          <cell r="B44" t="str">
            <v>GOSI LOCAL</v>
          </cell>
          <cell r="C44">
            <v>1418.88</v>
          </cell>
        </row>
        <row r="45">
          <cell r="A45" t="str">
            <v>195012</v>
          </cell>
          <cell r="B45" t="str">
            <v>INSURANCE-FIRE/THEFT</v>
          </cell>
          <cell r="C45">
            <v>35.076000000000001</v>
          </cell>
        </row>
        <row r="46">
          <cell r="A46" t="str">
            <v>200002</v>
          </cell>
          <cell r="B46" t="str">
            <v>RETAINER'S FEES</v>
          </cell>
          <cell r="C46">
            <v>221.52799999999999</v>
          </cell>
        </row>
        <row r="47">
          <cell r="A47" t="str">
            <v>205005</v>
          </cell>
          <cell r="B47" t="str">
            <v>COURIER CHARGES - CORPORATE</v>
          </cell>
          <cell r="C47">
            <v>100</v>
          </cell>
        </row>
        <row r="48">
          <cell r="A48" t="str">
            <v>206001</v>
          </cell>
          <cell r="B48" t="str">
            <v>TELEPHONE / TRUNK CALL - OF</v>
          </cell>
          <cell r="C48">
            <v>148.24199999999999</v>
          </cell>
        </row>
        <row r="49">
          <cell r="A49" t="str">
            <v>206011</v>
          </cell>
          <cell r="B49" t="str">
            <v>FAX - OFFICE</v>
          </cell>
          <cell r="C49">
            <v>30</v>
          </cell>
        </row>
        <row r="50">
          <cell r="A50" t="str">
            <v>207011</v>
          </cell>
          <cell r="B50" t="str">
            <v>TELEPHONE LINE FOR REUTERS/</v>
          </cell>
          <cell r="C50">
            <v>50</v>
          </cell>
        </row>
        <row r="51">
          <cell r="A51" t="str">
            <v>208002</v>
          </cell>
          <cell r="B51" t="str">
            <v>RUETER FEE / SWIFT EXPENSES</v>
          </cell>
          <cell r="C51">
            <v>82.224000000000004</v>
          </cell>
        </row>
        <row r="52">
          <cell r="A52" t="str">
            <v>208003</v>
          </cell>
          <cell r="B52" t="str">
            <v>SOFTWARE CHARGES</v>
          </cell>
          <cell r="C52">
            <v>31.103999999999999</v>
          </cell>
        </row>
        <row r="53">
          <cell r="A53" t="str">
            <v>208004</v>
          </cell>
          <cell r="B53" t="str">
            <v>USER LICENSE CHARGES</v>
          </cell>
          <cell r="C53">
            <v>17.846</v>
          </cell>
        </row>
        <row r="54">
          <cell r="A54" t="str">
            <v>208012</v>
          </cell>
          <cell r="B54" t="str">
            <v>BENEFIT SWITCH EXPENSES</v>
          </cell>
          <cell r="C54">
            <v>4507.7929999999997</v>
          </cell>
        </row>
        <row r="55">
          <cell r="A55" t="str">
            <v>215001</v>
          </cell>
          <cell r="B55" t="str">
            <v>AUDITOR'S FEES</v>
          </cell>
          <cell r="C55">
            <v>286.52</v>
          </cell>
        </row>
        <row r="56">
          <cell r="A56" t="str">
            <v>218001</v>
          </cell>
          <cell r="B56" t="str">
            <v>DEPRECIATION-ELECTRICAL &amp; O</v>
          </cell>
          <cell r="C56">
            <v>968.44100000000003</v>
          </cell>
        </row>
        <row r="57">
          <cell r="A57" t="str">
            <v>218002</v>
          </cell>
          <cell r="B57" t="str">
            <v>DEPRECIATION-FIRE EXTINGUIS</v>
          </cell>
          <cell r="C57">
            <v>12.5</v>
          </cell>
        </row>
        <row r="58">
          <cell r="A58" t="str">
            <v>220012</v>
          </cell>
          <cell r="B58" t="str">
            <v>FURNITURE &amp; FIXTURES WOODEN</v>
          </cell>
          <cell r="C58">
            <v>394.25599999999997</v>
          </cell>
        </row>
        <row r="59">
          <cell r="A59" t="str">
            <v>221003</v>
          </cell>
          <cell r="B59" t="str">
            <v>DEPRECIATION-LEASE HOLD IMP</v>
          </cell>
          <cell r="C59">
            <v>585.54899999999998</v>
          </cell>
        </row>
        <row r="60">
          <cell r="A60" t="str">
            <v>222001</v>
          </cell>
          <cell r="B60" t="str">
            <v>DEPRECIATION IT HARDWARE-PC</v>
          </cell>
          <cell r="C60">
            <v>2300.864</v>
          </cell>
        </row>
        <row r="61">
          <cell r="A61" t="str">
            <v>225007</v>
          </cell>
          <cell r="B61" t="str">
            <v>REPAIRS - I T HARDWARE</v>
          </cell>
          <cell r="C61">
            <v>614.97199999999998</v>
          </cell>
        </row>
        <row r="62">
          <cell r="A62" t="str">
            <v>225008</v>
          </cell>
          <cell r="B62" t="str">
            <v>REPAIRS - CABLING</v>
          </cell>
          <cell r="C62">
            <v>4.4779999999999998</v>
          </cell>
        </row>
        <row r="63">
          <cell r="A63" t="str">
            <v>235001</v>
          </cell>
          <cell r="B63" t="str">
            <v>OFFICE STATIONERY</v>
          </cell>
          <cell r="C63">
            <v>60.155000000000001</v>
          </cell>
        </row>
        <row r="64">
          <cell r="A64" t="str">
            <v>235002</v>
          </cell>
          <cell r="B64" t="str">
            <v>SECURITY STATIONERY</v>
          </cell>
          <cell r="C64">
            <v>20</v>
          </cell>
        </row>
        <row r="65">
          <cell r="A65" t="str">
            <v>235004</v>
          </cell>
          <cell r="B65" t="str">
            <v>PRINTING STATIONERY</v>
          </cell>
          <cell r="C65">
            <v>184.53</v>
          </cell>
        </row>
        <row r="66">
          <cell r="A66" t="str">
            <v>237001</v>
          </cell>
          <cell r="B66" t="str">
            <v>OFFICE RUNNING EXPENSES</v>
          </cell>
          <cell r="C66">
            <v>79.855000000000004</v>
          </cell>
        </row>
        <row r="67">
          <cell r="A67" t="str">
            <v>237002</v>
          </cell>
          <cell r="B67" t="str">
            <v>JANITORIAL CHARGES</v>
          </cell>
          <cell r="C67">
            <v>140</v>
          </cell>
        </row>
        <row r="68">
          <cell r="A68" t="str">
            <v>240005</v>
          </cell>
          <cell r="B68" t="str">
            <v>BILLBOARDS AND SIGNAGE</v>
          </cell>
          <cell r="C68">
            <v>23.513999999999999</v>
          </cell>
        </row>
        <row r="69">
          <cell r="A69" t="str">
            <v>240009</v>
          </cell>
          <cell r="B69" t="str">
            <v>PRESS ADVERTISING</v>
          </cell>
          <cell r="C69">
            <v>320.20999999999998</v>
          </cell>
        </row>
        <row r="70">
          <cell r="A70" t="str">
            <v>240015</v>
          </cell>
          <cell r="B70" t="str">
            <v>MISCELLANEOUS</v>
          </cell>
          <cell r="C70">
            <v>976.15099999999995</v>
          </cell>
        </row>
        <row r="71">
          <cell r="A71" t="str">
            <v>245001</v>
          </cell>
          <cell r="B71" t="str">
            <v>ENTERTAINMENT</v>
          </cell>
          <cell r="C71">
            <v>173.92</v>
          </cell>
        </row>
        <row r="72">
          <cell r="A72" t="str">
            <v>260001</v>
          </cell>
          <cell r="B72" t="str">
            <v>SUBSCRIPTIONS PERIODICAL /</v>
          </cell>
          <cell r="C72">
            <v>12.4</v>
          </cell>
        </row>
        <row r="73">
          <cell r="A73" t="str">
            <v>271001</v>
          </cell>
          <cell r="B73" t="str">
            <v>SECURITY GUARDS CHARGES</v>
          </cell>
          <cell r="C73">
            <v>3504</v>
          </cell>
        </row>
        <row r="74">
          <cell r="A74" t="str">
            <v>272001</v>
          </cell>
          <cell r="B74" t="str">
            <v>CASH TRANSPORT CHARGES</v>
          </cell>
          <cell r="C74">
            <v>246.86600000000001</v>
          </cell>
        </row>
        <row r="75">
          <cell r="A75" t="str">
            <v>283004</v>
          </cell>
          <cell r="B75" t="str">
            <v>OTHERS</v>
          </cell>
          <cell r="C75">
            <v>99.28</v>
          </cell>
        </row>
        <row r="76">
          <cell r="A76" t="str">
            <v>285042</v>
          </cell>
          <cell r="B76" t="str">
            <v>CHEQUE RETURN CHARGES</v>
          </cell>
          <cell r="C76">
            <v>110</v>
          </cell>
        </row>
        <row r="77">
          <cell r="A77" t="str">
            <v>285088</v>
          </cell>
          <cell r="B77" t="str">
            <v>CREDIT CARD &amp; CONSUMER LOAN</v>
          </cell>
          <cell r="C77">
            <v>3484.741</v>
          </cell>
        </row>
        <row r="78">
          <cell r="A78" t="str">
            <v>285091</v>
          </cell>
          <cell r="B78" t="str">
            <v>MASTER CARD MISC EXPENSES</v>
          </cell>
          <cell r="C78">
            <v>302</v>
          </cell>
        </row>
        <row r="79">
          <cell r="A79" t="str">
            <v>288001</v>
          </cell>
          <cell r="B79" t="str">
            <v>HO SHARE OF EXPENSES</v>
          </cell>
          <cell r="C79">
            <v>4044</v>
          </cell>
        </row>
        <row r="80">
          <cell r="A80" t="str">
            <v>290011</v>
          </cell>
          <cell r="B80" t="str">
            <v>IT CHARGES PAID TO HO</v>
          </cell>
          <cell r="C80">
            <v>502.666</v>
          </cell>
        </row>
        <row r="84">
          <cell r="A84" t="str">
            <v>309012</v>
          </cell>
          <cell r="B84" t="str">
            <v>UNREMITTED PROFIT OF FOREIG</v>
          </cell>
          <cell r="C84">
            <v>178973.17300000001</v>
          </cell>
        </row>
        <row r="85">
          <cell r="A85" t="str">
            <v>321004</v>
          </cell>
          <cell r="B85" t="str">
            <v>CURRENT DEPOSITS (UNCLAIMED</v>
          </cell>
          <cell r="C85">
            <v>1867.155</v>
          </cell>
        </row>
        <row r="86">
          <cell r="A86" t="str">
            <v>321052</v>
          </cell>
          <cell r="B86" t="str">
            <v>CURRENT DEPOSITS BD</v>
          </cell>
          <cell r="C86">
            <v>165188.34299999999</v>
          </cell>
        </row>
        <row r="87">
          <cell r="A87" t="str">
            <v>322021</v>
          </cell>
          <cell r="B87" t="str">
            <v>AL-AMMAN DEPOSITS - BAHRAIN</v>
          </cell>
          <cell r="C87">
            <v>13732.145</v>
          </cell>
        </row>
        <row r="88">
          <cell r="A88" t="str">
            <v>325001</v>
          </cell>
          <cell r="B88" t="str">
            <v>FOREIGN CURRENCY CD US $</v>
          </cell>
          <cell r="C88">
            <v>37.700000000000003</v>
          </cell>
        </row>
        <row r="89">
          <cell r="A89" t="str">
            <v>343037</v>
          </cell>
          <cell r="B89" t="str">
            <v>SD/SC UAE DIRHAM</v>
          </cell>
          <cell r="C89">
            <v>0</v>
          </cell>
        </row>
        <row r="90">
          <cell r="A90" t="str">
            <v>343073</v>
          </cell>
          <cell r="B90" t="str">
            <v>SD/SC PAKISTAN SCHOOL FEE</v>
          </cell>
          <cell r="C90">
            <v>0</v>
          </cell>
        </row>
        <row r="91">
          <cell r="A91" t="str">
            <v>343089</v>
          </cell>
          <cell r="B91" t="str">
            <v>CASH RECEIVED FOR TEZRAFTAR</v>
          </cell>
          <cell r="C91">
            <v>0</v>
          </cell>
        </row>
        <row r="92">
          <cell r="A92" t="str">
            <v>344001</v>
          </cell>
          <cell r="B92" t="str">
            <v>SUD CE A/C ACCOUNTS DEPARTM</v>
          </cell>
          <cell r="C92">
            <v>22453</v>
          </cell>
        </row>
        <row r="93">
          <cell r="A93" t="str">
            <v>344024</v>
          </cell>
          <cell r="B93" t="str">
            <v>CUSTOMER SALARY BAHRAIN</v>
          </cell>
          <cell r="C93">
            <v>0</v>
          </cell>
        </row>
        <row r="94">
          <cell r="A94" t="str">
            <v>344068</v>
          </cell>
          <cell r="B94" t="str">
            <v>CASH MASTER CARD</v>
          </cell>
          <cell r="C94">
            <v>408</v>
          </cell>
        </row>
        <row r="95">
          <cell r="A95" t="str">
            <v>344078</v>
          </cell>
          <cell r="B95" t="str">
            <v>TT / DD/FDD HOME REMITT. CA</v>
          </cell>
          <cell r="C95">
            <v>0</v>
          </cell>
        </row>
        <row r="96">
          <cell r="A96" t="str">
            <v>344082</v>
          </cell>
          <cell r="B96" t="str">
            <v>REMITT. CASH</v>
          </cell>
          <cell r="C96">
            <v>0</v>
          </cell>
        </row>
        <row r="97">
          <cell r="A97" t="str">
            <v>344088</v>
          </cell>
          <cell r="B97" t="str">
            <v>UN-CLAIMED DEPOSITS</v>
          </cell>
          <cell r="C97">
            <v>63.381</v>
          </cell>
        </row>
        <row r="98">
          <cell r="A98" t="str">
            <v>349001</v>
          </cell>
          <cell r="B98" t="str">
            <v>SD-CLEARING ADJUSTMENT</v>
          </cell>
          <cell r="C98">
            <v>0</v>
          </cell>
        </row>
        <row r="99">
          <cell r="A99" t="str">
            <v>359008</v>
          </cell>
          <cell r="B99" t="str">
            <v>EXCESS CASH</v>
          </cell>
          <cell r="C99">
            <v>11</v>
          </cell>
        </row>
        <row r="100">
          <cell r="A100" t="str">
            <v>359083</v>
          </cell>
          <cell r="B100" t="str">
            <v>SD PARKING ACCOUNT</v>
          </cell>
          <cell r="C100">
            <v>0</v>
          </cell>
        </row>
        <row r="101">
          <cell r="A101" t="str">
            <v>359096</v>
          </cell>
          <cell r="B101" t="str">
            <v>CASH PURGED IN ATM</v>
          </cell>
          <cell r="C101">
            <v>140</v>
          </cell>
        </row>
        <row r="102">
          <cell r="A102" t="str">
            <v>381012</v>
          </cell>
          <cell r="B102" t="str">
            <v>PLS SAVING DEP-BD OVERSEAS</v>
          </cell>
          <cell r="C102">
            <v>259845.967</v>
          </cell>
        </row>
        <row r="103">
          <cell r="A103" t="str">
            <v>401021</v>
          </cell>
          <cell r="B103" t="str">
            <v>FIXED DEPOSITS BD - ONE MON</v>
          </cell>
          <cell r="C103">
            <v>358004.07500000001</v>
          </cell>
        </row>
        <row r="104">
          <cell r="A104" t="str">
            <v>401022</v>
          </cell>
          <cell r="B104" t="str">
            <v>FIXED DEP. BD - THREE MONTH</v>
          </cell>
          <cell r="C104">
            <v>1130094.567</v>
          </cell>
        </row>
        <row r="105">
          <cell r="A105" t="str">
            <v>401023</v>
          </cell>
          <cell r="B105" t="str">
            <v>FIXED DEPOSITS BD - SIX MON</v>
          </cell>
          <cell r="C105">
            <v>10480.473</v>
          </cell>
        </row>
        <row r="106">
          <cell r="A106" t="str">
            <v>401024</v>
          </cell>
          <cell r="B106" t="str">
            <v>FIXED DEPOSITS BD - ONE YEA</v>
          </cell>
          <cell r="C106">
            <v>43956.29</v>
          </cell>
        </row>
        <row r="107">
          <cell r="A107" t="str">
            <v>405001</v>
          </cell>
          <cell r="B107" t="str">
            <v>FC. FIXED DEP. US$ - 3 MONT</v>
          </cell>
          <cell r="C107">
            <v>2364.2869999999998</v>
          </cell>
        </row>
        <row r="108">
          <cell r="A108" t="str">
            <v>405041</v>
          </cell>
          <cell r="B108" t="str">
            <v>FC. FIXED DEP. US$ - 1 MONT</v>
          </cell>
          <cell r="C108">
            <v>318286.94699999999</v>
          </cell>
        </row>
        <row r="109">
          <cell r="A109" t="str">
            <v>421001</v>
          </cell>
          <cell r="B109" t="str">
            <v>PAYORDER ISSUED</v>
          </cell>
          <cell r="C109">
            <v>2780</v>
          </cell>
        </row>
        <row r="110">
          <cell r="A110" t="str">
            <v>434003</v>
          </cell>
          <cell r="B110" t="str">
            <v>PROVISION FOR INCENTIVE/AWA</v>
          </cell>
          <cell r="C110">
            <v>-4703.3519999999999</v>
          </cell>
        </row>
        <row r="111">
          <cell r="A111" t="str">
            <v>434019</v>
          </cell>
          <cell r="B111" t="str">
            <v>PROVISION FOR LEGAL &amp;PROF C</v>
          </cell>
          <cell r="C111">
            <v>286.52</v>
          </cell>
        </row>
        <row r="112">
          <cell r="A112" t="str">
            <v>434020</v>
          </cell>
          <cell r="B112" t="str">
            <v>PROVISION FOR SUBSCRIPTION</v>
          </cell>
          <cell r="C112">
            <v>5906.86</v>
          </cell>
        </row>
        <row r="113">
          <cell r="A113" t="str">
            <v>434021</v>
          </cell>
          <cell r="B113" t="str">
            <v>PROVISION FOR BONUS PAYABLE</v>
          </cell>
          <cell r="C113">
            <v>834.125</v>
          </cell>
        </row>
        <row r="114">
          <cell r="A114" t="str">
            <v>434025</v>
          </cell>
          <cell r="B114" t="str">
            <v>PROVISION FOR TELEPHONE</v>
          </cell>
          <cell r="C114">
            <v>100</v>
          </cell>
        </row>
        <row r="115">
          <cell r="A115" t="str">
            <v>434098</v>
          </cell>
          <cell r="B115" t="str">
            <v>PROVISION FOR OTHER EXPENSE</v>
          </cell>
          <cell r="C115">
            <v>12002.36</v>
          </cell>
        </row>
        <row r="116">
          <cell r="A116" t="str">
            <v>461011</v>
          </cell>
          <cell r="B116" t="str">
            <v>GENERAL PROVISION FOR CONSU</v>
          </cell>
          <cell r="C116">
            <v>80050.322</v>
          </cell>
        </row>
        <row r="117">
          <cell r="A117" t="str">
            <v>467001</v>
          </cell>
          <cell r="B117" t="str">
            <v>FURNITURE &amp; FIXTURES WOODEN</v>
          </cell>
          <cell r="C117">
            <v>2280.19</v>
          </cell>
        </row>
        <row r="118">
          <cell r="A118" t="str">
            <v>471021</v>
          </cell>
          <cell r="B118" t="str">
            <v>END SERVICE BENEFITS - OVS.</v>
          </cell>
          <cell r="C118">
            <v>286.06</v>
          </cell>
        </row>
        <row r="119">
          <cell r="A119" t="str">
            <v>501001</v>
          </cell>
          <cell r="B119" t="str">
            <v>ELECTRICAL &amp; OFFICE APPLIAN</v>
          </cell>
          <cell r="C119">
            <v>11951.974</v>
          </cell>
        </row>
        <row r="120">
          <cell r="A120" t="str">
            <v>503001</v>
          </cell>
          <cell r="B120" t="str">
            <v>PC &amp; SERVER</v>
          </cell>
          <cell r="C120">
            <v>5141.8549999999996</v>
          </cell>
        </row>
        <row r="121">
          <cell r="A121" t="str">
            <v>504003</v>
          </cell>
          <cell r="B121" t="str">
            <v>AMORTIZATION - LEASEHOLD IM</v>
          </cell>
          <cell r="C121">
            <v>5281.7870000000003</v>
          </cell>
        </row>
        <row r="122">
          <cell r="A122" t="str">
            <v>529052</v>
          </cell>
          <cell r="B122" t="str">
            <v>INTEREST PAYABLE ON SAVINGS</v>
          </cell>
          <cell r="C122">
            <v>426.22199999999998</v>
          </cell>
        </row>
        <row r="123">
          <cell r="A123" t="str">
            <v>529053</v>
          </cell>
          <cell r="B123" t="str">
            <v>INTEREST PAYABLE ON TIME DE</v>
          </cell>
          <cell r="C123">
            <v>12251.466</v>
          </cell>
        </row>
        <row r="124">
          <cell r="A124" t="str">
            <v>532012</v>
          </cell>
          <cell r="B124" t="str">
            <v>INT ON STUCK UP D/FUL DEBTS</v>
          </cell>
          <cell r="C124">
            <v>1369.3109999999999</v>
          </cell>
        </row>
        <row r="125">
          <cell r="A125" t="str">
            <v>581001</v>
          </cell>
          <cell r="B125" t="str">
            <v>INCOME ACCOUNT</v>
          </cell>
          <cell r="C125">
            <v>111319.236</v>
          </cell>
        </row>
        <row r="126">
          <cell r="A126" t="str">
            <v>602012</v>
          </cell>
          <cell r="B126" t="str">
            <v>CASH ON HAND BD (BAHRAIN ON</v>
          </cell>
          <cell r="C126">
            <v>15051.07</v>
          </cell>
        </row>
        <row r="127">
          <cell r="A127" t="str">
            <v>613012</v>
          </cell>
          <cell r="B127" t="str">
            <v>CASH IN ATM SAFE BD</v>
          </cell>
          <cell r="C127">
            <v>30610</v>
          </cell>
        </row>
        <row r="128">
          <cell r="A128" t="str">
            <v>618002</v>
          </cell>
          <cell r="B128" t="str">
            <v>PLACEMENT WITH OVERSEAS BRA</v>
          </cell>
          <cell r="C128">
            <v>382508.23599999998</v>
          </cell>
        </row>
        <row r="129">
          <cell r="A129" t="str">
            <v>685031</v>
          </cell>
          <cell r="B129" t="str">
            <v>GENERAL LOAN</v>
          </cell>
          <cell r="C129">
            <v>62130.731</v>
          </cell>
        </row>
        <row r="130">
          <cell r="A130" t="str">
            <v>685034</v>
          </cell>
          <cell r="B130" t="str">
            <v>CONSUMER LOAN</v>
          </cell>
          <cell r="C130">
            <v>13931.332</v>
          </cell>
        </row>
        <row r="131">
          <cell r="A131" t="str">
            <v>742003</v>
          </cell>
          <cell r="B131" t="str">
            <v>LEASE HOLD IMPROVEMENT</v>
          </cell>
          <cell r="C131">
            <v>23421.9</v>
          </cell>
        </row>
        <row r="132">
          <cell r="A132" t="str">
            <v>744007</v>
          </cell>
          <cell r="B132" t="str">
            <v>FURNITURE &amp; FIXTURE WOODEN,</v>
          </cell>
          <cell r="C132">
            <v>3817.4</v>
          </cell>
        </row>
        <row r="133">
          <cell r="A133" t="str">
            <v>744010</v>
          </cell>
          <cell r="B133" t="str">
            <v>FURNITURE &amp; FIXTURE - MISC.</v>
          </cell>
          <cell r="C133">
            <v>2376.38</v>
          </cell>
        </row>
        <row r="134">
          <cell r="A134" t="str">
            <v>746001</v>
          </cell>
          <cell r="B134" t="str">
            <v>STOCK OF OFFICE STATIONERY</v>
          </cell>
          <cell r="C134">
            <v>629.4</v>
          </cell>
        </row>
        <row r="135">
          <cell r="A135" t="str">
            <v>746002</v>
          </cell>
          <cell r="B135" t="str">
            <v>STOCK OF SECURITY STATIONER</v>
          </cell>
          <cell r="C135">
            <v>34.155000000000001</v>
          </cell>
        </row>
        <row r="136">
          <cell r="A136" t="str">
            <v>751021</v>
          </cell>
          <cell r="B136" t="str">
            <v>ADVANCE DEPOSITS - OVS. BRS</v>
          </cell>
          <cell r="C136">
            <v>100</v>
          </cell>
        </row>
        <row r="137">
          <cell r="A137" t="str">
            <v>761032</v>
          </cell>
          <cell r="B137" t="str">
            <v>SUNDRY DEBTORS - OTHERS</v>
          </cell>
          <cell r="C137">
            <v>3300</v>
          </cell>
        </row>
        <row r="138">
          <cell r="A138" t="str">
            <v>771002</v>
          </cell>
          <cell r="B138" t="str">
            <v>SUSP.A/C CLRNG.ADJ.OTHERS</v>
          </cell>
          <cell r="C138">
            <v>542.45899999999995</v>
          </cell>
        </row>
        <row r="139">
          <cell r="A139" t="str">
            <v>772003</v>
          </cell>
          <cell r="B139" t="str">
            <v>PRE-PAID EXPENSES - OTHERS</v>
          </cell>
          <cell r="C139">
            <v>4581.848</v>
          </cell>
        </row>
        <row r="140">
          <cell r="A140" t="str">
            <v>772017</v>
          </cell>
          <cell r="B140" t="str">
            <v>OTHER RECEIVABLES</v>
          </cell>
          <cell r="C140">
            <v>10276.531999999999</v>
          </cell>
        </row>
        <row r="141">
          <cell r="A141" t="str">
            <v>774001</v>
          </cell>
          <cell r="B141" t="str">
            <v>OTHER ASSET-ADV.POSTAGE / T</v>
          </cell>
          <cell r="C141">
            <v>0</v>
          </cell>
        </row>
        <row r="142">
          <cell r="A142" t="str">
            <v>776006</v>
          </cell>
          <cell r="B142" t="str">
            <v>OTHER ASSETS A/C MARKUP REC</v>
          </cell>
          <cell r="C142">
            <v>0</v>
          </cell>
        </row>
        <row r="143">
          <cell r="A143" t="str">
            <v>779017</v>
          </cell>
          <cell r="B143" t="str">
            <v>O/A A/C TEZRAFTAR CASH EVEN</v>
          </cell>
          <cell r="C143">
            <v>2732.7</v>
          </cell>
        </row>
        <row r="144">
          <cell r="A144" t="str">
            <v>785001</v>
          </cell>
          <cell r="B144" t="str">
            <v>OTHER ASSETS - MEND</v>
          </cell>
          <cell r="C144">
            <v>-0.02</v>
          </cell>
        </row>
        <row r="145">
          <cell r="A145" t="str">
            <v>795001</v>
          </cell>
          <cell r="B145" t="str">
            <v>PC &amp; SERVER -</v>
          </cell>
          <cell r="C145">
            <v>7391.9970000000003</v>
          </cell>
        </row>
        <row r="146">
          <cell r="A146" t="str">
            <v>795002</v>
          </cell>
          <cell r="B146" t="str">
            <v>PRINTER/PERIPHERALS -</v>
          </cell>
          <cell r="C146">
            <v>848.74</v>
          </cell>
        </row>
        <row r="147">
          <cell r="A147" t="str">
            <v>795003</v>
          </cell>
          <cell r="B147" t="str">
            <v>ELEC.EQIP. UPS/STABILIZER -</v>
          </cell>
          <cell r="C147">
            <v>21669.58</v>
          </cell>
        </row>
        <row r="148">
          <cell r="A148" t="str">
            <v>795004</v>
          </cell>
          <cell r="B148" t="str">
            <v>COMMUNICATION/NETWORKING</v>
          </cell>
          <cell r="C148">
            <v>3997.0410000000002</v>
          </cell>
        </row>
        <row r="149">
          <cell r="A149" t="str">
            <v>795005</v>
          </cell>
          <cell r="B149" t="str">
            <v>IT SOFTWARE</v>
          </cell>
          <cell r="C149">
            <v>1354.46</v>
          </cell>
        </row>
        <row r="150">
          <cell r="A150" t="str">
            <v>842012</v>
          </cell>
          <cell r="B150" t="str">
            <v>MAIN OFFICE ACCOUNT - BD</v>
          </cell>
          <cell r="C150">
            <v>-513510.08399999997</v>
          </cell>
        </row>
        <row r="151">
          <cell r="A151" t="str">
            <v>861001</v>
          </cell>
          <cell r="B151" t="str">
            <v>EXPENDITURE ACCOUNT</v>
          </cell>
          <cell r="C151">
            <v>73674.25</v>
          </cell>
        </row>
        <row r="152">
          <cell r="A152" t="str">
            <v>915011</v>
          </cell>
          <cell r="B152" t="str">
            <v>ADVANCES CONSUMER-PIL FINAN</v>
          </cell>
          <cell r="C152">
            <v>2577237.64</v>
          </cell>
        </row>
        <row r="153">
          <cell r="A153" t="str">
            <v>921001</v>
          </cell>
          <cell r="B153" t="str">
            <v>ELECTRICAL &amp; OFFICE APPLIAN</v>
          </cell>
          <cell r="C153">
            <v>24763.691999999999</v>
          </cell>
        </row>
      </sheetData>
      <sheetData sheetId="3" refreshError="1">
        <row r="5">
          <cell r="A5">
            <v>3090</v>
          </cell>
          <cell r="B5" t="str">
            <v>**</v>
          </cell>
          <cell r="C5" t="str">
            <v>UNREMITTED PROFIT OF FORG</v>
          </cell>
        </row>
        <row r="6">
          <cell r="A6">
            <v>3210</v>
          </cell>
          <cell r="B6" t="str">
            <v>**</v>
          </cell>
          <cell r="C6" t="str">
            <v>CURRENT DEPOSITS</v>
          </cell>
        </row>
        <row r="7">
          <cell r="A7">
            <v>3220</v>
          </cell>
          <cell r="B7" t="str">
            <v>**</v>
          </cell>
          <cell r="C7" t="str">
            <v>CALL DEPOSITS</v>
          </cell>
        </row>
        <row r="8">
          <cell r="A8">
            <v>3250</v>
          </cell>
          <cell r="B8" t="str">
            <v>**</v>
          </cell>
          <cell r="C8" t="str">
            <v>FOREIGN CURRENCY CURRENT</v>
          </cell>
        </row>
        <row r="9">
          <cell r="A9">
            <v>3440</v>
          </cell>
          <cell r="B9" t="str">
            <v>**</v>
          </cell>
          <cell r="C9" t="str">
            <v>SUNDRY CREDITORS - OVERSE</v>
          </cell>
        </row>
        <row r="10">
          <cell r="A10">
            <v>3590</v>
          </cell>
          <cell r="B10" t="str">
            <v>**</v>
          </cell>
          <cell r="C10" t="str">
            <v>SUNDRY DEPOSITS - OTHERS</v>
          </cell>
        </row>
        <row r="11">
          <cell r="A11">
            <v>3810</v>
          </cell>
          <cell r="B11" t="str">
            <v>**</v>
          </cell>
          <cell r="C11" t="str">
            <v>SAVINGS DEPOSITS</v>
          </cell>
        </row>
        <row r="12">
          <cell r="A12">
            <v>4010</v>
          </cell>
          <cell r="B12" t="str">
            <v>**</v>
          </cell>
          <cell r="C12" t="str">
            <v>FIXED DEPOSITS</v>
          </cell>
        </row>
        <row r="13">
          <cell r="A13">
            <v>4050</v>
          </cell>
          <cell r="B13" t="str">
            <v>**</v>
          </cell>
          <cell r="C13" t="str">
            <v>FORGN. CURRENCY FIXED DEP</v>
          </cell>
        </row>
        <row r="14">
          <cell r="A14">
            <v>4210</v>
          </cell>
          <cell r="B14" t="str">
            <v>**</v>
          </cell>
          <cell r="C14" t="str">
            <v>PAYORDER ISSUED</v>
          </cell>
        </row>
        <row r="15">
          <cell r="A15">
            <v>4340</v>
          </cell>
          <cell r="B15" t="str">
            <v>**</v>
          </cell>
          <cell r="C15" t="str">
            <v>PROVISION FOR EXPENSES</v>
          </cell>
        </row>
        <row r="16">
          <cell r="A16">
            <v>4610</v>
          </cell>
          <cell r="B16" t="str">
            <v>**</v>
          </cell>
          <cell r="C16" t="str">
            <v>GENERAL RESERVES - BAD DE</v>
          </cell>
        </row>
        <row r="17">
          <cell r="A17">
            <v>4670</v>
          </cell>
          <cell r="B17" t="str">
            <v>**</v>
          </cell>
          <cell r="C17" t="str">
            <v>ACCUM. DEPR. - FURNITURE</v>
          </cell>
        </row>
        <row r="18">
          <cell r="A18">
            <v>4710</v>
          </cell>
          <cell r="B18" t="str">
            <v>**</v>
          </cell>
          <cell r="C18" t="str">
            <v>PROVISION FOR DEFERRED LI</v>
          </cell>
        </row>
        <row r="19">
          <cell r="A19">
            <v>5010</v>
          </cell>
          <cell r="B19" t="str">
            <v>**</v>
          </cell>
          <cell r="C19" t="str">
            <v>ACCUM. DEPR. - ELE. &amp; OFF</v>
          </cell>
        </row>
        <row r="20">
          <cell r="A20">
            <v>5030</v>
          </cell>
          <cell r="B20" t="str">
            <v>**</v>
          </cell>
          <cell r="C20" t="str">
            <v>ACCUM. DEPR. - IT HARDWAR</v>
          </cell>
        </row>
        <row r="21">
          <cell r="A21">
            <v>5040</v>
          </cell>
          <cell r="B21" t="str">
            <v>**</v>
          </cell>
          <cell r="C21" t="str">
            <v>ACCUM. DEPR. / AMORTIZATI</v>
          </cell>
        </row>
        <row r="22">
          <cell r="A22">
            <v>5290</v>
          </cell>
          <cell r="B22" t="str">
            <v>**</v>
          </cell>
          <cell r="C22" t="str">
            <v>PLS PROFIT/INTT. PAYABLE</v>
          </cell>
        </row>
        <row r="23">
          <cell r="A23">
            <v>5320</v>
          </cell>
          <cell r="B23" t="str">
            <v>**</v>
          </cell>
          <cell r="C23" t="str">
            <v>INT. ON CLASS. ADV. - OVE</v>
          </cell>
        </row>
        <row r="24">
          <cell r="A24">
            <v>5810</v>
          </cell>
          <cell r="B24" t="str">
            <v>**</v>
          </cell>
          <cell r="C24" t="str">
            <v>INCOME ACCOUNT</v>
          </cell>
        </row>
        <row r="30">
          <cell r="A30" t="str">
            <v>TOTA</v>
          </cell>
          <cell r="B30" t="str">
            <v>L L</v>
          </cell>
          <cell r="C30" t="str">
            <v>IABILITIES</v>
          </cell>
        </row>
        <row r="31">
          <cell r="A31" t="str">
            <v>T</v>
          </cell>
          <cell r="B31" t="str">
            <v>OTA</v>
          </cell>
          <cell r="C31" t="str">
            <v>L CREDIT VOUCHERS  =     8</v>
          </cell>
        </row>
        <row r="32">
          <cell r="A32" t="str">
            <v>T</v>
          </cell>
          <cell r="B32" t="str">
            <v>OTA</v>
          </cell>
          <cell r="C32" t="str">
            <v>L DEBIT  VOUCHERS  =     9</v>
          </cell>
        </row>
        <row r="33">
          <cell r="A33" t="str">
            <v>T</v>
          </cell>
          <cell r="B33" t="str">
            <v>OTA</v>
          </cell>
          <cell r="C33" t="str">
            <v>L ADVANCES         =</v>
          </cell>
        </row>
        <row r="34">
          <cell r="A34" t="str">
            <v>T</v>
          </cell>
          <cell r="B34" t="str">
            <v>OTA</v>
          </cell>
          <cell r="C34" t="str">
            <v>L DEPOSITS         =</v>
          </cell>
        </row>
        <row r="35">
          <cell r="A35" t="str">
            <v>.</v>
          </cell>
          <cell r="B35" t="str">
            <v>...</v>
          </cell>
          <cell r="C35" t="str">
            <v>..........................</v>
          </cell>
        </row>
        <row r="36">
          <cell r="B36" t="str">
            <v>WE</v>
          </cell>
          <cell r="C36" t="str">
            <v>HEREBY CERTIFY THAT THE A</v>
          </cell>
        </row>
        <row r="37">
          <cell r="B37" t="str">
            <v>HA</v>
          </cell>
          <cell r="C37" t="str">
            <v>VE BEEN BALANCED AND THAT</v>
          </cell>
        </row>
        <row r="38">
          <cell r="A38" t="str">
            <v>.</v>
          </cell>
          <cell r="B38" t="str">
            <v>...</v>
          </cell>
          <cell r="C38" t="str">
            <v>..........................</v>
          </cell>
        </row>
        <row r="41">
          <cell r="A41" t="str">
            <v>_x000C_</v>
          </cell>
        </row>
      </sheetData>
      <sheetData sheetId="4" refreshError="1">
        <row r="4">
          <cell r="A4" t="str">
            <v>001001</v>
          </cell>
          <cell r="B4" t="str">
            <v>I/R ON LOANS / SMALL LOANS</v>
          </cell>
          <cell r="C4">
            <v>164.59700000000001</v>
          </cell>
        </row>
        <row r="5">
          <cell r="A5" t="str">
            <v>001020</v>
          </cell>
          <cell r="B5" t="str">
            <v>I/R ON OVERDRAFTS</v>
          </cell>
          <cell r="C5">
            <v>1.9E-2</v>
          </cell>
        </row>
        <row r="6">
          <cell r="A6" t="str">
            <v>001053</v>
          </cell>
          <cell r="B6" t="str">
            <v>CONSUMER LOAN</v>
          </cell>
          <cell r="C6">
            <v>49129.576999999997</v>
          </cell>
        </row>
        <row r="7">
          <cell r="A7" t="str">
            <v>025014</v>
          </cell>
          <cell r="B7" t="str">
            <v>MAIN OFFICE ACCOUNT</v>
          </cell>
          <cell r="C7">
            <v>3502.806</v>
          </cell>
        </row>
        <row r="8">
          <cell r="A8" t="str">
            <v>062002</v>
          </cell>
          <cell r="B8" t="str">
            <v>PLS EXCHANGE-DOLLAR</v>
          </cell>
          <cell r="C8">
            <v>29.785</v>
          </cell>
        </row>
        <row r="9">
          <cell r="A9" t="str">
            <v>062004</v>
          </cell>
          <cell r="B9" t="str">
            <v>PLS EXCHANGE OTHER CURRENCI</v>
          </cell>
          <cell r="C9">
            <v>12.048999999999999</v>
          </cell>
        </row>
        <row r="10">
          <cell r="A10" t="str">
            <v>064019</v>
          </cell>
          <cell r="B10" t="str">
            <v>FEE FOR RENDERING OTHER SER</v>
          </cell>
          <cell r="C10">
            <v>162</v>
          </cell>
        </row>
        <row r="11">
          <cell r="A11" t="str">
            <v>064022</v>
          </cell>
          <cell r="B11" t="str">
            <v>PLS COM ON ISSUE OF NEW CHE</v>
          </cell>
          <cell r="C11">
            <v>35</v>
          </cell>
        </row>
        <row r="12">
          <cell r="A12" t="str">
            <v>078001</v>
          </cell>
          <cell r="B12" t="str">
            <v>PLS O/R-INCIDENTAL CHARGES</v>
          </cell>
          <cell r="C12">
            <v>246.23599999999999</v>
          </cell>
        </row>
        <row r="13">
          <cell r="A13" t="str">
            <v>078084</v>
          </cell>
          <cell r="B13" t="str">
            <v>CONSUMER LOAN - PREPAYMENT</v>
          </cell>
          <cell r="C13">
            <v>1459.039</v>
          </cell>
        </row>
        <row r="14">
          <cell r="A14" t="str">
            <v>078085</v>
          </cell>
          <cell r="B14" t="str">
            <v>CONSUMER LOAN - MISC FEES</v>
          </cell>
          <cell r="C14">
            <v>4312</v>
          </cell>
        </row>
        <row r="15">
          <cell r="A15" t="str">
            <v>078094</v>
          </cell>
          <cell r="B15" t="str">
            <v>BENEFIT SWITCH RELATED INCO</v>
          </cell>
          <cell r="C15">
            <v>40.5</v>
          </cell>
        </row>
        <row r="16">
          <cell r="A16" t="str">
            <v>080001</v>
          </cell>
          <cell r="B16" t="str">
            <v>POSTAGE RECOVERIES - CORPOR</v>
          </cell>
          <cell r="C16">
            <v>125</v>
          </cell>
        </row>
        <row r="17">
          <cell r="A17" t="str">
            <v>080003</v>
          </cell>
          <cell r="B17" t="str">
            <v>TELEGRAM RECOVERIES</v>
          </cell>
          <cell r="C17">
            <v>23</v>
          </cell>
        </row>
        <row r="18">
          <cell r="A18" t="str">
            <v>080009</v>
          </cell>
          <cell r="B18" t="str">
            <v>CLEARING CHEQUE  RECOVERIES</v>
          </cell>
          <cell r="C18">
            <v>165</v>
          </cell>
        </row>
        <row r="19">
          <cell r="A19" t="str">
            <v>080021</v>
          </cell>
          <cell r="B19" t="str">
            <v>TEZRAFTAAR TT REIMBURSEMENT</v>
          </cell>
          <cell r="C19">
            <v>3360</v>
          </cell>
        </row>
        <row r="20">
          <cell r="A20" t="str">
            <v>080023</v>
          </cell>
          <cell r="B20" t="str">
            <v>INSURANCE RECOVERIES - CONS</v>
          </cell>
          <cell r="C20">
            <v>9705.4779999999992</v>
          </cell>
        </row>
        <row r="21">
          <cell r="A21" t="str">
            <v>114011</v>
          </cell>
          <cell r="B21" t="str">
            <v>INTEREST PAID - CURRENT ACC</v>
          </cell>
          <cell r="C21">
            <v>7.4649999999999999</v>
          </cell>
        </row>
        <row r="22">
          <cell r="A22" t="str">
            <v>122012</v>
          </cell>
          <cell r="B22" t="str">
            <v>SB DEPOSITS - BD</v>
          </cell>
          <cell r="C22">
            <v>279.42099999999999</v>
          </cell>
        </row>
        <row r="23">
          <cell r="A23" t="str">
            <v>123013</v>
          </cell>
          <cell r="B23" t="str">
            <v>FIXED DEPOSITS BD</v>
          </cell>
          <cell r="C23">
            <v>12542.460999999999</v>
          </cell>
        </row>
        <row r="24">
          <cell r="A24" t="str">
            <v>123019</v>
          </cell>
          <cell r="B24" t="str">
            <v>FIXED DEPOSITS - US $</v>
          </cell>
          <cell r="C24">
            <v>2974.0050000000001</v>
          </cell>
        </row>
        <row r="25">
          <cell r="A25" t="str">
            <v>130014</v>
          </cell>
          <cell r="B25" t="str">
            <v>MAIN OFFICE ACCOUNT</v>
          </cell>
          <cell r="C25">
            <v>5404</v>
          </cell>
        </row>
        <row r="26">
          <cell r="A26" t="str">
            <v>140011</v>
          </cell>
          <cell r="B26" t="str">
            <v>BASIC SALARIES - OFFICERS</v>
          </cell>
          <cell r="C26">
            <v>5046</v>
          </cell>
        </row>
        <row r="27">
          <cell r="A27" t="str">
            <v>140012</v>
          </cell>
          <cell r="B27" t="str">
            <v>BASIC SALARIES - CLERICAL</v>
          </cell>
          <cell r="C27">
            <v>462</v>
          </cell>
        </row>
        <row r="28">
          <cell r="A28" t="str">
            <v>145020</v>
          </cell>
          <cell r="B28" t="str">
            <v>OTHER ALLOWANCES</v>
          </cell>
          <cell r="C28">
            <v>3672</v>
          </cell>
        </row>
        <row r="29">
          <cell r="A29" t="str">
            <v>145067</v>
          </cell>
          <cell r="B29" t="str">
            <v>TEZRAFTAR EVENING /FRIDAY A</v>
          </cell>
          <cell r="C29">
            <v>308</v>
          </cell>
        </row>
        <row r="30">
          <cell r="A30" t="str">
            <v>148001</v>
          </cell>
          <cell r="B30" t="str">
            <v>MESSENGER / OFFICE BOYS</v>
          </cell>
          <cell r="C30">
            <v>150</v>
          </cell>
        </row>
        <row r="31">
          <cell r="A31" t="str">
            <v>152012</v>
          </cell>
          <cell r="B31" t="str">
            <v>MEDIACAL INSURANCE-OVS</v>
          </cell>
          <cell r="C31">
            <v>500.14800000000002</v>
          </cell>
        </row>
        <row r="32">
          <cell r="A32" t="str">
            <v>155011</v>
          </cell>
          <cell r="B32" t="str">
            <v>EOSB EXPATS</v>
          </cell>
          <cell r="C32">
            <v>-90.27</v>
          </cell>
        </row>
        <row r="33">
          <cell r="A33" t="str">
            <v>172001</v>
          </cell>
          <cell r="B33" t="str">
            <v>PERFORMANCE AWARDS</v>
          </cell>
          <cell r="C33">
            <v>-5654</v>
          </cell>
        </row>
        <row r="34">
          <cell r="A34" t="str">
            <v>180001</v>
          </cell>
          <cell r="B34" t="str">
            <v>RENT - OFFICE</v>
          </cell>
          <cell r="C34">
            <v>2400</v>
          </cell>
        </row>
        <row r="35">
          <cell r="A35" t="str">
            <v>180002</v>
          </cell>
          <cell r="B35" t="str">
            <v>RENT - GODOWN</v>
          </cell>
          <cell r="C35">
            <v>59.273000000000003</v>
          </cell>
        </row>
        <row r="36">
          <cell r="A36" t="str">
            <v>180011</v>
          </cell>
          <cell r="B36" t="str">
            <v>RATES &amp; TAXES - TRADE LICEN</v>
          </cell>
          <cell r="C36">
            <v>240</v>
          </cell>
        </row>
        <row r="37">
          <cell r="A37" t="str">
            <v>180012</v>
          </cell>
          <cell r="B37" t="str">
            <v>RATES &amp; TAXES - COMMERCIAL</v>
          </cell>
          <cell r="C37">
            <v>1614.6110000000001</v>
          </cell>
        </row>
        <row r="38">
          <cell r="A38" t="str">
            <v>190001</v>
          </cell>
          <cell r="B38" t="str">
            <v>GAS - ELECTRICITY-OFFICE</v>
          </cell>
          <cell r="C38">
            <v>1001.902</v>
          </cell>
        </row>
        <row r="39">
          <cell r="A39" t="str">
            <v>195001</v>
          </cell>
          <cell r="B39" t="str">
            <v>INSURANCE-FIRE/THEIFT</v>
          </cell>
          <cell r="C39">
            <v>130.80000000000001</v>
          </cell>
        </row>
        <row r="40">
          <cell r="A40" t="str">
            <v>195011</v>
          </cell>
          <cell r="B40" t="str">
            <v>GOSI LOCAL</v>
          </cell>
          <cell r="C40">
            <v>820</v>
          </cell>
        </row>
        <row r="41">
          <cell r="A41" t="str">
            <v>195012</v>
          </cell>
          <cell r="B41" t="str">
            <v>INSURANCE-FIRE/THEFT</v>
          </cell>
          <cell r="C41">
            <v>22.07</v>
          </cell>
        </row>
        <row r="42">
          <cell r="A42" t="str">
            <v>200002</v>
          </cell>
          <cell r="B42" t="str">
            <v>RETAINER'S FEES</v>
          </cell>
          <cell r="C42">
            <v>129.86099999999999</v>
          </cell>
        </row>
        <row r="43">
          <cell r="A43" t="str">
            <v>205005</v>
          </cell>
          <cell r="B43" t="str">
            <v>COURIER CHARGES - CORPORATE</v>
          </cell>
          <cell r="C43">
            <v>100</v>
          </cell>
        </row>
        <row r="44">
          <cell r="A44" t="str">
            <v>206001</v>
          </cell>
          <cell r="B44" t="str">
            <v>TELEPHONE / TRUNK CALL - OF</v>
          </cell>
          <cell r="C44">
            <v>148.15299999999999</v>
          </cell>
        </row>
        <row r="45">
          <cell r="A45" t="str">
            <v>206011</v>
          </cell>
          <cell r="B45" t="str">
            <v>FAX - OFFICE</v>
          </cell>
          <cell r="C45">
            <v>30</v>
          </cell>
        </row>
        <row r="46">
          <cell r="A46" t="str">
            <v>207011</v>
          </cell>
          <cell r="B46" t="str">
            <v>TELEPHONE LINE FOR REUTERS/</v>
          </cell>
          <cell r="C46">
            <v>50</v>
          </cell>
        </row>
        <row r="47">
          <cell r="A47" t="str">
            <v>208002</v>
          </cell>
          <cell r="B47" t="str">
            <v>RUETER FEE / SWIFT EXPENSES</v>
          </cell>
          <cell r="C47">
            <v>65.495999999999995</v>
          </cell>
        </row>
        <row r="48">
          <cell r="A48" t="str">
            <v>208003</v>
          </cell>
          <cell r="B48" t="str">
            <v>SOFTWARE CHARGES</v>
          </cell>
          <cell r="C48">
            <v>20.736000000000001</v>
          </cell>
        </row>
        <row r="49">
          <cell r="A49" t="str">
            <v>208004</v>
          </cell>
          <cell r="B49" t="str">
            <v>USER LICENSE CHARGES</v>
          </cell>
          <cell r="C49">
            <v>8.923</v>
          </cell>
        </row>
        <row r="50">
          <cell r="A50" t="str">
            <v>208012</v>
          </cell>
          <cell r="B50" t="str">
            <v>BENEFIT SWITCH EXPENSES</v>
          </cell>
          <cell r="C50">
            <v>3412.83</v>
          </cell>
        </row>
        <row r="51">
          <cell r="A51" t="str">
            <v>218001</v>
          </cell>
          <cell r="B51" t="str">
            <v>DEPRECIATION-ELECTRICAL &amp; O</v>
          </cell>
          <cell r="C51">
            <v>968.44100000000003</v>
          </cell>
        </row>
        <row r="52">
          <cell r="A52" t="str">
            <v>220012</v>
          </cell>
          <cell r="B52" t="str">
            <v>FURNITURE &amp; FIXTURES WOODEN</v>
          </cell>
          <cell r="C52">
            <v>356.25599999999997</v>
          </cell>
        </row>
        <row r="53">
          <cell r="A53" t="str">
            <v>221003</v>
          </cell>
          <cell r="B53" t="str">
            <v>DEPRECIATION-LEASE HOLD IMP</v>
          </cell>
          <cell r="C53">
            <v>390.36599999999999</v>
          </cell>
        </row>
        <row r="54">
          <cell r="A54" t="str">
            <v>222001</v>
          </cell>
          <cell r="B54" t="str">
            <v>DEPRECIATION IT HARDWARE-PC</v>
          </cell>
          <cell r="C54">
            <v>2247.114</v>
          </cell>
        </row>
        <row r="55">
          <cell r="A55" t="str">
            <v>225007</v>
          </cell>
          <cell r="B55" t="str">
            <v>REPAIRS - I T HARDWARE</v>
          </cell>
          <cell r="C55">
            <v>307.48599999999999</v>
          </cell>
        </row>
        <row r="56">
          <cell r="A56" t="str">
            <v>225008</v>
          </cell>
          <cell r="B56" t="str">
            <v>REPAIRS - CABLING</v>
          </cell>
          <cell r="C56">
            <v>2.2389999999999999</v>
          </cell>
        </row>
        <row r="57">
          <cell r="A57" t="str">
            <v>235001</v>
          </cell>
          <cell r="B57" t="str">
            <v>OFFICE STATIONERY</v>
          </cell>
          <cell r="C57">
            <v>2.4</v>
          </cell>
        </row>
        <row r="58">
          <cell r="A58" t="str">
            <v>235002</v>
          </cell>
          <cell r="B58" t="str">
            <v>SECURITY STATIONERY</v>
          </cell>
          <cell r="C58">
            <v>13.6</v>
          </cell>
        </row>
        <row r="59">
          <cell r="A59" t="str">
            <v>235004</v>
          </cell>
          <cell r="B59" t="str">
            <v>PRINTING STATIONERY</v>
          </cell>
          <cell r="C59">
            <v>182.51499999999999</v>
          </cell>
        </row>
        <row r="60">
          <cell r="A60" t="str">
            <v>237001</v>
          </cell>
          <cell r="B60" t="str">
            <v>OFFICE RUNNING EXPENSES</v>
          </cell>
          <cell r="C60">
            <v>65.86</v>
          </cell>
        </row>
        <row r="61">
          <cell r="A61" t="str">
            <v>237002</v>
          </cell>
          <cell r="B61" t="str">
            <v>JANITORIAL CHARGES</v>
          </cell>
          <cell r="C61">
            <v>70</v>
          </cell>
        </row>
        <row r="62">
          <cell r="A62" t="str">
            <v>240005</v>
          </cell>
          <cell r="B62" t="str">
            <v>BILLBOARDS AND SIGNAGE</v>
          </cell>
          <cell r="C62">
            <v>11.757</v>
          </cell>
        </row>
        <row r="63">
          <cell r="A63" t="str">
            <v>240009</v>
          </cell>
          <cell r="B63" t="str">
            <v>PRESS ADVERTISING</v>
          </cell>
          <cell r="C63">
            <v>78.762</v>
          </cell>
        </row>
        <row r="64">
          <cell r="A64" t="str">
            <v>240015</v>
          </cell>
          <cell r="B64" t="str">
            <v>MISCELLANEOUS</v>
          </cell>
          <cell r="C64">
            <v>863.07799999999997</v>
          </cell>
        </row>
        <row r="65">
          <cell r="A65" t="str">
            <v>245001</v>
          </cell>
          <cell r="B65" t="str">
            <v>ENTERTAINMENT</v>
          </cell>
          <cell r="C65">
            <v>128.57</v>
          </cell>
        </row>
        <row r="66">
          <cell r="A66" t="str">
            <v>260001</v>
          </cell>
          <cell r="B66" t="str">
            <v>SUBSCRIPTIONS PERIODICAL /</v>
          </cell>
          <cell r="C66">
            <v>8</v>
          </cell>
        </row>
        <row r="67">
          <cell r="A67" t="str">
            <v>271001</v>
          </cell>
          <cell r="B67" t="str">
            <v>SECURITY GUARDS CHARGES</v>
          </cell>
          <cell r="C67">
            <v>1752</v>
          </cell>
        </row>
        <row r="68">
          <cell r="A68" t="str">
            <v>272001</v>
          </cell>
          <cell r="B68" t="str">
            <v>CASH TRANSPORT CHARGES</v>
          </cell>
          <cell r="C68">
            <v>141.495</v>
          </cell>
        </row>
        <row r="69">
          <cell r="A69" t="str">
            <v>285042</v>
          </cell>
          <cell r="B69" t="str">
            <v>CHEQUE RETURN CHARGES</v>
          </cell>
          <cell r="C69">
            <v>80</v>
          </cell>
        </row>
        <row r="70">
          <cell r="A70" t="str">
            <v>285088</v>
          </cell>
          <cell r="B70" t="str">
            <v>CREDIT CARD &amp; CONSUMER LOAN</v>
          </cell>
          <cell r="C70">
            <v>963.54200000000003</v>
          </cell>
        </row>
        <row r="71">
          <cell r="A71" t="str">
            <v>285091</v>
          </cell>
          <cell r="B71" t="str">
            <v>MASTER CARD MISC EXPENSES</v>
          </cell>
          <cell r="C71">
            <v>302</v>
          </cell>
        </row>
        <row r="72">
          <cell r="A72" t="str">
            <v>288001</v>
          </cell>
          <cell r="B72" t="str">
            <v>HO SHARE OF EXPENSES</v>
          </cell>
          <cell r="C72">
            <v>2696</v>
          </cell>
        </row>
        <row r="73">
          <cell r="A73" t="str">
            <v>290011</v>
          </cell>
          <cell r="B73" t="str">
            <v>IT CHARGES PAID TO HO</v>
          </cell>
          <cell r="C73">
            <v>251.333</v>
          </cell>
        </row>
      </sheetData>
      <sheetData sheetId="5" refreshError="1"/>
      <sheetData sheetId="6" refreshError="1"/>
      <sheetData sheetId="7" refreshError="1"/>
      <sheetData sheetId="8" refreshError="1"/>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in Trade"/>
      <sheetName val="Other Income"/>
      <sheetName val="Income Tax"/>
      <sheetName val="Balance Sheet"/>
      <sheetName val="Assets Liab"/>
      <sheetName val="Prov Liab"/>
      <sheetName val="Dealers Sumry"/>
      <sheetName val="Dealer Agencies"/>
      <sheetName val="GP Analysis"/>
      <sheetName val="PNL Taksh"/>
      <sheetName val="HOH Balance She"/>
      <sheetName val="HOH     P  L"/>
      <sheetName val="FixedAssets"/>
      <sheetName val="FixedAssets (2)"/>
      <sheetName val="FXArough"/>
      <sheetName val="HD Income"/>
      <sheetName val="Stock Quantity"/>
      <sheetName val="Asada Working"/>
      <sheetName val="Profit Loss"/>
      <sheetName val="Summary Gp Anal"/>
      <sheetName val="Budget 97 98"/>
      <sheetName val="Final Accounts"/>
      <sheetName val="Advance Tax"/>
      <sheetName val="Half yearly "/>
      <sheetName val="Half yearly  (2)"/>
      <sheetName val="Yamada"/>
      <sheetName val="Prductwise prof"/>
      <sheetName val="Ratio Analysis"/>
      <sheetName val="Statiscal Data"/>
      <sheetName val="Cash Flow  MIS"/>
      <sheetName val="CKD Tax Comput"/>
      <sheetName val="MIS Report 2"/>
      <sheetName val="Deferred Tax"/>
      <sheetName val="letter  title"/>
      <sheetName val="Adv to vendor"/>
      <sheetName val="ProfitProv"/>
      <sheetName val="ProdlineNW"/>
      <sheetName val="CFNW"/>
      <sheetName val="FundsNW"/>
      <sheetName val="STkTrdNW"/>
      <sheetName val="variance"/>
      <sheetName val="BSNW"/>
      <sheetName val="DTLBSNW"/>
      <sheetName val="P&amp;LNW"/>
      <sheetName val="DTLP&amp;LNW"/>
      <sheetName val="Cash Flow  HOH"/>
      <sheetName val="Cash Flow Half Yrly Accts"/>
      <sheetName val="Stock_in_Trade"/>
      <sheetName val="Other_Income"/>
      <sheetName val="Income_Tax"/>
      <sheetName val="Balance_Sheet"/>
      <sheetName val="Assets_Liab"/>
      <sheetName val="Prov_Liab"/>
      <sheetName val="Dealers_Sumry"/>
      <sheetName val="Dealer_Agencies"/>
      <sheetName val="GP_Analysis"/>
      <sheetName val="PNL_Taksh"/>
      <sheetName val="HOH_Balance_She"/>
      <sheetName val="HOH_____P__L"/>
      <sheetName val="FixedAssets_(2)"/>
      <sheetName val="HD_Income"/>
      <sheetName val="Stock_Quantity"/>
      <sheetName val="Asada_Working"/>
      <sheetName val="Profit_Loss"/>
      <sheetName val="Summary_Gp_Anal"/>
      <sheetName val="Budget_97_98"/>
      <sheetName val="Final_Accounts"/>
      <sheetName val="Advance_Tax"/>
      <sheetName val="Half_yearly_"/>
      <sheetName val="Half_yearly__(2)"/>
      <sheetName val="Prductwise_prof"/>
      <sheetName val="Ratio_Analysis"/>
      <sheetName val="Statiscal_Data"/>
      <sheetName val="Cash_Flow__MIS"/>
      <sheetName val="CKD_Tax_Comput"/>
      <sheetName val="MIS_Report_2"/>
      <sheetName val="Deferred_Tax"/>
      <sheetName val="letter__title"/>
      <sheetName val="Adv_to_vendor"/>
      <sheetName val="Cash_Flow__HOH"/>
      <sheetName val="Cash_Flow_Half_Yrly_Accts"/>
      <sheetName val="NORMAL"/>
      <sheetName val="BASIC DATA"/>
      <sheetName val="Stock_in_Trade1"/>
      <sheetName val="Other_Income1"/>
      <sheetName val="Income_Tax1"/>
      <sheetName val="Balance_Sheet1"/>
      <sheetName val="Assets_Liab1"/>
      <sheetName val="Prov_Liab1"/>
      <sheetName val="Dealers_Sumry1"/>
      <sheetName val="Dealer_Agencies1"/>
      <sheetName val="GP_Analysis1"/>
      <sheetName val="PNL_Taksh1"/>
      <sheetName val="HOH_Balance_She1"/>
      <sheetName val="HOH_____P__L1"/>
      <sheetName val="FixedAssets_(2)1"/>
      <sheetName val="HD_Income1"/>
      <sheetName val="Stock_Quantity1"/>
      <sheetName val="Asada_Working1"/>
      <sheetName val="Profit_Loss1"/>
      <sheetName val="Summary_Gp_Anal1"/>
      <sheetName val="Budget_97_981"/>
      <sheetName val="Final_Accounts1"/>
      <sheetName val="Advance_Tax1"/>
      <sheetName val="Half_yearly_1"/>
      <sheetName val="Half_yearly__(2)1"/>
      <sheetName val="Prductwise_prof1"/>
      <sheetName val="Ratio_Analysis1"/>
      <sheetName val="Statiscal_Data1"/>
      <sheetName val="Cash_Flow__MIS1"/>
      <sheetName val="CKD_Tax_Comput1"/>
      <sheetName val="MIS_Report_21"/>
      <sheetName val="Deferred_Tax1"/>
      <sheetName val="letter__title1"/>
      <sheetName val="Adv_to_vendor1"/>
      <sheetName val="Cash_Flow__HOH1"/>
      <sheetName val="Cash_Flow_Half_Yrly_Accts1"/>
      <sheetName val="Notes"/>
      <sheetName val="COS"/>
      <sheetName val="ImpPurJournal"/>
      <sheetName val="EXPL-PROD_IEOC"/>
      <sheetName val="EXPL-EXP_IEOC"/>
      <sheetName val="Notes 3 to27"/>
      <sheetName val="BS"/>
      <sheetName val="Recipe"/>
      <sheetName val="Active Washes"/>
      <sheetName val="CPMLETE TB - original"/>
      <sheetName val="BS FOR PRINT"/>
      <sheetName val="Requirements"/>
      <sheetName val="Main 01-02"/>
      <sheetName val="pnsc"/>
      <sheetName val="pur&amp;sal"/>
      <sheetName val="recn"/>
      <sheetName val="Sheet3"/>
      <sheetName val="Sheet2"/>
      <sheetName val="BASIC_DATA"/>
      <sheetName val="PRICE-COMP"/>
      <sheetName val="TOTAL P&amp;L"/>
      <sheetName val="Input"/>
      <sheetName val="Invetory level"/>
      <sheetName val="Fin Stats"/>
    </sheetNames>
    <sheetDataSet>
      <sheetData sheetId="0">
        <row r="2">
          <cell r="B2" t="str">
            <v>Indus Motor Company Limited</v>
          </cell>
        </row>
      </sheetData>
      <sheetData sheetId="1">
        <row r="2">
          <cell r="B2" t="str">
            <v>Indus Motor Company Limited</v>
          </cell>
        </row>
      </sheetData>
      <sheetData sheetId="2">
        <row r="2">
          <cell r="B2" t="str">
            <v>Indus Motor Company Limited</v>
          </cell>
        </row>
      </sheetData>
      <sheetData sheetId="3">
        <row r="2">
          <cell r="B2" t="str">
            <v>Indus Motor Company Limited</v>
          </cell>
        </row>
      </sheetData>
      <sheetData sheetId="4">
        <row r="2">
          <cell r="B2" t="str">
            <v>Indus Motor Company Limited</v>
          </cell>
        </row>
      </sheetData>
      <sheetData sheetId="5">
        <row r="2">
          <cell r="B2" t="str">
            <v>Indus Motor Company Limited</v>
          </cell>
        </row>
      </sheetData>
      <sheetData sheetId="6">
        <row r="2">
          <cell r="B2" t="str">
            <v>Indus Motor Company Limited</v>
          </cell>
        </row>
      </sheetData>
      <sheetData sheetId="7">
        <row r="2">
          <cell r="B2" t="str">
            <v>Indus Motor Company Limited</v>
          </cell>
        </row>
      </sheetData>
      <sheetData sheetId="8">
        <row r="2">
          <cell r="B2" t="str">
            <v>Indus Motor Company Limited</v>
          </cell>
        </row>
      </sheetData>
      <sheetData sheetId="9">
        <row r="2">
          <cell r="B2" t="str">
            <v>Indus Motor Company Limited</v>
          </cell>
        </row>
      </sheetData>
      <sheetData sheetId="10">
        <row r="2">
          <cell r="B2" t="str">
            <v>Indus Motor Company Limited</v>
          </cell>
        </row>
      </sheetData>
      <sheetData sheetId="11">
        <row r="2">
          <cell r="B2" t="str">
            <v>Indus Motor Company Limited</v>
          </cell>
        </row>
      </sheetData>
      <sheetData sheetId="12">
        <row r="2">
          <cell r="B2" t="str">
            <v>Indus Motor Company Limited</v>
          </cell>
        </row>
      </sheetData>
      <sheetData sheetId="13">
        <row r="2">
          <cell r="B2" t="str">
            <v>Indus Motor Company Limited</v>
          </cell>
        </row>
      </sheetData>
      <sheetData sheetId="14">
        <row r="2">
          <cell r="B2" t="str">
            <v>Indus Motor Company Limited</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
          <cell r="B2" t="str">
            <v>Indus Motor Company Limited</v>
          </cell>
        </row>
      </sheetData>
      <sheetData sheetId="30">
        <row r="2">
          <cell r="B2" t="str">
            <v>Indus Motor Company Limited</v>
          </cell>
        </row>
      </sheetData>
      <sheetData sheetId="31">
        <row r="2">
          <cell r="B2" t="str">
            <v>Indus Motor Company Limited</v>
          </cell>
        </row>
      </sheetData>
      <sheetData sheetId="32">
        <row r="2">
          <cell r="B2" t="str">
            <v>Indus Motor Company Limited</v>
          </cell>
        </row>
      </sheetData>
      <sheetData sheetId="33">
        <row r="2">
          <cell r="B2" t="str">
            <v>Indus Motor Company Limited</v>
          </cell>
        </row>
      </sheetData>
      <sheetData sheetId="34">
        <row r="2">
          <cell r="B2" t="str">
            <v>Indus Motor Company Limited</v>
          </cell>
        </row>
      </sheetData>
      <sheetData sheetId="35">
        <row r="2">
          <cell r="B2" t="str">
            <v>Indus Motor Company Limited</v>
          </cell>
        </row>
      </sheetData>
      <sheetData sheetId="36">
        <row r="2">
          <cell r="B2" t="str">
            <v>Indus Motor Company Limited</v>
          </cell>
        </row>
      </sheetData>
      <sheetData sheetId="37">
        <row r="2">
          <cell r="B2" t="str">
            <v>Indus Motor Company Limited</v>
          </cell>
        </row>
      </sheetData>
      <sheetData sheetId="38">
        <row r="2">
          <cell r="B2" t="str">
            <v>Indus Motor Company Limited</v>
          </cell>
        </row>
      </sheetData>
      <sheetData sheetId="39">
        <row r="2">
          <cell r="B2" t="str">
            <v>Indus Motor Company Limited</v>
          </cell>
        </row>
      </sheetData>
      <sheetData sheetId="40">
        <row r="2">
          <cell r="B2" t="str">
            <v>Indus Motor Company Limited</v>
          </cell>
        </row>
      </sheetData>
      <sheetData sheetId="41">
        <row r="2">
          <cell r="B2" t="str">
            <v>Indus Motor Company Limited</v>
          </cell>
        </row>
      </sheetData>
      <sheetData sheetId="42">
        <row r="2">
          <cell r="B2" t="str">
            <v>Indus Motor Company Limited</v>
          </cell>
        </row>
      </sheetData>
      <sheetData sheetId="43">
        <row r="2">
          <cell r="B2" t="str">
            <v>Indus Motor Company Limited</v>
          </cell>
        </row>
      </sheetData>
      <sheetData sheetId="44">
        <row r="2">
          <cell r="B2" t="str">
            <v>Indus Motor Company Limited</v>
          </cell>
        </row>
      </sheetData>
      <sheetData sheetId="45" refreshError="1">
        <row r="2">
          <cell r="B2" t="str">
            <v>Indus Motor Company Limited</v>
          </cell>
        </row>
        <row r="3">
          <cell r="B3" t="str">
            <v>Statement Of Changes in Financial Position ( Cash Flow Statement)</v>
          </cell>
        </row>
        <row r="4">
          <cell r="B4" t="str">
            <v>For the Period Ending December 31 1999.</v>
          </cell>
        </row>
        <row r="5">
          <cell r="K5" t="str">
            <v>1999</v>
          </cell>
        </row>
        <row r="6">
          <cell r="I6" t="str">
            <v>Note</v>
          </cell>
          <cell r="K6" t="str">
            <v>Dec</v>
          </cell>
          <cell r="M6" t="str">
            <v>1999</v>
          </cell>
        </row>
        <row r="7">
          <cell r="K7" t="str">
            <v>(Rupees in ' 000)</v>
          </cell>
          <cell r="L7">
            <v>0</v>
          </cell>
          <cell r="M7" t="str">
            <v>June</v>
          </cell>
        </row>
        <row r="9">
          <cell r="B9" t="str">
            <v>CASH FLOW FROM OPERATING ACTIVITIES</v>
          </cell>
        </row>
        <row r="11">
          <cell r="C11" t="str">
            <v>Cash (utilised) /generated from operations</v>
          </cell>
          <cell r="I11">
            <v>1</v>
          </cell>
          <cell r="K11">
            <v>-138676.50016</v>
          </cell>
          <cell r="M11">
            <v>-380440</v>
          </cell>
        </row>
        <row r="13">
          <cell r="C13" t="str">
            <v>1)   Cash generated from Operations:</v>
          </cell>
        </row>
        <row r="14">
          <cell r="C14" t="str">
            <v>Profit before taxation</v>
          </cell>
          <cell r="K14">
            <v>102935</v>
          </cell>
          <cell r="M14">
            <v>501309</v>
          </cell>
        </row>
        <row r="15">
          <cell r="C15" t="str">
            <v>Adjustment for non cash charges and other items</v>
          </cell>
        </row>
        <row r="16">
          <cell r="D16" t="str">
            <v>Depreciation</v>
          </cell>
          <cell r="K16">
            <v>53227.74</v>
          </cell>
          <cell r="M16">
            <v>110788</v>
          </cell>
        </row>
        <row r="17">
          <cell r="D17" t="str">
            <v>Profit on sale of fixed assets</v>
          </cell>
          <cell r="K17">
            <v>-1019</v>
          </cell>
          <cell r="M17">
            <v>-2599</v>
          </cell>
        </row>
        <row r="18">
          <cell r="D18" t="str">
            <v>Financial charges</v>
          </cell>
          <cell r="K18">
            <v>14291.08366</v>
          </cell>
          <cell r="M18">
            <v>43259</v>
          </cell>
        </row>
        <row r="19">
          <cell r="D19" t="str">
            <v>Amortisation of deferred cost</v>
          </cell>
          <cell r="K19">
            <v>0</v>
          </cell>
          <cell r="M19">
            <v>0</v>
          </cell>
        </row>
        <row r="20">
          <cell r="D20" t="str">
            <v>Provision for warranty obligations</v>
          </cell>
          <cell r="K20">
            <v>1500</v>
          </cell>
          <cell r="M20">
            <v>2601</v>
          </cell>
        </row>
        <row r="21">
          <cell r="D21" t="str">
            <v>Working capital changes  - see note 1.1</v>
          </cell>
          <cell r="K21">
            <v>-138676.50016</v>
          </cell>
          <cell r="M21">
            <v>-1035797</v>
          </cell>
        </row>
        <row r="23">
          <cell r="K23">
            <v>32258.323499999999</v>
          </cell>
          <cell r="M23">
            <v>-380439</v>
          </cell>
        </row>
        <row r="26">
          <cell r="C26" t="str">
            <v>1.1   Working capital changes</v>
          </cell>
        </row>
        <row r="28">
          <cell r="D28" t="str">
            <v>Decrease/(Increase) in current assets</v>
          </cell>
        </row>
        <row r="29">
          <cell r="D29" t="str">
            <v xml:space="preserve">    Stores and spares</v>
          </cell>
          <cell r="K29">
            <v>15961</v>
          </cell>
          <cell r="M29">
            <v>-48455</v>
          </cell>
        </row>
        <row r="30">
          <cell r="D30" t="str">
            <v xml:space="preserve">    Finished Goods</v>
          </cell>
          <cell r="K30">
            <v>-157154.89312000002</v>
          </cell>
          <cell r="M30">
            <v>-116997</v>
          </cell>
        </row>
        <row r="31">
          <cell r="D31" t="str">
            <v xml:space="preserve">    Raw Material</v>
          </cell>
          <cell r="K31">
            <v>3363.6529999999912</v>
          </cell>
          <cell r="M31">
            <v>26764</v>
          </cell>
        </row>
        <row r="32">
          <cell r="D32" t="str">
            <v xml:space="preserve">    Stock in Transit</v>
          </cell>
          <cell r="K32">
            <v>-122683.99766000005</v>
          </cell>
          <cell r="M32">
            <v>-17070</v>
          </cell>
        </row>
        <row r="33">
          <cell r="D33" t="str">
            <v xml:space="preserve">    Work in Process</v>
          </cell>
          <cell r="K33">
            <v>-255637.74600000004</v>
          </cell>
          <cell r="M33">
            <v>-91828</v>
          </cell>
        </row>
        <row r="34">
          <cell r="D34" t="str">
            <v xml:space="preserve">    Trade debts</v>
          </cell>
          <cell r="K34">
            <v>146392</v>
          </cell>
          <cell r="M34">
            <v>-238946</v>
          </cell>
        </row>
        <row r="35">
          <cell r="D35" t="str">
            <v xml:space="preserve">    Advances to Suppliers/Contractors/Employees</v>
          </cell>
          <cell r="K35">
            <v>69295</v>
          </cell>
          <cell r="M35">
            <v>-70568</v>
          </cell>
        </row>
        <row r="36">
          <cell r="D36" t="str">
            <v xml:space="preserve">    Prepayments</v>
          </cell>
          <cell r="K36">
            <v>-4468</v>
          </cell>
          <cell r="M36">
            <v>2723</v>
          </cell>
        </row>
        <row r="37">
          <cell r="D37" t="str">
            <v xml:space="preserve">    Other receivables</v>
          </cell>
          <cell r="K37">
            <v>-29157</v>
          </cell>
          <cell r="M37">
            <v>32451</v>
          </cell>
        </row>
        <row r="38">
          <cell r="D38">
            <v>0</v>
          </cell>
        </row>
        <row r="39">
          <cell r="D39" t="str">
            <v>(Decrease) / Increase in current liabilities</v>
          </cell>
        </row>
        <row r="41">
          <cell r="D41" t="str">
            <v xml:space="preserve">    Creditors, Accrued and Other Liabilities</v>
          </cell>
          <cell r="K41">
            <v>9676</v>
          </cell>
          <cell r="M41">
            <v>-513871</v>
          </cell>
        </row>
        <row r="43">
          <cell r="K43">
            <v>-324413.98378000013</v>
          </cell>
          <cell r="M43">
            <v>-1035797</v>
          </cell>
        </row>
        <row r="46">
          <cell r="C46" t="str">
            <v>Financial charges paid</v>
          </cell>
          <cell r="K46">
            <v>-23868.08366</v>
          </cell>
          <cell r="M46">
            <v>-30781</v>
          </cell>
        </row>
        <row r="47">
          <cell r="C47" t="str">
            <v>Income tax (paid) / received</v>
          </cell>
          <cell r="K47">
            <v>-44295.754949999973</v>
          </cell>
          <cell r="M47">
            <v>-233864</v>
          </cell>
        </row>
        <row r="48">
          <cell r="C48" t="str">
            <v>Long term deposits and deferred costs</v>
          </cell>
          <cell r="K48">
            <v>2500</v>
          </cell>
          <cell r="M48">
            <v>837</v>
          </cell>
        </row>
        <row r="49">
          <cell r="B49" t="str">
            <v>Net Cash (Outflow) / Inflow From Operating Activities</v>
          </cell>
          <cell r="K49">
            <v>-204340.33876999997</v>
          </cell>
          <cell r="M49">
            <v>-644248</v>
          </cell>
        </row>
        <row r="52">
          <cell r="B52" t="str">
            <v>CASH FLOW FROM INVESTING ACTIVITIES</v>
          </cell>
        </row>
        <row r="54">
          <cell r="C54" t="str">
            <v>Fixed capital expenditure</v>
          </cell>
          <cell r="K54">
            <v>-174840.92879999999</v>
          </cell>
          <cell r="M54">
            <v>-213594</v>
          </cell>
        </row>
        <row r="55">
          <cell r="C55" t="str">
            <v>Investment in AT &amp; T</v>
          </cell>
          <cell r="K55">
            <v>0</v>
          </cell>
          <cell r="M55">
            <v>-1875</v>
          </cell>
        </row>
        <row r="56">
          <cell r="C56" t="str">
            <v>Sale  proceeds of fixed assets</v>
          </cell>
          <cell r="K56">
            <v>8262</v>
          </cell>
          <cell r="M56">
            <v>13520</v>
          </cell>
        </row>
        <row r="57">
          <cell r="B57" t="str">
            <v>Net Cash (Outflow) From Investing Activities</v>
          </cell>
          <cell r="K57">
            <v>-166578.92879999999</v>
          </cell>
          <cell r="M57">
            <v>-201949</v>
          </cell>
        </row>
        <row r="59">
          <cell r="B59" t="str">
            <v>CASH FLOW FROM FINANCING ACTIVIES</v>
          </cell>
        </row>
        <row r="60">
          <cell r="C60" t="str">
            <v>Locally Manufactured Machinery loan</v>
          </cell>
          <cell r="K60">
            <v>-6994</v>
          </cell>
          <cell r="M60">
            <v>-6725</v>
          </cell>
        </row>
        <row r="61">
          <cell r="C61" t="str">
            <v>Repayment of Suppliers Credit loan</v>
          </cell>
          <cell r="K61">
            <v>0</v>
          </cell>
          <cell r="M61">
            <v>-54808</v>
          </cell>
        </row>
        <row r="62">
          <cell r="C62" t="str">
            <v>Long term loan borrowed</v>
          </cell>
          <cell r="K62">
            <v>0</v>
          </cell>
          <cell r="M62">
            <v>283799</v>
          </cell>
        </row>
        <row r="63">
          <cell r="C63" t="str">
            <v>Dividend paid-Income tax</v>
          </cell>
          <cell r="K63">
            <v>-18745.522700000001</v>
          </cell>
          <cell r="M63">
            <v>-113736</v>
          </cell>
        </row>
        <row r="64">
          <cell r="B64" t="str">
            <v>Net Cash (Outflow) From Financing Activities</v>
          </cell>
          <cell r="K64">
            <v>-25739.522700000001</v>
          </cell>
          <cell r="M64">
            <v>108530</v>
          </cell>
        </row>
        <row r="66">
          <cell r="B66" t="str">
            <v>NET (DECREASE) / INCREASE IN CASH AND CASH EQUIVALENTS</v>
          </cell>
          <cell r="K66">
            <v>-396658.79027</v>
          </cell>
          <cell r="M66">
            <v>-737667</v>
          </cell>
        </row>
        <row r="68">
          <cell r="B68" t="str">
            <v>CASH AND CASH EQUIVALENTS AT BEGINNNING OF THE YEAR</v>
          </cell>
          <cell r="I68">
            <v>2</v>
          </cell>
          <cell r="K68">
            <v>81951</v>
          </cell>
          <cell r="M68">
            <v>833465</v>
          </cell>
        </row>
        <row r="70">
          <cell r="B70" t="str">
            <v>CASH AND CASH EQUIVALENTS AT END OF  THE PERIOD</v>
          </cell>
          <cell r="I70">
            <v>2</v>
          </cell>
          <cell r="K70">
            <v>-314707.79027</v>
          </cell>
          <cell r="M70">
            <v>95798</v>
          </cell>
        </row>
        <row r="72">
          <cell r="A72" t="str">
            <v>||</v>
          </cell>
          <cell r="K72">
            <v>-314708</v>
          </cell>
        </row>
        <row r="73">
          <cell r="B73" t="str">
            <v>Enclosure  4a</v>
          </cell>
          <cell r="M73" t="str">
            <v>Page 4</v>
          </cell>
        </row>
        <row r="75">
          <cell r="K75" t="str">
            <v>1999</v>
          </cell>
          <cell r="M75">
            <v>1999</v>
          </cell>
        </row>
        <row r="76">
          <cell r="K76" t="str">
            <v>Dec</v>
          </cell>
          <cell r="L76">
            <v>0</v>
          </cell>
          <cell r="M76" t="str">
            <v>June</v>
          </cell>
        </row>
        <row r="77">
          <cell r="K77" t="str">
            <v>(Rupees in thousands)</v>
          </cell>
        </row>
        <row r="78">
          <cell r="B78" t="str">
            <v>1    CASH (UTILISED) / GENERATED FROM OPERATIONS</v>
          </cell>
        </row>
        <row r="80">
          <cell r="C80" t="str">
            <v>Profit before taxation</v>
          </cell>
          <cell r="K80">
            <v>102932.67617999999</v>
          </cell>
          <cell r="M80">
            <v>501309</v>
          </cell>
        </row>
        <row r="81">
          <cell r="C81" t="str">
            <v>Adjustment for non cash charges and other items</v>
          </cell>
        </row>
        <row r="82">
          <cell r="D82" t="str">
            <v>Depreciation</v>
          </cell>
          <cell r="K82">
            <v>53227.74</v>
          </cell>
          <cell r="M82">
            <v>110788</v>
          </cell>
        </row>
        <row r="83">
          <cell r="D83" t="str">
            <v>Profit on sale of fixed assets</v>
          </cell>
          <cell r="K83">
            <v>-1019</v>
          </cell>
          <cell r="M83">
            <v>-2599</v>
          </cell>
        </row>
        <row r="84">
          <cell r="D84" t="str">
            <v>Financial charges</v>
          </cell>
          <cell r="K84">
            <v>14291.08366</v>
          </cell>
          <cell r="M84">
            <v>43259</v>
          </cell>
        </row>
        <row r="85">
          <cell r="D85" t="str">
            <v>Amortisation of deferred cost</v>
          </cell>
          <cell r="K85">
            <v>0</v>
          </cell>
          <cell r="M85">
            <v>0</v>
          </cell>
        </row>
        <row r="86">
          <cell r="D86" t="str">
            <v>Provision for warranty obligations</v>
          </cell>
          <cell r="K86">
            <v>0</v>
          </cell>
          <cell r="M86">
            <v>2601</v>
          </cell>
        </row>
        <row r="87">
          <cell r="D87" t="str">
            <v>Working capital changes  - see note 1.1</v>
          </cell>
          <cell r="K87">
            <v>-308109</v>
          </cell>
          <cell r="M87">
            <v>-1035797</v>
          </cell>
        </row>
        <row r="89">
          <cell r="K89">
            <v>-138676.50016</v>
          </cell>
          <cell r="M89">
            <v>-380439</v>
          </cell>
        </row>
        <row r="92">
          <cell r="C92" t="str">
            <v>1.1   Working capital changes</v>
          </cell>
        </row>
        <row r="94">
          <cell r="D94" t="str">
            <v>Decrease/(Increase) in current assets</v>
          </cell>
        </row>
        <row r="95">
          <cell r="D95" t="str">
            <v xml:space="preserve">    Stores and spares</v>
          </cell>
          <cell r="K95">
            <v>-4958</v>
          </cell>
          <cell r="M95">
            <v>-48455</v>
          </cell>
        </row>
        <row r="96">
          <cell r="D96" t="str">
            <v xml:space="preserve">    Stock -in-trade</v>
          </cell>
          <cell r="K96">
            <v>-511194</v>
          </cell>
          <cell r="M96">
            <v>-199131</v>
          </cell>
        </row>
        <row r="97">
          <cell r="D97" t="str">
            <v xml:space="preserve">    Trade debts</v>
          </cell>
          <cell r="K97">
            <v>162487</v>
          </cell>
          <cell r="M97">
            <v>-238946</v>
          </cell>
        </row>
        <row r="98">
          <cell r="D98" t="str">
            <v xml:space="preserve">    Advances and prepayments</v>
          </cell>
          <cell r="K98">
            <v>-40692</v>
          </cell>
          <cell r="M98">
            <v>-67845</v>
          </cell>
        </row>
        <row r="99">
          <cell r="D99" t="str">
            <v xml:space="preserve">    Other receivables</v>
          </cell>
          <cell r="K99">
            <v>-34917</v>
          </cell>
          <cell r="M99">
            <v>32451</v>
          </cell>
        </row>
        <row r="100">
          <cell r="D100">
            <v>0</v>
          </cell>
        </row>
        <row r="101">
          <cell r="D101" t="str">
            <v>(Decrease) / Increase in current liabilities</v>
          </cell>
        </row>
        <row r="102">
          <cell r="D102" t="str">
            <v xml:space="preserve">     Creditors and accrued liabilities</v>
          </cell>
          <cell r="K102">
            <v>121165</v>
          </cell>
          <cell r="M102">
            <v>-513871</v>
          </cell>
        </row>
        <row r="105">
          <cell r="K105">
            <v>-308109</v>
          </cell>
          <cell r="M105">
            <v>-1035797</v>
          </cell>
        </row>
        <row r="107">
          <cell r="B107" t="str">
            <v>2.     CASH AND CASH EQUIVALENTS</v>
          </cell>
        </row>
        <row r="109">
          <cell r="C109" t="str">
            <v>Cash and cash equivalents comprise of the following items as</v>
          </cell>
        </row>
        <row r="110">
          <cell r="C110" t="str">
            <v>included in the balance sheet</v>
          </cell>
        </row>
        <row r="112">
          <cell r="C112">
            <v>0</v>
          </cell>
          <cell r="D112" t="str">
            <v>Cash and bank balances</v>
          </cell>
          <cell r="K112">
            <v>255527</v>
          </cell>
          <cell r="M112">
            <v>502141</v>
          </cell>
        </row>
        <row r="113">
          <cell r="D113" t="str">
            <v>Short term finances</v>
          </cell>
          <cell r="K113">
            <v>-570235</v>
          </cell>
          <cell r="M113">
            <v>-406343</v>
          </cell>
        </row>
        <row r="115">
          <cell r="K115">
            <v>-314708</v>
          </cell>
          <cell r="M115">
            <v>95798</v>
          </cell>
        </row>
      </sheetData>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ow r="2">
          <cell r="B2" t="str">
            <v>Indus Motor Company Limited</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ow r="2">
          <cell r="B2" t="str">
            <v>Indus Motor Company Limited</v>
          </cell>
        </row>
      </sheetData>
      <sheetData sheetId="106">
        <row r="2">
          <cell r="B2" t="str">
            <v>Indus Motor Company Limited</v>
          </cell>
        </row>
      </sheetData>
      <sheetData sheetId="107">
        <row r="2">
          <cell r="B2" t="str">
            <v>Indus Motor Company Limited</v>
          </cell>
        </row>
      </sheetData>
      <sheetData sheetId="108">
        <row r="2">
          <cell r="B2" t="str">
            <v>Indus Motor Company Limited</v>
          </cell>
        </row>
      </sheetData>
      <sheetData sheetId="109">
        <row r="2">
          <cell r="B2" t="str">
            <v>Indus Motor Company Limited</v>
          </cell>
        </row>
      </sheetData>
      <sheetData sheetId="110">
        <row r="2">
          <cell r="B2" t="str">
            <v>Indus Motor Company Limited</v>
          </cell>
        </row>
      </sheetData>
      <sheetData sheetId="111">
        <row r="2">
          <cell r="B2" t="str">
            <v>Indus Motor Company Limited</v>
          </cell>
        </row>
      </sheetData>
      <sheetData sheetId="112">
        <row r="2">
          <cell r="B2" t="str">
            <v>Indus Motor Company Limited</v>
          </cell>
        </row>
      </sheetData>
      <sheetData sheetId="113">
        <row r="2">
          <cell r="B2" t="str">
            <v>Indus Motor Company Limited</v>
          </cell>
        </row>
      </sheetData>
      <sheetData sheetId="114">
        <row r="2">
          <cell r="B2" t="str">
            <v>Indus Motor Company Limited</v>
          </cell>
        </row>
      </sheetData>
      <sheetData sheetId="115">
        <row r="2">
          <cell r="B2" t="str">
            <v>Indus Motor Company Limited</v>
          </cell>
        </row>
      </sheetData>
      <sheetData sheetId="116">
        <row r="2">
          <cell r="B2" t="str">
            <v>Indus Motor Company Limited</v>
          </cell>
        </row>
      </sheetData>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refreshError="1"/>
      <sheetData sheetId="138" refreshError="1"/>
      <sheetData sheetId="139" refreshError="1"/>
      <sheetData sheetId="14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Sheet2"/>
      <sheetName val="I-BR"/>
      <sheetName val="I-B"/>
      <sheetName val="FE - Summary - STD"/>
      <sheetName val="Lookups"/>
      <sheetName val="Abu Dhabi"/>
      <sheetName val="BS - 2"/>
      <sheetName val="Data-904"/>
      <sheetName val="Investments"/>
      <sheetName val="AL"/>
      <sheetName val="Notes"/>
      <sheetName val="ASSET QLTY"/>
      <sheetName val="Sheet1"/>
      <sheetName val="March 110"/>
      <sheetName val="Feb"/>
      <sheetName val="MarchSL904"/>
      <sheetName val="BS-OV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Sheet2"/>
      <sheetName val="I-BR"/>
      <sheetName val="I-B"/>
      <sheetName val="FE - Summary - STD"/>
      <sheetName val="Lookups"/>
      <sheetName val="Abu Dhabi"/>
      <sheetName val="BS - 2"/>
      <sheetName val="Data-904"/>
      <sheetName val="Investments"/>
      <sheetName val="AL"/>
      <sheetName val="Notes"/>
      <sheetName val="ASSET QLT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Quantity"/>
      <sheetName val="Stock in Trade"/>
      <sheetName val="Tax"/>
      <sheetName val="Hyear-siraj"/>
      <sheetName val="Income Tax"/>
      <sheetName val="DTLBSNW"/>
      <sheetName val="BSNW"/>
      <sheetName val="Balance Sheet"/>
      <sheetName val="Assets Liab"/>
      <sheetName val="Other Income"/>
      <sheetName val="Cash Flow"/>
      <sheetName val="Adv to vendor"/>
      <sheetName val="Prov Liab"/>
      <sheetName val="Dealers Sumry"/>
      <sheetName val="Dealer Agencies"/>
      <sheetName val="PNL Taksh"/>
      <sheetName val="HOH Balance She"/>
      <sheetName val="HOH     P  L"/>
      <sheetName val="FixedAssets"/>
      <sheetName val="Budget 2001-02"/>
      <sheetName val="Ratio Analysis"/>
      <sheetName val="Statiscal Data"/>
      <sheetName val="CKD Tax Comput"/>
      <sheetName val="Final Accounts"/>
      <sheetName val="Deferred Tax"/>
      <sheetName val="Half yearly "/>
      <sheetName val="ProfitProv"/>
      <sheetName val="ProdlineNW"/>
      <sheetName val="DTLP&amp;LNW"/>
      <sheetName val="P&amp;LNW"/>
      <sheetName val="Profit Loss"/>
      <sheetName val="GP Analysis"/>
      <sheetName val="Summary Gp Anal"/>
      <sheetName val="FundsNW"/>
      <sheetName val="Stock_Quantity"/>
      <sheetName val="Stock_in_Trade"/>
      <sheetName val="Income_Tax"/>
      <sheetName val="Balance_Sheet"/>
      <sheetName val="Assets_Liab"/>
      <sheetName val="Other_Income"/>
      <sheetName val="Cash_Flow"/>
      <sheetName val="Adv_to_vendor"/>
      <sheetName val="Prov_Liab"/>
      <sheetName val="Dealers_Sumry"/>
      <sheetName val="Dealer_Agencies"/>
      <sheetName val="PNL_Taksh"/>
      <sheetName val="HOH_Balance_She"/>
      <sheetName val="HOH_____P__L"/>
      <sheetName val="Budget_2001-02"/>
      <sheetName val="Ratio_Analysis"/>
      <sheetName val="Statiscal_Data"/>
      <sheetName val="CKD_Tax_Comput"/>
      <sheetName val="Final_Accounts"/>
      <sheetName val="Deferred_Tax"/>
      <sheetName val="Half_yearly_"/>
      <sheetName val="Profit_Loss"/>
      <sheetName val="GP_Analysis"/>
      <sheetName val="Summary_Gp_Anal"/>
      <sheetName val="P&amp;L Commentary"/>
      <sheetName val="Acct"/>
      <sheetName val="others"/>
      <sheetName val="td"/>
      <sheetName val="cd "/>
      <sheetName val="adp_or"/>
      <sheetName val="c_b"/>
      <sheetName val="rc"/>
      <sheetName val="f_f"/>
      <sheetName val="CPJOB WISE"/>
      <sheetName val="25-Mar-09"/>
      <sheetName val="Cash Flow - CY Workings"/>
      <sheetName val="Revenue-Fire-Marine-Motor"/>
      <sheetName val="Financial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KUH"/>
      <sheetName val="AKU"/>
      <sheetName val="SON"/>
    </sheetNames>
    <sheetDataSet>
      <sheetData sheetId="0">
        <row r="1">
          <cell r="B1" t="str">
            <v>The Aga Khan Hospital and Medical College Foundation</v>
          </cell>
        </row>
        <row r="2">
          <cell r="B2" t="str">
            <v>Finance Division - General Accounting</v>
          </cell>
        </row>
        <row r="3">
          <cell r="B3" t="str">
            <v>Reconciliation / Schedule as of December 31, 2003{Month 13}</v>
          </cell>
        </row>
        <row r="5">
          <cell r="B5" t="str">
            <v>400042*D0000 :Travel Advance</v>
          </cell>
          <cell r="K5" t="str">
            <v xml:space="preserve">Amount in Pak. Rs. </v>
          </cell>
        </row>
        <row r="6">
          <cell r="B6" t="str">
            <v>Particulars</v>
          </cell>
          <cell r="C6" t="str">
            <v>Voucher Ref. #</v>
          </cell>
          <cell r="D6" t="str">
            <v>Voucher Txn. #</v>
          </cell>
          <cell r="E6" t="str">
            <v>Date</v>
          </cell>
          <cell r="F6" t="str">
            <v>Opening Balance</v>
          </cell>
          <cell r="G6" t="str">
            <v>Debit</v>
          </cell>
          <cell r="H6" t="str">
            <v>Credit</v>
          </cell>
          <cell r="I6" t="str">
            <v>Closing Balance</v>
          </cell>
          <cell r="J6" t="str">
            <v>Description</v>
          </cell>
          <cell r="K6" t="str">
            <v>Remarks (if any)</v>
          </cell>
        </row>
        <row r="9">
          <cell r="B9" t="str">
            <v>SIKANDAR LADHANI</v>
          </cell>
          <cell r="C9" t="str">
            <v>LCP427974</v>
          </cell>
          <cell r="D9">
            <v>227206</v>
          </cell>
          <cell r="E9">
            <v>37974</v>
          </cell>
          <cell r="G9">
            <v>6000</v>
          </cell>
          <cell r="I9">
            <v>6000</v>
          </cell>
          <cell r="J9" t="str">
            <v>For Outside Visit</v>
          </cell>
        </row>
        <row r="10">
          <cell r="C10" t="str">
            <v>ADJ404834</v>
          </cell>
          <cell r="D10">
            <v>25523</v>
          </cell>
          <cell r="E10">
            <v>37987</v>
          </cell>
          <cell r="H10">
            <v>4770</v>
          </cell>
          <cell r="I10">
            <v>-4770</v>
          </cell>
          <cell r="J10" t="str">
            <v>Adj a/g trvel adv for Outside Visit</v>
          </cell>
        </row>
        <row r="11">
          <cell r="F11">
            <v>0</v>
          </cell>
          <cell r="G11">
            <v>6000</v>
          </cell>
          <cell r="H11">
            <v>4770</v>
          </cell>
          <cell r="I11">
            <v>1230</v>
          </cell>
        </row>
        <row r="13">
          <cell r="B13" t="str">
            <v>RAEES AHMED</v>
          </cell>
          <cell r="C13" t="str">
            <v>LCP429039</v>
          </cell>
          <cell r="D13">
            <v>228045</v>
          </cell>
          <cell r="E13">
            <v>37986</v>
          </cell>
          <cell r="G13">
            <v>4000</v>
          </cell>
          <cell r="I13">
            <v>4000</v>
          </cell>
          <cell r="J13" t="str">
            <v>Adv for Visit to Quetta</v>
          </cell>
        </row>
        <row r="14">
          <cell r="F14">
            <v>0</v>
          </cell>
          <cell r="G14">
            <v>4000</v>
          </cell>
          <cell r="H14">
            <v>0</v>
          </cell>
          <cell r="I14">
            <v>4000</v>
          </cell>
        </row>
        <row r="17">
          <cell r="E17" t="str">
            <v>TOTAL</v>
          </cell>
          <cell r="F17">
            <v>0</v>
          </cell>
          <cell r="G17">
            <v>10000</v>
          </cell>
          <cell r="H17">
            <v>4770</v>
          </cell>
          <cell r="I17">
            <v>5230</v>
          </cell>
        </row>
      </sheetData>
      <sheetData sheetId="1" refreshError="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
      <sheetName val="PRT"/>
      <sheetName val="CFC"/>
      <sheetName val="BSC"/>
      <sheetName val="PLC"/>
      <sheetName val="BS-JPN"/>
      <sheetName val="Revenue-Fire-Marine-Motor"/>
      <sheetName val="Assumptions"/>
      <sheetName val="1-bwb(cb)"/>
      <sheetName val="JFOLD"/>
      <sheetName val="Parameters"/>
      <sheetName val="Codes"/>
      <sheetName val="ISD Working"/>
      <sheetName val="Currency"/>
      <sheetName val="GMS.9"/>
      <sheetName val="GMS.1"/>
      <sheetName val="CWIP-BUILDING"/>
      <sheetName val="2009 Party wise"/>
      <sheetName val="U-1.2.1 Sales data Month wise"/>
      <sheetName val="Data"/>
      <sheetName val="BSDOMOVS"/>
      <sheetName val="Travelling"/>
      <sheetName val="P&amp;L Commentary"/>
      <sheetName val="Notes1-5(old)"/>
      <sheetName val="TRIL9900"/>
      <sheetName val="INV"/>
      <sheetName val="AKUH"/>
      <sheetName val="GMS_9"/>
      <sheetName val="GMS_1"/>
      <sheetName val="ISD_Working"/>
      <sheetName val="Sub HMC"/>
      <sheetName val="Rentals-SAM KHI"/>
      <sheetName val="Source"/>
      <sheetName val="RETAIL LEASE"/>
      <sheetName val="Income Statement"/>
      <sheetName val="Balance Sheet"/>
      <sheetName val="ISD_Working1"/>
      <sheetName val="GMS_91"/>
      <sheetName val="GMS_11"/>
      <sheetName val="2009_Party_wise"/>
      <sheetName val="U-1_2_1_Sales_data_Month_wise"/>
      <sheetName val="P&amp;L_Commentary"/>
      <sheetName val="Plan"/>
      <sheetName val="Sub_HMC"/>
      <sheetName val="A"/>
      <sheetName val="Sheet1"/>
      <sheetName val="CP STATytd"/>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Balance Sheet"/>
      <sheetName val="p&amp;l"/>
      <sheetName val="CashFlow"/>
      <sheetName val="Statement of Ch"/>
      <sheetName val="Notes1-5(old)"/>
      <sheetName val="Note6-8.2"/>
      <sheetName val="Note9-9.6"/>
      <sheetName val="Note 9.7-9.9"/>
      <sheetName val="Notes10-10.6"/>
      <sheetName val="11-11.4"/>
      <sheetName val="Note 12 "/>
      <sheetName val="Note12.3-17.1"/>
      <sheetName val="Note19-21.1"/>
      <sheetName val="Note21.2-22"/>
      <sheetName val="Notes23-25.1"/>
      <sheetName val="Notes25.2-31"/>
      <sheetName val="Notes32-33"/>
      <sheetName val="Notes34-35"/>
      <sheetName val="Notes36-36.2"/>
      <sheetName val="Notes37-41"/>
      <sheetName val="Note 45"/>
      <sheetName val="Notes(New)39-40"/>
      <sheetName val="Annexure (3)"/>
      <sheetName val="TaxWDVJul-Dec02"/>
      <sheetName val="AUDITADJUST"/>
      <sheetName val="EFFECT"/>
      <sheetName val="Assets 2002"/>
      <sheetName val="Note 9.7-9.8 (2)"/>
      <sheetName val="Liabiliteis 2002"/>
      <sheetName val="P&amp;L 2002"/>
      <sheetName val="Sheet1 (3)"/>
      <sheetName val="NEWAD"/>
      <sheetName val="SBP-Staggering"/>
      <sheetName val="Computa.Tax"/>
      <sheetName val="Notes1-5"/>
      <sheetName val="Notes42.2-44"/>
      <sheetName val="Com.TaxJul-Dec01"/>
      <sheetName val="Computa.Tax (2)"/>
      <sheetName val="Sheet8"/>
      <sheetName val="D Tax2002"/>
      <sheetName val="WKGJul-Dec01"/>
      <sheetName val="Note 12(3)"/>
      <sheetName val="Guarantee"/>
      <sheetName val="reginal"/>
      <sheetName val="pinex"/>
      <sheetName val="Currency-expo"/>
      <sheetName val="Annexure"/>
      <sheetName val="affair"/>
      <sheetName val="Change Note"/>
      <sheetName val="Change Note 2"/>
      <sheetName val="inc-exp"/>
      <sheetName val="YieldAd"/>
      <sheetName val="YieldAd-net"/>
      <sheetName val="MaturLiabili"/>
      <sheetName val="MaturiAssets"/>
      <sheetName val="Sheet1 (4)"/>
      <sheetName val="YielDeposit"/>
      <sheetName val="Sheet1"/>
      <sheetName val="summary (3)"/>
      <sheetName val="Sheet2"/>
      <sheetName val="Sheet3"/>
      <sheetName val="Sheet6"/>
      <sheetName val="pinex (2)"/>
      <sheetName val="Annexure (2)"/>
      <sheetName val="Guarteee"/>
      <sheetName val="Sheet7"/>
      <sheetName val="Assets (2)"/>
      <sheetName val="summary (2)"/>
      <sheetName val="Deferred (2)"/>
      <sheetName val="Taxrelief"/>
      <sheetName val="OLD"/>
      <sheetName val="Assets"/>
      <sheetName val="Sheet4"/>
      <sheetName val="Sheet5"/>
      <sheetName val="Liabiliteis"/>
      <sheetName val="Sheet2 (2)"/>
      <sheetName val="Sheet3 (2)"/>
      <sheetName val="Chart1"/>
      <sheetName val="Sheet1 (2)"/>
      <sheetName val="Lease"/>
      <sheetName val="Total Adjustments"/>
      <sheetName val="PremiumMaturity"/>
      <sheetName val="Note 12 (2)"/>
      <sheetName val="Defeered Work"/>
      <sheetName val="Notes1_5_old_"/>
      <sheetName val="Balance_Sheet"/>
      <sheetName val="Statement_of_Ch"/>
      <sheetName val="Note6-8_2"/>
      <sheetName val="Note9-9_6"/>
      <sheetName val="Note_9_7-9_9"/>
      <sheetName val="Notes10-10_6"/>
      <sheetName val="11-11_4"/>
      <sheetName val="Note_12_"/>
      <sheetName val="Note12_3-17_1"/>
      <sheetName val="Note19-21_1"/>
      <sheetName val="Note21_2-22"/>
      <sheetName val="Notes23-25_1"/>
      <sheetName val="Notes25_2-31"/>
      <sheetName val="Notes36-36_2"/>
      <sheetName val="Note_45"/>
      <sheetName val="Annexure_(3)"/>
      <sheetName val="Assets_2002"/>
      <sheetName val="Note_9_7-9_8_(2)"/>
      <sheetName val="Liabiliteis_2002"/>
      <sheetName val="P&amp;L_2002"/>
      <sheetName val="Sheet1_(3)"/>
      <sheetName val="Computa_Tax"/>
      <sheetName val="Notes42_2-44"/>
      <sheetName val="Com_TaxJul-Dec01"/>
      <sheetName val="Computa_Tax_(2)"/>
      <sheetName val="D_Tax2002"/>
      <sheetName val="Note_12(3)"/>
      <sheetName val="Change_Note"/>
      <sheetName val="Change_Note_2"/>
      <sheetName val="Sheet1_(4)"/>
      <sheetName val="summary_(3)"/>
      <sheetName val="pinex_(2)"/>
      <sheetName val="Annexure_(2)"/>
      <sheetName val="Assets_(2)"/>
      <sheetName val="summary_(2)"/>
      <sheetName val="Deferred_(2)"/>
      <sheetName val="Sheet2_(2)"/>
      <sheetName val="Sheet3_(2)"/>
      <sheetName val="Sheet1_(2)"/>
      <sheetName val="Total_Adjustments"/>
      <sheetName val="Note_12_(2)"/>
      <sheetName val="Defeered_Work"/>
      <sheetName val="Balance_Sheet1"/>
      <sheetName val="Statement_of_Ch1"/>
      <sheetName val="Note6-8_21"/>
      <sheetName val="Note9-9_61"/>
      <sheetName val="Note_9_7-9_91"/>
      <sheetName val="Notes10-10_61"/>
      <sheetName val="11-11_41"/>
      <sheetName val="Note_12_1"/>
      <sheetName val="Note12_3-17_11"/>
      <sheetName val="Note19-21_11"/>
      <sheetName val="Note21_2-221"/>
      <sheetName val="Notes23-25_11"/>
      <sheetName val="Notes25_2-311"/>
      <sheetName val="Notes36-36_21"/>
      <sheetName val="Note_451"/>
      <sheetName val="Annexure_(3)1"/>
      <sheetName val="Assets_20021"/>
      <sheetName val="Note_9_7-9_8_(2)1"/>
      <sheetName val="Liabiliteis_20021"/>
      <sheetName val="P&amp;L_20021"/>
      <sheetName val="Sheet1_(3)1"/>
      <sheetName val="Computa_Tax1"/>
      <sheetName val="Notes42_2-441"/>
      <sheetName val="Com_TaxJul-Dec011"/>
      <sheetName val="Computa_Tax_(2)1"/>
      <sheetName val="D_Tax20021"/>
      <sheetName val="Note_12(3)1"/>
      <sheetName val="Change_Note1"/>
      <sheetName val="Change_Note_21"/>
      <sheetName val="Sheet1_(4)1"/>
      <sheetName val="summary_(3)1"/>
      <sheetName val="pinex_(2)1"/>
      <sheetName val="Annexure_(2)1"/>
      <sheetName val="Assets_(2)1"/>
      <sheetName val="summary_(2)1"/>
      <sheetName val="Deferred_(2)1"/>
      <sheetName val="Sheet2_(2)1"/>
      <sheetName val="Sheet3_(2)1"/>
      <sheetName val="Sheet1_(2)1"/>
      <sheetName val="Total_Adjustments1"/>
      <sheetName val="Note_12_(2)1"/>
      <sheetName val="Defeered_Work1"/>
      <sheetName val="I-BR"/>
      <sheetName val="I-B"/>
      <sheetName val="Balance_Sheet2"/>
      <sheetName val="Statement_of_Ch2"/>
      <sheetName val="Note6-8_22"/>
      <sheetName val="Note9-9_62"/>
      <sheetName val="Note_9_7-9_92"/>
      <sheetName val="Notes10-10_62"/>
      <sheetName val="11-11_42"/>
      <sheetName val="Note_12_2"/>
      <sheetName val="Note12_3-17_12"/>
      <sheetName val="Note19-21_12"/>
      <sheetName val="Note21_2-222"/>
      <sheetName val="Notes23-25_12"/>
      <sheetName val="Notes25_2-312"/>
      <sheetName val="Notes36-36_22"/>
      <sheetName val="Note_452"/>
      <sheetName val="Annexure_(3)2"/>
      <sheetName val="Assets_20022"/>
      <sheetName val="Note_9_7-9_8_(2)2"/>
      <sheetName val="Liabiliteis_20022"/>
      <sheetName val="P&amp;L_20022"/>
      <sheetName val="Sheet1_(3)2"/>
      <sheetName val="Computa_Tax2"/>
      <sheetName val="Notes42_2-442"/>
      <sheetName val="Com_TaxJul-Dec012"/>
      <sheetName val="Computa_Tax_(2)2"/>
      <sheetName val="D_Tax20022"/>
      <sheetName val="Note_12(3)2"/>
      <sheetName val="Change_Note2"/>
      <sheetName val="Change_Note_22"/>
      <sheetName val="Sheet1_(4)2"/>
      <sheetName val="summary_(3)2"/>
      <sheetName val="pinex_(2)2"/>
      <sheetName val="Annexure_(2)2"/>
      <sheetName val="Assets_(2)2"/>
      <sheetName val="summary_(2)2"/>
      <sheetName val="Deferred_(2)2"/>
      <sheetName val="Sheet2_(2)2"/>
      <sheetName val="Sheet3_(2)2"/>
      <sheetName val="Sheet1_(2)2"/>
      <sheetName val="Total_Adjustments2"/>
      <sheetName val="Note_12_(2)2"/>
      <sheetName val="Defeered_Work2"/>
      <sheetName val="BUs in Com Imp WO SS CS"/>
      <sheetName val="EMOF Portfol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sheetData sheetId="79"/>
      <sheetData sheetId="80"/>
      <sheetData sheetId="81"/>
      <sheetData sheetId="82"/>
      <sheetData sheetId="83"/>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Non-Statistical Sampling"/>
      <sheetName val="Instructions"/>
      <sheetName val="First Sample Results"/>
      <sheetName val="DropDown"/>
      <sheetName val="Currency"/>
      <sheetName val="last qrt2001"/>
      <sheetName val="Non-Statistical_Sampling"/>
      <sheetName val="First_Sample_Results"/>
      <sheetName val="TRAN"/>
      <sheetName val="AUM Analysis"/>
    </sheetNames>
    <sheetDataSet>
      <sheetData sheetId="0"/>
      <sheetData sheetId="1"/>
      <sheetData sheetId="2"/>
      <sheetData sheetId="3"/>
      <sheetData sheetId="4">
        <row r="1">
          <cell r="B1" t="str">
            <v>?</v>
          </cell>
          <cell r="D1" t="str">
            <v>?</v>
          </cell>
          <cell r="H1" t="str">
            <v>Ratio Estimation</v>
          </cell>
        </row>
        <row r="2">
          <cell r="B2" t="str">
            <v>Low</v>
          </cell>
          <cell r="D2" t="str">
            <v>Random</v>
          </cell>
          <cell r="H2" t="str">
            <v>Difference Estimation</v>
          </cell>
        </row>
        <row r="3">
          <cell r="B3" t="str">
            <v>Moderate</v>
          </cell>
          <cell r="D3" t="str">
            <v>Haphazard</v>
          </cell>
        </row>
        <row r="4">
          <cell r="B4" t="str">
            <v>High</v>
          </cell>
          <cell r="D4" t="str">
            <v>Systematic</v>
          </cell>
        </row>
      </sheetData>
      <sheetData sheetId="5">
        <row r="3">
          <cell r="C3" t="str">
            <v>Rupee</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 sheetId="6" refreshError="1"/>
      <sheetData sheetId="7"/>
      <sheetData sheetId="8"/>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March 110"/>
      <sheetName val="Feb"/>
      <sheetName val="MarchSL904"/>
      <sheetName val="INPUT"/>
      <sheetName val="BSDOMOV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bkp98"/>
      <sheetName val="Revenue-Fire-Marine-Motor"/>
      <sheetName val="Sheet1"/>
      <sheetName val="TRAN"/>
      <sheetName val="Sub HMC"/>
      <sheetName val="Consolidated"/>
      <sheetName val="Data Submission"/>
      <sheetName val="Lookup Tables"/>
      <sheetName val="TRIL9900"/>
      <sheetName val="T-ADD98"/>
      <sheetName val="Drop Down"/>
      <sheetName val="Cover sheet"/>
      <sheetName val="Current Tax"/>
      <sheetName val="books"/>
      <sheetName val="Drop_Down"/>
      <sheetName val="Cover_sheet"/>
      <sheetName val="Current_Tax"/>
      <sheetName val="SON"/>
      <sheetName val="AKUH"/>
      <sheetName val="B-S(p)"/>
      <sheetName val="Acct"/>
      <sheetName val="16"/>
      <sheetName val="CHALLAN"/>
      <sheetName val="Projections"/>
      <sheetName val="td"/>
      <sheetName val="cd "/>
      <sheetName val="adp_or"/>
      <sheetName val="c_b"/>
      <sheetName val="rc"/>
      <sheetName val="f_f"/>
      <sheetName val="tax"/>
      <sheetName val="others"/>
      <sheetName val="SH___Match_Manually"/>
      <sheetName val="SH___Prior_Month_Data"/>
      <sheetName val="SAP___Unmatched_Data"/>
      <sheetName val="SAP___Current_Month_Data"/>
      <sheetName val="Sub_HMC"/>
      <sheetName val="Data_Submission"/>
      <sheetName val="Lookup_Tables"/>
      <sheetName val="Sub_HMC1"/>
      <sheetName val="Data_Submission1"/>
      <sheetName val="Lookup_Tables1"/>
      <sheetName val="Current_Tax1"/>
      <sheetName val="Sub_HMC2"/>
      <sheetName val="Data_Submission2"/>
      <sheetName val="Lookup_Tables2"/>
      <sheetName val="Current_Tax2"/>
      <sheetName val="Sub_HMC3"/>
      <sheetName val="Data_Submission3"/>
      <sheetName val="Lookup_Tables3"/>
      <sheetName val="Current_Tax3"/>
      <sheetName val="Sub_HMC4"/>
      <sheetName val="Data_Submission4"/>
      <sheetName val="Lookup_Tables4"/>
      <sheetName val="Current_Tax4"/>
      <sheetName val="Sub_HMC5"/>
      <sheetName val="Data_Submission5"/>
      <sheetName val="Lookup_Tables5"/>
      <sheetName val="Current_Tax5"/>
      <sheetName val="Sub_HMC6"/>
      <sheetName val="Data_Submission6"/>
      <sheetName val="Lookup_Tables6"/>
      <sheetName val="Current_Tax6"/>
      <sheetName val="Sub_HMC8"/>
      <sheetName val="Data_Submission8"/>
      <sheetName val="Lookup_Tables8"/>
      <sheetName val="Current_Tax8"/>
      <sheetName val="Sub_HMC7"/>
      <sheetName val="Data_Submission7"/>
      <sheetName val="Lookup_Tables7"/>
      <sheetName val="Current_Tax7"/>
      <sheetName val="Sub_HMC9"/>
      <sheetName val="Data_Submission9"/>
      <sheetName val="Lookup_Tables9"/>
      <sheetName val="Current_Tax9"/>
      <sheetName val="Sub_HMC10"/>
      <sheetName val="Data_Submission10"/>
      <sheetName val="Lookup_Tables10"/>
      <sheetName val="Current_Tax10"/>
      <sheetName val="Sub_HMC11"/>
      <sheetName val="Data_Submission11"/>
      <sheetName val="Lookup_Tables11"/>
      <sheetName val="Current_Tax11"/>
      <sheetName val="JOURNAL"/>
      <sheetName val="Sub_HMC13"/>
      <sheetName val="Data_Submission13"/>
      <sheetName val="Lookup_Tables13"/>
      <sheetName val="Current_Tax13"/>
      <sheetName val="Drop_Down2"/>
      <sheetName val="Cover_sheet2"/>
      <sheetName val="Sub_HMC12"/>
      <sheetName val="Data_Submission12"/>
      <sheetName val="Lookup_Tables12"/>
      <sheetName val="Current_Tax12"/>
      <sheetName val="Drop_Down1"/>
      <sheetName val="Cover_sheet1"/>
      <sheetName val="Currency"/>
      <sheetName val="DropDown"/>
      <sheetName val="Non-Statistical Sampling"/>
      <sheetName val="PVG15K(Non-Red)"/>
      <sheetName val="Main"/>
      <sheetName val="B.S AND P &amp; L"/>
      <sheetName val="Raw Combined Trial"/>
      <sheetName val="TDS"/>
      <sheetName val="Input"/>
      <sheetName val="HideSheet"/>
      <sheetName val="Sub_HMC14"/>
      <sheetName val="Data_Submission14"/>
      <sheetName val="Lookup_Tables14"/>
      <sheetName val="Current_Tax14"/>
      <sheetName val="Drop_Down3"/>
      <sheetName val="Cover_sheet3"/>
      <sheetName val="bs&amp;Pl"/>
      <sheetName val="NORMAL"/>
      <sheetName val="Note3-24"/>
      <sheetName val="Parameters"/>
      <sheetName val="Cutt"/>
      <sheetName val="Dec"/>
      <sheetName val="Balance Sheet"/>
      <sheetName val="Income Statement"/>
      <sheetName val="Data Entry"/>
      <sheetName val="Data Chart"/>
      <sheetName val="Asset Chart"/>
      <sheetName val="Income Chart"/>
      <sheetName val="Cash Flow Statement"/>
      <sheetName val="11"/>
      <sheetName val="Total"/>
      <sheetName val="DATCH  NEW  ORDERS"/>
      <sheetName val="BS-OVS"/>
    </sheetNames>
    <sheetDataSet>
      <sheetData sheetId="0" refreshError="1">
        <row r="5">
          <cell r="BH5" t="str">
            <v>Segment-wise summary of additions for the month</v>
          </cell>
        </row>
        <row r="6">
          <cell r="I6" t="str">
            <v>TECH-OPS</v>
          </cell>
          <cell r="Z6" t="str">
            <v>MARKET</v>
          </cell>
          <cell r="BH6" t="str">
            <v>TOTAL</v>
          </cell>
        </row>
        <row r="7">
          <cell r="B7" t="str">
            <v>S. #</v>
          </cell>
          <cell r="C7" t="str">
            <v>CAR #</v>
          </cell>
          <cell r="D7" t="str">
            <v>PARTICULARS</v>
          </cell>
          <cell r="E7" t="str">
            <v>RUPEES</v>
          </cell>
          <cell r="F7" t="str">
            <v>CATEGORY</v>
          </cell>
          <cell r="G7" t="str">
            <v>SEGMENT</v>
          </cell>
          <cell r="I7" t="str">
            <v>LI</v>
          </cell>
          <cell r="K7" t="str">
            <v>Bld.</v>
          </cell>
          <cell r="M7" t="str">
            <v>BE</v>
          </cell>
          <cell r="O7" t="str">
            <v>P&amp;M</v>
          </cell>
          <cell r="Q7" t="str">
            <v>F&amp;F</v>
          </cell>
          <cell r="S7" t="str">
            <v>OM&amp;E</v>
          </cell>
          <cell r="U7" t="str">
            <v>CE</v>
          </cell>
          <cell r="W7" t="str">
            <v>CWIP</v>
          </cell>
          <cell r="Z7" t="str">
            <v>LI</v>
          </cell>
          <cell r="AB7" t="str">
            <v>Bld.</v>
          </cell>
          <cell r="AD7" t="str">
            <v>BE</v>
          </cell>
          <cell r="AF7" t="str">
            <v>P&amp;M</v>
          </cell>
          <cell r="AH7" t="str">
            <v>F&amp;F</v>
          </cell>
          <cell r="AJ7" t="str">
            <v>OM&amp;E</v>
          </cell>
          <cell r="AL7" t="str">
            <v>CE</v>
          </cell>
          <cell r="AN7" t="str">
            <v>CWIP</v>
          </cell>
          <cell r="BH7" t="str">
            <v>Tech-ops</v>
          </cell>
          <cell r="BJ7" t="str">
            <v>Market</v>
          </cell>
          <cell r="BL7" t="str">
            <v>Grand Total</v>
          </cell>
        </row>
        <row r="8">
          <cell r="I8" t="str">
            <v>Rupees</v>
          </cell>
          <cell r="J8" t="str">
            <v>Dollars</v>
          </cell>
          <cell r="K8" t="str">
            <v>Rupees</v>
          </cell>
          <cell r="L8" t="str">
            <v>Dollars</v>
          </cell>
          <cell r="M8" t="str">
            <v>Rupees</v>
          </cell>
          <cell r="N8" t="str">
            <v>Dollars</v>
          </cell>
          <cell r="O8" t="str">
            <v>Rupees</v>
          </cell>
          <cell r="P8" t="str">
            <v>Dollars</v>
          </cell>
          <cell r="Q8" t="str">
            <v>Rupees</v>
          </cell>
          <cell r="R8" t="str">
            <v>Dollars</v>
          </cell>
          <cell r="S8" t="str">
            <v>Rupees</v>
          </cell>
          <cell r="T8" t="str">
            <v>Dollars</v>
          </cell>
          <cell r="U8" t="str">
            <v>Rupees</v>
          </cell>
          <cell r="V8" t="str">
            <v>Dollars</v>
          </cell>
          <cell r="W8" t="str">
            <v>Rupees</v>
          </cell>
          <cell r="X8" t="str">
            <v>Dollars</v>
          </cell>
          <cell r="Z8" t="str">
            <v>Rupees</v>
          </cell>
          <cell r="AA8" t="str">
            <v>Dollars</v>
          </cell>
          <cell r="AB8" t="str">
            <v>Rupees</v>
          </cell>
          <cell r="AC8" t="str">
            <v>Dollars</v>
          </cell>
          <cell r="AD8" t="str">
            <v>Rupees</v>
          </cell>
          <cell r="AE8" t="str">
            <v>Dollars</v>
          </cell>
          <cell r="AF8" t="str">
            <v>Rupees</v>
          </cell>
          <cell r="AG8" t="str">
            <v>Dollars</v>
          </cell>
          <cell r="AH8" t="str">
            <v>Rupees</v>
          </cell>
          <cell r="AI8" t="str">
            <v>Dollars</v>
          </cell>
          <cell r="AJ8" t="str">
            <v>Rupees</v>
          </cell>
          <cell r="AK8" t="str">
            <v>Dollars</v>
          </cell>
          <cell r="AL8" t="str">
            <v>Rupees</v>
          </cell>
          <cell r="AM8" t="str">
            <v>Dollars</v>
          </cell>
          <cell r="AN8" t="str">
            <v>Rupees</v>
          </cell>
          <cell r="AO8" t="str">
            <v>Dollars</v>
          </cell>
          <cell r="BH8" t="str">
            <v>Rupees</v>
          </cell>
          <cell r="BI8" t="str">
            <v>Dollars</v>
          </cell>
          <cell r="BJ8" t="str">
            <v>Rupees</v>
          </cell>
          <cell r="BK8" t="str">
            <v>Dollars</v>
          </cell>
          <cell r="BL8" t="str">
            <v>Rupees</v>
          </cell>
          <cell r="BM8" t="str">
            <v>Dollars</v>
          </cell>
        </row>
        <row r="10">
          <cell r="B10">
            <v>1</v>
          </cell>
          <cell r="C10" t="str">
            <v>51/97</v>
          </cell>
          <cell r="D10" t="str">
            <v>Biological Safety Cabinet</v>
          </cell>
          <cell r="E10">
            <v>1030700</v>
          </cell>
          <cell r="F10" t="str">
            <v>P&amp;M</v>
          </cell>
          <cell r="G10" t="str">
            <v>T</v>
          </cell>
          <cell r="I10">
            <v>0</v>
          </cell>
          <cell r="J10">
            <v>0</v>
          </cell>
          <cell r="K10">
            <v>0</v>
          </cell>
          <cell r="L10">
            <v>0</v>
          </cell>
          <cell r="M10">
            <v>0</v>
          </cell>
          <cell r="N10">
            <v>0</v>
          </cell>
          <cell r="O10">
            <v>1030700</v>
          </cell>
          <cell r="P10">
            <v>22454.8302</v>
          </cell>
          <cell r="Q10">
            <v>0</v>
          </cell>
          <cell r="R10">
            <v>0</v>
          </cell>
          <cell r="S10">
            <v>0</v>
          </cell>
          <cell r="T10">
            <v>0</v>
          </cell>
          <cell r="U10">
            <v>0</v>
          </cell>
          <cell r="V10">
            <v>0</v>
          </cell>
          <cell r="W10">
            <v>0</v>
          </cell>
          <cell r="X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BH10">
            <v>1030700</v>
          </cell>
          <cell r="BI10">
            <v>22454.8302</v>
          </cell>
          <cell r="BJ10">
            <v>0</v>
          </cell>
          <cell r="BK10">
            <v>0</v>
          </cell>
          <cell r="BL10">
            <v>1030700</v>
          </cell>
          <cell r="BM10">
            <v>22454.8302</v>
          </cell>
        </row>
        <row r="11">
          <cell r="B11">
            <v>2</v>
          </cell>
          <cell r="C11" t="str">
            <v>53/98</v>
          </cell>
          <cell r="D11" t="str">
            <v>Carton Feeding Conveyer for Inkjet Printer</v>
          </cell>
          <cell r="E11">
            <v>100000</v>
          </cell>
          <cell r="F11" t="str">
            <v>P&amp;M</v>
          </cell>
          <cell r="G11" t="str">
            <v>T</v>
          </cell>
          <cell r="I11">
            <v>0</v>
          </cell>
          <cell r="J11">
            <v>0</v>
          </cell>
          <cell r="K11">
            <v>0</v>
          </cell>
          <cell r="L11">
            <v>0</v>
          </cell>
          <cell r="M11">
            <v>0</v>
          </cell>
          <cell r="N11">
            <v>0</v>
          </cell>
          <cell r="O11">
            <v>100000</v>
          </cell>
          <cell r="P11">
            <v>2178.6</v>
          </cell>
          <cell r="Q11">
            <v>0</v>
          </cell>
          <cell r="R11">
            <v>0</v>
          </cell>
          <cell r="S11">
            <v>0</v>
          </cell>
          <cell r="T11">
            <v>0</v>
          </cell>
          <cell r="U11">
            <v>0</v>
          </cell>
          <cell r="V11">
            <v>0</v>
          </cell>
          <cell r="W11">
            <v>0</v>
          </cell>
          <cell r="X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BH11">
            <v>100000</v>
          </cell>
          <cell r="BI11">
            <v>2178.6</v>
          </cell>
          <cell r="BJ11">
            <v>0</v>
          </cell>
          <cell r="BK11">
            <v>0</v>
          </cell>
          <cell r="BL11">
            <v>100000</v>
          </cell>
          <cell r="BM11">
            <v>2178.6</v>
          </cell>
        </row>
        <row r="12">
          <cell r="B12">
            <v>3</v>
          </cell>
          <cell r="C12" t="str">
            <v>39/98</v>
          </cell>
          <cell r="D12" t="str">
            <v>Emergency Light Power Pack</v>
          </cell>
          <cell r="E12">
            <v>96030</v>
          </cell>
          <cell r="F12" t="str">
            <v>P&amp;M</v>
          </cell>
          <cell r="G12" t="str">
            <v>T</v>
          </cell>
          <cell r="I12">
            <v>0</v>
          </cell>
          <cell r="J12">
            <v>0</v>
          </cell>
          <cell r="K12">
            <v>0</v>
          </cell>
          <cell r="L12">
            <v>0</v>
          </cell>
          <cell r="M12">
            <v>0</v>
          </cell>
          <cell r="N12">
            <v>0</v>
          </cell>
          <cell r="O12">
            <v>96030</v>
          </cell>
          <cell r="P12">
            <v>2092.1095799999998</v>
          </cell>
          <cell r="Q12">
            <v>0</v>
          </cell>
          <cell r="R12">
            <v>0</v>
          </cell>
          <cell r="S12">
            <v>0</v>
          </cell>
          <cell r="T12">
            <v>0</v>
          </cell>
          <cell r="U12">
            <v>0</v>
          </cell>
          <cell r="V12">
            <v>0</v>
          </cell>
          <cell r="W12">
            <v>0</v>
          </cell>
          <cell r="X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BH12">
            <v>96030</v>
          </cell>
          <cell r="BI12">
            <v>2092.1095799999998</v>
          </cell>
          <cell r="BJ12">
            <v>0</v>
          </cell>
          <cell r="BK12">
            <v>0</v>
          </cell>
          <cell r="BL12">
            <v>96030</v>
          </cell>
          <cell r="BM12">
            <v>2092.1095799999998</v>
          </cell>
        </row>
        <row r="13">
          <cell r="B13">
            <v>4</v>
          </cell>
          <cell r="C13" t="str">
            <v>60/98</v>
          </cell>
          <cell r="D13" t="str">
            <v>Office Chair Premier</v>
          </cell>
          <cell r="E13">
            <v>6210</v>
          </cell>
          <cell r="F13" t="str">
            <v>F&amp;F</v>
          </cell>
          <cell r="G13" t="str">
            <v>T</v>
          </cell>
          <cell r="I13">
            <v>0</v>
          </cell>
          <cell r="J13">
            <v>0</v>
          </cell>
          <cell r="K13">
            <v>0</v>
          </cell>
          <cell r="L13">
            <v>0</v>
          </cell>
          <cell r="M13">
            <v>0</v>
          </cell>
          <cell r="N13">
            <v>0</v>
          </cell>
          <cell r="O13">
            <v>0</v>
          </cell>
          <cell r="P13">
            <v>0</v>
          </cell>
          <cell r="Q13">
            <v>6210</v>
          </cell>
          <cell r="R13">
            <v>135.29105999999999</v>
          </cell>
          <cell r="S13">
            <v>0</v>
          </cell>
          <cell r="T13">
            <v>0</v>
          </cell>
          <cell r="U13">
            <v>0</v>
          </cell>
          <cell r="V13">
            <v>0</v>
          </cell>
          <cell r="W13">
            <v>0</v>
          </cell>
          <cell r="X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BH13">
            <v>6210</v>
          </cell>
          <cell r="BI13">
            <v>135.29105999999999</v>
          </cell>
          <cell r="BJ13">
            <v>0</v>
          </cell>
          <cell r="BK13">
            <v>0</v>
          </cell>
          <cell r="BL13">
            <v>6210</v>
          </cell>
          <cell r="BM13">
            <v>135.29105999999999</v>
          </cell>
        </row>
        <row r="14">
          <cell r="B14">
            <v>5</v>
          </cell>
          <cell r="C14" t="str">
            <v>33/98</v>
          </cell>
          <cell r="D14" t="str">
            <v>Hewlett Packard Design Jet 750C Plus</v>
          </cell>
          <cell r="E14">
            <v>477475</v>
          </cell>
          <cell r="F14" t="str">
            <v>CE</v>
          </cell>
          <cell r="G14" t="str">
            <v>T</v>
          </cell>
          <cell r="I14">
            <v>0</v>
          </cell>
          <cell r="J14">
            <v>0</v>
          </cell>
          <cell r="K14">
            <v>0</v>
          </cell>
          <cell r="L14">
            <v>0</v>
          </cell>
          <cell r="M14">
            <v>0</v>
          </cell>
          <cell r="N14">
            <v>0</v>
          </cell>
          <cell r="O14">
            <v>0</v>
          </cell>
          <cell r="P14">
            <v>0</v>
          </cell>
          <cell r="Q14">
            <v>0</v>
          </cell>
          <cell r="R14">
            <v>0</v>
          </cell>
          <cell r="S14">
            <v>0</v>
          </cell>
          <cell r="T14">
            <v>0</v>
          </cell>
          <cell r="U14">
            <v>477475</v>
          </cell>
          <cell r="V14">
            <v>10402.270350000001</v>
          </cell>
          <cell r="W14">
            <v>0</v>
          </cell>
          <cell r="X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BH14">
            <v>477475</v>
          </cell>
          <cell r="BI14">
            <v>10402.270350000001</v>
          </cell>
          <cell r="BJ14">
            <v>0</v>
          </cell>
          <cell r="BK14">
            <v>0</v>
          </cell>
          <cell r="BL14">
            <v>477475</v>
          </cell>
          <cell r="BM14">
            <v>10402.270350000001</v>
          </cell>
        </row>
        <row r="15">
          <cell r="B15">
            <v>6</v>
          </cell>
          <cell r="C15" t="str">
            <v>31/98</v>
          </cell>
          <cell r="D15" t="str">
            <v>Dell Latitude CP233 MMX Intel Pentium II</v>
          </cell>
          <cell r="E15">
            <v>231438</v>
          </cell>
          <cell r="F15" t="str">
            <v>CE</v>
          </cell>
          <cell r="G15" t="str">
            <v>M</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Z15">
            <v>0</v>
          </cell>
          <cell r="AA15">
            <v>0</v>
          </cell>
          <cell r="AB15">
            <v>0</v>
          </cell>
          <cell r="AC15">
            <v>0</v>
          </cell>
          <cell r="AD15">
            <v>0</v>
          </cell>
          <cell r="AE15">
            <v>0</v>
          </cell>
          <cell r="AF15">
            <v>0</v>
          </cell>
          <cell r="AG15">
            <v>0</v>
          </cell>
          <cell r="AH15">
            <v>0</v>
          </cell>
          <cell r="AI15">
            <v>0</v>
          </cell>
          <cell r="AJ15">
            <v>0</v>
          </cell>
          <cell r="AK15">
            <v>0</v>
          </cell>
          <cell r="AL15">
            <v>231438</v>
          </cell>
          <cell r="AM15">
            <v>5042.108268</v>
          </cell>
          <cell r="AN15">
            <v>0</v>
          </cell>
          <cell r="AO15">
            <v>0</v>
          </cell>
          <cell r="BH15">
            <v>0</v>
          </cell>
          <cell r="BI15">
            <v>0</v>
          </cell>
          <cell r="BJ15">
            <v>231438</v>
          </cell>
          <cell r="BK15">
            <v>5042.108268</v>
          </cell>
          <cell r="BL15">
            <v>231438</v>
          </cell>
          <cell r="BM15">
            <v>5042.108268</v>
          </cell>
        </row>
        <row r="16">
          <cell r="B16">
            <v>7</v>
          </cell>
          <cell r="C16" t="str">
            <v>24/98</v>
          </cell>
          <cell r="D16" t="str">
            <v>Dell Latitude CP233 MMX Intel Pentium II</v>
          </cell>
          <cell r="E16">
            <v>215000</v>
          </cell>
          <cell r="F16" t="str">
            <v>CE</v>
          </cell>
          <cell r="G16" t="str">
            <v>M</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Z16">
            <v>0</v>
          </cell>
          <cell r="AA16">
            <v>0</v>
          </cell>
          <cell r="AB16">
            <v>0</v>
          </cell>
          <cell r="AC16">
            <v>0</v>
          </cell>
          <cell r="AD16">
            <v>0</v>
          </cell>
          <cell r="AE16">
            <v>0</v>
          </cell>
          <cell r="AF16">
            <v>0</v>
          </cell>
          <cell r="AG16">
            <v>0</v>
          </cell>
          <cell r="AH16">
            <v>0</v>
          </cell>
          <cell r="AI16">
            <v>0</v>
          </cell>
          <cell r="AJ16">
            <v>0</v>
          </cell>
          <cell r="AK16">
            <v>0</v>
          </cell>
          <cell r="AL16">
            <v>215000</v>
          </cell>
          <cell r="AM16">
            <v>4683.99</v>
          </cell>
          <cell r="AN16">
            <v>0</v>
          </cell>
          <cell r="AO16">
            <v>0</v>
          </cell>
          <cell r="BH16">
            <v>0</v>
          </cell>
          <cell r="BI16">
            <v>0</v>
          </cell>
          <cell r="BJ16">
            <v>215000</v>
          </cell>
          <cell r="BK16">
            <v>4683.99</v>
          </cell>
          <cell r="BL16">
            <v>215000</v>
          </cell>
          <cell r="BM16">
            <v>4683.99</v>
          </cell>
        </row>
        <row r="17">
          <cell r="B17">
            <v>8</v>
          </cell>
          <cell r="C17" t="str">
            <v>41&amp;42/98</v>
          </cell>
          <cell r="D17" t="str">
            <v>Dell Optilex GXal Pentium II 233MHz</v>
          </cell>
          <cell r="E17">
            <v>180000</v>
          </cell>
          <cell r="F17" t="str">
            <v>CE</v>
          </cell>
          <cell r="G17" t="str">
            <v>M</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Z17">
            <v>0</v>
          </cell>
          <cell r="AA17">
            <v>0</v>
          </cell>
          <cell r="AB17">
            <v>0</v>
          </cell>
          <cell r="AC17">
            <v>0</v>
          </cell>
          <cell r="AD17">
            <v>0</v>
          </cell>
          <cell r="AE17">
            <v>0</v>
          </cell>
          <cell r="AF17">
            <v>0</v>
          </cell>
          <cell r="AG17">
            <v>0</v>
          </cell>
          <cell r="AH17">
            <v>0</v>
          </cell>
          <cell r="AI17">
            <v>0</v>
          </cell>
          <cell r="AJ17">
            <v>0</v>
          </cell>
          <cell r="AK17">
            <v>0</v>
          </cell>
          <cell r="AL17">
            <v>180000</v>
          </cell>
          <cell r="AM17">
            <v>3921.48</v>
          </cell>
          <cell r="AN17">
            <v>0</v>
          </cell>
          <cell r="AO17">
            <v>0</v>
          </cell>
          <cell r="BH17">
            <v>0</v>
          </cell>
          <cell r="BI17">
            <v>0</v>
          </cell>
          <cell r="BJ17">
            <v>180000</v>
          </cell>
          <cell r="BK17">
            <v>3921.48</v>
          </cell>
          <cell r="BL17">
            <v>180000</v>
          </cell>
          <cell r="BM17">
            <v>3921.48</v>
          </cell>
        </row>
        <row r="18">
          <cell r="B18">
            <v>9</v>
          </cell>
          <cell r="C18" t="str">
            <v>33/98</v>
          </cell>
          <cell r="D18" t="str">
            <v>AutoCad R14 with Hardware Lock</v>
          </cell>
          <cell r="E18">
            <v>105800</v>
          </cell>
          <cell r="F18" t="str">
            <v>CE</v>
          </cell>
          <cell r="G18" t="str">
            <v>T</v>
          </cell>
          <cell r="I18">
            <v>0</v>
          </cell>
          <cell r="J18">
            <v>0</v>
          </cell>
          <cell r="K18">
            <v>0</v>
          </cell>
          <cell r="L18">
            <v>0</v>
          </cell>
          <cell r="M18">
            <v>0</v>
          </cell>
          <cell r="N18">
            <v>0</v>
          </cell>
          <cell r="O18">
            <v>0</v>
          </cell>
          <cell r="P18">
            <v>0</v>
          </cell>
          <cell r="Q18">
            <v>0</v>
          </cell>
          <cell r="R18">
            <v>0</v>
          </cell>
          <cell r="S18">
            <v>0</v>
          </cell>
          <cell r="T18">
            <v>0</v>
          </cell>
          <cell r="U18">
            <v>105800</v>
          </cell>
          <cell r="V18">
            <v>2304.9587999999999</v>
          </cell>
          <cell r="W18">
            <v>0</v>
          </cell>
          <cell r="X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BH18">
            <v>105800</v>
          </cell>
          <cell r="BI18">
            <v>2304.9587999999999</v>
          </cell>
          <cell r="BJ18">
            <v>0</v>
          </cell>
          <cell r="BK18">
            <v>0</v>
          </cell>
          <cell r="BL18">
            <v>105800</v>
          </cell>
          <cell r="BM18">
            <v>2304.9587999999999</v>
          </cell>
        </row>
        <row r="19">
          <cell r="B19">
            <v>10</v>
          </cell>
          <cell r="C19" t="str">
            <v>27/98</v>
          </cell>
          <cell r="D19" t="str">
            <v>Test Well Drilling</v>
          </cell>
          <cell r="E19">
            <v>207500</v>
          </cell>
          <cell r="F19" t="str">
            <v>CWIP</v>
          </cell>
          <cell r="G19" t="str">
            <v>T</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207500</v>
          </cell>
          <cell r="X19">
            <v>4520.5950000000003</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BH19">
            <v>207500</v>
          </cell>
          <cell r="BI19">
            <v>4520.5950000000003</v>
          </cell>
          <cell r="BJ19">
            <v>0</v>
          </cell>
          <cell r="BK19">
            <v>0</v>
          </cell>
          <cell r="BL19">
            <v>207500</v>
          </cell>
          <cell r="BM19">
            <v>4520.5950000000003</v>
          </cell>
        </row>
        <row r="20">
          <cell r="B20">
            <v>11</v>
          </cell>
          <cell r="C20" t="str">
            <v>78/97</v>
          </cell>
          <cell r="D20" t="str">
            <v>Tirpulin Cloth 'A' Quality</v>
          </cell>
          <cell r="E20">
            <v>12900</v>
          </cell>
          <cell r="F20" t="str">
            <v>P&amp;M</v>
          </cell>
          <cell r="G20" t="str">
            <v>T</v>
          </cell>
          <cell r="I20">
            <v>0</v>
          </cell>
          <cell r="J20">
            <v>0</v>
          </cell>
          <cell r="K20">
            <v>0</v>
          </cell>
          <cell r="L20">
            <v>0</v>
          </cell>
          <cell r="M20">
            <v>0</v>
          </cell>
          <cell r="N20">
            <v>0</v>
          </cell>
          <cell r="O20">
            <v>12900</v>
          </cell>
          <cell r="P20">
            <v>281.0394</v>
          </cell>
          <cell r="Q20">
            <v>0</v>
          </cell>
          <cell r="R20">
            <v>0</v>
          </cell>
          <cell r="S20">
            <v>0</v>
          </cell>
          <cell r="T20">
            <v>0</v>
          </cell>
          <cell r="U20">
            <v>0</v>
          </cell>
          <cell r="V20">
            <v>0</v>
          </cell>
          <cell r="W20">
            <v>0</v>
          </cell>
          <cell r="X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BH20">
            <v>12900</v>
          </cell>
          <cell r="BI20">
            <v>281.0394</v>
          </cell>
          <cell r="BJ20">
            <v>0</v>
          </cell>
          <cell r="BK20">
            <v>0</v>
          </cell>
          <cell r="BL20">
            <v>12900</v>
          </cell>
          <cell r="BM20">
            <v>281.0394</v>
          </cell>
        </row>
        <row r="21">
          <cell r="B21">
            <v>12</v>
          </cell>
          <cell r="C21" t="str">
            <v>27/98</v>
          </cell>
          <cell r="D21" t="str">
            <v>Test Bore Cleaning &amp; Collection of water sample</v>
          </cell>
          <cell r="E21">
            <v>20000</v>
          </cell>
          <cell r="F21" t="str">
            <v>CWIP</v>
          </cell>
          <cell r="G21" t="str">
            <v>T</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20000</v>
          </cell>
          <cell r="X21">
            <v>435.71999999999997</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BH21">
            <v>20000</v>
          </cell>
          <cell r="BI21">
            <v>435.71999999999997</v>
          </cell>
          <cell r="BJ21">
            <v>0</v>
          </cell>
          <cell r="BK21">
            <v>0</v>
          </cell>
          <cell r="BL21">
            <v>20000</v>
          </cell>
          <cell r="BM21">
            <v>435.71999999999997</v>
          </cell>
        </row>
        <row r="22">
          <cell r="B22">
            <v>13</v>
          </cell>
          <cell r="C22" t="str">
            <v>53/98</v>
          </cell>
          <cell r="D22" t="str">
            <v>Installation of wall mounted Split unit at MD's Off.</v>
          </cell>
          <cell r="E22">
            <v>5000</v>
          </cell>
          <cell r="F22" t="str">
            <v>F&amp;F</v>
          </cell>
          <cell r="G22" t="str">
            <v>M</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Z22">
            <v>0</v>
          </cell>
          <cell r="AA22">
            <v>0</v>
          </cell>
          <cell r="AB22">
            <v>0</v>
          </cell>
          <cell r="AC22">
            <v>0</v>
          </cell>
          <cell r="AD22">
            <v>0</v>
          </cell>
          <cell r="AE22">
            <v>0</v>
          </cell>
          <cell r="AF22">
            <v>0</v>
          </cell>
          <cell r="AG22">
            <v>0</v>
          </cell>
          <cell r="AH22">
            <v>5000</v>
          </cell>
          <cell r="AI22">
            <v>108.92999999999999</v>
          </cell>
          <cell r="AJ22">
            <v>0</v>
          </cell>
          <cell r="AK22">
            <v>0</v>
          </cell>
          <cell r="AL22">
            <v>0</v>
          </cell>
          <cell r="AM22">
            <v>0</v>
          </cell>
          <cell r="AN22">
            <v>0</v>
          </cell>
          <cell r="AO22">
            <v>0</v>
          </cell>
          <cell r="BH22">
            <v>0</v>
          </cell>
          <cell r="BI22">
            <v>0</v>
          </cell>
          <cell r="BJ22">
            <v>5000</v>
          </cell>
          <cell r="BK22">
            <v>108.92999999999999</v>
          </cell>
          <cell r="BL22">
            <v>5000</v>
          </cell>
          <cell r="BM22">
            <v>108.92999999999999</v>
          </cell>
        </row>
        <row r="23">
          <cell r="B23">
            <v>14</v>
          </cell>
          <cell r="C23" t="str">
            <v>45/98</v>
          </cell>
          <cell r="D23" t="str">
            <v>Vaccum Cleaner Model V-330 T 1300 watts</v>
          </cell>
          <cell r="E23">
            <v>4600</v>
          </cell>
          <cell r="F23" t="str">
            <v>OM&amp;E</v>
          </cell>
          <cell r="G23" t="str">
            <v>M</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Z23">
            <v>0</v>
          </cell>
          <cell r="AA23">
            <v>0</v>
          </cell>
          <cell r="AB23">
            <v>0</v>
          </cell>
          <cell r="AC23">
            <v>0</v>
          </cell>
          <cell r="AD23">
            <v>0</v>
          </cell>
          <cell r="AE23">
            <v>0</v>
          </cell>
          <cell r="AF23">
            <v>0</v>
          </cell>
          <cell r="AG23">
            <v>0</v>
          </cell>
          <cell r="AH23">
            <v>0</v>
          </cell>
          <cell r="AI23">
            <v>0</v>
          </cell>
          <cell r="AJ23">
            <v>4600</v>
          </cell>
          <cell r="AK23">
            <v>100.21559999999999</v>
          </cell>
          <cell r="AL23">
            <v>0</v>
          </cell>
          <cell r="AM23">
            <v>0</v>
          </cell>
          <cell r="AN23">
            <v>0</v>
          </cell>
          <cell r="AO23">
            <v>0</v>
          </cell>
          <cell r="BH23">
            <v>0</v>
          </cell>
          <cell r="BI23">
            <v>0</v>
          </cell>
          <cell r="BJ23">
            <v>4600</v>
          </cell>
          <cell r="BK23">
            <v>100.21559999999999</v>
          </cell>
          <cell r="BL23">
            <v>4600</v>
          </cell>
          <cell r="BM23">
            <v>100.21559999999999</v>
          </cell>
        </row>
        <row r="24">
          <cell r="B24">
            <v>15</v>
          </cell>
          <cell r="C24" t="str">
            <v>46/98</v>
          </cell>
          <cell r="D24" t="str">
            <v>Vaccum Cleaner LG 2800T</v>
          </cell>
          <cell r="E24">
            <v>5500</v>
          </cell>
          <cell r="F24" t="str">
            <v>OM&amp;E</v>
          </cell>
          <cell r="G24" t="str">
            <v>M</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Z24">
            <v>0</v>
          </cell>
          <cell r="AA24">
            <v>0</v>
          </cell>
          <cell r="AB24">
            <v>0</v>
          </cell>
          <cell r="AC24">
            <v>0</v>
          </cell>
          <cell r="AD24">
            <v>0</v>
          </cell>
          <cell r="AE24">
            <v>0</v>
          </cell>
          <cell r="AF24">
            <v>0</v>
          </cell>
          <cell r="AG24">
            <v>0</v>
          </cell>
          <cell r="AH24">
            <v>0</v>
          </cell>
          <cell r="AI24">
            <v>0</v>
          </cell>
          <cell r="AJ24">
            <v>5500</v>
          </cell>
          <cell r="AK24">
            <v>119.82299999999999</v>
          </cell>
          <cell r="AL24">
            <v>0</v>
          </cell>
          <cell r="AM24">
            <v>0</v>
          </cell>
          <cell r="AN24">
            <v>0</v>
          </cell>
          <cell r="AO24">
            <v>0</v>
          </cell>
          <cell r="BH24">
            <v>0</v>
          </cell>
          <cell r="BI24">
            <v>0</v>
          </cell>
          <cell r="BJ24">
            <v>5500</v>
          </cell>
          <cell r="BK24">
            <v>119.82299999999999</v>
          </cell>
          <cell r="BL24">
            <v>5500</v>
          </cell>
          <cell r="BM24">
            <v>119.82299999999999</v>
          </cell>
        </row>
        <row r="25">
          <cell r="E25">
            <v>2698153</v>
          </cell>
          <cell r="I25">
            <v>0</v>
          </cell>
          <cell r="J25">
            <v>0</v>
          </cell>
          <cell r="K25">
            <v>0</v>
          </cell>
          <cell r="L25">
            <v>0</v>
          </cell>
          <cell r="M25">
            <v>0</v>
          </cell>
          <cell r="N25">
            <v>0</v>
          </cell>
          <cell r="O25">
            <v>1239630</v>
          </cell>
          <cell r="P25">
            <v>27006.579180000001</v>
          </cell>
          <cell r="Q25">
            <v>6210</v>
          </cell>
          <cell r="R25">
            <v>135.29105999999999</v>
          </cell>
          <cell r="S25">
            <v>0</v>
          </cell>
          <cell r="T25">
            <v>0</v>
          </cell>
          <cell r="U25">
            <v>583275</v>
          </cell>
          <cell r="V25">
            <v>12707.229150000001</v>
          </cell>
          <cell r="W25">
            <v>227500</v>
          </cell>
          <cell r="X25">
            <v>4956.3150000000005</v>
          </cell>
          <cell r="Z25">
            <v>0</v>
          </cell>
          <cell r="AA25">
            <v>0</v>
          </cell>
          <cell r="AB25">
            <v>0</v>
          </cell>
          <cell r="AC25">
            <v>0</v>
          </cell>
          <cell r="AD25">
            <v>0</v>
          </cell>
          <cell r="AE25">
            <v>0</v>
          </cell>
          <cell r="AF25">
            <v>0</v>
          </cell>
          <cell r="AG25">
            <v>0</v>
          </cell>
          <cell r="AH25">
            <v>5000</v>
          </cell>
          <cell r="AI25">
            <v>108.92999999999999</v>
          </cell>
          <cell r="AJ25">
            <v>10100</v>
          </cell>
          <cell r="AK25">
            <v>220.03859999999997</v>
          </cell>
          <cell r="AL25">
            <v>626438</v>
          </cell>
          <cell r="AM25">
            <v>13647.578267999999</v>
          </cell>
          <cell r="AN25">
            <v>0</v>
          </cell>
          <cell r="AO25">
            <v>0</v>
          </cell>
          <cell r="BH25">
            <v>2056615</v>
          </cell>
          <cell r="BI25">
            <v>44805.414390000005</v>
          </cell>
          <cell r="BJ25">
            <v>641538</v>
          </cell>
          <cell r="BK25">
            <v>13976.546867999999</v>
          </cell>
          <cell r="BL25">
            <v>2698153</v>
          </cell>
          <cell r="BM25">
            <v>58781.961258000003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refreshError="1"/>
      <sheetData sheetId="48" refreshError="1"/>
      <sheetData sheetId="49" refreshError="1"/>
      <sheetData sheetId="50" refreshError="1"/>
      <sheetData sheetId="51"/>
      <sheetData sheetId="52"/>
      <sheetData sheetId="53"/>
      <sheetData sheetId="54"/>
      <sheetData sheetId="55" refreshError="1"/>
      <sheetData sheetId="56" refreshError="1"/>
      <sheetData sheetId="57" refreshError="1"/>
      <sheetData sheetId="58" refreshError="1"/>
      <sheetData sheetId="59"/>
      <sheetData sheetId="60"/>
      <sheetData sheetId="61"/>
      <sheetData sheetId="62"/>
      <sheetData sheetId="63" refreshError="1"/>
      <sheetData sheetId="64" refreshError="1"/>
      <sheetData sheetId="65" refreshError="1"/>
      <sheetData sheetId="66" refreshError="1"/>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 val="Augbkp98"/>
      <sheetName val="Note3-24"/>
      <sheetName val="Note-14"/>
      <sheetName val="FE - Summary - STD"/>
      <sheetName val="AL905"/>
      <sheetName val="BS-OVS"/>
      <sheetName val="IE-DEC-06-D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t²"/>
      <sheetName val="nt__2"/>
      <sheetName val="nt__3"/>
      <sheetName val="nt__4"/>
      <sheetName val="Total Adjustments"/>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Notes25-26.1"/>
      <sheetName val="Notes26.2-32"/>
      <sheetName val="Notes33-34"/>
      <sheetName val="Notes39-40"/>
      <sheetName val="Notes41-42.1"/>
      <sheetName val="Notes41-42.1 (2)"/>
      <sheetName val="Notes42.2-44"/>
      <sheetName val="Note 45"/>
      <sheetName val="Annexure"/>
      <sheetName val="affair"/>
      <sheetName val="inc-exp"/>
      <sheetName val="pinex"/>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PremiumMaturity"/>
      <sheetName val="NEWAD"/>
      <sheetName val="Total_Adjustments"/>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pinex (2)"/>
      <sheetName val="Notes1_5"/>
      <sheetName val="Assignmentform"/>
      <sheetName val="Liquidity"/>
      <sheetName val="PNSC"/>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A"/>
      <sheetName val="Parameters"/>
      <sheetName val="SALARY"/>
      <sheetName val="2000_ Projects Summary"/>
      <sheetName val="broker sheet-2"/>
      <sheetName val="acct"/>
      <sheetName val="CliftonMain-1003-P&amp;L"/>
      <sheetName val="CliftonMain-1003-EXP"/>
      <sheetName val="pinex_(2)"/>
      <sheetName val="Rate_Input"/>
      <sheetName val="Profit_Worksheet"/>
      <sheetName val="Sheet5"/>
      <sheetName val="Note1_11"/>
      <sheetName val="Total_Adjustments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 val="Augbkp98"/>
      <sheetName val="pinex_(2)1"/>
      <sheetName val="Rate_Input1"/>
      <sheetName val="Profit_Worksheet1"/>
      <sheetName val="SOURCE"/>
      <sheetName val="PDF1"/>
      <sheetName val="Currency"/>
      <sheetName val="DropDown"/>
      <sheetName val="Segment new 1"/>
      <sheetName val="Drop down"/>
      <sheetName val="16-Avg Sales Price"/>
      <sheetName val="Statement of Claims"/>
      <sheetName val="Notes _2_"/>
      <sheetName val="PL_Million_"/>
      <sheetName val="Fin_Histo_PL"/>
      <sheetName val="Deposit"/>
      <sheetName val="stdd costBPCS"/>
      <sheetName val="BSDOMOVS"/>
      <sheetName val="Abu Dhabi"/>
      <sheetName val="Code"/>
      <sheetName val="B-S(p)"/>
      <sheetName val="BS-OVS"/>
      <sheetName val="Total_Adjustments2"/>
      <sheetName val="Assets_(2)2"/>
      <sheetName val="Balance_Sheet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Notes41-42_12"/>
      <sheetName val="Notes41-42_1_(2)2"/>
      <sheetName val="Notes42_2-442"/>
      <sheetName val="Note_452"/>
      <sheetName val="Deferred_(2)2"/>
      <sheetName val="Defeered_Work2"/>
      <sheetName val="Sheet2_(2)2"/>
      <sheetName val="Sheet3_(2)2"/>
      <sheetName val="Sheet1_(2)2"/>
      <sheetName val="pinex_(2)2"/>
      <sheetName val="Rate_Input2"/>
      <sheetName val="Profit_Worksheet2"/>
      <sheetName val="2000__Projects_Summary"/>
      <sheetName val="broker_sheet-2"/>
      <sheetName val="BS"/>
      <sheetName val="EDP_Euros"/>
      <sheetName val="Iberdrola_Euros"/>
      <sheetName val="Non-Statistical Sampling"/>
      <sheetName val="REV VAR INC"/>
      <sheetName val="Segment_new_1"/>
      <sheetName val="Drop_down"/>
      <sheetName val="16-Avg_Sales_Price"/>
      <sheetName val="stdd_costBPCS"/>
      <sheetName val="Statement_of_Claims"/>
      <sheetName val="Revenue-Fire-Marine-Motor"/>
      <sheetName val="Graphs 1"/>
      <sheetName val="Macro1"/>
      <sheetName val="Summary"/>
      <sheetName val="Grouping"/>
      <sheetName val="Notes__2_"/>
      <sheetName val="Non-Statistical_Sampling"/>
      <sheetName val="REV_VAR_INC"/>
      <sheetName val="Report .1"/>
      <sheetName val="Final Accounts 2001As per Audit"/>
      <sheetName val="Aylık"/>
      <sheetName val="Net"/>
      <sheetName val="Profiles"/>
      <sheetName val="ៀFinal Accou"/>
      <sheetName val="ḜFinal Accou"/>
      <sheetName val="⒐Final Accou"/>
      <sheetName val="nt__5"/>
      <sheetName val="nt__6"/>
      <sheetName val="nt__7"/>
      <sheetName val="nt__8"/>
      <sheetName val="nt__9"/>
      <sheetName val="DATABASE"/>
      <sheetName val="MMR"/>
      <sheetName val="Cash Flow"/>
      <sheetName val="Total_Adjustments3"/>
      <sheetName val="Assets_(2)3"/>
      <sheetName val="Balance_Sheet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Notes41-42_13"/>
      <sheetName val="Notes41-42_1_(2)3"/>
      <sheetName val="Notes42_2-443"/>
      <sheetName val="Note_453"/>
      <sheetName val="Deferred_(2)3"/>
      <sheetName val="Defeered_Work3"/>
      <sheetName val="Sheet2_(2)3"/>
      <sheetName val="Sheet3_(2)3"/>
      <sheetName val="Sheet1_(2)3"/>
      <sheetName val="pinex_(2)3"/>
      <sheetName val="Rate_Input3"/>
      <sheetName val="Profit_Worksheet3"/>
      <sheetName val="2000__Projects_Summary1"/>
      <sheetName val="broker_sheet-21"/>
      <sheetName val="cpur"/>
      <sheetName val="IGData"/>
      <sheetName val="Abu_Dhabi"/>
      <sheetName val="PPC-ORD DTL"/>
      <sheetName val="A-C CODE &amp; NAME"/>
      <sheetName val="会社別"/>
      <sheetName val="B-6"/>
      <sheetName val="Adv to vendor"/>
      <sheetName val="GP Analysis"/>
      <sheetName val="FundsNW"/>
      <sheetName val="Stock in Trade"/>
      <sheetName val="Rate Verification"/>
      <sheetName val="Product Wise Breakup"/>
      <sheetName val="Monthly breakup"/>
      <sheetName val="Categoried of Deposit (2)"/>
      <sheetName val="Rentals-SAM KHI"/>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sheetData sheetId="11"/>
      <sheetData sheetId="12"/>
      <sheetData sheetId="13"/>
      <sheetData sheetId="14" refreshError="1"/>
      <sheetData sheetId="15"/>
      <sheetData sheetId="16"/>
      <sheetData sheetId="17" refreshError="1"/>
      <sheetData sheetId="18"/>
      <sheetData sheetId="19"/>
      <sheetData sheetId="20"/>
      <sheetData sheetId="21"/>
      <sheetData sheetId="22"/>
      <sheetData sheetId="23"/>
      <sheetData sheetId="24"/>
      <sheetData sheetId="25"/>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sheetData sheetId="199"/>
      <sheetData sheetId="200" refreshError="1"/>
      <sheetData sheetId="201" refreshError="1"/>
      <sheetData sheetId="202" refreshError="1"/>
      <sheetData sheetId="203" refreshError="1"/>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2004"/>
      <sheetName val="Reconciliation"/>
      <sheetName val="Actualization_Details"/>
      <sheetName val="Currency"/>
      <sheetName val="DropDown"/>
      <sheetName val="Customize Your Invoice"/>
      <sheetName val="SVR-Interface"/>
      <sheetName val="ImpPurJournal"/>
      <sheetName val="Pharma - Govt"/>
      <sheetName val="Sheet1"/>
      <sheetName val="Detail for BOD approval"/>
      <sheetName val="Classification"/>
      <sheetName val="Notes1-5"/>
      <sheetName val="Cutt"/>
      <sheetName val="Notes"/>
      <sheetName val="TRAN"/>
      <sheetName val="INPUT"/>
      <sheetName val="Bal Project Wise"/>
      <sheetName val="AT&amp;T"/>
      <sheetName val="AT&amp;T Canada"/>
      <sheetName val="Bell Nexxia"/>
      <sheetName val="Local+dil (Ex-stock)"/>
      <sheetName val="Augbkp98"/>
      <sheetName val="Notes1_5"/>
      <sheetName val="CARs' 99 Summary Info. (B&amp;A)"/>
      <sheetName val="ProfitProv"/>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Notes1_5"/>
      <sheetName val="II- INV CO"/>
      <sheetName val="Overview"/>
      <sheetName val="Drop Down"/>
    </sheetNames>
    <sheetDataSet>
      <sheetData sheetId="0">
        <row r="46">
          <cell r="B46">
            <v>9523000</v>
          </cell>
        </row>
      </sheetData>
      <sheetData sheetId="1" refreshError="1"/>
      <sheetData sheetId="2" refreshError="1"/>
      <sheetData sheetId="3" refreshError="1"/>
      <sheetData sheetId="4" refreshError="1"/>
      <sheetData sheetId="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ew"/>
      <sheetName val="Sheet1 (4)"/>
      <sheetName val="Sheet1 (3)"/>
      <sheetName val="WeighAvShares"/>
      <sheetName val="Deferred (2)"/>
      <sheetName val="Defeered Work"/>
      <sheetName val="Taxrelief"/>
      <sheetName val="NEWAD"/>
      <sheetName val="Sheet4"/>
      <sheetName val="Sheet5"/>
      <sheetName val="Total Adjustments"/>
      <sheetName val="OLD"/>
      <sheetName val="Assets"/>
      <sheetName val="Liabiliteis"/>
      <sheetName val="Balance Sheet"/>
      <sheetName val="p&amp;l"/>
      <sheetName val="Sheet2 (2)"/>
      <sheetName val="CashFlow"/>
      <sheetName val="Sheet3 (2)"/>
      <sheetName val="Statement of Ch"/>
      <sheetName val="Notes1-5"/>
      <sheetName val="Note6-8.2"/>
      <sheetName val="Note9-9.6"/>
      <sheetName val="Note 9.7-9.8"/>
      <sheetName val="Notes10-10.4.2"/>
      <sheetName val="10.5-11.3"/>
      <sheetName val="Chart1"/>
      <sheetName val="Note 12"/>
      <sheetName val="Note12.3-15.1"/>
      <sheetName val="Note16-21.1"/>
      <sheetName val="Note22-22.7"/>
      <sheetName val="Sheet6"/>
      <sheetName val="Notes25-26.1"/>
      <sheetName val="RGHOEXPENSE"/>
      <sheetName val="Notes26.2-32"/>
      <sheetName val="Notes33-34"/>
      <sheetName val="MaturiAssets"/>
      <sheetName val="Sheet1 (2)"/>
      <sheetName val="Lease"/>
      <sheetName val="PremiumMaturity"/>
      <sheetName val="MaturLiabili"/>
      <sheetName val="Notes39-40"/>
      <sheetName val="Notes41-42.1"/>
      <sheetName val="Currency-expo"/>
      <sheetName val="Notes42.2-44"/>
      <sheetName val="Note 45"/>
      <sheetName val="Annexure"/>
      <sheetName val="affair"/>
      <sheetName val="inc-exp"/>
      <sheetName val="pinex"/>
      <sheetName val="YieldAd"/>
      <sheetName val="YieldAd-net"/>
      <sheetName val="YielDeposit"/>
      <sheetName val="Sheet1"/>
      <sheetName val="Sheet2"/>
      <sheetName val="Sheet3"/>
      <sheetName val="Notes(New)39-40"/>
      <sheetName val="SBP-Staggering"/>
      <sheetName val="Notes1_5"/>
      <sheetName val="Sheet1_(4)"/>
      <sheetName val="Sheet1_(3)"/>
      <sheetName val="Deferred_(2)"/>
      <sheetName val="Defeered_Work"/>
      <sheetName val="Total_Adjustments"/>
      <sheetName val="Balance_Sheet"/>
      <sheetName val="Sheet2_(2)"/>
      <sheetName val="Sheet3_(2)"/>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Sheet1_(2)"/>
      <sheetName val="Notes41-42_1"/>
      <sheetName val="Notes42_2-44"/>
      <sheetName val="Note_45"/>
      <sheetName val="Sheet1_(4)1"/>
      <sheetName val="Sheet1_(3)1"/>
      <sheetName val="Deferred_(2)1"/>
      <sheetName val="Defeered_Work1"/>
      <sheetName val="Total_Adjustments1"/>
      <sheetName val="Balance_Sheet1"/>
      <sheetName val="Sheet2_(2)1"/>
      <sheetName val="Sheet3_(2)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Sheet1_(2)1"/>
      <sheetName val="Notes41-42_11"/>
      <sheetName val="Notes42_2-441"/>
      <sheetName val="Note_451"/>
      <sheetName val="Value In Use - Trea"/>
      <sheetName val="Links"/>
      <sheetName val="Sheet1_(4)2"/>
      <sheetName val="Sheet1_(3)2"/>
      <sheetName val="Deferred_(2)2"/>
      <sheetName val="Defeered_Work2"/>
      <sheetName val="Total_Adjustments2"/>
      <sheetName val="Balance_Sheet2"/>
      <sheetName val="Sheet2_(2)2"/>
      <sheetName val="Sheet3_(2)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Sheet1_(2)2"/>
      <sheetName val="Notes41-42_12"/>
      <sheetName val="Notes42_2-442"/>
      <sheetName val="Note_452"/>
      <sheetName val="3.2"/>
      <sheetName val="Specific - Provision Financing"/>
      <sheetName val="Total"/>
      <sheetName val="SON"/>
      <sheetName val="Revenue-Fire-Marine-Motor"/>
      <sheetName val="Additions"/>
      <sheetName val="branch code"/>
      <sheetName val="BS-OVS"/>
      <sheetName val="Sheet1_(4)3"/>
      <sheetName val="Sheet1_(3)3"/>
      <sheetName val="Deferred_(2)3"/>
      <sheetName val="Defeered_Work3"/>
      <sheetName val="Total_Adjustments3"/>
      <sheetName val="Balance_Sheet3"/>
      <sheetName val="Sheet2_(2)3"/>
      <sheetName val="Sheet3_(2)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Sheet1_(2)3"/>
      <sheetName val="Notes41-42_13"/>
      <sheetName val="Notes42_2-443"/>
      <sheetName val="Note_453"/>
      <sheetName val="3_2"/>
      <sheetName val="Macro1"/>
      <sheetName val="E"/>
      <sheetName val="A-C CODE &amp; NAME"/>
      <sheetName val="MarchSL904"/>
      <sheetName val="BSDOMOVS"/>
      <sheetName val="Valuation"/>
      <sheetName val="LT loan"/>
      <sheetName val="working"/>
      <sheetName val="Addition"/>
      <sheetName val="Vend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sheetData sheetId="21"/>
      <sheetData sheetId="22"/>
      <sheetData sheetId="23"/>
      <sheetData sheetId="24" refreshError="1"/>
      <sheetData sheetId="25"/>
      <sheetData sheetId="26"/>
      <sheetData sheetId="27" refreshError="1"/>
      <sheetData sheetId="28" refreshError="1"/>
      <sheetData sheetId="29"/>
      <sheetData sheetId="30"/>
      <sheetData sheetId="31"/>
      <sheetData sheetId="32" refreshError="1"/>
      <sheetData sheetId="33"/>
      <sheetData sheetId="34" refreshError="1"/>
      <sheetData sheetId="35"/>
      <sheetData sheetId="36"/>
      <sheetData sheetId="37" refreshError="1"/>
      <sheetData sheetId="38" refreshError="1"/>
      <sheetData sheetId="39" refreshError="1"/>
      <sheetData sheetId="40" refreshError="1"/>
      <sheetData sheetId="41" refreshError="1"/>
      <sheetData sheetId="42"/>
      <sheetData sheetId="43"/>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polate _ _200"/>
      <sheetName val="E_Learn Simulation"/>
      <sheetName val="Documentation"/>
      <sheetName val="CC"/>
      <sheetName val="First Sample Results"/>
      <sheetName val="Target Testing_AFS_ _2_"/>
      <sheetName val="HFT valuation (final)"/>
      <sheetName val="marked to market (hft)"/>
      <sheetName val="CDC Reconciliation _2_"/>
      <sheetName val="marked to market(afs)"/>
      <sheetName val="afs valuation (Final)"/>
      <sheetName val="unrealised gain or (loss)"/>
      <sheetName val="right shares"/>
      <sheetName val="bonus working"/>
      <sheetName val="market value"/>
      <sheetName val="cum dividend "/>
      <sheetName val="market value (own sheet)"/>
      <sheetName val="Moving Average _HFT_ "/>
      <sheetName val="dividend"/>
      <sheetName val="Margin"/>
      <sheetName val="Target Testing_CG_"/>
      <sheetName val="Target Testing_Der_"/>
      <sheetName val="Unprotected Worksheet"/>
      <sheetName val="Extended Sample Tables"/>
      <sheetName val="Required Documentation"/>
      <sheetName val="CDC Reconciliation"/>
      <sheetName val="Compatibility Report"/>
      <sheetName val="Capital-US$"/>
      <sheetName val="Sheet1"/>
      <sheetName val="BAHRAIN"/>
      <sheetName val="Note-14"/>
      <sheetName val="DOHA QATAR "/>
      <sheetName val="PAKISTAN"/>
      <sheetName val="UAE"/>
      <sheetName val="Brokers"/>
      <sheetName val="OS_Purchase"/>
      <sheetName val="Purchase"/>
      <sheetName val="Sale"/>
      <sheetName val="Symbols"/>
      <sheetName val="rate "/>
      <sheetName val="Interpolate____200"/>
      <sheetName val="E_Learn_Simulation"/>
      <sheetName val="First_Sample_Results"/>
      <sheetName val="Target_Testing_AFS___2_"/>
      <sheetName val="HFT_valuation_(final)"/>
      <sheetName val="marked_to_market_(hft)"/>
      <sheetName val="CDC_Reconciliation__2_"/>
      <sheetName val="marked_to_market(afs)"/>
      <sheetName val="afs_valuation_(Final)"/>
      <sheetName val="unrealised_gain_or_(loss)"/>
      <sheetName val="right_shares"/>
      <sheetName val="bonus_working"/>
      <sheetName val="market_value"/>
      <sheetName val="cum_dividend_"/>
      <sheetName val="market_value_(own_sheet)"/>
      <sheetName val="Moving_Average__HFT__"/>
      <sheetName val="Target_Testing_CG_"/>
      <sheetName val="Target_Testing_Der_"/>
      <sheetName val="Unprotected_Worksheet"/>
      <sheetName val="Extended_Sample_Tables"/>
      <sheetName val="Required_Documentation"/>
      <sheetName val="CDC_Reconciliation"/>
      <sheetName val="Compatibility_Repor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BSDOMOVS"/>
      <sheetName val="LS-UAE"/>
      <sheetName val="ASSETS"/>
      <sheetName val="OUTSTANDING FX-SWAP"/>
      <sheetName val="Code"/>
      <sheetName val="Lookups"/>
      <sheetName val="Pool"/>
      <sheetName val="RC-0997"/>
      <sheetName val="Macro1"/>
      <sheetName val="A-C CODE &amp; NAME"/>
      <sheetName val="TABLES"/>
      <sheetName val="actual (2)"/>
      <sheetName val="B2 STMT"/>
      <sheetName val="List"/>
      <sheetName val="T-BILL"/>
      <sheetName val="Abu Dhabi"/>
      <sheetName val="1-bwb(cb)"/>
      <sheetName val="Implied Rate"/>
      <sheetName val="Rating"/>
      <sheetName val="INPUT"/>
      <sheetName val="RATE"/>
      <sheetName val="BS-OVS"/>
      <sheetName val="PKRV"/>
      <sheetName val="B2 STMT - F"/>
      <sheetName val="ADI"/>
      <sheetName val="II- INV CO"/>
      <sheetName val="OUTSTANDING_FX-SWAP"/>
      <sheetName val="A-C_CODE_&amp;_NAME"/>
      <sheetName val="actual_(2)"/>
      <sheetName val="B2_STMT"/>
      <sheetName val="Abu_Dhabi"/>
      <sheetName val="Implied_Rate"/>
      <sheetName val="B2_STMT_-_F"/>
      <sheetName val="Product &amp; TL list"/>
      <sheetName val="TL List"/>
      <sheetName val="WEEKLY 1"/>
      <sheetName val="RATES"/>
      <sheetName val="B-SHEET"/>
      <sheetName val="AVERAGES"/>
      <sheetName val="OUTSTANDING_FX-SWAP1"/>
      <sheetName val="A-C_CODE_&amp;_NAME1"/>
      <sheetName val="actual_(2)1"/>
      <sheetName val="B2_STMT1"/>
      <sheetName val="Abu_Dhabi1"/>
      <sheetName val="Implied_Rate1"/>
      <sheetName val="B2_STMT_-_F1"/>
      <sheetName val="Product_&amp;_TL_list"/>
      <sheetName val="TL_List"/>
      <sheetName val="II-_INV_CO"/>
      <sheetName val="tran"/>
      <sheetName val="tb"/>
      <sheetName val="Sheet3"/>
      <sheetName val="Variables"/>
      <sheetName val="Sheet Tally! PNL PRODUCT"/>
      <sheetName val="PNL Assorted"/>
      <sheetName val="Switch &amp; IBFT"/>
      <sheetName val="Sheet Tally! PNL PRODUCT in Mn."/>
      <sheetName val="Switch"/>
      <sheetName val="IBFT"/>
      <sheetName val="BPS PNL"/>
      <sheetName val="SDRS"/>
      <sheetName val="Recertification &amp; Others"/>
      <sheetName val="PayPak"/>
      <sheetName val="VISA PNL"/>
      <sheetName val="Loyalty"/>
      <sheetName val="OTC PNL"/>
      <sheetName val="POS"/>
      <sheetName val="CUP PNL"/>
      <sheetName val="JCB"/>
      <sheetName val="MasterCard PNL"/>
      <sheetName val="FRMS PNL"/>
      <sheetName val="PERSO"/>
      <sheetName val="BR"/>
      <sheetName val="FS"/>
      <sheetName val="Software sum (Main Cal Hidden)"/>
      <sheetName val="Sheet tally"/>
      <sheetName val="Software Bifurcation June 2019"/>
      <sheetName val="Hardware Calcu Sum"/>
      <sheetName val="Main Calcus"/>
      <sheetName val="GPS Settlement"/>
      <sheetName val="Total TPS Tally"/>
      <sheetName val="OUTSTANDING_FX-SWAP2"/>
      <sheetName val="A-C_CODE_&amp;_NAME2"/>
      <sheetName val="actual_(2)2"/>
      <sheetName val="B2_STMT2"/>
      <sheetName val="Abu_Dhabi2"/>
      <sheetName val="Implied_Rate2"/>
      <sheetName val="B2_STMT_-_F2"/>
      <sheetName val="II-_INV_CO1"/>
      <sheetName val="Product_&amp;_TL_list1"/>
      <sheetName val="TL_List1"/>
      <sheetName val="Segment"/>
      <sheetName val="last qrt2001"/>
      <sheetName val="last_qrt2001"/>
      <sheetName val="Final"/>
      <sheetName val="MODEL"/>
      <sheetName val="handout_data"/>
      <sheetName val="Data"/>
      <sheetName val="Control"/>
      <sheetName val="Frontpage"/>
      <sheetName val="Stock"/>
      <sheetName val="Revenue-Fire-Marine-Motor"/>
      <sheetName val="Sheet2"/>
      <sheetName val="Sheet1"/>
    </sheetNames>
    <sheetDataSet>
      <sheetData sheetId="0" refreshError="1">
        <row r="8">
          <cell r="O8" t="str">
            <v>||\027\033\068</v>
          </cell>
        </row>
        <row r="16">
          <cell r="L16">
            <v>2300000</v>
          </cell>
          <cell r="Q16" t="e">
            <v>#REF!</v>
          </cell>
          <cell r="Y16">
            <v>0</v>
          </cell>
        </row>
        <row r="17">
          <cell r="L17">
            <v>33660.413</v>
          </cell>
          <cell r="Q17" t="e">
            <v>#REF!</v>
          </cell>
          <cell r="Y17">
            <v>106941.372</v>
          </cell>
        </row>
        <row r="18">
          <cell r="L18">
            <v>0</v>
          </cell>
          <cell r="Q18" t="e">
            <v>#REF!</v>
          </cell>
          <cell r="Y18">
            <v>0</v>
          </cell>
        </row>
        <row r="19">
          <cell r="L19">
            <v>0</v>
          </cell>
          <cell r="Q19" t="e">
            <v>#REF!</v>
          </cell>
          <cell r="Y19">
            <v>1895000</v>
          </cell>
        </row>
        <row r="20">
          <cell r="L20">
            <v>0</v>
          </cell>
          <cell r="Q20" t="e">
            <v>#REF!</v>
          </cell>
          <cell r="Y20">
            <v>0</v>
          </cell>
        </row>
        <row r="21">
          <cell r="L21">
            <v>2817064.3510000003</v>
          </cell>
          <cell r="Q21" t="e">
            <v>#REF!</v>
          </cell>
          <cell r="Y21">
            <v>15963.751</v>
          </cell>
        </row>
        <row r="22">
          <cell r="L22">
            <v>0</v>
          </cell>
          <cell r="Q22" t="e">
            <v>#REF!</v>
          </cell>
          <cell r="Y22">
            <v>0</v>
          </cell>
        </row>
        <row r="23">
          <cell r="L23">
            <v>0</v>
          </cell>
          <cell r="Q23" t="e">
            <v>#REF!</v>
          </cell>
          <cell r="Y23">
            <v>11375.326999999999</v>
          </cell>
        </row>
        <row r="24">
          <cell r="L24">
            <v>0</v>
          </cell>
          <cell r="Q24" t="e">
            <v>#REF!</v>
          </cell>
          <cell r="Y24">
            <v>0</v>
          </cell>
        </row>
        <row r="25">
          <cell r="L25">
            <v>0</v>
          </cell>
          <cell r="Q25" t="e">
            <v>#REF!</v>
          </cell>
          <cell r="Y25">
            <v>0</v>
          </cell>
        </row>
        <row r="26">
          <cell r="L26">
            <v>0</v>
          </cell>
          <cell r="Q26" t="e">
            <v>#REF!</v>
          </cell>
          <cell r="Y26">
            <v>-153169.35200000001</v>
          </cell>
        </row>
        <row r="27">
          <cell r="L27">
            <v>0</v>
          </cell>
          <cell r="Q27" t="e">
            <v>#REF!</v>
          </cell>
          <cell r="Y27">
            <v>13001885.411</v>
          </cell>
        </row>
        <row r="28">
          <cell r="L28">
            <v>0</v>
          </cell>
          <cell r="Q28" t="e">
            <v>#REF!</v>
          </cell>
          <cell r="Y28">
            <v>0</v>
          </cell>
        </row>
        <row r="29">
          <cell r="L29">
            <v>0</v>
          </cell>
          <cell r="Q29" t="e">
            <v>#REF!</v>
          </cell>
          <cell r="Y29">
            <v>2940600</v>
          </cell>
        </row>
        <row r="30">
          <cell r="L30">
            <v>1720250.2149999999</v>
          </cell>
          <cell r="Q30" t="e">
            <v>#REF!</v>
          </cell>
          <cell r="Y30">
            <v>0</v>
          </cell>
        </row>
        <row r="31">
          <cell r="L31">
            <v>52433.093999999997</v>
          </cell>
          <cell r="Q31" t="e">
            <v>#REF!</v>
          </cell>
          <cell r="Y31">
            <v>0</v>
          </cell>
        </row>
        <row r="32">
          <cell r="L32">
            <v>219566.79</v>
          </cell>
          <cell r="Q32" t="e">
            <v>#REF!</v>
          </cell>
          <cell r="Y32">
            <v>592768.07499999995</v>
          </cell>
        </row>
        <row r="33">
          <cell r="L33">
            <v>0</v>
          </cell>
          <cell r="Q33" t="e">
            <v>#REF!</v>
          </cell>
          <cell r="Y33">
            <v>0</v>
          </cell>
        </row>
        <row r="34">
          <cell r="L34">
            <v>40699</v>
          </cell>
          <cell r="Q34" t="e">
            <v>#REF!</v>
          </cell>
          <cell r="Y34">
            <v>0</v>
          </cell>
        </row>
        <row r="35">
          <cell r="L35">
            <v>0</v>
          </cell>
          <cell r="Q35" t="e">
            <v>#REF!</v>
          </cell>
          <cell r="Y35">
            <v>0</v>
          </cell>
        </row>
        <row r="36">
          <cell r="L36">
            <v>36162.53</v>
          </cell>
          <cell r="Q36" t="e">
            <v>#REF!</v>
          </cell>
          <cell r="Y36">
            <v>39693.930999999997</v>
          </cell>
        </row>
        <row r="37">
          <cell r="L37">
            <v>126981.822</v>
          </cell>
          <cell r="Q37" t="e">
            <v>#REF!</v>
          </cell>
          <cell r="Y37">
            <v>4519235.5609999998</v>
          </cell>
        </row>
        <row r="38">
          <cell r="L38">
            <v>0</v>
          </cell>
          <cell r="Q38" t="e">
            <v>#REF!</v>
          </cell>
          <cell r="Y38">
            <v>0</v>
          </cell>
        </row>
        <row r="39">
          <cell r="L39">
            <v>23755.813999999998</v>
          </cell>
          <cell r="Q39" t="e">
            <v>#REF!</v>
          </cell>
          <cell r="Y39">
            <v>252000</v>
          </cell>
        </row>
        <row r="40">
          <cell r="L40">
            <v>0</v>
          </cell>
          <cell r="Q40" t="e">
            <v>#REF!</v>
          </cell>
          <cell r="Y40">
            <v>25000</v>
          </cell>
        </row>
        <row r="41">
          <cell r="L41">
            <v>4080600</v>
          </cell>
          <cell r="Q41" t="e">
            <v>#REF!</v>
          </cell>
          <cell r="Y41">
            <v>1510873.9300000002</v>
          </cell>
        </row>
        <row r="42">
          <cell r="L42">
            <v>0</v>
          </cell>
          <cell r="Q42" t="e">
            <v>#REF!</v>
          </cell>
          <cell r="Y42">
            <v>0</v>
          </cell>
        </row>
        <row r="43">
          <cell r="L43">
            <v>12141.620999999999</v>
          </cell>
          <cell r="Q43" t="e">
            <v>#REF!</v>
          </cell>
          <cell r="Y43">
            <v>4641809.2860000003</v>
          </cell>
        </row>
        <row r="44">
          <cell r="L44">
            <v>0</v>
          </cell>
          <cell r="Q44" t="e">
            <v>#REF!</v>
          </cell>
          <cell r="Y44">
            <v>0</v>
          </cell>
        </row>
        <row r="45">
          <cell r="L45">
            <v>0</v>
          </cell>
          <cell r="Q45" t="e">
            <v>#REF!</v>
          </cell>
          <cell r="Y45">
            <v>0</v>
          </cell>
        </row>
        <row r="46">
          <cell r="L46">
            <v>0</v>
          </cell>
          <cell r="Q46" t="e">
            <v>#REF!</v>
          </cell>
          <cell r="Y46">
            <v>0</v>
          </cell>
        </row>
        <row r="48">
          <cell r="L48">
            <v>1246347.0989999999</v>
          </cell>
          <cell r="Q48" t="e">
            <v>#REF!</v>
          </cell>
          <cell r="Y48">
            <v>3282.598</v>
          </cell>
        </row>
        <row r="49">
          <cell r="L49">
            <v>0</v>
          </cell>
          <cell r="Q49" t="e">
            <v>#REF!</v>
          </cell>
          <cell r="Y49">
            <v>175290.41999999998</v>
          </cell>
        </row>
        <row r="50">
          <cell r="L50">
            <v>0</v>
          </cell>
          <cell r="Q50" t="e">
            <v>#REF!</v>
          </cell>
          <cell r="Y50">
            <v>3488648.6310000001</v>
          </cell>
        </row>
        <row r="51">
          <cell r="L51">
            <v>7169953.6749999998</v>
          </cell>
          <cell r="Q51" t="e">
            <v>#REF!</v>
          </cell>
          <cell r="Y51">
            <v>0</v>
          </cell>
        </row>
        <row r="52">
          <cell r="L52">
            <v>0</v>
          </cell>
          <cell r="Q52" t="e">
            <v>#REF!</v>
          </cell>
          <cell r="Y52">
            <v>31898.387999999999</v>
          </cell>
        </row>
        <row r="53">
          <cell r="L53">
            <v>13759768.784</v>
          </cell>
          <cell r="Q53" t="e">
            <v>#REF!</v>
          </cell>
          <cell r="Y53">
            <v>0</v>
          </cell>
        </row>
        <row r="54">
          <cell r="L54">
            <v>0</v>
          </cell>
          <cell r="Q54" t="e">
            <v>#REF!</v>
          </cell>
          <cell r="Y54">
            <v>732765.84</v>
          </cell>
        </row>
        <row r="55">
          <cell r="L55">
            <v>0</v>
          </cell>
          <cell r="Q55" t="e">
            <v>#REF!</v>
          </cell>
          <cell r="Y55">
            <v>211700</v>
          </cell>
        </row>
        <row r="56">
          <cell r="L56">
            <v>11611.779999999999</v>
          </cell>
          <cell r="Q56" t="e">
            <v>#REF!</v>
          </cell>
          <cell r="Y56">
            <v>47027.165999999997</v>
          </cell>
        </row>
        <row r="57">
          <cell r="L57">
            <v>0</v>
          </cell>
          <cell r="Q57" t="e">
            <v>#REF!</v>
          </cell>
          <cell r="Y57">
            <v>0</v>
          </cell>
        </row>
        <row r="58">
          <cell r="L58">
            <v>0</v>
          </cell>
          <cell r="Q58" t="e">
            <v>#REF!</v>
          </cell>
          <cell r="Y58">
            <v>0</v>
          </cell>
        </row>
        <row r="59">
          <cell r="L59">
            <v>0</v>
          </cell>
          <cell r="Q59" t="e">
            <v>#REF!</v>
          </cell>
          <cell r="Y59">
            <v>0</v>
          </cell>
        </row>
        <row r="60">
          <cell r="L60">
            <v>0</v>
          </cell>
          <cell r="Q60" t="e">
            <v>#REF!</v>
          </cell>
          <cell r="Y60">
            <v>0</v>
          </cell>
        </row>
        <row r="61">
          <cell r="L61">
            <v>0</v>
          </cell>
          <cell r="Q61" t="e">
            <v>#REF!</v>
          </cell>
          <cell r="Y61">
            <v>95017.777000000002</v>
          </cell>
        </row>
        <row r="62">
          <cell r="L62">
            <v>0</v>
          </cell>
          <cell r="Q62" t="e">
            <v>#REF!</v>
          </cell>
          <cell r="Y62">
            <v>3121.0209999999997</v>
          </cell>
        </row>
        <row r="63">
          <cell r="L63">
            <v>177617.62599999999</v>
          </cell>
          <cell r="Q63" t="e">
            <v>#REF!</v>
          </cell>
          <cell r="Y63">
            <v>0</v>
          </cell>
        </row>
        <row r="64">
          <cell r="L64">
            <v>0</v>
          </cell>
          <cell r="Q64" t="e">
            <v>#REF!</v>
          </cell>
          <cell r="Y64">
            <v>311.3</v>
          </cell>
        </row>
        <row r="65">
          <cell r="L65">
            <v>0</v>
          </cell>
          <cell r="Q65" t="e">
            <v>#REF!</v>
          </cell>
          <cell r="Y65">
            <v>0</v>
          </cell>
        </row>
        <row r="66">
          <cell r="L66">
            <v>0</v>
          </cell>
          <cell r="Q66" t="e">
            <v>#REF!</v>
          </cell>
          <cell r="Y66">
            <v>0</v>
          </cell>
        </row>
        <row r="67">
          <cell r="L67">
            <v>0</v>
          </cell>
          <cell r="Q67" t="e">
            <v>#REF!</v>
          </cell>
          <cell r="Y67">
            <v>0</v>
          </cell>
        </row>
        <row r="68">
          <cell r="L68">
            <v>0</v>
          </cell>
          <cell r="Q68" t="e">
            <v>#REF!</v>
          </cell>
          <cell r="Y68">
            <v>0</v>
          </cell>
        </row>
        <row r="69">
          <cell r="L69">
            <v>0</v>
          </cell>
          <cell r="Q69" t="e">
            <v>#REF!</v>
          </cell>
          <cell r="Y69">
            <v>0</v>
          </cell>
        </row>
        <row r="70">
          <cell r="L70">
            <v>524515.14500000002</v>
          </cell>
          <cell r="Q70" t="e">
            <v>#REF!</v>
          </cell>
          <cell r="Y70">
            <v>0</v>
          </cell>
        </row>
        <row r="71">
          <cell r="L71">
            <v>0</v>
          </cell>
          <cell r="Q71" t="e">
            <v>#REF!</v>
          </cell>
          <cell r="Y71">
            <v>0</v>
          </cell>
        </row>
        <row r="72">
          <cell r="L72">
            <v>0</v>
          </cell>
          <cell r="Q72" t="e">
            <v>#REF!</v>
          </cell>
          <cell r="Y72">
            <v>0</v>
          </cell>
        </row>
        <row r="73">
          <cell r="L73">
            <v>0</v>
          </cell>
          <cell r="Q73" t="e">
            <v>#REF!</v>
          </cell>
          <cell r="Y73">
            <v>100</v>
          </cell>
        </row>
        <row r="74">
          <cell r="L74">
            <v>0</v>
          </cell>
          <cell r="Q74" t="e">
            <v>#REF!</v>
          </cell>
          <cell r="Y74">
            <v>0</v>
          </cell>
        </row>
        <row r="75">
          <cell r="L75">
            <v>0</v>
          </cell>
          <cell r="Q75" t="e">
            <v>#REF!</v>
          </cell>
          <cell r="Y75">
            <v>0</v>
          </cell>
        </row>
        <row r="77">
          <cell r="L77">
            <v>0</v>
          </cell>
          <cell r="Q77" t="e">
            <v>#REF!</v>
          </cell>
          <cell r="Y77">
            <v>0</v>
          </cell>
        </row>
        <row r="78">
          <cell r="L78">
            <v>0</v>
          </cell>
          <cell r="Q78" t="e">
            <v>#REF!</v>
          </cell>
          <cell r="Y78">
            <v>0</v>
          </cell>
        </row>
        <row r="79">
          <cell r="L79">
            <v>0</v>
          </cell>
          <cell r="Q79" t="e">
            <v>#REF!</v>
          </cell>
          <cell r="Y79">
            <v>0</v>
          </cell>
        </row>
        <row r="80">
          <cell r="L80">
            <v>0</v>
          </cell>
          <cell r="Q80" t="e">
            <v>#REF!</v>
          </cell>
          <cell r="Y80">
            <v>132817.76799999998</v>
          </cell>
        </row>
        <row r="81">
          <cell r="L81">
            <v>0</v>
          </cell>
          <cell r="Q81" t="e">
            <v>#REF!</v>
          </cell>
          <cell r="Y81">
            <v>0</v>
          </cell>
        </row>
        <row r="82">
          <cell r="L82">
            <v>0</v>
          </cell>
          <cell r="Q82" t="e">
            <v>#REF!</v>
          </cell>
          <cell r="Y82">
            <v>0</v>
          </cell>
        </row>
        <row r="83">
          <cell r="L83">
            <v>0</v>
          </cell>
          <cell r="Q83" t="e">
            <v>#REF!</v>
          </cell>
          <cell r="Y83">
            <v>0</v>
          </cell>
        </row>
        <row r="84">
          <cell r="L84">
            <v>0</v>
          </cell>
          <cell r="Q84" t="e">
            <v>#REF!</v>
          </cell>
          <cell r="Y84">
            <v>0</v>
          </cell>
        </row>
        <row r="85">
          <cell r="L85">
            <v>11593</v>
          </cell>
          <cell r="Q85" t="e">
            <v>#REF!</v>
          </cell>
          <cell r="Y85">
            <v>11593</v>
          </cell>
        </row>
        <row r="86">
          <cell r="L86">
            <v>2396683</v>
          </cell>
          <cell r="Q86" t="e">
            <v>#REF!</v>
          </cell>
          <cell r="Y86">
            <v>2396683</v>
          </cell>
        </row>
        <row r="87">
          <cell r="L87">
            <v>244566</v>
          </cell>
          <cell r="Q87" t="e">
            <v>#REF!</v>
          </cell>
          <cell r="Y87">
            <v>244566</v>
          </cell>
        </row>
        <row r="88">
          <cell r="L88">
            <v>731613.6</v>
          </cell>
          <cell r="Q88" t="e">
            <v>#REF!</v>
          </cell>
          <cell r="Y88">
            <v>731613.6</v>
          </cell>
        </row>
        <row r="89">
          <cell r="L89">
            <v>0</v>
          </cell>
          <cell r="Q89" t="e">
            <v>#REF!</v>
          </cell>
          <cell r="Y89">
            <v>0</v>
          </cell>
        </row>
        <row r="90">
          <cell r="L90">
            <v>17900</v>
          </cell>
          <cell r="Q90" t="e">
            <v>#REF!</v>
          </cell>
          <cell r="Y90">
            <v>17900</v>
          </cell>
        </row>
        <row r="91">
          <cell r="L91">
            <v>0</v>
          </cell>
          <cell r="Q91" t="e">
            <v>#REF!</v>
          </cell>
          <cell r="Y91">
            <v>0</v>
          </cell>
        </row>
        <row r="92">
          <cell r="L92">
            <v>4721528.4210000001</v>
          </cell>
          <cell r="Q92" t="e">
            <v>#REF!</v>
          </cell>
          <cell r="Y92">
            <v>4719039.5659999996</v>
          </cell>
        </row>
        <row r="93">
          <cell r="L93">
            <v>0</v>
          </cell>
          <cell r="Q93" t="e">
            <v>#REF!</v>
          </cell>
          <cell r="Y93">
            <v>0</v>
          </cell>
        </row>
        <row r="94">
          <cell r="L94">
            <v>3732499.0830000001</v>
          </cell>
          <cell r="Q94" t="e">
            <v>#REF!</v>
          </cell>
          <cell r="Y94">
            <v>3766159.4960000003</v>
          </cell>
        </row>
        <row r="95">
          <cell r="L95">
            <v>0</v>
          </cell>
          <cell r="Q95" t="e">
            <v>#REF!</v>
          </cell>
          <cell r="Y95">
            <v>0</v>
          </cell>
        </row>
        <row r="97">
          <cell r="L97" t="str">
            <v>-</v>
          </cell>
          <cell r="Q97" t="str">
            <v>-</v>
          </cell>
          <cell r="Y97" t="str">
            <v>-</v>
          </cell>
        </row>
        <row r="98">
          <cell r="L98">
            <v>46209512.862999998</v>
          </cell>
          <cell r="Q98" t="e">
            <v>#REF!</v>
          </cell>
          <cell r="Y98">
            <v>46209512.863000005</v>
          </cell>
        </row>
        <row r="99">
          <cell r="L99" t="str">
            <v>-</v>
          </cell>
          <cell r="Q99" t="str">
            <v>-</v>
          </cell>
          <cell r="Y99" t="str">
            <v>-</v>
          </cell>
        </row>
        <row r="100">
          <cell r="L100">
            <v>46209512.862999998</v>
          </cell>
          <cell r="Q100" t="e">
            <v>#REF!</v>
          </cell>
          <cell r="Y100">
            <v>46209512.862999998</v>
          </cell>
        </row>
        <row r="101">
          <cell r="L101" t="str">
            <v>-</v>
          </cell>
          <cell r="Q101" t="str">
            <v>-</v>
          </cell>
          <cell r="Y101" t="str">
            <v>-</v>
          </cell>
        </row>
        <row r="102">
          <cell r="L102">
            <v>0</v>
          </cell>
          <cell r="Q102" t="e">
            <v>#REF!</v>
          </cell>
          <cell r="Y102">
            <v>0</v>
          </cell>
        </row>
        <row r="103">
          <cell r="L103" t="str">
            <v>-</v>
          </cell>
          <cell r="Q103" t="str">
            <v>-</v>
          </cell>
          <cell r="Y103" t="str">
            <v>-</v>
          </cell>
        </row>
        <row r="104">
          <cell r="L104">
            <v>28488660.443999998</v>
          </cell>
          <cell r="Q104" t="e">
            <v>#REF!</v>
          </cell>
          <cell r="Y104">
            <v>15679225.751</v>
          </cell>
        </row>
        <row r="105">
          <cell r="L105" t="str">
            <v>-</v>
          </cell>
          <cell r="Q105" t="str">
            <v>-</v>
          </cell>
          <cell r="Y105" t="str">
            <v>-</v>
          </cell>
        </row>
        <row r="112">
          <cell r="O112" t="str">
            <v>||\027\033\068</v>
          </cell>
        </row>
        <row r="118">
          <cell r="D118" t="e">
            <v>#REF!</v>
          </cell>
        </row>
        <row r="119">
          <cell r="D119" t="e">
            <v>#REF!</v>
          </cell>
        </row>
        <row r="120">
          <cell r="D120" t="e">
            <v>#REF!</v>
          </cell>
        </row>
        <row r="121">
          <cell r="D121" t="e">
            <v>#REF!</v>
          </cell>
        </row>
        <row r="122">
          <cell r="D122" t="e">
            <v>#REF!</v>
          </cell>
        </row>
        <row r="123">
          <cell r="D123" t="e">
            <v>#REF!</v>
          </cell>
        </row>
        <row r="124">
          <cell r="D124" t="e">
            <v>#REF!</v>
          </cell>
        </row>
        <row r="125">
          <cell r="D125" t="e">
            <v>#REF!</v>
          </cell>
        </row>
        <row r="126">
          <cell r="D126" t="e">
            <v>#REF!</v>
          </cell>
        </row>
        <row r="127">
          <cell r="D127" t="e">
            <v>#REF!</v>
          </cell>
        </row>
        <row r="128">
          <cell r="D128" t="e">
            <v>#REF!</v>
          </cell>
        </row>
        <row r="129">
          <cell r="D129" t="e">
            <v>#REF!</v>
          </cell>
        </row>
        <row r="130">
          <cell r="D130" t="e">
            <v>#REF!</v>
          </cell>
        </row>
        <row r="131">
          <cell r="D131" t="e">
            <v>#REF!</v>
          </cell>
        </row>
        <row r="132">
          <cell r="D132" t="e">
            <v>#REF!</v>
          </cell>
        </row>
        <row r="133">
          <cell r="D133" t="e">
            <v>#REF!</v>
          </cell>
        </row>
        <row r="134">
          <cell r="D134" t="e">
            <v>#REF!</v>
          </cell>
        </row>
        <row r="135">
          <cell r="D135" t="e">
            <v>#REF!</v>
          </cell>
        </row>
        <row r="136">
          <cell r="D136" t="e">
            <v>#REF!</v>
          </cell>
        </row>
        <row r="137">
          <cell r="D137" t="e">
            <v>#REF!</v>
          </cell>
        </row>
        <row r="138">
          <cell r="D138" t="e">
            <v>#REF!</v>
          </cell>
        </row>
        <row r="139">
          <cell r="D139" t="e">
            <v>#REF!</v>
          </cell>
        </row>
        <row r="140">
          <cell r="D140" t="e">
            <v>#REF!</v>
          </cell>
        </row>
        <row r="141">
          <cell r="D141" t="e">
            <v>#REF!</v>
          </cell>
        </row>
        <row r="142">
          <cell r="D142" t="e">
            <v>#REF!</v>
          </cell>
        </row>
        <row r="143">
          <cell r="D143" t="e">
            <v>#REF!</v>
          </cell>
        </row>
        <row r="144">
          <cell r="D144" t="e">
            <v>#REF!</v>
          </cell>
        </row>
        <row r="145">
          <cell r="D145" t="e">
            <v>#REF!</v>
          </cell>
        </row>
        <row r="146">
          <cell r="D146" t="e">
            <v>#REF!</v>
          </cell>
        </row>
        <row r="147">
          <cell r="D147" t="e">
            <v>#REF!</v>
          </cell>
        </row>
        <row r="148">
          <cell r="D148" t="e">
            <v>#REF!</v>
          </cell>
        </row>
        <row r="150">
          <cell r="D150" t="e">
            <v>#REF!</v>
          </cell>
        </row>
        <row r="151">
          <cell r="D151" t="e">
            <v>#REF!</v>
          </cell>
        </row>
        <row r="152">
          <cell r="D152" t="e">
            <v>#REF!</v>
          </cell>
        </row>
        <row r="153">
          <cell r="D153" t="e">
            <v>#REF!</v>
          </cell>
        </row>
        <row r="154">
          <cell r="D154" t="e">
            <v>#REF!</v>
          </cell>
        </row>
        <row r="155">
          <cell r="D155" t="e">
            <v>#REF!</v>
          </cell>
        </row>
        <row r="156">
          <cell r="D156" t="e">
            <v>#REF!</v>
          </cell>
        </row>
        <row r="157">
          <cell r="D157" t="e">
            <v>#REF!</v>
          </cell>
        </row>
        <row r="158">
          <cell r="D158" t="e">
            <v>#REF!</v>
          </cell>
        </row>
        <row r="159">
          <cell r="D159" t="e">
            <v>#REF!</v>
          </cell>
        </row>
        <row r="160">
          <cell r="D160" t="e">
            <v>#REF!</v>
          </cell>
        </row>
        <row r="161">
          <cell r="D161" t="e">
            <v>#REF!</v>
          </cell>
        </row>
        <row r="162">
          <cell r="D162" t="e">
            <v>#REF!</v>
          </cell>
        </row>
        <row r="163">
          <cell r="D163" t="e">
            <v>#REF!</v>
          </cell>
        </row>
        <row r="164">
          <cell r="D164" t="e">
            <v>#REF!</v>
          </cell>
        </row>
        <row r="165">
          <cell r="D165" t="e">
            <v>#REF!</v>
          </cell>
        </row>
        <row r="166">
          <cell r="D166" t="e">
            <v>#REF!</v>
          </cell>
        </row>
        <row r="167">
          <cell r="D167" t="e">
            <v>#REF!</v>
          </cell>
        </row>
        <row r="168">
          <cell r="D168" t="e">
            <v>#REF!</v>
          </cell>
        </row>
        <row r="169">
          <cell r="D169" t="e">
            <v>#REF!</v>
          </cell>
        </row>
        <row r="170">
          <cell r="D170" t="e">
            <v>#REF!</v>
          </cell>
        </row>
        <row r="171">
          <cell r="D171" t="e">
            <v>#REF!</v>
          </cell>
        </row>
        <row r="172">
          <cell r="D172" t="e">
            <v>#REF!</v>
          </cell>
        </row>
        <row r="173">
          <cell r="D173" t="e">
            <v>#REF!</v>
          </cell>
        </row>
        <row r="174">
          <cell r="D174" t="e">
            <v>#REF!</v>
          </cell>
        </row>
        <row r="175">
          <cell r="D175" t="e">
            <v>#REF!</v>
          </cell>
        </row>
        <row r="176">
          <cell r="D176" t="e">
            <v>#REF!</v>
          </cell>
        </row>
        <row r="177">
          <cell r="D177" t="e">
            <v>#REF!</v>
          </cell>
        </row>
        <row r="179">
          <cell r="D179" t="e">
            <v>#REF!</v>
          </cell>
        </row>
        <row r="180">
          <cell r="D180" t="e">
            <v>#REF!</v>
          </cell>
        </row>
        <row r="181">
          <cell r="D181" t="e">
            <v>#REF!</v>
          </cell>
        </row>
        <row r="182">
          <cell r="D182" t="e">
            <v>#REF!</v>
          </cell>
        </row>
        <row r="183">
          <cell r="D183" t="e">
            <v>#REF!</v>
          </cell>
        </row>
        <row r="184">
          <cell r="D184" t="e">
            <v>#REF!</v>
          </cell>
        </row>
        <row r="185">
          <cell r="D185" t="e">
            <v>#REF!</v>
          </cell>
        </row>
        <row r="186">
          <cell r="D186" t="e">
            <v>#REF!</v>
          </cell>
        </row>
        <row r="187">
          <cell r="D187" t="e">
            <v>#REF!</v>
          </cell>
        </row>
        <row r="188">
          <cell r="D188" t="e">
            <v>#REF!</v>
          </cell>
        </row>
        <row r="189">
          <cell r="D189" t="e">
            <v>#REF!</v>
          </cell>
        </row>
        <row r="190">
          <cell r="D190" t="e">
            <v>#REF!</v>
          </cell>
        </row>
        <row r="191">
          <cell r="D191" t="e">
            <v>#REF!</v>
          </cell>
        </row>
        <row r="192">
          <cell r="D192" t="e">
            <v>#REF!</v>
          </cell>
        </row>
        <row r="193">
          <cell r="D193" t="e">
            <v>#REF!</v>
          </cell>
        </row>
        <row r="194">
          <cell r="D194" t="e">
            <v>#REF!</v>
          </cell>
        </row>
        <row r="195">
          <cell r="D195" t="e">
            <v>#REF!</v>
          </cell>
        </row>
        <row r="196">
          <cell r="D196" t="e">
            <v>#REF!</v>
          </cell>
        </row>
        <row r="197">
          <cell r="D197" t="e">
            <v>#REF!</v>
          </cell>
        </row>
        <row r="199">
          <cell r="D199" t="str">
            <v>-</v>
          </cell>
        </row>
        <row r="200">
          <cell r="D200" t="e">
            <v>#REF!</v>
          </cell>
        </row>
        <row r="201">
          <cell r="D201" t="str">
            <v>-</v>
          </cell>
        </row>
        <row r="202">
          <cell r="D202" t="e">
            <v>#REF!</v>
          </cell>
        </row>
        <row r="203">
          <cell r="D203" t="str">
            <v>-</v>
          </cell>
        </row>
        <row r="204">
          <cell r="D204" t="e">
            <v>#REF!</v>
          </cell>
        </row>
        <row r="205">
          <cell r="D205" t="str">
            <v>-</v>
          </cell>
        </row>
        <row r="206">
          <cell r="D206" t="e">
            <v>#REF!</v>
          </cell>
        </row>
        <row r="207">
          <cell r="D207" t="str">
            <v>-</v>
          </cell>
        </row>
        <row r="214">
          <cell r="A214" t="str">
            <v>||\027\033\068</v>
          </cell>
        </row>
        <row r="216">
          <cell r="O216" t="str">
            <v>||\027\033\068</v>
          </cell>
        </row>
        <row r="224">
          <cell r="L224">
            <v>750000000</v>
          </cell>
          <cell r="S224">
            <v>0</v>
          </cell>
          <cell r="Y224">
            <v>4374151.68</v>
          </cell>
        </row>
        <row r="225">
          <cell r="L225">
            <v>14604455.57</v>
          </cell>
          <cell r="S225">
            <v>238769.23000000004</v>
          </cell>
          <cell r="Y225">
            <v>5513382.3399999999</v>
          </cell>
        </row>
        <row r="226">
          <cell r="L226">
            <v>0</v>
          </cell>
          <cell r="S226">
            <v>0</v>
          </cell>
          <cell r="Y226">
            <v>0</v>
          </cell>
        </row>
        <row r="227">
          <cell r="L227">
            <v>29989300</v>
          </cell>
          <cell r="S227">
            <v>0</v>
          </cell>
          <cell r="Y227">
            <v>275250074.12</v>
          </cell>
        </row>
        <row r="228">
          <cell r="L228">
            <v>5999828.9000000004</v>
          </cell>
          <cell r="S228">
            <v>0</v>
          </cell>
          <cell r="Y228">
            <v>0</v>
          </cell>
        </row>
        <row r="229">
          <cell r="L229">
            <v>78499347.74000001</v>
          </cell>
          <cell r="S229">
            <v>151235.01999999999</v>
          </cell>
          <cell r="Y229">
            <v>3645022.96</v>
          </cell>
        </row>
        <row r="230">
          <cell r="L230">
            <v>76537584</v>
          </cell>
          <cell r="S230">
            <v>603115</v>
          </cell>
          <cell r="Y230">
            <v>1361618.22</v>
          </cell>
        </row>
        <row r="231">
          <cell r="L231">
            <v>0</v>
          </cell>
          <cell r="S231">
            <v>276139.32999999996</v>
          </cell>
          <cell r="Y231">
            <v>-113225000.62</v>
          </cell>
        </row>
        <row r="232">
          <cell r="L232">
            <v>0</v>
          </cell>
          <cell r="S232">
            <v>0</v>
          </cell>
          <cell r="Y232">
            <v>0</v>
          </cell>
        </row>
        <row r="233">
          <cell r="L233">
            <v>0</v>
          </cell>
          <cell r="S233">
            <v>0</v>
          </cell>
          <cell r="Y233">
            <v>0</v>
          </cell>
        </row>
        <row r="234">
          <cell r="L234">
            <v>0</v>
          </cell>
          <cell r="S234">
            <v>48797.74</v>
          </cell>
          <cell r="Y234">
            <v>225408968.98999998</v>
          </cell>
        </row>
        <row r="235">
          <cell r="L235">
            <v>0</v>
          </cell>
          <cell r="S235">
            <v>0</v>
          </cell>
          <cell r="Y235">
            <v>920551908.37</v>
          </cell>
        </row>
        <row r="236">
          <cell r="L236">
            <v>0</v>
          </cell>
          <cell r="S236">
            <v>0</v>
          </cell>
          <cell r="Y236">
            <v>0</v>
          </cell>
        </row>
        <row r="237">
          <cell r="L237">
            <v>0</v>
          </cell>
          <cell r="S237">
            <v>34066668.909999996</v>
          </cell>
          <cell r="Y237">
            <v>0</v>
          </cell>
        </row>
        <row r="238">
          <cell r="L238">
            <v>152302001.98000002</v>
          </cell>
          <cell r="S238">
            <v>0</v>
          </cell>
          <cell r="Y238">
            <v>0</v>
          </cell>
        </row>
        <row r="239">
          <cell r="L239">
            <v>7035630.8899999997</v>
          </cell>
          <cell r="S239">
            <v>0</v>
          </cell>
          <cell r="Y239">
            <v>0</v>
          </cell>
        </row>
        <row r="240">
          <cell r="L240">
            <v>153771425.58000001</v>
          </cell>
          <cell r="S240">
            <v>3564184.18</v>
          </cell>
          <cell r="Y240">
            <v>1060405805.58</v>
          </cell>
        </row>
        <row r="241">
          <cell r="L241">
            <v>0</v>
          </cell>
          <cell r="S241">
            <v>0</v>
          </cell>
          <cell r="Y241">
            <v>0</v>
          </cell>
        </row>
        <row r="242">
          <cell r="L242">
            <v>13405415.34</v>
          </cell>
          <cell r="S242">
            <v>0</v>
          </cell>
          <cell r="Y242">
            <v>0</v>
          </cell>
        </row>
        <row r="243">
          <cell r="L243">
            <v>28733787.93</v>
          </cell>
          <cell r="S243">
            <v>0</v>
          </cell>
          <cell r="Y243">
            <v>0</v>
          </cell>
        </row>
        <row r="244">
          <cell r="L244">
            <v>2923956.48</v>
          </cell>
          <cell r="S244">
            <v>734145.86</v>
          </cell>
          <cell r="Y244">
            <v>1022124.63</v>
          </cell>
        </row>
        <row r="245">
          <cell r="L245">
            <v>8564534.7400000002</v>
          </cell>
          <cell r="S245">
            <v>12152720.940000001</v>
          </cell>
          <cell r="Y245">
            <v>14292870.289999999</v>
          </cell>
        </row>
        <row r="246">
          <cell r="L246">
            <v>0</v>
          </cell>
          <cell r="S246">
            <v>0</v>
          </cell>
          <cell r="Y246">
            <v>0</v>
          </cell>
        </row>
        <row r="247">
          <cell r="L247">
            <v>0</v>
          </cell>
          <cell r="S247">
            <v>0</v>
          </cell>
          <cell r="Y247">
            <v>0</v>
          </cell>
        </row>
        <row r="248">
          <cell r="L248">
            <v>0</v>
          </cell>
          <cell r="S248">
            <v>0</v>
          </cell>
          <cell r="Y248">
            <v>0</v>
          </cell>
        </row>
        <row r="249">
          <cell r="L249">
            <v>0</v>
          </cell>
          <cell r="S249">
            <v>0</v>
          </cell>
          <cell r="Y249">
            <v>2373570.48</v>
          </cell>
        </row>
        <row r="250">
          <cell r="L250">
            <v>0</v>
          </cell>
          <cell r="S250">
            <v>0</v>
          </cell>
          <cell r="Y250">
            <v>0</v>
          </cell>
        </row>
        <row r="251">
          <cell r="L251">
            <v>0</v>
          </cell>
          <cell r="S251">
            <v>0</v>
          </cell>
          <cell r="Y251">
            <v>0</v>
          </cell>
        </row>
        <row r="252">
          <cell r="L252">
            <v>0</v>
          </cell>
          <cell r="S252">
            <v>0</v>
          </cell>
          <cell r="Y252">
            <v>0</v>
          </cell>
        </row>
        <row r="253">
          <cell r="L253">
            <v>0</v>
          </cell>
          <cell r="S253">
            <v>0</v>
          </cell>
          <cell r="Y253">
            <v>0</v>
          </cell>
        </row>
        <row r="254">
          <cell r="L254">
            <v>0</v>
          </cell>
        </row>
        <row r="255">
          <cell r="L255">
            <v>0</v>
          </cell>
          <cell r="S255">
            <v>0</v>
          </cell>
          <cell r="Y255">
            <v>0</v>
          </cell>
        </row>
        <row r="256">
          <cell r="L256">
            <v>262079774.88000003</v>
          </cell>
          <cell r="S256">
            <v>565164.27</v>
          </cell>
          <cell r="Y256">
            <v>51089902.710000001</v>
          </cell>
        </row>
        <row r="257">
          <cell r="L257">
            <v>79878373.549999997</v>
          </cell>
          <cell r="S257">
            <v>92772.11</v>
          </cell>
          <cell r="Y257">
            <v>4039736.7600000002</v>
          </cell>
        </row>
        <row r="258">
          <cell r="L258">
            <v>0</v>
          </cell>
          <cell r="S258">
            <v>17631069.439999998</v>
          </cell>
          <cell r="Y258">
            <v>85487441.75999999</v>
          </cell>
        </row>
        <row r="259">
          <cell r="L259">
            <v>403801973.25</v>
          </cell>
          <cell r="S259">
            <v>0</v>
          </cell>
          <cell r="Y259">
            <v>0</v>
          </cell>
        </row>
        <row r="260">
          <cell r="L260">
            <v>0</v>
          </cell>
          <cell r="S260">
            <v>0</v>
          </cell>
          <cell r="Y260">
            <v>0</v>
          </cell>
        </row>
        <row r="261">
          <cell r="L261">
            <v>468410157.93000001</v>
          </cell>
          <cell r="S261">
            <v>0</v>
          </cell>
          <cell r="Y261">
            <v>0</v>
          </cell>
        </row>
        <row r="262">
          <cell r="L262">
            <v>0</v>
          </cell>
          <cell r="S262">
            <v>980981.79</v>
          </cell>
          <cell r="Y262">
            <v>0</v>
          </cell>
        </row>
        <row r="263">
          <cell r="L263">
            <v>0</v>
          </cell>
          <cell r="S263">
            <v>103160.37</v>
          </cell>
          <cell r="Y263">
            <v>149076.46</v>
          </cell>
        </row>
        <row r="264">
          <cell r="L264">
            <v>4647803.25</v>
          </cell>
          <cell r="S264">
            <v>0</v>
          </cell>
          <cell r="Y264">
            <v>0</v>
          </cell>
        </row>
        <row r="265">
          <cell r="L265">
            <v>1692190.54</v>
          </cell>
          <cell r="S265">
            <v>0</v>
          </cell>
          <cell r="Y265">
            <v>0</v>
          </cell>
        </row>
        <row r="266">
          <cell r="L266">
            <v>711810</v>
          </cell>
          <cell r="S266">
            <v>0</v>
          </cell>
          <cell r="Y266">
            <v>0</v>
          </cell>
        </row>
        <row r="267">
          <cell r="L267">
            <v>62829.71</v>
          </cell>
          <cell r="S267">
            <v>0</v>
          </cell>
          <cell r="Y267">
            <v>0</v>
          </cell>
        </row>
        <row r="268">
          <cell r="L268">
            <v>0</v>
          </cell>
          <cell r="S268">
            <v>293177.40999999997</v>
          </cell>
          <cell r="Y268">
            <v>0</v>
          </cell>
        </row>
        <row r="269">
          <cell r="L269">
            <v>141740</v>
          </cell>
          <cell r="S269">
            <v>147742.65000000002</v>
          </cell>
          <cell r="Y269">
            <v>7773113.0700000003</v>
          </cell>
        </row>
        <row r="270">
          <cell r="L270">
            <v>17670806.59</v>
          </cell>
          <cell r="S270">
            <v>9367.27</v>
          </cell>
          <cell r="Y270">
            <v>484761.88</v>
          </cell>
        </row>
        <row r="271">
          <cell r="L271">
            <v>27223197.699999999</v>
          </cell>
          <cell r="S271">
            <v>1889.69</v>
          </cell>
          <cell r="Y271">
            <v>0</v>
          </cell>
        </row>
        <row r="272">
          <cell r="L272">
            <v>0</v>
          </cell>
          <cell r="S272">
            <v>900</v>
          </cell>
          <cell r="Y272">
            <v>9850</v>
          </cell>
        </row>
        <row r="273">
          <cell r="L273">
            <v>0</v>
          </cell>
          <cell r="S273">
            <v>102405.73</v>
          </cell>
          <cell r="Y273">
            <v>0</v>
          </cell>
        </row>
        <row r="274">
          <cell r="L274">
            <v>0</v>
          </cell>
          <cell r="S274">
            <v>0</v>
          </cell>
          <cell r="Y274">
            <v>0</v>
          </cell>
        </row>
        <row r="275">
          <cell r="L275">
            <v>0</v>
          </cell>
          <cell r="S275">
            <v>0</v>
          </cell>
          <cell r="Y275">
            <v>0</v>
          </cell>
        </row>
        <row r="276">
          <cell r="L276">
            <v>0</v>
          </cell>
          <cell r="S276">
            <v>0</v>
          </cell>
          <cell r="Y276">
            <v>0</v>
          </cell>
        </row>
        <row r="277">
          <cell r="L277">
            <v>0</v>
          </cell>
          <cell r="S277">
            <v>0</v>
          </cell>
          <cell r="Y277">
            <v>0</v>
          </cell>
        </row>
        <row r="278">
          <cell r="L278">
            <v>27988442.219999999</v>
          </cell>
          <cell r="S278">
            <v>37706.78</v>
          </cell>
          <cell r="Y278">
            <v>0</v>
          </cell>
        </row>
        <row r="279">
          <cell r="L279">
            <v>2005965</v>
          </cell>
          <cell r="S279">
            <v>0</v>
          </cell>
          <cell r="Y279">
            <v>0</v>
          </cell>
        </row>
        <row r="280">
          <cell r="L280">
            <v>0</v>
          </cell>
          <cell r="S280">
            <v>0</v>
          </cell>
          <cell r="Y280">
            <v>0</v>
          </cell>
        </row>
        <row r="281">
          <cell r="L281">
            <v>11500000</v>
          </cell>
          <cell r="S281">
            <v>4336</v>
          </cell>
          <cell r="Y281">
            <v>59337.89</v>
          </cell>
        </row>
        <row r="282">
          <cell r="L282">
            <v>0</v>
          </cell>
          <cell r="S282">
            <v>0</v>
          </cell>
          <cell r="Y282">
            <v>0</v>
          </cell>
        </row>
        <row r="283">
          <cell r="L283">
            <v>0</v>
          </cell>
          <cell r="S283">
            <v>0</v>
          </cell>
          <cell r="Y283">
            <v>167240</v>
          </cell>
        </row>
        <row r="285">
          <cell r="L285">
            <v>0</v>
          </cell>
          <cell r="S285">
            <v>-90</v>
          </cell>
          <cell r="Y285">
            <v>7980</v>
          </cell>
        </row>
        <row r="286">
          <cell r="L286">
            <v>0</v>
          </cell>
          <cell r="S286">
            <v>4707.92</v>
          </cell>
          <cell r="Y286">
            <v>1060733.5</v>
          </cell>
        </row>
        <row r="287">
          <cell r="L287">
            <v>0</v>
          </cell>
          <cell r="S287">
            <v>0</v>
          </cell>
          <cell r="Y287">
            <v>1033945.04</v>
          </cell>
        </row>
        <row r="288">
          <cell r="L288">
            <v>0</v>
          </cell>
          <cell r="S288">
            <v>681241.71</v>
          </cell>
          <cell r="Y288">
            <v>39695438.049999997</v>
          </cell>
        </row>
        <row r="289">
          <cell r="L289">
            <v>0</v>
          </cell>
          <cell r="S289">
            <v>0</v>
          </cell>
          <cell r="Y289">
            <v>0</v>
          </cell>
        </row>
        <row r="290">
          <cell r="L290">
            <v>0</v>
          </cell>
          <cell r="S290">
            <v>0</v>
          </cell>
          <cell r="Y290">
            <v>0</v>
          </cell>
        </row>
        <row r="291">
          <cell r="L291">
            <v>0</v>
          </cell>
          <cell r="S291">
            <v>0</v>
          </cell>
          <cell r="Y291">
            <v>0</v>
          </cell>
        </row>
        <row r="292">
          <cell r="L292">
            <v>0</v>
          </cell>
          <cell r="S292">
            <v>0</v>
          </cell>
          <cell r="Y292">
            <v>0</v>
          </cell>
        </row>
        <row r="293">
          <cell r="L293">
            <v>0</v>
          </cell>
          <cell r="S293">
            <v>0</v>
          </cell>
          <cell r="Y293">
            <v>0</v>
          </cell>
        </row>
        <row r="294">
          <cell r="L294">
            <v>34556566.200000003</v>
          </cell>
          <cell r="S294">
            <v>1567851.3699999999</v>
          </cell>
          <cell r="Y294">
            <v>34556566.200000003</v>
          </cell>
        </row>
        <row r="295">
          <cell r="L295">
            <v>23431506</v>
          </cell>
          <cell r="S295">
            <v>50966.06</v>
          </cell>
          <cell r="Y295">
            <v>23431506</v>
          </cell>
        </row>
        <row r="296">
          <cell r="L296">
            <v>43474827</v>
          </cell>
          <cell r="S296">
            <v>0</v>
          </cell>
          <cell r="Y296">
            <v>43474827</v>
          </cell>
        </row>
        <row r="297">
          <cell r="L297">
            <v>0</v>
          </cell>
          <cell r="S297">
            <v>0</v>
          </cell>
          <cell r="Y297">
            <v>0</v>
          </cell>
        </row>
        <row r="298">
          <cell r="L298">
            <v>0</v>
          </cell>
          <cell r="S298">
            <v>0</v>
          </cell>
          <cell r="Y298">
            <v>0</v>
          </cell>
        </row>
        <row r="299">
          <cell r="L299">
            <v>0</v>
          </cell>
          <cell r="S299">
            <v>0</v>
          </cell>
          <cell r="Y299">
            <v>0</v>
          </cell>
        </row>
        <row r="300">
          <cell r="L300">
            <v>5736068.7800000003</v>
          </cell>
          <cell r="S300">
            <v>5525546.4000000004</v>
          </cell>
          <cell r="Y300">
            <v>1354351.37</v>
          </cell>
        </row>
        <row r="301">
          <cell r="L301">
            <v>0</v>
          </cell>
          <cell r="S301">
            <v>0</v>
          </cell>
          <cell r="Y301">
            <v>0</v>
          </cell>
        </row>
        <row r="302">
          <cell r="L302">
            <v>205117839.66</v>
          </cell>
          <cell r="S302">
            <v>2020487.96</v>
          </cell>
          <cell r="Y302">
            <v>247648836.68000004</v>
          </cell>
        </row>
        <row r="303">
          <cell r="L303">
            <v>0</v>
          </cell>
          <cell r="S303">
            <v>0</v>
          </cell>
          <cell r="Y303">
            <v>0</v>
          </cell>
        </row>
        <row r="305">
          <cell r="L305" t="str">
            <v>-</v>
          </cell>
          <cell r="S305" t="str">
            <v>-</v>
          </cell>
          <cell r="Y305" t="str">
            <v>-</v>
          </cell>
        </row>
        <row r="306">
          <cell r="L306">
            <v>2942499141.4099998</v>
          </cell>
          <cell r="S306">
            <v>81657161.140000015</v>
          </cell>
          <cell r="Y306">
            <v>2942499141.4100003</v>
          </cell>
        </row>
        <row r="307">
          <cell r="L307" t="str">
            <v>-</v>
          </cell>
          <cell r="S307" t="str">
            <v>-</v>
          </cell>
          <cell r="Y307" t="str">
            <v>-</v>
          </cell>
        </row>
        <row r="308">
          <cell r="L308">
            <v>2942499141.4100003</v>
          </cell>
          <cell r="S308">
            <v>81657161.140000001</v>
          </cell>
          <cell r="Y308">
            <v>2942499141.4100003</v>
          </cell>
        </row>
        <row r="309">
          <cell r="L309" t="str">
            <v>-</v>
          </cell>
          <cell r="S309" t="str">
            <v>-</v>
          </cell>
          <cell r="Y309" t="str">
            <v>-</v>
          </cell>
        </row>
        <row r="310">
          <cell r="L310">
            <v>0</v>
          </cell>
          <cell r="S310">
            <v>0</v>
          </cell>
          <cell r="Y310">
            <v>0</v>
          </cell>
        </row>
        <row r="311">
          <cell r="L311" t="str">
            <v>-</v>
          </cell>
          <cell r="S311" t="str">
            <v>-</v>
          </cell>
          <cell r="Y311" t="str">
            <v>-</v>
          </cell>
        </row>
        <row r="312">
          <cell r="L312">
            <v>1580907032.55</v>
          </cell>
          <cell r="S312">
            <v>32260014.779999997</v>
          </cell>
          <cell r="Y312">
            <v>158454723.09</v>
          </cell>
        </row>
        <row r="313">
          <cell r="L313" t="str">
            <v>-</v>
          </cell>
          <cell r="S313" t="str">
            <v>-</v>
          </cell>
          <cell r="Y313" t="str">
            <v>-</v>
          </cell>
        </row>
        <row r="318">
          <cell r="A318" t="str">
            <v>||\027\033\068</v>
          </cell>
        </row>
        <row r="320">
          <cell r="O320" t="str">
            <v>||\027\033\068</v>
          </cell>
        </row>
        <row r="326">
          <cell r="F326">
            <v>0</v>
          </cell>
        </row>
        <row r="327">
          <cell r="F327">
            <v>0</v>
          </cell>
        </row>
        <row r="328">
          <cell r="F328">
            <v>0</v>
          </cell>
          <cell r="U328">
            <v>86162.44</v>
          </cell>
        </row>
        <row r="329">
          <cell r="F329">
            <v>0</v>
          </cell>
          <cell r="S329">
            <v>16039</v>
          </cell>
          <cell r="U329">
            <v>1264365.1600000001</v>
          </cell>
        </row>
        <row r="330">
          <cell r="F330">
            <v>0</v>
          </cell>
          <cell r="S330">
            <v>20606965.59</v>
          </cell>
        </row>
        <row r="331">
          <cell r="F331">
            <v>17899376.960000001</v>
          </cell>
        </row>
        <row r="332">
          <cell r="F332">
            <v>0</v>
          </cell>
        </row>
        <row r="333">
          <cell r="F333">
            <v>2028780.7</v>
          </cell>
          <cell r="Q333">
            <v>530671.75</v>
          </cell>
          <cell r="U333">
            <v>6108409.0300000003</v>
          </cell>
        </row>
        <row r="334">
          <cell r="F334">
            <v>1401306.62</v>
          </cell>
          <cell r="Q334">
            <v>1305627.23</v>
          </cell>
          <cell r="U334">
            <v>212610.86</v>
          </cell>
        </row>
        <row r="335">
          <cell r="F335">
            <v>0</v>
          </cell>
          <cell r="S335">
            <v>12448.39</v>
          </cell>
          <cell r="U335">
            <v>259984.08</v>
          </cell>
        </row>
        <row r="336">
          <cell r="F336">
            <v>0</v>
          </cell>
        </row>
        <row r="337">
          <cell r="F337">
            <v>0</v>
          </cell>
        </row>
        <row r="338">
          <cell r="F338">
            <v>0</v>
          </cell>
          <cell r="S338">
            <v>240664.9</v>
          </cell>
          <cell r="U338">
            <v>796103.85999999987</v>
          </cell>
        </row>
        <row r="339">
          <cell r="F339">
            <v>0</v>
          </cell>
          <cell r="Q339">
            <v>31000000</v>
          </cell>
          <cell r="U339">
            <v>82952873</v>
          </cell>
        </row>
        <row r="340">
          <cell r="F340">
            <v>1970946.72</v>
          </cell>
        </row>
        <row r="341">
          <cell r="F341">
            <v>0</v>
          </cell>
          <cell r="Q341">
            <v>2500000</v>
          </cell>
          <cell r="U341">
            <v>78542994</v>
          </cell>
        </row>
        <row r="342">
          <cell r="F342">
            <v>151757.71000000002</v>
          </cell>
        </row>
        <row r="343">
          <cell r="F343">
            <v>0</v>
          </cell>
        </row>
        <row r="344">
          <cell r="F344">
            <v>2500</v>
          </cell>
          <cell r="S344">
            <v>74061550</v>
          </cell>
        </row>
        <row r="345">
          <cell r="F345">
            <v>5145</v>
          </cell>
        </row>
        <row r="346">
          <cell r="F346">
            <v>1207869.72</v>
          </cell>
        </row>
        <row r="347">
          <cell r="F347">
            <v>0</v>
          </cell>
        </row>
        <row r="348">
          <cell r="F348">
            <v>0</v>
          </cell>
          <cell r="S348">
            <v>544.37</v>
          </cell>
          <cell r="U348">
            <v>343410.21</v>
          </cell>
        </row>
        <row r="349">
          <cell r="F349">
            <v>35017.230000000003</v>
          </cell>
          <cell r="Q349">
            <v>1397920.19</v>
          </cell>
          <cell r="S349">
            <v>9674129.5500000007</v>
          </cell>
          <cell r="U349">
            <v>15834994.460000001</v>
          </cell>
        </row>
        <row r="350">
          <cell r="F350">
            <v>0</v>
          </cell>
          <cell r="S350">
            <v>171205.06</v>
          </cell>
          <cell r="U350">
            <v>21684080.039999999</v>
          </cell>
        </row>
        <row r="351">
          <cell r="F351">
            <v>11198546.82</v>
          </cell>
        </row>
        <row r="352">
          <cell r="F352">
            <v>0</v>
          </cell>
          <cell r="Q352">
            <v>75000</v>
          </cell>
        </row>
        <row r="353">
          <cell r="F353">
            <v>552770.66</v>
          </cell>
          <cell r="S353">
            <v>1378370.61</v>
          </cell>
          <cell r="U353">
            <v>16863453.329999998</v>
          </cell>
        </row>
        <row r="354">
          <cell r="F354">
            <v>0</v>
          </cell>
        </row>
        <row r="355">
          <cell r="F355">
            <v>400000</v>
          </cell>
          <cell r="S355">
            <v>24632394.239999998</v>
          </cell>
        </row>
        <row r="356">
          <cell r="F356">
            <v>5111110.4399999995</v>
          </cell>
          <cell r="Q356">
            <v>1958540.1</v>
          </cell>
        </row>
        <row r="357">
          <cell r="F357">
            <v>0</v>
          </cell>
        </row>
        <row r="358">
          <cell r="F358">
            <v>7229415.0099999998</v>
          </cell>
        </row>
        <row r="359">
          <cell r="F359">
            <v>407251.85</v>
          </cell>
        </row>
        <row r="360">
          <cell r="F360">
            <v>0</v>
          </cell>
          <cell r="Q360">
            <v>195664.03</v>
          </cell>
          <cell r="U360">
            <v>2003040.44</v>
          </cell>
        </row>
        <row r="361">
          <cell r="F361">
            <v>7132467.4700000007</v>
          </cell>
          <cell r="Q361">
            <v>24973.42</v>
          </cell>
          <cell r="U361">
            <v>9615763.3800000008</v>
          </cell>
        </row>
        <row r="362">
          <cell r="F362">
            <v>0</v>
          </cell>
          <cell r="Q362">
            <v>3219015.49</v>
          </cell>
          <cell r="S362">
            <v>9404781.0399999991</v>
          </cell>
          <cell r="U362">
            <v>11011197.130000001</v>
          </cell>
        </row>
        <row r="363">
          <cell r="F363">
            <v>5336836.7699999996</v>
          </cell>
        </row>
        <row r="364">
          <cell r="F364">
            <v>0</v>
          </cell>
          <cell r="Q364">
            <v>2185691.7599999998</v>
          </cell>
          <cell r="S364">
            <v>141500</v>
          </cell>
          <cell r="U364">
            <v>1415654</v>
          </cell>
        </row>
        <row r="365">
          <cell r="F365">
            <v>0</v>
          </cell>
        </row>
        <row r="366">
          <cell r="F366">
            <v>0</v>
          </cell>
          <cell r="U366">
            <v>5042124</v>
          </cell>
        </row>
        <row r="367">
          <cell r="F367">
            <v>90736.88</v>
          </cell>
          <cell r="S367">
            <v>253187.86</v>
          </cell>
          <cell r="U367">
            <v>8000</v>
          </cell>
        </row>
        <row r="368">
          <cell r="F368">
            <v>0</v>
          </cell>
          <cell r="U368">
            <v>7543439.2999999998</v>
          </cell>
        </row>
        <row r="369">
          <cell r="F369">
            <v>0</v>
          </cell>
        </row>
        <row r="370">
          <cell r="F370">
            <v>0</v>
          </cell>
        </row>
        <row r="371">
          <cell r="F371">
            <v>0</v>
          </cell>
        </row>
        <row r="372">
          <cell r="F372">
            <v>0</v>
          </cell>
          <cell r="Q372">
            <v>510000</v>
          </cell>
          <cell r="S372">
            <v>71538</v>
          </cell>
        </row>
        <row r="373">
          <cell r="F373">
            <v>1191469.6700000002</v>
          </cell>
          <cell r="Q373">
            <v>201954.86</v>
          </cell>
          <cell r="S373">
            <v>5605.65</v>
          </cell>
          <cell r="U373">
            <v>509739</v>
          </cell>
        </row>
        <row r="374">
          <cell r="F374">
            <v>0</v>
          </cell>
          <cell r="Q374">
            <v>5830.59</v>
          </cell>
          <cell r="S374">
            <v>935.32</v>
          </cell>
          <cell r="U374">
            <v>178071.21</v>
          </cell>
        </row>
        <row r="375">
          <cell r="F375">
            <v>0</v>
          </cell>
          <cell r="S375">
            <v>301.39999999999998</v>
          </cell>
        </row>
        <row r="376">
          <cell r="F376">
            <v>0</v>
          </cell>
          <cell r="Q376">
            <v>32646.49</v>
          </cell>
          <cell r="S376">
            <v>40</v>
          </cell>
          <cell r="U376">
            <v>12000</v>
          </cell>
        </row>
        <row r="377">
          <cell r="F377">
            <v>0</v>
          </cell>
        </row>
        <row r="378">
          <cell r="F378">
            <v>0</v>
          </cell>
        </row>
        <row r="379">
          <cell r="F379">
            <v>0</v>
          </cell>
        </row>
        <row r="380">
          <cell r="F380">
            <v>6796131.7699999996</v>
          </cell>
        </row>
        <row r="381">
          <cell r="F381">
            <v>0</v>
          </cell>
        </row>
        <row r="382">
          <cell r="F382">
            <v>0</v>
          </cell>
          <cell r="Q382">
            <v>16478.580000000002</v>
          </cell>
        </row>
        <row r="383">
          <cell r="F383">
            <v>0</v>
          </cell>
          <cell r="Q383">
            <v>169481.3</v>
          </cell>
        </row>
        <row r="384">
          <cell r="F384">
            <v>0</v>
          </cell>
          <cell r="U384">
            <v>4298</v>
          </cell>
        </row>
        <row r="385">
          <cell r="F385">
            <v>0</v>
          </cell>
        </row>
        <row r="386">
          <cell r="Q386">
            <v>110854.95</v>
          </cell>
          <cell r="U386">
            <v>326499</v>
          </cell>
        </row>
        <row r="387">
          <cell r="F387">
            <v>0</v>
          </cell>
          <cell r="U387">
            <v>17500</v>
          </cell>
        </row>
        <row r="388">
          <cell r="F388">
            <v>0</v>
          </cell>
        </row>
        <row r="389">
          <cell r="F389">
            <v>0</v>
          </cell>
          <cell r="S389">
            <v>22.92</v>
          </cell>
        </row>
        <row r="390">
          <cell r="F390">
            <v>0</v>
          </cell>
        </row>
        <row r="391">
          <cell r="F391">
            <v>0</v>
          </cell>
        </row>
        <row r="392">
          <cell r="F392">
            <v>0</v>
          </cell>
          <cell r="Q392">
            <v>19826.55</v>
          </cell>
          <cell r="S392">
            <v>7489549</v>
          </cell>
          <cell r="U392">
            <v>493689</v>
          </cell>
        </row>
        <row r="393">
          <cell r="F393">
            <v>0</v>
          </cell>
        </row>
        <row r="394">
          <cell r="F394">
            <v>0</v>
          </cell>
        </row>
        <row r="395">
          <cell r="F395">
            <v>0</v>
          </cell>
        </row>
        <row r="396">
          <cell r="F396">
            <v>1567851.3699999999</v>
          </cell>
        </row>
        <row r="397">
          <cell r="F397">
            <v>50966.06</v>
          </cell>
          <cell r="Q397">
            <v>0</v>
          </cell>
          <cell r="S397">
            <v>0</v>
          </cell>
          <cell r="U397">
            <v>0</v>
          </cell>
        </row>
        <row r="398">
          <cell r="F398">
            <v>0</v>
          </cell>
          <cell r="Q398">
            <v>18620913</v>
          </cell>
          <cell r="S398">
            <v>764286</v>
          </cell>
          <cell r="U398">
            <v>9687850</v>
          </cell>
        </row>
        <row r="399">
          <cell r="F399">
            <v>0</v>
          </cell>
          <cell r="Q399">
            <v>0</v>
          </cell>
          <cell r="S399">
            <v>10062</v>
          </cell>
          <cell r="U399">
            <v>17466800</v>
          </cell>
        </row>
        <row r="400">
          <cell r="F400">
            <v>0</v>
          </cell>
          <cell r="Q400">
            <v>658954</v>
          </cell>
          <cell r="S400">
            <v>144537</v>
          </cell>
          <cell r="U400">
            <v>15131600</v>
          </cell>
        </row>
        <row r="401">
          <cell r="F401">
            <v>0</v>
          </cell>
          <cell r="Q401">
            <v>0</v>
          </cell>
          <cell r="S401">
            <v>0</v>
          </cell>
          <cell r="U401">
            <v>0</v>
          </cell>
        </row>
        <row r="402">
          <cell r="F402">
            <v>5552534.0899999999</v>
          </cell>
          <cell r="Q402">
            <v>19672</v>
          </cell>
          <cell r="S402">
            <v>0</v>
          </cell>
          <cell r="U402">
            <v>298500</v>
          </cell>
        </row>
        <row r="403">
          <cell r="F403">
            <v>0</v>
          </cell>
        </row>
        <row r="404">
          <cell r="F404">
            <v>4336371.62</v>
          </cell>
        </row>
        <row r="405">
          <cell r="F405">
            <v>0</v>
          </cell>
        </row>
        <row r="406">
          <cell r="Q406">
            <v>2445565.4300000002</v>
          </cell>
          <cell r="S406">
            <v>10306104.33</v>
          </cell>
          <cell r="U406">
            <v>17318973.57</v>
          </cell>
        </row>
        <row r="407">
          <cell r="F407" t="str">
            <v>-</v>
          </cell>
        </row>
        <row r="408">
          <cell r="F408">
            <v>81657161.140000015</v>
          </cell>
        </row>
        <row r="409">
          <cell r="F409" t="str">
            <v>-</v>
          </cell>
          <cell r="Q409" t="str">
            <v>-</v>
          </cell>
          <cell r="S409" t="str">
            <v>-</v>
          </cell>
          <cell r="U409" t="str">
            <v>-</v>
          </cell>
        </row>
        <row r="410">
          <cell r="F410">
            <v>81657161.140000001</v>
          </cell>
          <cell r="Q410">
            <v>67205281.720000014</v>
          </cell>
          <cell r="S410">
            <v>159386762.23000002</v>
          </cell>
          <cell r="U410">
            <v>323034178.50000006</v>
          </cell>
        </row>
        <row r="411">
          <cell r="F411" t="str">
            <v>-</v>
          </cell>
          <cell r="Q411" t="str">
            <v>-</v>
          </cell>
          <cell r="S411" t="str">
            <v>-</v>
          </cell>
          <cell r="U411" t="str">
            <v>-</v>
          </cell>
        </row>
        <row r="412">
          <cell r="F412">
            <v>0</v>
          </cell>
          <cell r="Q412">
            <v>67205281.719999999</v>
          </cell>
          <cell r="S412">
            <v>159386762.22999999</v>
          </cell>
          <cell r="U412">
            <v>323034178.5</v>
          </cell>
        </row>
        <row r="413">
          <cell r="F413" t="str">
            <v>-</v>
          </cell>
          <cell r="Q413" t="str">
            <v>-</v>
          </cell>
          <cell r="S413" t="str">
            <v>-</v>
          </cell>
          <cell r="U413" t="str">
            <v>-</v>
          </cell>
        </row>
        <row r="414">
          <cell r="F414">
            <v>40741635.400000006</v>
          </cell>
          <cell r="Q414">
            <v>0</v>
          </cell>
          <cell r="S414">
            <v>0</v>
          </cell>
          <cell r="U414">
            <v>0</v>
          </cell>
        </row>
        <row r="415">
          <cell r="F415" t="str">
            <v>-</v>
          </cell>
          <cell r="Q415" t="str">
            <v>-</v>
          </cell>
          <cell r="S415" t="str">
            <v>-</v>
          </cell>
          <cell r="U415" t="str">
            <v>-</v>
          </cell>
        </row>
        <row r="416">
          <cell r="Q416">
            <v>9056804.9900000002</v>
          </cell>
          <cell r="S416">
            <v>45656112.729999997</v>
          </cell>
          <cell r="U416">
            <v>91365156.289999992</v>
          </cell>
        </row>
        <row r="417">
          <cell r="Q417" t="str">
            <v>-</v>
          </cell>
          <cell r="S417" t="str">
            <v>-</v>
          </cell>
          <cell r="U417" t="str">
            <v>-</v>
          </cell>
        </row>
        <row r="421">
          <cell r="B421" t="str">
            <v xml:space="preserve">STATEMENT OF AFFAIRS  AS ON 31ST DECEMBER, 1998 </v>
          </cell>
        </row>
        <row r="422">
          <cell r="A422" t="str">
            <v>||\027\033\068</v>
          </cell>
          <cell r="P422" t="e">
            <v>#REF!</v>
          </cell>
        </row>
        <row r="423">
          <cell r="B423" t="str">
            <v>-</v>
          </cell>
          <cell r="D423" t="str">
            <v>-</v>
          </cell>
          <cell r="E423" t="str">
            <v>-</v>
          </cell>
          <cell r="F423" t="str">
            <v>-</v>
          </cell>
          <cell r="G423" t="str">
            <v>-</v>
          </cell>
          <cell r="H423" t="str">
            <v>-</v>
          </cell>
          <cell r="I423" t="str">
            <v>-</v>
          </cell>
          <cell r="P423" t="str">
            <v xml:space="preserve">STATEMENT OF AFFAIRS  AS ON 31ST DECEMBER, 1998 </v>
          </cell>
        </row>
        <row r="424">
          <cell r="D424" t="str">
            <v>MAIN BR NYK</v>
          </cell>
          <cell r="E424" t="str">
            <v>MAIN BR NYK</v>
          </cell>
          <cell r="F424" t="str">
            <v>E.P.Z.KARACHI</v>
          </cell>
          <cell r="G424" t="str">
            <v>E.P.Z.KARACHI</v>
          </cell>
          <cell r="H424" t="str">
            <v>DOHA</v>
          </cell>
          <cell r="I424" t="str">
            <v>DOHA</v>
          </cell>
        </row>
        <row r="425">
          <cell r="D425" t="str">
            <v>US DLRS</v>
          </cell>
          <cell r="E425" t="str">
            <v>PAK.RS.</v>
          </cell>
          <cell r="F425" t="str">
            <v>US DLRS</v>
          </cell>
          <cell r="G425" t="str">
            <v>PAK.RS.</v>
          </cell>
          <cell r="H425" t="str">
            <v>Q.RLYS</v>
          </cell>
          <cell r="I425" t="str">
            <v>PAK.RS.</v>
          </cell>
          <cell r="P425" t="str">
            <v>-</v>
          </cell>
          <cell r="Q425" t="str">
            <v>-</v>
          </cell>
        </row>
        <row r="426">
          <cell r="B426" t="str">
            <v>HEAD OF ACCOUNTS</v>
          </cell>
          <cell r="E426">
            <v>50.54</v>
          </cell>
          <cell r="G426">
            <v>50.54</v>
          </cell>
          <cell r="I426">
            <v>13.89</v>
          </cell>
          <cell r="Q426" t="str">
            <v>TOTAL ALL OVERSEAS</v>
          </cell>
        </row>
        <row r="427">
          <cell r="B427" t="str">
            <v>-</v>
          </cell>
          <cell r="D427" t="str">
            <v>-</v>
          </cell>
          <cell r="E427" t="str">
            <v>-</v>
          </cell>
          <cell r="F427" t="str">
            <v>-</v>
          </cell>
          <cell r="G427" t="str">
            <v>-</v>
          </cell>
          <cell r="H427" t="str">
            <v>-</v>
          </cell>
          <cell r="I427" t="str">
            <v>-</v>
          </cell>
          <cell r="Q427" t="str">
            <v>PAK.RS.</v>
          </cell>
        </row>
        <row r="428">
          <cell r="B428" t="str">
            <v>LIABILITIES</v>
          </cell>
          <cell r="P428" t="str">
            <v>HEAD OF ACCOUNTS</v>
          </cell>
          <cell r="Q428" t="str">
            <v>DECEMBER,1998</v>
          </cell>
        </row>
        <row r="429">
          <cell r="B429" t="str">
            <v>-----------</v>
          </cell>
          <cell r="P429" t="str">
            <v>-</v>
          </cell>
          <cell r="Q429" t="str">
            <v>-</v>
          </cell>
        </row>
        <row r="430">
          <cell r="B430" t="str">
            <v>CAPITAL</v>
          </cell>
          <cell r="E430">
            <v>0</v>
          </cell>
          <cell r="G430">
            <v>0</v>
          </cell>
          <cell r="H430">
            <v>10000000</v>
          </cell>
          <cell r="I430">
            <v>138900000</v>
          </cell>
          <cell r="P430" t="str">
            <v>A S S E T S</v>
          </cell>
        </row>
        <row r="431">
          <cell r="B431" t="str">
            <v>PROFIT (UNREMITTED)</v>
          </cell>
          <cell r="E431">
            <v>0</v>
          </cell>
          <cell r="G431">
            <v>0</v>
          </cell>
          <cell r="I431">
            <v>0</v>
          </cell>
          <cell r="P431" t="str">
            <v>-----------</v>
          </cell>
        </row>
        <row r="432">
          <cell r="B432" t="str">
            <v>RESERVE FOR CAPITAL REQUIREMENT</v>
          </cell>
          <cell r="E432">
            <v>0</v>
          </cell>
          <cell r="G432">
            <v>0</v>
          </cell>
          <cell r="H432">
            <v>8000000</v>
          </cell>
          <cell r="I432">
            <v>111120000</v>
          </cell>
          <cell r="P432" t="str">
            <v>FOREIGN CURRENCY ON HAND</v>
          </cell>
          <cell r="Q432" t="e">
            <v>#REF!</v>
          </cell>
        </row>
        <row r="433">
          <cell r="B433" t="str">
            <v>LEGAL RESERVE</v>
          </cell>
          <cell r="E433">
            <v>0</v>
          </cell>
          <cell r="G433">
            <v>0</v>
          </cell>
          <cell r="H433">
            <v>6196500</v>
          </cell>
          <cell r="I433">
            <v>86069385</v>
          </cell>
          <cell r="P433" t="str">
            <v>CASH ON HAND</v>
          </cell>
          <cell r="Q433" t="e">
            <v>#REF!</v>
          </cell>
        </row>
        <row r="434">
          <cell r="B434" t="str">
            <v>EXCHANGE FLUCTUATION RESERVE</v>
          </cell>
          <cell r="E434">
            <v>0</v>
          </cell>
          <cell r="F434">
            <v>-150056</v>
          </cell>
          <cell r="G434">
            <v>-7583830.2400000002</v>
          </cell>
          <cell r="I434">
            <v>0</v>
          </cell>
          <cell r="P434" t="e">
            <v>#REF!</v>
          </cell>
          <cell r="Q434" t="e">
            <v>#REF!</v>
          </cell>
        </row>
        <row r="435">
          <cell r="B435" t="str">
            <v>PROVISION FOR BAD DEBTS</v>
          </cell>
          <cell r="D435">
            <v>6095584.0599999996</v>
          </cell>
          <cell r="E435">
            <v>308070818.39239997</v>
          </cell>
          <cell r="F435">
            <v>6786000</v>
          </cell>
          <cell r="G435">
            <v>342964440</v>
          </cell>
          <cell r="H435">
            <v>14989292.26</v>
          </cell>
          <cell r="I435">
            <v>208201269.4914</v>
          </cell>
          <cell r="P435" t="e">
            <v>#REF!</v>
          </cell>
          <cell r="Q435" t="e">
            <v>#REF!</v>
          </cell>
        </row>
        <row r="436">
          <cell r="B436" t="str">
            <v>PROVISION L.G. CLAIM LOSSES</v>
          </cell>
          <cell r="E436">
            <v>0</v>
          </cell>
          <cell r="G436">
            <v>0</v>
          </cell>
          <cell r="I436">
            <v>0</v>
          </cell>
          <cell r="Q436" t="e">
            <v>#REF!</v>
          </cell>
        </row>
        <row r="437">
          <cell r="B437" t="str">
            <v>CAPITAL AND OTHER FUNDS - UK</v>
          </cell>
          <cell r="E437">
            <v>0</v>
          </cell>
          <cell r="G437">
            <v>0</v>
          </cell>
          <cell r="I437">
            <v>0</v>
          </cell>
          <cell r="P437" t="str">
            <v>BALANCE WITH CENTRAL BANK</v>
          </cell>
          <cell r="Q437" t="e">
            <v>#REF!</v>
          </cell>
        </row>
        <row r="438">
          <cell r="B438" t="str">
            <v>GENERAL PROVISION - UK</v>
          </cell>
          <cell r="E438">
            <v>0</v>
          </cell>
          <cell r="G438">
            <v>0</v>
          </cell>
          <cell r="I438">
            <v>0</v>
          </cell>
          <cell r="P438" t="str">
            <v>BALANCE WITH LOCAL/OTHER BANKS</v>
          </cell>
          <cell r="Q438" t="e">
            <v>#REF!</v>
          </cell>
        </row>
        <row r="439">
          <cell r="E439">
            <v>0</v>
          </cell>
          <cell r="G439">
            <v>0</v>
          </cell>
          <cell r="I439">
            <v>0</v>
          </cell>
          <cell r="P439" t="str">
            <v>BALANCE WITH FOREIGN BANKS</v>
          </cell>
          <cell r="Q439" t="e">
            <v>#REF!</v>
          </cell>
        </row>
        <row r="440">
          <cell r="E440">
            <v>0</v>
          </cell>
          <cell r="G440">
            <v>0</v>
          </cell>
          <cell r="I440">
            <v>0</v>
          </cell>
          <cell r="Q440" t="e">
            <v>#REF!</v>
          </cell>
        </row>
        <row r="441">
          <cell r="E441">
            <v>0</v>
          </cell>
          <cell r="G441">
            <v>0</v>
          </cell>
          <cell r="I441">
            <v>0</v>
          </cell>
          <cell r="P441" t="e">
            <v>#REF!</v>
          </cell>
          <cell r="Q441" t="e">
            <v>#REF!</v>
          </cell>
        </row>
        <row r="442">
          <cell r="B442" t="str">
            <v>D E P O S I T S</v>
          </cell>
          <cell r="E442">
            <v>0</v>
          </cell>
          <cell r="G442">
            <v>0</v>
          </cell>
          <cell r="I442">
            <v>0</v>
          </cell>
          <cell r="P442" t="e">
            <v>#REF!</v>
          </cell>
          <cell r="Q442" t="e">
            <v>#REF!</v>
          </cell>
        </row>
        <row r="443">
          <cell r="B443" t="str">
            <v>---------------</v>
          </cell>
          <cell r="E443">
            <v>0</v>
          </cell>
          <cell r="G443">
            <v>0</v>
          </cell>
          <cell r="I443">
            <v>0</v>
          </cell>
          <cell r="P443" t="e">
            <v>#REF!</v>
          </cell>
          <cell r="Q443" t="e">
            <v>#REF!</v>
          </cell>
        </row>
        <row r="444">
          <cell r="B444" t="str">
            <v>CURRENT DEPOSITS</v>
          </cell>
          <cell r="D444">
            <v>589061.12</v>
          </cell>
          <cell r="E444">
            <v>29771149.004799999</v>
          </cell>
          <cell r="F444">
            <v>258507.12</v>
          </cell>
          <cell r="G444">
            <v>13064949.844799999</v>
          </cell>
          <cell r="H444">
            <v>27426723.82</v>
          </cell>
          <cell r="I444">
            <v>380957193.85980004</v>
          </cell>
          <cell r="Q444" t="e">
            <v>#REF!</v>
          </cell>
        </row>
        <row r="445">
          <cell r="B445" t="str">
            <v>CALL DEPOSITS</v>
          </cell>
          <cell r="E445">
            <v>0</v>
          </cell>
          <cell r="G445">
            <v>0</v>
          </cell>
          <cell r="H445">
            <v>64844.52</v>
          </cell>
          <cell r="I445">
            <v>900690.38280000002</v>
          </cell>
          <cell r="P445" t="e">
            <v>#REF!</v>
          </cell>
          <cell r="Q445" t="e">
            <v>#REF!</v>
          </cell>
        </row>
        <row r="446">
          <cell r="B446" t="str">
            <v>FOREIGN CURRENCY CURRENT DEPOSITS</v>
          </cell>
          <cell r="E446">
            <v>0</v>
          </cell>
          <cell r="F446">
            <v>12324.88</v>
          </cell>
          <cell r="G446">
            <v>622899.43519999995</v>
          </cell>
          <cell r="H446">
            <v>892474.36</v>
          </cell>
          <cell r="I446">
            <v>12396468.860400001</v>
          </cell>
          <cell r="P446" t="str">
            <v>CALL LOAN TO BANKERS</v>
          </cell>
          <cell r="Q446" t="e">
            <v>#REF!</v>
          </cell>
        </row>
        <row r="447">
          <cell r="B447" t="str">
            <v xml:space="preserve"> </v>
          </cell>
          <cell r="E447">
            <v>0</v>
          </cell>
          <cell r="G447">
            <v>0</v>
          </cell>
          <cell r="I447">
            <v>0</v>
          </cell>
          <cell r="Q447" t="e">
            <v>#REF!</v>
          </cell>
        </row>
        <row r="448">
          <cell r="B448" t="str">
            <v>MARGIN ON L.G.</v>
          </cell>
          <cell r="E448">
            <v>0</v>
          </cell>
          <cell r="F448">
            <v>10062</v>
          </cell>
          <cell r="G448">
            <v>508533.48</v>
          </cell>
          <cell r="H448">
            <v>414196</v>
          </cell>
          <cell r="I448">
            <v>5753182.4400000004</v>
          </cell>
          <cell r="P448" t="str">
            <v>INVESTMENT-GOVT. SECURITIES</v>
          </cell>
          <cell r="Q448" t="e">
            <v>#REF!</v>
          </cell>
        </row>
        <row r="449">
          <cell r="B449" t="str">
            <v>MARGIN ON L.C.</v>
          </cell>
          <cell r="E449">
            <v>0</v>
          </cell>
          <cell r="F449">
            <v>15523</v>
          </cell>
          <cell r="G449">
            <v>784532.42</v>
          </cell>
          <cell r="H449">
            <v>682700</v>
          </cell>
          <cell r="I449">
            <v>9482703</v>
          </cell>
          <cell r="Q449" t="e">
            <v>#REF!</v>
          </cell>
        </row>
        <row r="450">
          <cell r="B450" t="str">
            <v>SUNDRY CREDITOR</v>
          </cell>
          <cell r="D450">
            <v>2721048.53</v>
          </cell>
          <cell r="E450">
            <v>137521792.70619997</v>
          </cell>
          <cell r="F450">
            <v>553.75</v>
          </cell>
          <cell r="G450">
            <v>27986.524999999998</v>
          </cell>
          <cell r="H450">
            <v>1403162</v>
          </cell>
          <cell r="I450">
            <v>19489920.18</v>
          </cell>
          <cell r="P450" t="str">
            <v>A D V A N C E S</v>
          </cell>
          <cell r="Q450" t="e">
            <v>#REF!</v>
          </cell>
        </row>
        <row r="451">
          <cell r="B451" t="str">
            <v>OTHERS</v>
          </cell>
          <cell r="E451">
            <v>0</v>
          </cell>
          <cell r="F451">
            <v>6782.83</v>
          </cell>
          <cell r="G451">
            <v>342804.22820000001</v>
          </cell>
          <cell r="I451">
            <v>0</v>
          </cell>
          <cell r="P451" t="str">
            <v>---------------</v>
          </cell>
          <cell r="Q451" t="e">
            <v>#REF!</v>
          </cell>
        </row>
        <row r="452">
          <cell r="E452">
            <v>0</v>
          </cell>
          <cell r="G452">
            <v>0</v>
          </cell>
          <cell r="I452">
            <v>0</v>
          </cell>
          <cell r="P452" t="str">
            <v>STAFF LOANS</v>
          </cell>
          <cell r="Q452" t="e">
            <v>#REF!</v>
          </cell>
        </row>
        <row r="453">
          <cell r="B453" t="str">
            <v>DEPOSITS FROM BANKS-CURRENT</v>
          </cell>
          <cell r="D453">
            <v>596261.56999999995</v>
          </cell>
          <cell r="E453">
            <v>30135059.747799996</v>
          </cell>
          <cell r="G453">
            <v>0</v>
          </cell>
          <cell r="H453">
            <v>212969.5</v>
          </cell>
          <cell r="I453">
            <v>2958146.355</v>
          </cell>
          <cell r="P453" t="str">
            <v>LOANS</v>
          </cell>
          <cell r="Q453" t="e">
            <v>#REF!</v>
          </cell>
        </row>
        <row r="454">
          <cell r="B454" t="str">
            <v>DEPOSITS FROM BANKS-CALL</v>
          </cell>
          <cell r="E454">
            <v>0</v>
          </cell>
          <cell r="G454">
            <v>0</v>
          </cell>
          <cell r="I454">
            <v>0</v>
          </cell>
          <cell r="P454" t="str">
            <v>LOANS AGST.IMP.MERCH.</v>
          </cell>
          <cell r="Q454" t="e">
            <v>#REF!</v>
          </cell>
        </row>
        <row r="455">
          <cell r="B455" t="str">
            <v>DEPOSITS FROM BANKS-TIME</v>
          </cell>
          <cell r="E455">
            <v>0</v>
          </cell>
          <cell r="F455">
            <v>16500000</v>
          </cell>
          <cell r="G455">
            <v>833910000</v>
          </cell>
          <cell r="I455">
            <v>0</v>
          </cell>
          <cell r="P455" t="str">
            <v>LOANS AGST.FOREIGN BILLS</v>
          </cell>
          <cell r="Q455" t="e">
            <v>#REF!</v>
          </cell>
        </row>
        <row r="456">
          <cell r="E456">
            <v>0</v>
          </cell>
          <cell r="G456">
            <v>0</v>
          </cell>
          <cell r="I456">
            <v>0</v>
          </cell>
          <cell r="P456" t="str">
            <v>LOAN AGAINST PACKING CREDIT</v>
          </cell>
          <cell r="Q456" t="e">
            <v>#REF!</v>
          </cell>
        </row>
        <row r="457">
          <cell r="B457" t="str">
            <v>DEPOSITS FROM BRANCHES-CURRENT</v>
          </cell>
          <cell r="D457">
            <v>15293531.859999999</v>
          </cell>
          <cell r="E457">
            <v>772935100.20439994</v>
          </cell>
          <cell r="G457">
            <v>0</v>
          </cell>
          <cell r="H457">
            <v>321132.86</v>
          </cell>
          <cell r="I457">
            <v>4460535.4254000001</v>
          </cell>
          <cell r="P457" t="str">
            <v>LOANS AGST.TRUST RECEIPTS</v>
          </cell>
          <cell r="Q457" t="e">
            <v>#REF!</v>
          </cell>
        </row>
        <row r="458">
          <cell r="B458" t="str">
            <v>DEPOSITS FROM BRANCHES-CALL</v>
          </cell>
          <cell r="E458">
            <v>0</v>
          </cell>
          <cell r="G458">
            <v>0</v>
          </cell>
          <cell r="I458">
            <v>0</v>
          </cell>
          <cell r="Q458" t="e">
            <v>#REF!</v>
          </cell>
        </row>
        <row r="459">
          <cell r="B459" t="str">
            <v>DEPOSITS FROM BRANCHES-FIXED</v>
          </cell>
          <cell r="E459">
            <v>0</v>
          </cell>
          <cell r="F459">
            <v>95366438.319999993</v>
          </cell>
          <cell r="G459">
            <v>4819819792.6927996</v>
          </cell>
          <cell r="I459">
            <v>0</v>
          </cell>
          <cell r="P459" t="e">
            <v>#REF!</v>
          </cell>
          <cell r="Q459" t="e">
            <v>#REF!</v>
          </cell>
        </row>
        <row r="460">
          <cell r="B460" t="str">
            <v>HEAD OFFICE DEPOSITS</v>
          </cell>
          <cell r="E460">
            <v>0</v>
          </cell>
          <cell r="F460">
            <v>5630447.4800000004</v>
          </cell>
          <cell r="G460">
            <v>284562815.63920003</v>
          </cell>
          <cell r="H460">
            <v>169396.52</v>
          </cell>
          <cell r="I460">
            <v>2352917.6628</v>
          </cell>
          <cell r="P460" t="e">
            <v>#REF!</v>
          </cell>
          <cell r="Q460" t="e">
            <v>#REF!</v>
          </cell>
        </row>
        <row r="461">
          <cell r="I461">
            <v>0</v>
          </cell>
          <cell r="Q461" t="e">
            <v>#REF!</v>
          </cell>
        </row>
        <row r="462">
          <cell r="B462" t="str">
            <v>SAVING BANK DEPOSITS</v>
          </cell>
          <cell r="D462">
            <v>95633.94</v>
          </cell>
          <cell r="E462">
            <v>4833339.3276000004</v>
          </cell>
          <cell r="G462">
            <v>0</v>
          </cell>
          <cell r="H462">
            <v>28751359.390000001</v>
          </cell>
          <cell r="I462">
            <v>399356381.9271</v>
          </cell>
          <cell r="Q462" t="e">
            <v>#REF!</v>
          </cell>
        </row>
        <row r="463">
          <cell r="B463" t="str">
            <v>FOREIGN CURRENCY S.B.DEPOSITS</v>
          </cell>
          <cell r="E463">
            <v>0</v>
          </cell>
          <cell r="G463">
            <v>0</v>
          </cell>
          <cell r="I463">
            <v>0</v>
          </cell>
        </row>
        <row r="464">
          <cell r="E464">
            <v>0</v>
          </cell>
          <cell r="G464">
            <v>0</v>
          </cell>
          <cell r="I464">
            <v>0</v>
          </cell>
          <cell r="P464" t="str">
            <v>TEMPORARY OVERDRAFT</v>
          </cell>
          <cell r="Q464" t="e">
            <v>#REF!</v>
          </cell>
        </row>
        <row r="465">
          <cell r="B465" t="str">
            <v>FIXED DEPOSITS</v>
          </cell>
          <cell r="D465">
            <v>2344254.56</v>
          </cell>
          <cell r="E465">
            <v>118478625.4624</v>
          </cell>
          <cell r="F465">
            <v>12346621.640000001</v>
          </cell>
          <cell r="G465">
            <v>623998257.68560004</v>
          </cell>
          <cell r="H465">
            <v>67223061.109999999</v>
          </cell>
          <cell r="I465">
            <v>933728318.81790006</v>
          </cell>
          <cell r="P465" t="str">
            <v>CLEAN OVERDRAFT</v>
          </cell>
          <cell r="Q465" t="e">
            <v>#REF!</v>
          </cell>
        </row>
        <row r="466">
          <cell r="B466" t="str">
            <v>SHORT TERM DEPOSITS</v>
          </cell>
          <cell r="E466">
            <v>0</v>
          </cell>
          <cell r="G466">
            <v>0</v>
          </cell>
          <cell r="H466">
            <v>12526860.02</v>
          </cell>
          <cell r="I466">
            <v>173998085.6778</v>
          </cell>
          <cell r="P466" t="str">
            <v>SANCTIONED OVERDRAFT</v>
          </cell>
          <cell r="Q466" t="e">
            <v>#REF!</v>
          </cell>
        </row>
        <row r="467">
          <cell r="B467" t="str">
            <v>FOREIGN CURRENCY FIXED DEPOSITS</v>
          </cell>
          <cell r="E467">
            <v>0</v>
          </cell>
          <cell r="G467">
            <v>0</v>
          </cell>
          <cell r="H467">
            <v>68045916.120000005</v>
          </cell>
          <cell r="I467">
            <v>945157774.90680015</v>
          </cell>
          <cell r="Q467" t="e">
            <v>#REF!</v>
          </cell>
        </row>
        <row r="468">
          <cell r="B468" t="str">
            <v>F.CURRENCY SHORT TERM DEP.</v>
          </cell>
          <cell r="E468">
            <v>0</v>
          </cell>
          <cell r="G468">
            <v>0</v>
          </cell>
          <cell r="H468">
            <v>64697.73</v>
          </cell>
          <cell r="I468">
            <v>898651.46970000013</v>
          </cell>
          <cell r="P468" t="str">
            <v>PAD (OVERDUE IFDBC)</v>
          </cell>
          <cell r="Q468" t="e">
            <v>#REF!</v>
          </cell>
        </row>
        <row r="469">
          <cell r="E469">
            <v>0</v>
          </cell>
          <cell r="G469">
            <v>0</v>
          </cell>
          <cell r="I469">
            <v>0</v>
          </cell>
          <cell r="P469" t="str">
            <v>INLAND BILLS PURCHASED</v>
          </cell>
          <cell r="Q469" t="e">
            <v>#REF!</v>
          </cell>
        </row>
        <row r="470">
          <cell r="B470" t="str">
            <v>PAY ORDERS ISSUED</v>
          </cell>
          <cell r="E470">
            <v>0</v>
          </cell>
          <cell r="G470">
            <v>0</v>
          </cell>
          <cell r="H470">
            <v>218779</v>
          </cell>
          <cell r="I470">
            <v>3038840.31</v>
          </cell>
          <cell r="P470" t="str">
            <v>PAYMENT AGST. DOCUMENTS</v>
          </cell>
          <cell r="Q470" t="e">
            <v>#REF!</v>
          </cell>
        </row>
        <row r="471">
          <cell r="B471" t="str">
            <v>PAY SLIPS ISSUED</v>
          </cell>
          <cell r="E471">
            <v>0</v>
          </cell>
          <cell r="G471">
            <v>0</v>
          </cell>
          <cell r="I471">
            <v>0</v>
          </cell>
          <cell r="P471" t="str">
            <v>FOREIGN BILLS PUR/DISCOUNTED</v>
          </cell>
          <cell r="Q471" t="e">
            <v>#REF!</v>
          </cell>
        </row>
        <row r="472">
          <cell r="B472" t="str">
            <v>DEMAND DRAFTS PAYABLE</v>
          </cell>
          <cell r="E472">
            <v>0</v>
          </cell>
          <cell r="G472">
            <v>0</v>
          </cell>
          <cell r="I472">
            <v>0</v>
          </cell>
          <cell r="P472" t="str">
            <v>LOCAL BILLS DISCOUNTED</v>
          </cell>
          <cell r="Q472" t="e">
            <v>#REF!</v>
          </cell>
        </row>
        <row r="473">
          <cell r="B473" t="str">
            <v>TELEGRAPHIC TRANSFERS</v>
          </cell>
          <cell r="E473">
            <v>0</v>
          </cell>
          <cell r="G473">
            <v>0</v>
          </cell>
          <cell r="H473">
            <v>14975</v>
          </cell>
          <cell r="I473">
            <v>208002.75</v>
          </cell>
          <cell r="Q473" t="e">
            <v>#REF!</v>
          </cell>
        </row>
        <row r="474">
          <cell r="B474" t="str">
            <v>MAIL TRANSFER</v>
          </cell>
          <cell r="E474">
            <v>0</v>
          </cell>
          <cell r="G474">
            <v>0</v>
          </cell>
          <cell r="I474">
            <v>0</v>
          </cell>
          <cell r="P474" t="str">
            <v>OTHER ASSETS</v>
          </cell>
          <cell r="Q474" t="e">
            <v>#REF!</v>
          </cell>
        </row>
        <row r="475">
          <cell r="B475" t="str">
            <v>FOREIGN MAIL TRANSFERS</v>
          </cell>
          <cell r="E475">
            <v>0</v>
          </cell>
          <cell r="G475">
            <v>0</v>
          </cell>
          <cell r="I475">
            <v>0</v>
          </cell>
          <cell r="P475" t="str">
            <v>------------</v>
          </cell>
          <cell r="Q475" t="e">
            <v>#REF!</v>
          </cell>
        </row>
        <row r="476">
          <cell r="B476" t="str">
            <v>B/P - HEAD OFFICE</v>
          </cell>
          <cell r="E476">
            <v>0</v>
          </cell>
          <cell r="G476">
            <v>0</v>
          </cell>
          <cell r="I476">
            <v>0</v>
          </cell>
          <cell r="P476" t="str">
            <v>IMMOVABLE PROPERTY</v>
          </cell>
          <cell r="Q476" t="e">
            <v>#REF!</v>
          </cell>
        </row>
        <row r="477">
          <cell r="B477" t="str">
            <v>ADJUSTING ACCOUNT CREDIT</v>
          </cell>
          <cell r="D477">
            <v>106271.18</v>
          </cell>
          <cell r="E477">
            <v>5370945.4371999996</v>
          </cell>
          <cell r="F477">
            <v>316344</v>
          </cell>
          <cell r="G477">
            <v>15988025.76</v>
          </cell>
          <cell r="H477">
            <v>2015950</v>
          </cell>
          <cell r="I477">
            <v>28001545.5</v>
          </cell>
          <cell r="P477" t="str">
            <v>FURNITURE &amp; FIXTURE</v>
          </cell>
          <cell r="Q477" t="e">
            <v>#REF!</v>
          </cell>
        </row>
        <row r="478">
          <cell r="E478">
            <v>0</v>
          </cell>
          <cell r="G478">
            <v>0</v>
          </cell>
          <cell r="I478">
            <v>0</v>
          </cell>
          <cell r="P478" t="str">
            <v>STOCK OF STATIONERY</v>
          </cell>
          <cell r="Q478" t="e">
            <v>#REF!</v>
          </cell>
        </row>
        <row r="479">
          <cell r="B479" t="str">
            <v>BORROWINGS FROM BANKS</v>
          </cell>
          <cell r="D479">
            <v>14800000</v>
          </cell>
          <cell r="E479">
            <v>747992000</v>
          </cell>
          <cell r="G479">
            <v>0</v>
          </cell>
          <cell r="I479">
            <v>0</v>
          </cell>
          <cell r="P479" t="str">
            <v>STAMPS ON HAND</v>
          </cell>
          <cell r="Q479" t="e">
            <v>#REF!</v>
          </cell>
        </row>
        <row r="480">
          <cell r="B480" t="str">
            <v>BORROWINGS FROM BRANCHES</v>
          </cell>
          <cell r="D480">
            <v>1350000</v>
          </cell>
          <cell r="E480">
            <v>68229000</v>
          </cell>
          <cell r="G480">
            <v>0</v>
          </cell>
          <cell r="I480">
            <v>0</v>
          </cell>
          <cell r="P480" t="str">
            <v>ADVANCE DEPOSITS</v>
          </cell>
          <cell r="Q480" t="e">
            <v>#REF!</v>
          </cell>
        </row>
        <row r="481">
          <cell r="E481">
            <v>0</v>
          </cell>
          <cell r="G481">
            <v>0</v>
          </cell>
          <cell r="I481">
            <v>0</v>
          </cell>
          <cell r="P481" t="str">
            <v>LEASE HOLD IMPROVEMENT</v>
          </cell>
          <cell r="Q481" t="e">
            <v>#REF!</v>
          </cell>
        </row>
        <row r="482">
          <cell r="B482" t="str">
            <v>OTHER LIABILITIES</v>
          </cell>
          <cell r="E482">
            <v>0</v>
          </cell>
          <cell r="G482">
            <v>0</v>
          </cell>
          <cell r="I482">
            <v>0</v>
          </cell>
          <cell r="Q482" t="e">
            <v>#REF!</v>
          </cell>
        </row>
        <row r="483">
          <cell r="B483" t="str">
            <v>-----------------</v>
          </cell>
          <cell r="E483">
            <v>0</v>
          </cell>
          <cell r="G483">
            <v>0</v>
          </cell>
          <cell r="I483">
            <v>0</v>
          </cell>
          <cell r="Q483" t="e">
            <v>#REF!</v>
          </cell>
        </row>
        <row r="484">
          <cell r="B484" t="str">
            <v>INTEREST ON CLASSIFIED ADVANCES</v>
          </cell>
          <cell r="D484">
            <v>527659.87</v>
          </cell>
          <cell r="E484">
            <v>26667929.829799999</v>
          </cell>
          <cell r="F484">
            <v>13079232.449999999</v>
          </cell>
          <cell r="G484">
            <v>661024408.023</v>
          </cell>
          <cell r="H484">
            <v>10026787.970000001</v>
          </cell>
          <cell r="I484">
            <v>139272084.90330002</v>
          </cell>
          <cell r="P484" t="str">
            <v>SUSPENSE ACCOUNT</v>
          </cell>
          <cell r="Q484" t="e">
            <v>#REF!</v>
          </cell>
        </row>
        <row r="485">
          <cell r="B485" t="str">
            <v>PROVISION FOR TAX</v>
          </cell>
          <cell r="E485">
            <v>0</v>
          </cell>
          <cell r="G485">
            <v>0</v>
          </cell>
          <cell r="I485">
            <v>0</v>
          </cell>
          <cell r="P485" t="str">
            <v>----------------</v>
          </cell>
          <cell r="Q485" t="e">
            <v>#REF!</v>
          </cell>
        </row>
        <row r="486">
          <cell r="B486" t="str">
            <v>ACCMULATED DEPRECIATION ON F/F</v>
          </cell>
          <cell r="E486">
            <v>0</v>
          </cell>
          <cell r="G486">
            <v>0</v>
          </cell>
          <cell r="I486">
            <v>0</v>
          </cell>
          <cell r="P486" t="str">
            <v>SUNDRY DEBTORS</v>
          </cell>
          <cell r="Q486" t="e">
            <v>#REF!</v>
          </cell>
        </row>
        <row r="487">
          <cell r="B487" t="str">
            <v>OTHERS</v>
          </cell>
          <cell r="E487">
            <v>0</v>
          </cell>
          <cell r="G487">
            <v>0</v>
          </cell>
          <cell r="H487">
            <v>967000</v>
          </cell>
          <cell r="I487">
            <v>13431630</v>
          </cell>
          <cell r="P487" t="str">
            <v>D.D.PAID WITHOUT ADVICE</v>
          </cell>
          <cell r="Q487" t="e">
            <v>#REF!</v>
          </cell>
        </row>
        <row r="488">
          <cell r="B488" t="str">
            <v>CONTRA CASH ATM</v>
          </cell>
          <cell r="E488">
            <v>0</v>
          </cell>
          <cell r="G488">
            <v>0</v>
          </cell>
          <cell r="I488">
            <v>0</v>
          </cell>
          <cell r="P488" t="str">
            <v>D.DS. CANCELLED</v>
          </cell>
          <cell r="Q488" t="e">
            <v>#REF!</v>
          </cell>
        </row>
        <row r="489">
          <cell r="B489" t="str">
            <v>PROV.FOR DIMUNATION VAL.</v>
          </cell>
          <cell r="E489">
            <v>0</v>
          </cell>
          <cell r="F489">
            <v>206880</v>
          </cell>
          <cell r="G489">
            <v>10455715.199999999</v>
          </cell>
          <cell r="I489">
            <v>0</v>
          </cell>
          <cell r="P489" t="str">
            <v>ADVANCE AGST. T.A.BILLS/SALARY</v>
          </cell>
          <cell r="Q489" t="e">
            <v>#REF!</v>
          </cell>
        </row>
        <row r="490">
          <cell r="P490" t="str">
            <v>CLEARING/T.D.ADJUSTMENTS</v>
          </cell>
          <cell r="Q490" t="e">
            <v>#REF!</v>
          </cell>
        </row>
        <row r="491">
          <cell r="B491" t="str">
            <v>BALANCE OF LOCAL/OTHER BANKS</v>
          </cell>
          <cell r="E491">
            <v>0</v>
          </cell>
          <cell r="G491">
            <v>0</v>
          </cell>
          <cell r="I491">
            <v>0</v>
          </cell>
          <cell r="P491" t="str">
            <v>ADVANCE RENT PAID</v>
          </cell>
          <cell r="Q491" t="e">
            <v>#REF!</v>
          </cell>
        </row>
        <row r="492">
          <cell r="B492" t="str">
            <v>BALANCE OF FOREIGN BANKS</v>
          </cell>
          <cell r="E492">
            <v>0</v>
          </cell>
          <cell r="G492">
            <v>0</v>
          </cell>
          <cell r="I492">
            <v>0</v>
          </cell>
        </row>
        <row r="493">
          <cell r="E493">
            <v>0</v>
          </cell>
          <cell r="G493">
            <v>0</v>
          </cell>
          <cell r="I493">
            <v>0</v>
          </cell>
          <cell r="P493" t="str">
            <v>POSTAGE/TELEPHONE/PETTY CASH</v>
          </cell>
          <cell r="Q493" t="e">
            <v>#REF!</v>
          </cell>
        </row>
        <row r="494">
          <cell r="B494" t="str">
            <v>BALANCE OF LOCAL UBL BRS.</v>
          </cell>
          <cell r="E494">
            <v>0</v>
          </cell>
          <cell r="G494">
            <v>0</v>
          </cell>
          <cell r="I494">
            <v>0</v>
          </cell>
          <cell r="P494" t="str">
            <v>LEGAL EXPENSES</v>
          </cell>
          <cell r="Q494" t="e">
            <v>#REF!</v>
          </cell>
        </row>
        <row r="495">
          <cell r="B495" t="str">
            <v>BALANCE OF FOREIGN UBL BRS.</v>
          </cell>
          <cell r="E495">
            <v>0</v>
          </cell>
          <cell r="G495">
            <v>0</v>
          </cell>
          <cell r="I495">
            <v>0</v>
          </cell>
          <cell r="P495" t="str">
            <v>OTHERS</v>
          </cell>
          <cell r="Q495" t="e">
            <v>#REF!</v>
          </cell>
        </row>
        <row r="496">
          <cell r="E496">
            <v>0</v>
          </cell>
          <cell r="G496">
            <v>0</v>
          </cell>
          <cell r="I496">
            <v>0</v>
          </cell>
          <cell r="P496" t="e">
            <v>#REF!</v>
          </cell>
          <cell r="Q496" t="e">
            <v>#REF!</v>
          </cell>
        </row>
        <row r="497">
          <cell r="B497" t="str">
            <v xml:space="preserve">C O N T R A </v>
          </cell>
          <cell r="E497">
            <v>0</v>
          </cell>
          <cell r="G497">
            <v>0</v>
          </cell>
          <cell r="I497">
            <v>0</v>
          </cell>
          <cell r="Q497" t="e">
            <v>#REF!</v>
          </cell>
        </row>
        <row r="498">
          <cell r="B498" t="str">
            <v>-----------</v>
          </cell>
          <cell r="E498">
            <v>0</v>
          </cell>
          <cell r="G498">
            <v>0</v>
          </cell>
          <cell r="I498">
            <v>0</v>
          </cell>
          <cell r="Q498" t="e">
            <v>#REF!</v>
          </cell>
        </row>
        <row r="499">
          <cell r="B499" t="str">
            <v>BILLS FOR COLLECTION</v>
          </cell>
          <cell r="E499">
            <v>0</v>
          </cell>
          <cell r="G499">
            <v>0</v>
          </cell>
          <cell r="I499">
            <v>0</v>
          </cell>
          <cell r="P499" t="str">
            <v xml:space="preserve">C O N T R A </v>
          </cell>
          <cell r="Q499" t="e">
            <v>#REF!</v>
          </cell>
        </row>
        <row r="500">
          <cell r="B500" t="str">
            <v>FOREIGN BILLS FOR COLLECTION</v>
          </cell>
          <cell r="D500">
            <v>18620913</v>
          </cell>
          <cell r="E500">
            <v>941100943.01999998</v>
          </cell>
          <cell r="F500">
            <v>764286</v>
          </cell>
          <cell r="G500">
            <v>38627014.439999998</v>
          </cell>
          <cell r="H500">
            <v>9687850</v>
          </cell>
          <cell r="I500">
            <v>134564236.5</v>
          </cell>
          <cell r="P500" t="str">
            <v>-----------</v>
          </cell>
          <cell r="Q500" t="e">
            <v>#REF!</v>
          </cell>
        </row>
        <row r="501">
          <cell r="B501" t="str">
            <v>BANKER'S LIABILITY L.G.</v>
          </cell>
          <cell r="E501">
            <v>0</v>
          </cell>
          <cell r="F501">
            <v>10062</v>
          </cell>
          <cell r="G501">
            <v>508533.48</v>
          </cell>
          <cell r="H501">
            <v>17466800</v>
          </cell>
          <cell r="I501">
            <v>242613852</v>
          </cell>
          <cell r="P501" t="str">
            <v>BILLS LODGED</v>
          </cell>
          <cell r="Q501" t="e">
            <v>#REF!</v>
          </cell>
        </row>
        <row r="502">
          <cell r="B502" t="str">
            <v>BANKER'S LIABILITY L.C.</v>
          </cell>
          <cell r="D502">
            <v>658954</v>
          </cell>
          <cell r="E502">
            <v>33303535.16</v>
          </cell>
          <cell r="F502">
            <v>144537</v>
          </cell>
          <cell r="G502">
            <v>7304899.9799999995</v>
          </cell>
          <cell r="H502">
            <v>15131600</v>
          </cell>
          <cell r="I502">
            <v>210177924</v>
          </cell>
          <cell r="P502" t="str">
            <v>FOREIGN BILLS LODGED</v>
          </cell>
          <cell r="Q502" t="e">
            <v>#REF!</v>
          </cell>
        </row>
        <row r="503">
          <cell r="B503" t="str">
            <v>BANKER'S LIABILITY L.C.(GOVT.)</v>
          </cell>
          <cell r="E503">
            <v>0</v>
          </cell>
          <cell r="G503">
            <v>0</v>
          </cell>
          <cell r="I503">
            <v>0</v>
          </cell>
          <cell r="P503" t="str">
            <v>CURTOMER'S LIABILITY L.G.</v>
          </cell>
          <cell r="Q503" t="e">
            <v>#REF!</v>
          </cell>
        </row>
        <row r="504">
          <cell r="B504" t="str">
            <v>BANKER'S LIABILITY S.G.</v>
          </cell>
          <cell r="D504">
            <v>19672</v>
          </cell>
          <cell r="E504">
            <v>994222.88</v>
          </cell>
          <cell r="G504">
            <v>0</v>
          </cell>
          <cell r="H504">
            <v>298500</v>
          </cell>
          <cell r="I504">
            <v>4146165</v>
          </cell>
          <cell r="P504" t="str">
            <v>CUSTOMER'S LIABILITY L.C.</v>
          </cell>
          <cell r="Q504" t="e">
            <v>#REF!</v>
          </cell>
        </row>
        <row r="505">
          <cell r="E505">
            <v>0</v>
          </cell>
          <cell r="G505">
            <v>0</v>
          </cell>
          <cell r="I505">
            <v>0</v>
          </cell>
          <cell r="P505" t="str">
            <v>CUSTOMER'S LIABILITY L.C.(GOVT)</v>
          </cell>
          <cell r="Q505" t="e">
            <v>#REF!</v>
          </cell>
        </row>
        <row r="506">
          <cell r="B506" t="str">
            <v>MAIN OFFICE ACCOUNT</v>
          </cell>
          <cell r="E506">
            <v>0</v>
          </cell>
          <cell r="G506">
            <v>0</v>
          </cell>
          <cell r="I506">
            <v>0</v>
          </cell>
          <cell r="P506" t="str">
            <v>CUSTOMER'S LIABILITY S.G.</v>
          </cell>
          <cell r="Q506" t="e">
            <v>#REF!</v>
          </cell>
        </row>
        <row r="507">
          <cell r="E507">
            <v>0</v>
          </cell>
          <cell r="G507">
            <v>0</v>
          </cell>
          <cell r="I507">
            <v>0</v>
          </cell>
          <cell r="Q507" t="e">
            <v>#REF!</v>
          </cell>
        </row>
        <row r="508">
          <cell r="B508" t="str">
            <v>INCOME ACCOUNT</v>
          </cell>
          <cell r="D508">
            <v>3386436.03</v>
          </cell>
          <cell r="E508">
            <v>171150476.95619997</v>
          </cell>
          <cell r="F508">
            <v>8082215.7599999998</v>
          </cell>
          <cell r="G508">
            <v>408475184.5104</v>
          </cell>
          <cell r="H508">
            <v>19820650.32</v>
          </cell>
          <cell r="I508">
            <v>275308832.94480002</v>
          </cell>
          <cell r="P508" t="str">
            <v>MAIN OFFICE ACCOUNT</v>
          </cell>
          <cell r="Q508" t="e">
            <v>#REF!</v>
          </cell>
        </row>
        <row r="509">
          <cell r="B509" t="str">
            <v>EXPENDITURE A/C. (CREDIT)</v>
          </cell>
          <cell r="E509">
            <v>0</v>
          </cell>
          <cell r="G509">
            <v>0</v>
          </cell>
          <cell r="I509">
            <v>0</v>
          </cell>
          <cell r="Q509" t="e">
            <v>#REF!</v>
          </cell>
        </row>
        <row r="510">
          <cell r="I510">
            <v>0</v>
          </cell>
          <cell r="P510" t="str">
            <v>EXPENDITURE ACCOUNT</v>
          </cell>
          <cell r="Q510" t="e">
            <v>#REF!</v>
          </cell>
        </row>
        <row r="511">
          <cell r="B511" t="str">
            <v>-</v>
          </cell>
          <cell r="D511" t="str">
            <v>-</v>
          </cell>
          <cell r="E511" t="str">
            <v>-</v>
          </cell>
          <cell r="F511" t="str">
            <v>-</v>
          </cell>
          <cell r="G511" t="str">
            <v>-</v>
          </cell>
          <cell r="H511" t="str">
            <v>-</v>
          </cell>
          <cell r="I511" t="str">
            <v>-</v>
          </cell>
          <cell r="P511" t="str">
            <v>INCOME ACCOUNT (DEBIT)</v>
          </cell>
          <cell r="Q511" t="e">
            <v>#REF!</v>
          </cell>
        </row>
        <row r="512">
          <cell r="B512" t="str">
            <v>TOTAL LIABILITIES</v>
          </cell>
          <cell r="D512">
            <v>67205281.719999999</v>
          </cell>
          <cell r="E512">
            <v>3396554938.1287999</v>
          </cell>
          <cell r="F512">
            <v>159386762.22999996</v>
          </cell>
          <cell r="G512">
            <v>8055406963.1041985</v>
          </cell>
          <cell r="H512">
            <v>323034178.5</v>
          </cell>
          <cell r="I512">
            <v>4486944739.3650007</v>
          </cell>
        </row>
        <row r="513">
          <cell r="B513" t="str">
            <v>-</v>
          </cell>
          <cell r="D513" t="str">
            <v>-</v>
          </cell>
          <cell r="E513" t="str">
            <v>-</v>
          </cell>
          <cell r="F513" t="str">
            <v>-</v>
          </cell>
          <cell r="G513" t="str">
            <v>-</v>
          </cell>
          <cell r="H513" t="str">
            <v>-</v>
          </cell>
          <cell r="I513" t="str">
            <v>-</v>
          </cell>
          <cell r="P513" t="str">
            <v>-</v>
          </cell>
          <cell r="Q513" t="str">
            <v>-</v>
          </cell>
        </row>
        <row r="514">
          <cell r="B514" t="str">
            <v>LIABILITIES</v>
          </cell>
          <cell r="D514">
            <v>67205281.719999999</v>
          </cell>
          <cell r="E514">
            <v>3396554938.1287999</v>
          </cell>
          <cell r="F514">
            <v>159386762.22999999</v>
          </cell>
          <cell r="G514">
            <v>8055406963.1041994</v>
          </cell>
          <cell r="H514">
            <v>323034178.5</v>
          </cell>
          <cell r="I514">
            <v>4486944739.3649998</v>
          </cell>
          <cell r="P514" t="str">
            <v>TOTAL ASSETS</v>
          </cell>
          <cell r="Q514" t="e">
            <v>#REF!</v>
          </cell>
        </row>
        <row r="515">
          <cell r="B515" t="str">
            <v>-</v>
          </cell>
          <cell r="D515" t="str">
            <v>-</v>
          </cell>
          <cell r="E515" t="str">
            <v>-</v>
          </cell>
          <cell r="F515" t="str">
            <v>-</v>
          </cell>
          <cell r="G515" t="str">
            <v>-</v>
          </cell>
          <cell r="H515" t="str">
            <v>-</v>
          </cell>
          <cell r="I515" t="str">
            <v>-</v>
          </cell>
          <cell r="P515" t="str">
            <v>-</v>
          </cell>
          <cell r="Q515" t="str">
            <v>-</v>
          </cell>
        </row>
        <row r="516">
          <cell r="B516" t="str">
            <v>DIFFERENCE</v>
          </cell>
          <cell r="D516">
            <v>0</v>
          </cell>
          <cell r="E516">
            <v>0</v>
          </cell>
          <cell r="F516">
            <v>0</v>
          </cell>
          <cell r="G516">
            <v>0</v>
          </cell>
          <cell r="H516">
            <v>0</v>
          </cell>
          <cell r="I516">
            <v>0</v>
          </cell>
          <cell r="P516" t="str">
            <v>ASSETS</v>
          </cell>
          <cell r="Q516" t="e">
            <v>#REF!</v>
          </cell>
        </row>
        <row r="517">
          <cell r="B517" t="str">
            <v>-</v>
          </cell>
          <cell r="D517" t="str">
            <v>-</v>
          </cell>
          <cell r="E517" t="str">
            <v>-</v>
          </cell>
          <cell r="F517" t="str">
            <v>-</v>
          </cell>
          <cell r="G517" t="str">
            <v>-</v>
          </cell>
          <cell r="H517" t="str">
            <v>-</v>
          </cell>
          <cell r="I517" t="str">
            <v>-</v>
          </cell>
          <cell r="P517" t="str">
            <v>-</v>
          </cell>
          <cell r="Q517" t="str">
            <v>-</v>
          </cell>
        </row>
        <row r="518">
          <cell r="B518" t="str">
            <v>DEPOSITS</v>
          </cell>
          <cell r="D518">
            <v>21639791.579999998</v>
          </cell>
          <cell r="E518">
            <v>1093675066.4531999</v>
          </cell>
          <cell r="F518">
            <v>130147261.02</v>
          </cell>
          <cell r="G518">
            <v>6577642571.9507999</v>
          </cell>
          <cell r="H518">
            <v>208199493.94999999</v>
          </cell>
          <cell r="I518">
            <v>2891890970.9654999</v>
          </cell>
          <cell r="P518" t="str">
            <v>DIFFERENCE</v>
          </cell>
          <cell r="Q518" t="e">
            <v>#REF!</v>
          </cell>
        </row>
        <row r="519">
          <cell r="B519" t="str">
            <v>-</v>
          </cell>
          <cell r="D519" t="str">
            <v>-</v>
          </cell>
          <cell r="E519" t="str">
            <v>-</v>
          </cell>
          <cell r="F519" t="str">
            <v>-</v>
          </cell>
          <cell r="G519" t="str">
            <v>-</v>
          </cell>
          <cell r="H519" t="str">
            <v>-</v>
          </cell>
          <cell r="I519" t="str">
            <v>-</v>
          </cell>
          <cell r="P519" t="str">
            <v>-</v>
          </cell>
          <cell r="Q519" t="str">
            <v>-</v>
          </cell>
        </row>
        <row r="520">
          <cell r="B520" t="str">
            <v>INTER BRANCH DEPOSITS</v>
          </cell>
          <cell r="D520">
            <v>15293531.859999999</v>
          </cell>
          <cell r="E520">
            <v>772935100.20439994</v>
          </cell>
          <cell r="F520">
            <v>100996885.8</v>
          </cell>
          <cell r="G520">
            <v>5104382608.3319998</v>
          </cell>
          <cell r="H520">
            <v>490529.38</v>
          </cell>
          <cell r="I520">
            <v>6813453.0882000001</v>
          </cell>
          <cell r="P520" t="str">
            <v>ADVANCES</v>
          </cell>
          <cell r="Q520" t="e">
            <v>#REF!</v>
          </cell>
        </row>
        <row r="521">
          <cell r="B521" t="str">
            <v>NET DEPOSITS</v>
          </cell>
          <cell r="D521">
            <v>6346259.7199999988</v>
          </cell>
          <cell r="E521">
            <v>320739966.24879992</v>
          </cell>
          <cell r="F521">
            <v>29150375.219999999</v>
          </cell>
          <cell r="G521">
            <v>1473259963.6188002</v>
          </cell>
          <cell r="H521">
            <v>207708964.56999999</v>
          </cell>
          <cell r="I521">
            <v>2885077517.8772998</v>
          </cell>
          <cell r="P521" t="str">
            <v>-</v>
          </cell>
          <cell r="Q521" t="str">
            <v>-</v>
          </cell>
        </row>
        <row r="522">
          <cell r="A522" t="str">
            <v>|::</v>
          </cell>
          <cell r="P522" t="str">
            <v>INTER BRANCH ADVANCES</v>
          </cell>
          <cell r="Q522" t="e">
            <v>#REF!</v>
          </cell>
        </row>
        <row r="523">
          <cell r="P523" t="str">
            <v>NET ADVANCES</v>
          </cell>
          <cell r="Q523" t="e">
            <v>#REF!</v>
          </cell>
        </row>
        <row r="524">
          <cell r="B524" t="str">
            <v>UNITED BANK LIMITED  FINANCE DIVISION (OVERSEAS BRANCHES)</v>
          </cell>
        </row>
        <row r="525">
          <cell r="B525" t="str">
            <v xml:space="preserve">STATEMENT OF AFFAIRS  AS ON 31ST DECEMBER, 1998 </v>
          </cell>
        </row>
        <row r="527">
          <cell r="B527" t="str">
            <v>-</v>
          </cell>
          <cell r="D527" t="str">
            <v>-</v>
          </cell>
        </row>
        <row r="528">
          <cell r="D528" t="str">
            <v>TOTAL ALL OVERSEAS</v>
          </cell>
        </row>
        <row r="529">
          <cell r="D529" t="str">
            <v>PAK.RS.</v>
          </cell>
        </row>
        <row r="530">
          <cell r="B530" t="str">
            <v>HEAD OF ACCOUNTS</v>
          </cell>
          <cell r="D530" t="str">
            <v>DECEMBER,1998</v>
          </cell>
        </row>
        <row r="531">
          <cell r="B531" t="str">
            <v>-</v>
          </cell>
          <cell r="D531" t="str">
            <v>-</v>
          </cell>
        </row>
        <row r="532">
          <cell r="B532" t="str">
            <v>LIABILITIES</v>
          </cell>
        </row>
        <row r="533">
          <cell r="B533" t="str">
            <v>-----------</v>
          </cell>
        </row>
        <row r="534">
          <cell r="B534" t="str">
            <v>CAPITAL</v>
          </cell>
          <cell r="D534" t="e">
            <v>#REF!</v>
          </cell>
        </row>
        <row r="535">
          <cell r="B535" t="str">
            <v>PROFIT (UNREMITTED)</v>
          </cell>
          <cell r="D535" t="e">
            <v>#REF!</v>
          </cell>
        </row>
        <row r="536">
          <cell r="B536" t="str">
            <v>RESERVE FOR CAPITAL REQUIREMENT</v>
          </cell>
          <cell r="D536" t="e">
            <v>#REF!</v>
          </cell>
        </row>
        <row r="537">
          <cell r="B537" t="str">
            <v>LEGAL RESERVE</v>
          </cell>
          <cell r="D537" t="e">
            <v>#REF!</v>
          </cell>
        </row>
        <row r="538">
          <cell r="B538" t="str">
            <v>EXCHANGE FLUCTUATION RESERVE</v>
          </cell>
          <cell r="D538" t="e">
            <v>#REF!</v>
          </cell>
        </row>
        <row r="539">
          <cell r="B539" t="str">
            <v>PROVISION FOR BAD DEBTS</v>
          </cell>
          <cell r="D539" t="e">
            <v>#REF!</v>
          </cell>
        </row>
        <row r="540">
          <cell r="B540" t="str">
            <v>PROVISION L.G. CLAIM LOSSES</v>
          </cell>
          <cell r="D540" t="e">
            <v>#REF!</v>
          </cell>
        </row>
        <row r="541">
          <cell r="B541" t="str">
            <v>CAPITAL AND OTHER FUNDS - UK</v>
          </cell>
          <cell r="D541" t="e">
            <v>#REF!</v>
          </cell>
        </row>
        <row r="542">
          <cell r="B542" t="str">
            <v>GENERAL PROVISION - UK</v>
          </cell>
          <cell r="D542" t="e">
            <v>#REF!</v>
          </cell>
        </row>
        <row r="543">
          <cell r="D543" t="e">
            <v>#REF!</v>
          </cell>
        </row>
        <row r="544">
          <cell r="D544" t="e">
            <v>#REF!</v>
          </cell>
        </row>
        <row r="545">
          <cell r="D545" t="e">
            <v>#REF!</v>
          </cell>
        </row>
        <row r="546">
          <cell r="B546" t="str">
            <v>D E P O S I T S</v>
          </cell>
          <cell r="D546" t="e">
            <v>#REF!</v>
          </cell>
        </row>
        <row r="547">
          <cell r="B547" t="str">
            <v>---------------</v>
          </cell>
          <cell r="D547" t="e">
            <v>#REF!</v>
          </cell>
        </row>
        <row r="548">
          <cell r="B548" t="str">
            <v>CURRENT DEPOSITS</v>
          </cell>
          <cell r="D548" t="e">
            <v>#REF!</v>
          </cell>
        </row>
        <row r="549">
          <cell r="B549" t="str">
            <v>CALL DEPOSITS</v>
          </cell>
          <cell r="D549" t="e">
            <v>#REF!</v>
          </cell>
        </row>
        <row r="550">
          <cell r="B550" t="str">
            <v>FOREIGN CURRENCY CURRENT DEPOSITS</v>
          </cell>
          <cell r="D550" t="e">
            <v>#REF!</v>
          </cell>
        </row>
        <row r="551">
          <cell r="B551" t="str">
            <v xml:space="preserve"> </v>
          </cell>
          <cell r="D551" t="e">
            <v>#REF!</v>
          </cell>
        </row>
        <row r="552">
          <cell r="B552" t="str">
            <v>MARGIN ON L.G.</v>
          </cell>
          <cell r="D552" t="e">
            <v>#REF!</v>
          </cell>
        </row>
        <row r="553">
          <cell r="B553" t="str">
            <v>MARGIN ON L.C.</v>
          </cell>
          <cell r="D553" t="e">
            <v>#REF!</v>
          </cell>
        </row>
        <row r="554">
          <cell r="B554" t="str">
            <v>SUNDRY CREDITOR</v>
          </cell>
          <cell r="D554" t="e">
            <v>#REF!</v>
          </cell>
        </row>
        <row r="555">
          <cell r="B555" t="str">
            <v>OTHERS</v>
          </cell>
          <cell r="D555" t="e">
            <v>#REF!</v>
          </cell>
        </row>
        <row r="556">
          <cell r="D556" t="e">
            <v>#REF!</v>
          </cell>
        </row>
        <row r="557">
          <cell r="B557" t="str">
            <v>DEPOSITS FROM BANKS-CURRENT</v>
          </cell>
          <cell r="D557" t="e">
            <v>#REF!</v>
          </cell>
        </row>
        <row r="558">
          <cell r="B558" t="str">
            <v>DEPOSITS FROM BANKS-CALL</v>
          </cell>
          <cell r="D558" t="e">
            <v>#REF!</v>
          </cell>
        </row>
        <row r="559">
          <cell r="B559" t="str">
            <v>DEPOSITS FROM BANKS-TIME</v>
          </cell>
          <cell r="D559" t="e">
            <v>#REF!</v>
          </cell>
        </row>
        <row r="560">
          <cell r="D560" t="e">
            <v>#REF!</v>
          </cell>
        </row>
        <row r="561">
          <cell r="B561" t="str">
            <v>DEPOSITS FROM BRANCHES-CURRENT</v>
          </cell>
          <cell r="D561" t="e">
            <v>#REF!</v>
          </cell>
        </row>
        <row r="562">
          <cell r="B562" t="str">
            <v>DEPOSITS FROM BRANCHES-CALL</v>
          </cell>
          <cell r="D562" t="e">
            <v>#REF!</v>
          </cell>
        </row>
        <row r="563">
          <cell r="B563" t="str">
            <v>DEPOSITS FROM BRANCHES-FIXED</v>
          </cell>
          <cell r="D563" t="e">
            <v>#REF!</v>
          </cell>
        </row>
        <row r="564">
          <cell r="B564" t="str">
            <v>HEAD OFFICE DEPOSITS</v>
          </cell>
          <cell r="D564" t="e">
            <v>#REF!</v>
          </cell>
        </row>
        <row r="565">
          <cell r="D565">
            <v>0</v>
          </cell>
        </row>
        <row r="566">
          <cell r="B566" t="str">
            <v>SAVING BANK DEPOSITS</v>
          </cell>
          <cell r="D566" t="e">
            <v>#REF!</v>
          </cell>
        </row>
        <row r="567">
          <cell r="B567" t="str">
            <v>FOREIGN CURRENCY S.B.DEPOSITS</v>
          </cell>
          <cell r="D567" t="e">
            <v>#REF!</v>
          </cell>
        </row>
        <row r="568">
          <cell r="D568" t="e">
            <v>#REF!</v>
          </cell>
        </row>
        <row r="569">
          <cell r="B569" t="str">
            <v>FIXED DEPOSITS</v>
          </cell>
          <cell r="D569" t="e">
            <v>#REF!</v>
          </cell>
        </row>
        <row r="570">
          <cell r="B570" t="str">
            <v>SHORT TERM DEPOSITS</v>
          </cell>
          <cell r="D570" t="e">
            <v>#REF!</v>
          </cell>
        </row>
        <row r="571">
          <cell r="B571" t="str">
            <v>FOREIGN CURRENCY FIXED DEPOSITS</v>
          </cell>
          <cell r="D571" t="e">
            <v>#REF!</v>
          </cell>
        </row>
        <row r="572">
          <cell r="B572" t="str">
            <v>F.CURRENCY SHORT TERM DEP.</v>
          </cell>
          <cell r="D572" t="e">
            <v>#REF!</v>
          </cell>
        </row>
        <row r="573">
          <cell r="D573" t="e">
            <v>#REF!</v>
          </cell>
        </row>
        <row r="574">
          <cell r="B574" t="str">
            <v>PAY ORDERS ISSUED</v>
          </cell>
          <cell r="D574" t="e">
            <v>#REF!</v>
          </cell>
        </row>
        <row r="575">
          <cell r="B575" t="str">
            <v>PAY SLIPS ISSUED</v>
          </cell>
          <cell r="D575" t="e">
            <v>#REF!</v>
          </cell>
        </row>
        <row r="576">
          <cell r="B576" t="str">
            <v>DEMAND DRAFTS PAYABLE</v>
          </cell>
          <cell r="D576" t="e">
            <v>#REF!</v>
          </cell>
        </row>
        <row r="577">
          <cell r="B577" t="str">
            <v>TELEGRAPHIC TRANSFERS</v>
          </cell>
          <cell r="D577" t="e">
            <v>#REF!</v>
          </cell>
        </row>
        <row r="578">
          <cell r="B578" t="str">
            <v>MAIL TRANSFER</v>
          </cell>
          <cell r="D578" t="e">
            <v>#REF!</v>
          </cell>
        </row>
        <row r="579">
          <cell r="B579" t="str">
            <v>FOREIGN MAIL TRANSFERS</v>
          </cell>
          <cell r="D579" t="e">
            <v>#REF!</v>
          </cell>
        </row>
        <row r="580">
          <cell r="B580" t="str">
            <v>B/P - HEAD OFFICE</v>
          </cell>
          <cell r="D580" t="e">
            <v>#REF!</v>
          </cell>
        </row>
        <row r="581">
          <cell r="B581" t="str">
            <v>ADJUSTING ACCOUNT CREDIT</v>
          </cell>
          <cell r="D581" t="e">
            <v>#REF!</v>
          </cell>
        </row>
        <row r="582">
          <cell r="D582" t="e">
            <v>#REF!</v>
          </cell>
        </row>
        <row r="583">
          <cell r="B583" t="str">
            <v>BORROWINGS FROM BANKS</v>
          </cell>
          <cell r="D583" t="e">
            <v>#REF!</v>
          </cell>
        </row>
        <row r="584">
          <cell r="B584" t="str">
            <v>BORROWINGS FROM BRANCHES</v>
          </cell>
          <cell r="D584" t="e">
            <v>#REF!</v>
          </cell>
        </row>
        <row r="585">
          <cell r="D585" t="e">
            <v>#REF!</v>
          </cell>
        </row>
        <row r="586">
          <cell r="B586" t="str">
            <v>OTHER LIABILITIES</v>
          </cell>
          <cell r="D586" t="e">
            <v>#REF!</v>
          </cell>
        </row>
        <row r="587">
          <cell r="B587" t="str">
            <v>-----------------</v>
          </cell>
          <cell r="D587" t="e">
            <v>#REF!</v>
          </cell>
        </row>
        <row r="588">
          <cell r="B588" t="str">
            <v>INTEREST ON CLASSIFIED ADVANCES</v>
          </cell>
          <cell r="D588" t="e">
            <v>#REF!</v>
          </cell>
        </row>
        <row r="589">
          <cell r="B589" t="str">
            <v>PROVISION FOR TAX</v>
          </cell>
          <cell r="D589" t="e">
            <v>#REF!</v>
          </cell>
        </row>
        <row r="590">
          <cell r="B590" t="str">
            <v>ACCMULATED DEPRECIATION ON F/F</v>
          </cell>
          <cell r="D590" t="e">
            <v>#REF!</v>
          </cell>
        </row>
        <row r="591">
          <cell r="B591" t="str">
            <v>OTHERS</v>
          </cell>
          <cell r="D591" t="e">
            <v>#REF!</v>
          </cell>
        </row>
        <row r="592">
          <cell r="B592" t="str">
            <v>CONTRA CASH ATM</v>
          </cell>
          <cell r="D592" t="e">
            <v>#REF!</v>
          </cell>
        </row>
        <row r="593">
          <cell r="B593" t="str">
            <v>PROV.FOR DIMUNATION VAL.</v>
          </cell>
          <cell r="D593" t="e">
            <v>#REF!</v>
          </cell>
        </row>
        <row r="594">
          <cell r="D594">
            <v>0</v>
          </cell>
        </row>
        <row r="595">
          <cell r="B595" t="str">
            <v>BALANCE OF LOCAL/OTHER BANKS</v>
          </cell>
          <cell r="D595" t="e">
            <v>#REF!</v>
          </cell>
        </row>
        <row r="596">
          <cell r="B596" t="str">
            <v>BALANCE OF FOREIGN BANKS</v>
          </cell>
          <cell r="D596" t="e">
            <v>#REF!</v>
          </cell>
        </row>
        <row r="597">
          <cell r="D597" t="e">
            <v>#REF!</v>
          </cell>
        </row>
        <row r="598">
          <cell r="B598" t="str">
            <v>BALANCE OF LOCAL UBL BRS.</v>
          </cell>
          <cell r="D598" t="e">
            <v>#REF!</v>
          </cell>
        </row>
        <row r="599">
          <cell r="B599" t="str">
            <v>BALANCE OF FOREIGN UBL BRS.</v>
          </cell>
          <cell r="D599" t="e">
            <v>#REF!</v>
          </cell>
        </row>
        <row r="600">
          <cell r="D600" t="e">
            <v>#REF!</v>
          </cell>
        </row>
        <row r="601">
          <cell r="B601" t="str">
            <v xml:space="preserve">C O N T R A </v>
          </cell>
          <cell r="D601" t="e">
            <v>#REF!</v>
          </cell>
        </row>
        <row r="602">
          <cell r="B602" t="str">
            <v>-----------</v>
          </cell>
          <cell r="D602" t="e">
            <v>#REF!</v>
          </cell>
        </row>
        <row r="603">
          <cell r="B603" t="str">
            <v>BILLS FOR COLLECTION</v>
          </cell>
          <cell r="D603" t="e">
            <v>#REF!</v>
          </cell>
        </row>
        <row r="604">
          <cell r="B604" t="str">
            <v>FOREIGN BILLS FOR COLLECTION</v>
          </cell>
          <cell r="D604" t="e">
            <v>#REF!</v>
          </cell>
        </row>
        <row r="605">
          <cell r="B605" t="str">
            <v>BANKER'S LIABILITY L.G.</v>
          </cell>
          <cell r="D605" t="e">
            <v>#REF!</v>
          </cell>
        </row>
        <row r="606">
          <cell r="B606" t="str">
            <v>BANKER'S LIABILITY L.C.</v>
          </cell>
          <cell r="D606" t="e">
            <v>#REF!</v>
          </cell>
        </row>
        <row r="607">
          <cell r="B607" t="str">
            <v>BANKER'S LIABILITY L.C.(GOVT.)</v>
          </cell>
          <cell r="D607" t="e">
            <v>#REF!</v>
          </cell>
        </row>
        <row r="608">
          <cell r="B608" t="str">
            <v>BANKER'S LIABILITY S.G.</v>
          </cell>
          <cell r="D608" t="e">
            <v>#REF!</v>
          </cell>
        </row>
        <row r="609">
          <cell r="D609" t="e">
            <v>#REF!</v>
          </cell>
        </row>
        <row r="610">
          <cell r="B610" t="str">
            <v>MAIN OFFICE ACCOUNT</v>
          </cell>
          <cell r="D610" t="e">
            <v>#REF!</v>
          </cell>
        </row>
        <row r="611">
          <cell r="D611" t="e">
            <v>#REF!</v>
          </cell>
        </row>
        <row r="612">
          <cell r="B612" t="str">
            <v>INCOME ACCOUNT</v>
          </cell>
          <cell r="D612" t="e">
            <v>#REF!</v>
          </cell>
        </row>
        <row r="613">
          <cell r="B613" t="str">
            <v>EXPENDITURE A/C. (CREDIT)</v>
          </cell>
          <cell r="D613" t="e">
            <v>#REF!</v>
          </cell>
        </row>
        <row r="614">
          <cell r="D614">
            <v>0</v>
          </cell>
        </row>
        <row r="615">
          <cell r="B615" t="str">
            <v>-</v>
          </cell>
          <cell r="D615" t="str">
            <v>-</v>
          </cell>
        </row>
        <row r="616">
          <cell r="B616" t="str">
            <v>TOTAL LIABILITIES</v>
          </cell>
          <cell r="D616" t="e">
            <v>#REF!</v>
          </cell>
        </row>
        <row r="617">
          <cell r="B617" t="str">
            <v>-</v>
          </cell>
          <cell r="D617" t="str">
            <v>-</v>
          </cell>
        </row>
        <row r="618">
          <cell r="B618" t="str">
            <v>LIABILITIES</v>
          </cell>
          <cell r="D618" t="e">
            <v>#REF!</v>
          </cell>
        </row>
        <row r="619">
          <cell r="B619" t="str">
            <v>-</v>
          </cell>
          <cell r="D619" t="str">
            <v>-</v>
          </cell>
        </row>
        <row r="620">
          <cell r="B620" t="str">
            <v>DIFFERENCE</v>
          </cell>
          <cell r="D620" t="e">
            <v>#REF!</v>
          </cell>
        </row>
        <row r="621">
          <cell r="B621" t="str">
            <v>-</v>
          </cell>
          <cell r="D621" t="str">
            <v>-</v>
          </cell>
        </row>
        <row r="622">
          <cell r="B622" t="str">
            <v>GROSS DEPOSITS</v>
          </cell>
          <cell r="D622" t="e">
            <v>#REF!</v>
          </cell>
        </row>
        <row r="623">
          <cell r="B623" t="str">
            <v>-</v>
          </cell>
          <cell r="D623" t="str">
            <v>-</v>
          </cell>
        </row>
        <row r="624">
          <cell r="B624" t="str">
            <v>INTER BRANCH DEPOSITS</v>
          </cell>
          <cell r="D624" t="e">
            <v>#REF!</v>
          </cell>
        </row>
        <row r="625">
          <cell r="B625" t="str">
            <v>NET DEPOSITS</v>
          </cell>
          <cell r="D625"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CH"/>
      <sheetName val="Provision2003"/>
      <sheetName val="GOVT BONDS"/>
      <sheetName val="FINANCE CODE"/>
      <sheetName val="SUMMARY OF LOANS CODE 65"/>
      <sheetName val="Sheet1"/>
      <sheetName val="LTTFCs"/>
      <sheetName val="65"/>
      <sheetName val="05-051"/>
      <sheetName val="SBPCRLINE (2)"/>
      <sheetName val="SBPCRLINE"/>
      <sheetName val="05-061 TO 05-229"/>
      <sheetName val="10-525 TO 10-640"/>
      <sheetName val="55-061"/>
      <sheetName val="CREDIT LINES"/>
      <sheetName val="35-021"/>
      <sheetName val="35-022"/>
      <sheetName val="35-023"/>
      <sheetName val="35-024"/>
      <sheetName val="35-025"/>
      <sheetName val="35-026"/>
      <sheetName val="35-027"/>
      <sheetName val="OTHER CHARGES (2)"/>
      <sheetName val="OTHER CHARGES"/>
      <sheetName val="INTEREST MARKUP RECEIVABLE"/>
      <sheetName val="55-072 (LEGAL CHARGES-ICP)"/>
      <sheetName val="35-041"/>
      <sheetName val="35-042"/>
      <sheetName val="35-043"/>
      <sheetName val="35-044"/>
      <sheetName val="35-045"/>
      <sheetName val="35-046"/>
      <sheetName val="35-047"/>
      <sheetName val="35-048"/>
      <sheetName val="35-049"/>
      <sheetName val="OTHER DEP (35-030)"/>
      <sheetName val="waiver"/>
      <sheetName val="writeoff"/>
      <sheetName val="PROVpart"/>
      <sheetName val="35-284 &amp; 285 (Payable) (6)"/>
      <sheetName val="LINE SBP"/>
      <sheetName val="35-284 &amp; 285 (Payable) (3)"/>
      <sheetName val="35-284 &amp; 285 (Payable) (5)"/>
      <sheetName val="35-284 &amp; 285 (Payable) (4)"/>
      <sheetName val="35-284 &amp; 285 (Payable) (2)"/>
      <sheetName val="GOVT BONDS (2)"/>
      <sheetName val="Provision mdae 2003  (2)"/>
      <sheetName val="INT SUS WR BK"/>
      <sheetName val="write back"/>
      <sheetName val="suspended interest (F)"/>
      <sheetName val="suspended interest"/>
      <sheetName val="Provision mdae 2003 "/>
      <sheetName val="INTERST SUSPENSE"/>
      <sheetName val="Sheet2"/>
      <sheetName val="JUNE 2001"/>
      <sheetName val="MARCH 2001"/>
      <sheetName val="35-284 &amp; 285 (Payable) (7)"/>
      <sheetName val="ProvSep2003 "/>
      <sheetName val="ProvSep3 "/>
      <sheetName val="Titel"/>
      <sheetName val="GOVT_BONDS"/>
      <sheetName val="FINANCE_CODE"/>
      <sheetName val="SUMMARY_OF_LOANS_CODE_65"/>
      <sheetName val="SBPCRLINE_(2)"/>
      <sheetName val="05-061_TO_05-229"/>
      <sheetName val="10-525_TO_10-640"/>
      <sheetName val="CREDIT_LINES"/>
      <sheetName val="OTHER_CHARGES_(2)"/>
      <sheetName val="OTHER_CHARGES"/>
      <sheetName val="INTEREST_MARKUP_RECEIVABLE"/>
      <sheetName val="55-072_(LEGAL_CHARGES-ICP)"/>
      <sheetName val="OTHER_DEP_(35-030)"/>
      <sheetName val="35-284_&amp;_285_(Payable)_(6)"/>
      <sheetName val="LINE_SBP"/>
      <sheetName val="35-284_&amp;_285_(Payable)_(3)"/>
      <sheetName val="35-284_&amp;_285_(Payable)_(5)"/>
      <sheetName val="35-284_&amp;_285_(Payable)_(4)"/>
      <sheetName val="35-284_&amp;_285_(Payable)_(2)"/>
      <sheetName val="GOVT_BONDS_(2)"/>
      <sheetName val="Provision_mdae_2003__(2)"/>
      <sheetName val="INT_SUS_WR_BK"/>
      <sheetName val="write_back"/>
      <sheetName val="suspended_interest_(F)"/>
      <sheetName val="suspended_interest"/>
      <sheetName val="Provision_mdae_2003_"/>
      <sheetName val="INTERST_SUSPENSE"/>
      <sheetName val="JUNE_2001"/>
      <sheetName val="MARCH_2001"/>
      <sheetName val="35-284_&amp;_285_(Payable)_(7)"/>
      <sheetName val="ProvSep2003_"/>
      <sheetName val="ProvSep3_"/>
      <sheetName val="Notes1_5"/>
      <sheetName val="Notes1-5"/>
      <sheetName val="Documentation"/>
      <sheetName val="Revenue-Fire-Marine-Motor"/>
      <sheetName val="Addi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NPUT"/>
      <sheetName val="STATEMENT"/>
      <sheetName val="Over drawn Nostros "/>
      <sheetName val="Currency Risk "/>
      <sheetName val="FINANCE AS AFF"/>
      <sheetName val="Sheet3"/>
      <sheetName val="FINANCE"/>
      <sheetName val="A-C CODE &amp; NAM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ow r="1">
          <cell r="B1" t="str">
            <v>CODE</v>
          </cell>
          <cell r="C1" t="str">
            <v>NAME OF FOREIGN BANKS</v>
          </cell>
        </row>
        <row r="2">
          <cell r="B2" t="str">
            <v>AC018</v>
          </cell>
          <cell r="C2" t="str">
            <v>State Bank Of India, Overseas</v>
          </cell>
        </row>
        <row r="3">
          <cell r="B3" t="str">
            <v>AC030</v>
          </cell>
          <cell r="C3" t="str">
            <v>Janata Bank Dhaka.</v>
          </cell>
        </row>
        <row r="4">
          <cell r="B4" t="str">
            <v>AC074</v>
          </cell>
          <cell r="C4" t="str">
            <v>UBL New York</v>
          </cell>
        </row>
        <row r="5">
          <cell r="B5" t="str">
            <v>AD015</v>
          </cell>
          <cell r="C5" t="str">
            <v>Westpac Banking Corp Sydney</v>
          </cell>
        </row>
        <row r="6">
          <cell r="B6" t="str">
            <v>AD026</v>
          </cell>
          <cell r="C6" t="str">
            <v>AD Account Receivable</v>
          </cell>
        </row>
        <row r="7">
          <cell r="B7" t="str">
            <v>AS013</v>
          </cell>
          <cell r="C7" t="str">
            <v>Osterreichische Landerbanken,vie</v>
          </cell>
        </row>
        <row r="8">
          <cell r="B8" t="str">
            <v>BD817</v>
          </cell>
          <cell r="C8" t="str">
            <v>United Bank LTD,Manama-Bahrain</v>
          </cell>
        </row>
        <row r="9">
          <cell r="B9" t="str">
            <v>BF015</v>
          </cell>
          <cell r="C9" t="str">
            <v>Societe General De-Banque Bru.</v>
          </cell>
        </row>
        <row r="10">
          <cell r="B10" t="str">
            <v>BF037</v>
          </cell>
          <cell r="C10" t="str">
            <v>Habib Bank Limited, Belgium .</v>
          </cell>
        </row>
        <row r="11">
          <cell r="B11" t="str">
            <v>BU016</v>
          </cell>
          <cell r="C11" t="str">
            <v>Janata Bank Dhaka.</v>
          </cell>
        </row>
        <row r="12">
          <cell r="B12" t="str">
            <v>CD017</v>
          </cell>
          <cell r="C12" t="str">
            <v>Bank of Montreal , Canada.</v>
          </cell>
        </row>
        <row r="13">
          <cell r="B13" t="str">
            <v>CD028</v>
          </cell>
          <cell r="C13" t="str">
            <v>Royal Bank Of Canada,Montreal</v>
          </cell>
        </row>
        <row r="14">
          <cell r="B14" t="str">
            <v>CD039</v>
          </cell>
          <cell r="C14" t="str">
            <v>Bank Of Credit &amp; Commerce Intl.</v>
          </cell>
        </row>
        <row r="15">
          <cell r="B15" t="str">
            <v>CD051</v>
          </cell>
          <cell r="C15" t="str">
            <v>CD Account Payable</v>
          </cell>
        </row>
        <row r="16">
          <cell r="B16" t="str">
            <v>DG014</v>
          </cell>
          <cell r="C16" t="str">
            <v>Amro Bank, Amsterdam</v>
          </cell>
        </row>
        <row r="17">
          <cell r="B17" t="str">
            <v>DK515</v>
          </cell>
          <cell r="C17" t="str">
            <v>Den Danske Lndmandsbank,Copen</v>
          </cell>
        </row>
        <row r="18">
          <cell r="B18" t="str">
            <v>DK537</v>
          </cell>
          <cell r="C18" t="str">
            <v>A/S Copenhagen</v>
          </cell>
        </row>
        <row r="19">
          <cell r="B19" t="str">
            <v>DK559</v>
          </cell>
          <cell r="C19" t="str">
            <v>DK Account Payable</v>
          </cell>
        </row>
        <row r="20">
          <cell r="B20" t="str">
            <v>DM019</v>
          </cell>
          <cell r="C20" t="str">
            <v>Deutsche Bank A.G.Hamberg</v>
          </cell>
        </row>
        <row r="21">
          <cell r="B21" t="str">
            <v>DM020</v>
          </cell>
          <cell r="C21" t="str">
            <v>Dresdner Bank A. G. Frankfurt</v>
          </cell>
        </row>
        <row r="22">
          <cell r="B22" t="str">
            <v>DM053</v>
          </cell>
          <cell r="C22" t="str">
            <v>Commerzebank A.G.Frankfurt</v>
          </cell>
        </row>
        <row r="23">
          <cell r="B23" t="str">
            <v>DM086</v>
          </cell>
          <cell r="C23" t="str">
            <v>Bank of Comm &amp; Credit Int.Fran</v>
          </cell>
        </row>
        <row r="24">
          <cell r="B24" t="str">
            <v>DM097</v>
          </cell>
          <cell r="C24" t="str">
            <v>National Bank Of Pakistan,Frank</v>
          </cell>
        </row>
        <row r="25">
          <cell r="B25" t="str">
            <v>DM224</v>
          </cell>
          <cell r="C25" t="str">
            <v>UBL FFT FE-25 DM</v>
          </cell>
        </row>
        <row r="26">
          <cell r="B26" t="str">
            <v>DM235</v>
          </cell>
          <cell r="C26" t="str">
            <v>UBL FFT FE-25 DEPOSIT DM</v>
          </cell>
        </row>
        <row r="27">
          <cell r="B27" t="str">
            <v>ED815</v>
          </cell>
          <cell r="C27" t="str">
            <v>United Bank Ltd, Dera Dubai</v>
          </cell>
        </row>
        <row r="28">
          <cell r="B28" t="str">
            <v>EU025</v>
          </cell>
          <cell r="C28" t="str">
            <v>Dresdner Bank AG Euro</v>
          </cell>
        </row>
        <row r="29">
          <cell r="B29" t="str">
            <v>EU036</v>
          </cell>
          <cell r="C29" t="str">
            <v>Habib Bank LTD. Belgium Euro</v>
          </cell>
        </row>
        <row r="30">
          <cell r="B30" t="str">
            <v>EU047</v>
          </cell>
          <cell r="C30" t="str">
            <v>Deutche Bank Frank Furt Euro</v>
          </cell>
        </row>
        <row r="31">
          <cell r="B31" t="str">
            <v>EU058</v>
          </cell>
          <cell r="C31" t="str">
            <v>Placement with FOR/BNK Euro</v>
          </cell>
        </row>
        <row r="32">
          <cell r="B32" t="str">
            <v>EU069</v>
          </cell>
          <cell r="C32" t="str">
            <v>United National Bank LTD (EURO)</v>
          </cell>
        </row>
        <row r="33">
          <cell r="B33" t="str">
            <v>EU070</v>
          </cell>
          <cell r="C33" t="str">
            <v>EURO FE-25</v>
          </cell>
        </row>
        <row r="34">
          <cell r="B34" t="str">
            <v>EU081</v>
          </cell>
          <cell r="C34" t="str">
            <v>EURO FE-25 DEPOSIT</v>
          </cell>
        </row>
        <row r="35">
          <cell r="B35" t="str">
            <v>EU092</v>
          </cell>
          <cell r="C35" t="str">
            <v>Fortis Bank Belgium Euro</v>
          </cell>
        </row>
        <row r="36">
          <cell r="B36" t="str">
            <v>EU105</v>
          </cell>
          <cell r="C36" t="str">
            <v>National Bank of Pakistan Euro</v>
          </cell>
        </row>
        <row r="37">
          <cell r="B37" t="str">
            <v>EU116</v>
          </cell>
          <cell r="C37" t="str">
            <v>NBP Frank furt EURO</v>
          </cell>
        </row>
        <row r="38">
          <cell r="B38" t="str">
            <v>EU127</v>
          </cell>
          <cell r="C38" t="str">
            <v>Banca Commerciale Italiana EURO</v>
          </cell>
        </row>
        <row r="39">
          <cell r="B39" t="str">
            <v>EU138</v>
          </cell>
          <cell r="C39" t="str">
            <v>ABN Amro Amsterdam EURO</v>
          </cell>
        </row>
        <row r="40">
          <cell r="B40" t="str">
            <v>EU149</v>
          </cell>
          <cell r="C40" t="str">
            <v>Bank of Austria Vienaa EURO</v>
          </cell>
        </row>
        <row r="41">
          <cell r="B41" t="str">
            <v>EU150</v>
          </cell>
          <cell r="C41" t="str">
            <v>COMERZE BANK FRANKFURT EURO</v>
          </cell>
        </row>
        <row r="42">
          <cell r="B42" t="str">
            <v>EU161</v>
          </cell>
          <cell r="C42" t="str">
            <v>SOCIETE GENERALE PARIS EURO</v>
          </cell>
        </row>
        <row r="43">
          <cell r="B43" t="str">
            <v>EU172</v>
          </cell>
          <cell r="C43" t="str">
            <v>BANCO DI BILBAO SPAIN EURO</v>
          </cell>
        </row>
        <row r="44">
          <cell r="B44" t="str">
            <v>EU172</v>
          </cell>
          <cell r="C44" t="str">
            <v>Bnco Di Bilbao Spain EURO</v>
          </cell>
        </row>
        <row r="45">
          <cell r="B45" t="str">
            <v>EU194</v>
          </cell>
          <cell r="C45" t="str">
            <v>EURO FE - 31</v>
          </cell>
        </row>
        <row r="46">
          <cell r="B46" t="str">
            <v>EU207</v>
          </cell>
          <cell r="C46" t="str">
            <v>EURO FE  - 31 DEPOSIT</v>
          </cell>
        </row>
        <row r="47">
          <cell r="B47" t="str">
            <v>EU218</v>
          </cell>
          <cell r="C47" t="str">
            <v>Trade related financing under FE 25</v>
          </cell>
        </row>
        <row r="48">
          <cell r="B48" t="str">
            <v>FF019</v>
          </cell>
          <cell r="C48" t="str">
            <v>Societe General Paris.</v>
          </cell>
        </row>
        <row r="49">
          <cell r="B49" t="str">
            <v>FF064</v>
          </cell>
          <cell r="C49" t="str">
            <v>Banque National de Paris</v>
          </cell>
        </row>
        <row r="50">
          <cell r="B50" t="str">
            <v>FF075</v>
          </cell>
          <cell r="C50" t="str">
            <v>National Bank Of Pakistan,Paris</v>
          </cell>
        </row>
        <row r="51">
          <cell r="B51" t="str">
            <v>FF097</v>
          </cell>
          <cell r="C51" t="str">
            <v>FF Account Receivable</v>
          </cell>
        </row>
        <row r="52">
          <cell r="B52" t="str">
            <v>HK019</v>
          </cell>
          <cell r="C52" t="str">
            <v>Hongkong &amp; Shanghai Banking Co</v>
          </cell>
        </row>
        <row r="53">
          <cell r="B53" t="str">
            <v>HK020</v>
          </cell>
          <cell r="C53" t="str">
            <v>National Bank Of Pakistan, Hong.</v>
          </cell>
        </row>
        <row r="54">
          <cell r="B54" t="str">
            <v>HK042</v>
          </cell>
          <cell r="C54" t="str">
            <v>HK Account Payable</v>
          </cell>
        </row>
        <row r="55">
          <cell r="B55" t="str">
            <v>IL012</v>
          </cell>
          <cell r="C55" t="str">
            <v>Banca Commerciale Italiana,Mil.</v>
          </cell>
        </row>
        <row r="56">
          <cell r="B56" t="str">
            <v>IL034</v>
          </cell>
          <cell r="C56" t="str">
            <v>IL Account Payable</v>
          </cell>
        </row>
        <row r="57">
          <cell r="B57" t="str">
            <v>IU018</v>
          </cell>
          <cell r="C57" t="str">
            <v>State Bank Of India, Overseas</v>
          </cell>
        </row>
        <row r="58">
          <cell r="B58" t="str">
            <v>IU030</v>
          </cell>
          <cell r="C58" t="str">
            <v>Standard Chartered Bank Bombay</v>
          </cell>
        </row>
        <row r="59">
          <cell r="B59" t="str">
            <v>JY016</v>
          </cell>
          <cell r="C59" t="str">
            <v>Sumitomo Bank Ltd , Tokyo</v>
          </cell>
        </row>
        <row r="60">
          <cell r="B60" t="str">
            <v>JY050</v>
          </cell>
          <cell r="C60" t="str">
            <v>National Bank of Pakista Tokyo</v>
          </cell>
        </row>
        <row r="61">
          <cell r="B61" t="str">
            <v>JY061</v>
          </cell>
          <cell r="C61" t="str">
            <v>Bank Of Tokyo, Tokyo</v>
          </cell>
        </row>
        <row r="62">
          <cell r="B62" t="str">
            <v>JY072</v>
          </cell>
          <cell r="C62" t="str">
            <v>B.C.C.I., Tokyo</v>
          </cell>
        </row>
        <row r="63">
          <cell r="B63" t="str">
            <v>JY094</v>
          </cell>
          <cell r="C63" t="str">
            <v>JY Payable</v>
          </cell>
        </row>
        <row r="64">
          <cell r="B64" t="str">
            <v>JY107</v>
          </cell>
          <cell r="C64" t="str">
            <v>Trade related financing under FE 25</v>
          </cell>
        </row>
        <row r="65">
          <cell r="B65" t="str">
            <v>KD019</v>
          </cell>
          <cell r="C65" t="str">
            <v>National Bank Of Kuwait, Kuwait</v>
          </cell>
        </row>
        <row r="66">
          <cell r="B66" t="str">
            <v>KW018</v>
          </cell>
          <cell r="C66" t="str">
            <v>National Bank of Pakistan Tokyo</v>
          </cell>
        </row>
        <row r="67">
          <cell r="B67" t="str">
            <v>NK019</v>
          </cell>
          <cell r="C67" t="str">
            <v>Christinia Bank Oslo</v>
          </cell>
        </row>
        <row r="68">
          <cell r="B68" t="str">
            <v>NK020</v>
          </cell>
          <cell r="C68" t="str">
            <v>Den Norske Credit Bank, Oslo</v>
          </cell>
        </row>
        <row r="69">
          <cell r="B69" t="str">
            <v>NZ017</v>
          </cell>
          <cell r="C69" t="str">
            <v>ANZ Banking Group Ltd.Auckland</v>
          </cell>
        </row>
        <row r="70">
          <cell r="B70" t="str">
            <v>NZ039</v>
          </cell>
          <cell r="C70" t="str">
            <v>NZ Account Payable</v>
          </cell>
        </row>
        <row r="71">
          <cell r="B71" t="str">
            <v>OR014</v>
          </cell>
          <cell r="C71" t="str">
            <v>Commecial Bank Of Oman Ltd. Muscat</v>
          </cell>
        </row>
        <row r="72">
          <cell r="B72" t="str">
            <v>QR016</v>
          </cell>
          <cell r="C72" t="str">
            <v>United Bank limted, Doha Qatar</v>
          </cell>
        </row>
        <row r="73">
          <cell r="B73" t="str">
            <v>RU016</v>
          </cell>
          <cell r="C73" t="str">
            <v>Bank Sadert  Iran</v>
          </cell>
        </row>
        <row r="74">
          <cell r="B74" t="str">
            <v>SD039</v>
          </cell>
          <cell r="C74" t="str">
            <v>Habib Bank Limited,Singapore</v>
          </cell>
        </row>
        <row r="75">
          <cell r="B75" t="str">
            <v>SF011</v>
          </cell>
          <cell r="C75" t="str">
            <v>Union Bank Of Switzerland,Zurich</v>
          </cell>
        </row>
        <row r="76">
          <cell r="B76" t="str">
            <v>SF817</v>
          </cell>
          <cell r="C76" t="str">
            <v>United Bank A.G.Zurich, Zurich</v>
          </cell>
        </row>
        <row r="77">
          <cell r="B77" t="str">
            <v>SF839</v>
          </cell>
          <cell r="C77" t="str">
            <v>SF Account Payable</v>
          </cell>
        </row>
        <row r="78">
          <cell r="B78" t="str">
            <v>SK519</v>
          </cell>
          <cell r="C78" t="str">
            <v>Sevenska Handels Banken Stock</v>
          </cell>
        </row>
        <row r="79">
          <cell r="B79" t="str">
            <v>SK531</v>
          </cell>
          <cell r="C79" t="str">
            <v>SK Account Receivable</v>
          </cell>
        </row>
        <row r="80">
          <cell r="B80" t="str">
            <v>SP014</v>
          </cell>
          <cell r="C80" t="str">
            <v>Banco Bilbao Vizcaya</v>
          </cell>
        </row>
        <row r="81">
          <cell r="B81" t="str">
            <v>SR518</v>
          </cell>
          <cell r="C81" t="str">
            <v>Bank AL-Jazira</v>
          </cell>
        </row>
        <row r="82">
          <cell r="B82" t="str">
            <v>SR529</v>
          </cell>
          <cell r="C82" t="str">
            <v>Riyadh Bank Saudi Arabia</v>
          </cell>
        </row>
        <row r="83">
          <cell r="B83" t="str">
            <v>SU012</v>
          </cell>
          <cell r="C83" t="str">
            <v>Peoples Bank Colombo Srilanka</v>
          </cell>
        </row>
        <row r="84">
          <cell r="B84" t="str">
            <v>SU023</v>
          </cell>
          <cell r="C84" t="str">
            <v>Muslim Commercial Bank, Colombo</v>
          </cell>
        </row>
        <row r="85">
          <cell r="B85" t="str">
            <v>UK048</v>
          </cell>
          <cell r="C85" t="str">
            <v>Barclays Bank London</v>
          </cell>
        </row>
        <row r="86">
          <cell r="B86" t="str">
            <v>UK093</v>
          </cell>
          <cell r="C86" t="str">
            <v>Midland Bank PLC London</v>
          </cell>
        </row>
        <row r="87">
          <cell r="B87" t="str">
            <v>UK106</v>
          </cell>
          <cell r="C87" t="str">
            <v>Muslim Commercial Bank ltd.Lond</v>
          </cell>
        </row>
        <row r="88">
          <cell r="B88" t="str">
            <v>UK117</v>
          </cell>
          <cell r="C88" t="str">
            <v>National Bank Of Pakistan Lond.</v>
          </cell>
        </row>
        <row r="89">
          <cell r="B89" t="str">
            <v>UK128</v>
          </cell>
          <cell r="C89" t="str">
            <v>National Westminister Bank PLC</v>
          </cell>
        </row>
        <row r="90">
          <cell r="B90" t="str">
            <v>UK811</v>
          </cell>
          <cell r="C90" t="str">
            <v>United National Bank Limited</v>
          </cell>
        </row>
        <row r="91">
          <cell r="B91" t="str">
            <v>UK844</v>
          </cell>
          <cell r="C91" t="str">
            <v>United National Bank Limited</v>
          </cell>
        </row>
        <row r="92">
          <cell r="B92" t="str">
            <v>UK855</v>
          </cell>
          <cell r="C92" t="str">
            <v>United National Bank Limited</v>
          </cell>
        </row>
        <row r="93">
          <cell r="B93" t="str">
            <v>UK866</v>
          </cell>
          <cell r="C93" t="str">
            <v>United National Bank Limited</v>
          </cell>
        </row>
        <row r="94">
          <cell r="B94" t="str">
            <v>UK902</v>
          </cell>
          <cell r="C94" t="str">
            <v>United National Bank Limited</v>
          </cell>
        </row>
        <row r="95">
          <cell r="B95" t="str">
            <v>UK913</v>
          </cell>
          <cell r="C95" t="str">
            <v>United National Bank Limited</v>
          </cell>
        </row>
        <row r="96">
          <cell r="B96" t="str">
            <v>US011</v>
          </cell>
          <cell r="C96" t="str">
            <v>American Exp.Co.NY</v>
          </cell>
        </row>
        <row r="97">
          <cell r="B97" t="str">
            <v>US022</v>
          </cell>
          <cell r="C97" t="str">
            <v>Deutsche Bank Trust Co.America</v>
          </cell>
        </row>
        <row r="98">
          <cell r="B98" t="str">
            <v>US033</v>
          </cell>
          <cell r="C98" t="str">
            <v>Bank of America , NY</v>
          </cell>
        </row>
        <row r="99">
          <cell r="B99" t="str">
            <v>US044</v>
          </cell>
          <cell r="C99" t="str">
            <v>Bank of Calicornia,San Francisco</v>
          </cell>
        </row>
        <row r="100">
          <cell r="B100" t="str">
            <v>US066</v>
          </cell>
          <cell r="C100" t="str">
            <v>Bank Of New York</v>
          </cell>
        </row>
        <row r="101">
          <cell r="B101" t="str">
            <v>US077</v>
          </cell>
          <cell r="C101" t="str">
            <v>Jpmorgan Chase Bank,New York</v>
          </cell>
        </row>
        <row r="102">
          <cell r="B102" t="str">
            <v>US102</v>
          </cell>
          <cell r="C102" t="str">
            <v>Citi Bank NA, Newyork</v>
          </cell>
        </row>
        <row r="103">
          <cell r="B103" t="str">
            <v>US124</v>
          </cell>
          <cell r="C103" t="str">
            <v>F. C. US $ Bond Discount</v>
          </cell>
        </row>
        <row r="104">
          <cell r="B104" t="str">
            <v>US135</v>
          </cell>
          <cell r="C104" t="str">
            <v>F. C. US $ Bond Accrual</v>
          </cell>
        </row>
        <row r="105">
          <cell r="B105" t="str">
            <v>US146</v>
          </cell>
          <cell r="C105" t="str">
            <v>F. C. US $ Bond Redemption</v>
          </cell>
        </row>
        <row r="106">
          <cell r="B106" t="str">
            <v>US168</v>
          </cell>
          <cell r="C106" t="str">
            <v>Fleet Bank International</v>
          </cell>
        </row>
        <row r="107">
          <cell r="B107" t="str">
            <v>US362</v>
          </cell>
          <cell r="C107" t="str">
            <v>EPZ Branch</v>
          </cell>
        </row>
        <row r="108">
          <cell r="B108" t="str">
            <v>US817</v>
          </cell>
          <cell r="C108" t="str">
            <v>UBL New York</v>
          </cell>
        </row>
        <row r="109">
          <cell r="B109" t="str">
            <v>US839</v>
          </cell>
          <cell r="C109" t="str">
            <v>F. C. US &amp; Bond Discount</v>
          </cell>
        </row>
        <row r="110">
          <cell r="B110" t="str">
            <v>US840</v>
          </cell>
          <cell r="C110" t="str">
            <v>UBL New York,   F.E.25</v>
          </cell>
        </row>
        <row r="111">
          <cell r="B111" t="str">
            <v>US862</v>
          </cell>
          <cell r="C111" t="str">
            <v>Placement with Branches US$</v>
          </cell>
        </row>
        <row r="112">
          <cell r="B112" t="str">
            <v>US873</v>
          </cell>
          <cell r="C112" t="str">
            <v>Placement agnst F.E.25 Deposit</v>
          </cell>
        </row>
        <row r="113">
          <cell r="B113" t="str">
            <v>US884</v>
          </cell>
          <cell r="C113" t="str">
            <v>UBL F.E.25  Deposit.</v>
          </cell>
        </row>
        <row r="114">
          <cell r="B114" t="str">
            <v>US895</v>
          </cell>
          <cell r="C114" t="str">
            <v>US Account Receivable</v>
          </cell>
        </row>
        <row r="115">
          <cell r="B115" t="str">
            <v>US908</v>
          </cell>
          <cell r="C115" t="str">
            <v>US Account Payable</v>
          </cell>
        </row>
        <row r="116">
          <cell r="B116" t="str">
            <v>US919</v>
          </cell>
          <cell r="C116" t="str">
            <v>Mashreq Bank New York</v>
          </cell>
        </row>
        <row r="117">
          <cell r="B117" t="str">
            <v>US920</v>
          </cell>
          <cell r="C117" t="str">
            <v>Balance with SBP 5% CR - FE25</v>
          </cell>
        </row>
        <row r="118">
          <cell r="B118" t="str">
            <v>US931</v>
          </cell>
          <cell r="C118" t="str">
            <v>Balance with SBP 15% SP CR - FE25</v>
          </cell>
        </row>
        <row r="119">
          <cell r="B119" t="str">
            <v>US942</v>
          </cell>
          <cell r="C119" t="str">
            <v>Trade related financing under FE 25</v>
          </cell>
        </row>
        <row r="120">
          <cell r="B120" t="str">
            <v>US953</v>
          </cell>
          <cell r="C120" t="str">
            <v>UBL New York fe - 31</v>
          </cell>
        </row>
        <row r="121">
          <cell r="B121" t="str">
            <v>US964</v>
          </cell>
          <cell r="C121" t="str">
            <v>UBL New Your fe 31 Deposit</v>
          </cell>
        </row>
        <row r="122">
          <cell r="B122" t="str">
            <v>US997</v>
          </cell>
          <cell r="C122" t="str">
            <v>F. C. US $ Bond Face Value</v>
          </cell>
        </row>
        <row r="136">
          <cell r="B136">
            <v>6080</v>
          </cell>
          <cell r="C136" t="str">
            <v>Balance with foreign Banks</v>
          </cell>
        </row>
        <row r="137">
          <cell r="B137">
            <v>6160</v>
          </cell>
          <cell r="C137" t="str">
            <v>Balance with Overseas Branches</v>
          </cell>
        </row>
        <row r="138">
          <cell r="B138">
            <v>6180</v>
          </cell>
          <cell r="C138" t="str">
            <v>Placement with Oerseas Branches</v>
          </cell>
        </row>
        <row r="139">
          <cell r="B139">
            <v>6190</v>
          </cell>
          <cell r="C139" t="str">
            <v>Placement with Centrtal Bank</v>
          </cell>
        </row>
        <row r="145">
          <cell r="B145">
            <v>1</v>
          </cell>
          <cell r="C145" t="str">
            <v>BY FLOPY</v>
          </cell>
        </row>
        <row r="146">
          <cell r="B146">
            <v>10336</v>
          </cell>
          <cell r="C146" t="str">
            <v>INCOME RECEIVED ON  PLACEMENT</v>
          </cell>
        </row>
        <row r="147">
          <cell r="B147">
            <v>347007</v>
          </cell>
          <cell r="C147" t="str">
            <v xml:space="preserve">SD HAJ DEPOSIT </v>
          </cell>
        </row>
        <row r="148">
          <cell r="B148">
            <v>620014</v>
          </cell>
          <cell r="C148" t="str">
            <v>INCOME A/c. PLS EXCH. GBP</v>
          </cell>
        </row>
        <row r="149">
          <cell r="B149">
            <v>620022</v>
          </cell>
          <cell r="C149" t="str">
            <v>INCOME A/c. PLS EXCH USD</v>
          </cell>
        </row>
        <row r="150">
          <cell r="B150">
            <v>620048</v>
          </cell>
          <cell r="C150" t="str">
            <v>INCOME A/c. PLS EXCH OTHER</v>
          </cell>
        </row>
        <row r="151">
          <cell r="B151">
            <v>690351</v>
          </cell>
          <cell r="C151" t="str">
            <v>INCOME GOP BOND EQT Rs.</v>
          </cell>
        </row>
        <row r="152">
          <cell r="B152">
            <v>780034</v>
          </cell>
          <cell r="C152" t="str">
            <v>GAIN / LOSS SECURITIES EQT Rs.</v>
          </cell>
        </row>
        <row r="153">
          <cell r="B153">
            <v>1150088</v>
          </cell>
          <cell r="C153" t="str">
            <v>EXP. A/C.INT. / CHARGES (FX)</v>
          </cell>
        </row>
        <row r="154">
          <cell r="B154">
            <v>1180016</v>
          </cell>
          <cell r="C154" t="str">
            <v>MARK UP PAID FUNDING COST FBPs</v>
          </cell>
        </row>
        <row r="155">
          <cell r="B155">
            <v>2010011</v>
          </cell>
          <cell r="C155" t="str">
            <v>EXPENDITURE A/c. BROKERAGE (FX)</v>
          </cell>
        </row>
        <row r="156">
          <cell r="B156">
            <v>2050087</v>
          </cell>
          <cell r="C156" t="str">
            <v>EXP. A/c. TELEX / CABLE / TP</v>
          </cell>
        </row>
        <row r="157">
          <cell r="B157">
            <v>2080025</v>
          </cell>
          <cell r="C157" t="str">
            <v>EXP. A/c. REUTERS FEE/SWIFT EXP.</v>
          </cell>
        </row>
        <row r="158">
          <cell r="B158">
            <v>3210010</v>
          </cell>
          <cell r="C158" t="str">
            <v>VOSTRO PK. Rs. CD - 16</v>
          </cell>
        </row>
        <row r="159">
          <cell r="B159">
            <v>3590482</v>
          </cell>
          <cell r="C159" t="str">
            <v>SD A/c. VOSTRO P. Rs.</v>
          </cell>
        </row>
        <row r="160">
          <cell r="B160">
            <v>4340176</v>
          </cell>
          <cell r="C160" t="str">
            <v>PROVISION FOR BROKERAGE</v>
          </cell>
        </row>
        <row r="161">
          <cell r="B161">
            <v>4340437</v>
          </cell>
          <cell r="C161" t="str">
            <v>PROVISION FOR EXCHANGE EARNING</v>
          </cell>
        </row>
        <row r="162">
          <cell r="B162">
            <v>5290135</v>
          </cell>
          <cell r="C162" t="str">
            <v>INT. PAY FBP FUNDING COST.</v>
          </cell>
        </row>
        <row r="163">
          <cell r="B163">
            <v>5610014</v>
          </cell>
          <cell r="C163" t="str">
            <v>HEAD OFFICE ACCOUNT</v>
          </cell>
        </row>
        <row r="164">
          <cell r="B164">
            <v>5610188</v>
          </cell>
          <cell r="C164" t="str">
            <v>H.O.A/C. TREASURY DIVISION</v>
          </cell>
        </row>
        <row r="165">
          <cell r="B165">
            <v>5710018</v>
          </cell>
          <cell r="C165" t="str">
            <v>HO A/c. FGN. EXCH. CELL</v>
          </cell>
        </row>
        <row r="166">
          <cell r="B166">
            <v>6030015</v>
          </cell>
          <cell r="C166" t="str">
            <v>SBP A/c.</v>
          </cell>
        </row>
        <row r="167">
          <cell r="B167">
            <v>6080018</v>
          </cell>
          <cell r="C167" t="str">
            <v>BALANCE WITH F/ BANKS</v>
          </cell>
        </row>
        <row r="168">
          <cell r="B168">
            <v>6100017</v>
          </cell>
          <cell r="C168" t="str">
            <v>LENDING TO BRANCHES (FE 25)</v>
          </cell>
        </row>
        <row r="169">
          <cell r="B169">
            <v>7550309</v>
          </cell>
          <cell r="C169" t="str">
            <v>O/A A/C UNREALIZED GAIN/LOSS ON FWD</v>
          </cell>
        </row>
        <row r="170">
          <cell r="B170">
            <v>7550505</v>
          </cell>
          <cell r="C170" t="str">
            <v>O/ASSETS</v>
          </cell>
        </row>
        <row r="171">
          <cell r="B171">
            <v>7720019</v>
          </cell>
          <cell r="C171" t="str">
            <v>O/A ADJUSTING A/c. DR.</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ew"/>
      <sheetName val="Sheet1 (4)"/>
      <sheetName val="Sheet1 (3)"/>
      <sheetName val="WeighAvShares"/>
      <sheetName val="Deferred (2)"/>
      <sheetName val="Defeered Work"/>
      <sheetName val="Taxrelief"/>
      <sheetName val="NEWAD"/>
      <sheetName val="Sheet4"/>
      <sheetName val="Sheet5"/>
      <sheetName val="Total Adjustments"/>
      <sheetName val="OLD"/>
      <sheetName val="Assets"/>
      <sheetName val="Liabiliteis"/>
      <sheetName val="Balance Sheet"/>
      <sheetName val="p&amp;l"/>
      <sheetName val="Sheet2 (2)"/>
      <sheetName val="CashFlow"/>
      <sheetName val="Sheet3 (2)"/>
      <sheetName val="Statement of Ch"/>
      <sheetName val="Notes1-5"/>
      <sheetName val="Note6-8.2"/>
      <sheetName val="Note9-9.6"/>
      <sheetName val="Note 9.7-9.8"/>
      <sheetName val="Notes10-10.4.2"/>
      <sheetName val="10.5-11.3"/>
      <sheetName val="Chart1"/>
      <sheetName val="Note 12"/>
      <sheetName val="Note12.3-15.1"/>
      <sheetName val="Note16-21.1"/>
      <sheetName val="Note22-22.7"/>
      <sheetName val="Sheet6"/>
      <sheetName val="Notes25-26.1"/>
      <sheetName val="RGHOEXPENSE"/>
      <sheetName val="Notes26.2-32"/>
      <sheetName val="Notes33-34"/>
      <sheetName val="MaturiAssets"/>
      <sheetName val="Sheet1 (2)"/>
      <sheetName val="Lease"/>
      <sheetName val="PremiumMaturity"/>
      <sheetName val="MaturLiabili"/>
      <sheetName val="Notes39-40"/>
      <sheetName val="Notes41-42.1"/>
      <sheetName val="Currency-expo"/>
      <sheetName val="Notes42.2-44"/>
      <sheetName val="Note 45"/>
      <sheetName val="Annexure"/>
      <sheetName val="affair"/>
      <sheetName val="inc-exp"/>
      <sheetName val="pinex"/>
      <sheetName val="YieldAd"/>
      <sheetName val="YieldAd-net"/>
      <sheetName val="YielDeposit"/>
      <sheetName val="Sheet1"/>
      <sheetName val="Sheet2"/>
      <sheetName val="Sheet3"/>
      <sheetName val="Notes(New)39-40"/>
      <sheetName val="SBP-Staggering"/>
      <sheetName val="Notes1_5"/>
      <sheetName val="Sheet1_(4)"/>
      <sheetName val="Sheet1_(3)"/>
      <sheetName val="Deferred_(2)"/>
      <sheetName val="Defeered_Work"/>
      <sheetName val="Total_Adjustments"/>
      <sheetName val="Balance_Sheet"/>
      <sheetName val="Sheet2_(2)"/>
      <sheetName val="Sheet3_(2)"/>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Sheet1_(2)"/>
      <sheetName val="Notes41-42_1"/>
      <sheetName val="Notes42_2-44"/>
      <sheetName val="Note_45"/>
      <sheetName val="Links"/>
      <sheetName val="Sheet1_(4)1"/>
      <sheetName val="Sheet1_(3)1"/>
      <sheetName val="Deferred_(2)1"/>
      <sheetName val="Defeered_Work1"/>
      <sheetName val="Total_Adjustments1"/>
      <sheetName val="Balance_Sheet1"/>
      <sheetName val="Sheet2_(2)1"/>
      <sheetName val="Sheet3_(2)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Sheet1_(2)1"/>
      <sheetName val="Notes41-42_11"/>
      <sheetName val="Notes42_2-441"/>
      <sheetName val="Note_451"/>
      <sheetName val="Macro1"/>
      <sheetName val="E"/>
      <sheetName val="Sheet1_(4)2"/>
      <sheetName val="Sheet1_(3)2"/>
      <sheetName val="Deferred_(2)2"/>
      <sheetName val="Defeered_Work2"/>
      <sheetName val="Total_Adjustments2"/>
      <sheetName val="Balance_Sheet2"/>
      <sheetName val="Sheet2_(2)2"/>
      <sheetName val="Sheet3_(2)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Sheet1_(2)2"/>
      <sheetName val="Notes41-42_12"/>
      <sheetName val="Notes42_2-442"/>
      <sheetName val="Note_452"/>
      <sheetName val="A-C CODE &amp; NAME"/>
      <sheetName val="MarchSL904"/>
      <sheetName val="BSDOMOVS"/>
      <sheetName val="Notes1_5_old_"/>
      <sheetName val="Value In Use - Trea"/>
      <sheetName val="3.2"/>
      <sheetName val="PL"/>
      <sheetName val="Touimi Tarek"/>
      <sheetName val="Cwip"/>
      <sheetName val="Specific - Provision Financing"/>
      <sheetName val="Additions"/>
      <sheetName val="El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sheetData sheetId="21"/>
      <sheetData sheetId="22"/>
      <sheetData sheetId="23"/>
      <sheetData sheetId="24" refreshError="1"/>
      <sheetData sheetId="25"/>
      <sheetData sheetId="26"/>
      <sheetData sheetId="27" refreshError="1"/>
      <sheetData sheetId="28" refreshError="1"/>
      <sheetData sheetId="29"/>
      <sheetData sheetId="30"/>
      <sheetData sheetId="31"/>
      <sheetData sheetId="32" refreshError="1"/>
      <sheetData sheetId="33"/>
      <sheetData sheetId="34" refreshError="1"/>
      <sheetData sheetId="35"/>
      <sheetData sheetId="36"/>
      <sheetData sheetId="37" refreshError="1"/>
      <sheetData sheetId="38" refreshError="1"/>
      <sheetData sheetId="39" refreshError="1"/>
      <sheetData sheetId="40" refreshError="1"/>
      <sheetData sheetId="41" refreshError="1"/>
      <sheetData sheetId="42"/>
      <sheetData sheetId="43"/>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10th-June-06"/>
      <sheetName val="WSP"/>
      <sheetName val="A"/>
      <sheetName val="B"/>
      <sheetName val="Schedules"/>
      <sheetName val="Public &amp; Brokers Exposure"/>
      <sheetName val="Investment"/>
      <sheetName val="LIQUIDITY SCHEDULE"/>
      <sheetName val="F-I's"/>
      <sheetName val="I kaliya "/>
      <sheetName val="Advances Working"/>
      <sheetName val="Surplus"/>
      <sheetName val="Control Sheet"/>
      <sheetName val="Public_&amp;_Brokers_Exposure"/>
      <sheetName val="LIQUIDITY_SCHEDULE"/>
      <sheetName val="I_kaliya_"/>
      <sheetName val="Advances_Working"/>
      <sheetName val="Control_Sheet"/>
      <sheetName val="Public_&amp;_Brokers_Exposure1"/>
      <sheetName val="LIQUIDITY_SCHEDULE1"/>
      <sheetName val="I_kaliya_1"/>
      <sheetName val="Advances_Working1"/>
      <sheetName val="Control_Sheet1"/>
      <sheetName val="A-C CODE &amp; NAME"/>
      <sheetName val="March 110"/>
      <sheetName val="Feb"/>
      <sheetName val="MarchSL9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HEET"/>
      <sheetName val="Cashflow"/>
      <sheetName val="SCE"/>
      <sheetName val="Cost of sales"/>
      <sheetName val="RevCost of sales"/>
      <sheetName val="gpanalysis"/>
      <sheetName val="AdminSelling"/>
      <sheetName val="Fin Chgs"/>
      <sheetName val="CWIP"/>
      <sheetName val="STOCK"/>
      <sheetName val="LTDEPOSIT"/>
      <sheetName val="Trade Debts"/>
      <sheetName val="Loanadv."/>
      <sheetName val="Other Rec"/>
      <sheetName val="Bank"/>
      <sheetName val="OD"/>
      <sheetName val="CREDITORS"/>
      <sheetName val="RESERVES"/>
      <sheetName val="ltloan"/>
      <sheetName val="Cost_of_sales"/>
      <sheetName val="RevCost_of_sales"/>
      <sheetName val="Fin_Chgs"/>
      <sheetName val="Trade_Debts"/>
      <sheetName val="Loanadv_"/>
      <sheetName val="Other_Rec"/>
      <sheetName val="ProfitProv"/>
      <sheetName val="Revenue-Fire-Marine-Motor"/>
      <sheetName val="II- INV CO"/>
      <sheetName val="NOTES"/>
      <sheetName val="td"/>
      <sheetName val="Cost_of_sales1"/>
      <sheetName val="RevCost_of_sales1"/>
      <sheetName val="Fin_Chgs1"/>
      <sheetName val="Trade_Debts1"/>
      <sheetName val="Loanadv_1"/>
      <sheetName val="Other_Rec1"/>
      <sheetName val="Premier"/>
      <sheetName val="Half year -schedule-SAP"/>
      <sheetName val="28-Feb-09"/>
      <sheetName val="Labels"/>
      <sheetName val="Labour Summary"/>
      <sheetName val="BATCHS"/>
      <sheetName val="Sheet1"/>
      <sheetName val="Deposit"/>
      <sheetName val="lg_oilservice"/>
      <sheetName val="Amortization Table"/>
      <sheetName val="Fixed Assets"/>
      <sheetName val="Drop down"/>
      <sheetName val="pkage01"/>
      <sheetName val="II-_INV_CO"/>
      <sheetName val="Template"/>
      <sheetName val="Parameters"/>
      <sheetName val="Input"/>
      <sheetName val="Invetory lev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refreshError="1"/>
      <sheetData sheetId="5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ing this Template"/>
      <sheetName val="Overview"/>
      <sheetName val="Drop Down"/>
      <sheetName val="Template Calculation Sheet"/>
      <sheetName val="Guide Card"/>
      <sheetName val="Analytics Summary"/>
      <sheetName val="Disaggregated revenue"/>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Lead"/>
      <sheetName val="Distribution statement"/>
      <sheetName val="Statement Movement"/>
      <sheetName val="Cash Flow"/>
      <sheetName val="Notes 1 - 5.1.1"/>
      <sheetName val="Notes 4.1.1"/>
      <sheetName val="Notes "/>
      <sheetName val="Notes 7.1.3.1-7.2.1"/>
      <sheetName val="Notes 1"/>
      <sheetName val="Notes 6"/>
      <sheetName val="Note 9 - 11"/>
      <sheetName val="Realization Entry"/>
      <sheetName val="Ready"/>
      <sheetName val="stata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rowdata"/>
      <sheetName val="Profit Worksheet"/>
      <sheetName val="statacc"/>
      <sheetName val="Genome"/>
      <sheetName val="BankSmart"/>
      <sheetName val="TDR"/>
      <sheetName val="TermLoan"/>
      <sheetName val="Deposit"/>
      <sheetName val="Abu_Dhabi"/>
      <sheetName val="TOTAL_OVS_BRS_ST_AUG_02"/>
      <sheetName val="Profit_Worksheet"/>
      <sheetName val="Abu_Dhabi1"/>
      <sheetName val="TOTAL_OVS_BRS_ST_AUG_021"/>
      <sheetName val="Profit_Worksheet1"/>
      <sheetName val="FIB"/>
      <sheetName val="Abu_Dhabi2"/>
      <sheetName val="TOTAL_OVS_BRS_ST_AUG_022"/>
      <sheetName val="Profit_Work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sheetData sheetId="22"/>
      <sheetData sheetId="2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0997"/>
      <sheetName val="region wise recovery"/>
      <sheetName val="region wise stuckup"/>
      <sheetName val="RC_0997"/>
      <sheetName val="Sheet2"/>
      <sheetName val="Sheet4"/>
      <sheetName val="BSDOMOVS"/>
      <sheetName val="region_wise_recovery"/>
      <sheetName val="region_wise_stuckup"/>
      <sheetName val="PIB-IPS"/>
      <sheetName val="QTY"/>
      <sheetName val="APP-SOR"/>
      <sheetName val="ANA1"/>
      <sheetName val="CALL-L"/>
      <sheetName val="REV-SH "/>
      <sheetName val="region_wise_recovery1"/>
      <sheetName val="region_wise_stuckup1"/>
      <sheetName val="region_wise_recovery3"/>
      <sheetName val="region_wise_stuckup3"/>
      <sheetName val="region_wise_recovery2"/>
      <sheetName val="region_wise_stuckup2"/>
      <sheetName val="region_wise_recovery4"/>
      <sheetName val="region_wise_stuckup4"/>
      <sheetName val="Actualization_Details"/>
      <sheetName val="EMOF Portfolio"/>
      <sheetName val="LS-UAE"/>
      <sheetName val="region_wise_recovery5"/>
      <sheetName val="region_wise_stuckup5"/>
      <sheetName val="REV-SH_"/>
      <sheetName val="balance sheet"/>
      <sheetName val="balance_sheet"/>
      <sheetName val="DATA"/>
      <sheetName val="GROUPING"/>
      <sheetName val="SCHEDULES"/>
      <sheetName val="TGL"/>
      <sheetName val="lp"/>
      <sheetName val="Currency"/>
      <sheetName val="settings"/>
      <sheetName val="last qrt2001"/>
      <sheetName val="REV-SH_1"/>
    </sheetNames>
    <sheetDataSet>
      <sheetData sheetId="0" refreshError="1">
        <row r="132">
          <cell r="C132" t="str">
            <v>TOTAL RECOVERY OF STUCK-UP ADVANCES REPORT</v>
          </cell>
          <cell r="D132">
            <v>0</v>
          </cell>
          <cell r="E132">
            <v>0</v>
          </cell>
          <cell r="F132">
            <v>0</v>
          </cell>
          <cell r="G132">
            <v>0</v>
          </cell>
          <cell r="H132">
            <v>0</v>
          </cell>
          <cell r="I132">
            <v>0</v>
          </cell>
          <cell r="J132">
            <v>0</v>
          </cell>
          <cell r="K132">
            <v>0</v>
          </cell>
          <cell r="L132">
            <v>0</v>
          </cell>
          <cell r="M132">
            <v>0</v>
          </cell>
          <cell r="N132">
            <v>0</v>
          </cell>
          <cell r="O132" t="str">
            <v>TOTAL</v>
          </cell>
        </row>
        <row r="133">
          <cell r="C133" t="str">
            <v>ON ACHIEVEMENT OF CASH RECOVERY TARGET FOR WEEK ENDED  31.12.98</v>
          </cell>
        </row>
        <row r="135">
          <cell r="B135">
            <v>0</v>
          </cell>
          <cell r="C135">
            <v>0</v>
          </cell>
          <cell r="D135">
            <v>0</v>
          </cell>
          <cell r="E135">
            <v>0</v>
          </cell>
          <cell r="F135">
            <v>0</v>
          </cell>
          <cell r="G135">
            <v>0</v>
          </cell>
          <cell r="H135">
            <v>0</v>
          </cell>
          <cell r="I135">
            <v>0</v>
          </cell>
          <cell r="J135" t="str">
            <v>ACHIEVEMENT OF TARGET ON WEEKLY BASIS</v>
          </cell>
        </row>
        <row r="136">
          <cell r="C136" t="str">
            <v>TOTAL</v>
          </cell>
          <cell r="D136" t="str">
            <v xml:space="preserve">  Total Stuck-up</v>
          </cell>
          <cell r="E136" t="str">
            <v>%   OF</v>
          </cell>
          <cell r="F136" t="str">
            <v xml:space="preserve">Cumulative </v>
          </cell>
          <cell r="G136" t="str">
            <v>CASH</v>
          </cell>
          <cell r="H136" t="str">
            <v>CASH</v>
          </cell>
          <cell r="I136" t="str">
            <v>CASH</v>
          </cell>
          <cell r="J136" t="str">
            <v>(SATURDAY POSITION) AS ON</v>
          </cell>
          <cell r="K136">
            <v>0</v>
          </cell>
          <cell r="L136">
            <v>0</v>
          </cell>
          <cell r="M136">
            <v>0</v>
          </cell>
          <cell r="N136">
            <v>0</v>
          </cell>
          <cell r="O136" t="str">
            <v>CASH</v>
          </cell>
          <cell r="P136" t="str">
            <v>CASH</v>
          </cell>
          <cell r="Q136" t="str">
            <v>CASH</v>
          </cell>
        </row>
        <row r="137">
          <cell r="B137" t="str">
            <v>NAME OF REGION</v>
          </cell>
          <cell r="C137" t="str">
            <v>ADVANCES</v>
          </cell>
          <cell r="D137" t="str">
            <v xml:space="preserve"> Advances </v>
          </cell>
          <cell r="E137" t="str">
            <v xml:space="preserve">Stuck-up To </v>
          </cell>
          <cell r="F137" t="str">
            <v xml:space="preserve">Position Of </v>
          </cell>
          <cell r="G137" t="str">
            <v xml:space="preserve"> Recovery</v>
          </cell>
          <cell r="H137" t="str">
            <v xml:space="preserve"> Recovery</v>
          </cell>
          <cell r="I137" t="str">
            <v xml:space="preserve"> Recovery</v>
          </cell>
          <cell r="J137">
            <v>0</v>
          </cell>
          <cell r="K137">
            <v>0</v>
          </cell>
          <cell r="L137">
            <v>0</v>
          </cell>
          <cell r="M137">
            <v>0</v>
          </cell>
          <cell r="N137">
            <v>0</v>
          </cell>
          <cell r="O137" t="str">
            <v>RECOVERY</v>
          </cell>
          <cell r="P137" t="str">
            <v>RECOVERY</v>
          </cell>
          <cell r="Q137" t="str">
            <v>RECOVERY</v>
          </cell>
        </row>
        <row r="138">
          <cell r="C138" t="str">
            <v>AS ON</v>
          </cell>
          <cell r="D138" t="str">
            <v>AS ON</v>
          </cell>
          <cell r="E138" t="str">
            <v xml:space="preserve"> Advances</v>
          </cell>
          <cell r="F138" t="str">
            <v>Declassification</v>
          </cell>
          <cell r="G138" t="str">
            <v>Target for</v>
          </cell>
          <cell r="H138" t="str">
            <v>JANUARY</v>
          </cell>
          <cell r="I138" t="str">
            <v>OCT.-98</v>
          </cell>
          <cell r="J138" t="str">
            <v>01.12.98</v>
          </cell>
          <cell r="K138" t="str">
            <v>06.12.98</v>
          </cell>
          <cell r="L138" t="str">
            <v>13.12.98</v>
          </cell>
          <cell r="M138" t="str">
            <v>20.12.98</v>
          </cell>
          <cell r="N138" t="str">
            <v>27.12.98</v>
          </cell>
          <cell r="O138" t="str">
            <v>01.12.98</v>
          </cell>
          <cell r="P138" t="str">
            <v>01.OCT.98</v>
          </cell>
          <cell r="Q138" t="str">
            <v>01.JAN.98</v>
          </cell>
        </row>
        <row r="139">
          <cell r="C139" t="str">
            <v xml:space="preserve"> REPORTING </v>
          </cell>
          <cell r="D139" t="str">
            <v xml:space="preserve"> REPORTING </v>
          </cell>
          <cell r="E139">
            <v>0</v>
          </cell>
          <cell r="F139" t="str">
            <v>01.01.98    TO</v>
          </cell>
          <cell r="G139" t="str">
            <v xml:space="preserve">Oct.-98  To    </v>
          </cell>
          <cell r="H139" t="str">
            <v>TO</v>
          </cell>
          <cell r="I139" t="str">
            <v>TO</v>
          </cell>
          <cell r="J139" t="str">
            <v>T o</v>
          </cell>
          <cell r="K139" t="str">
            <v>To</v>
          </cell>
          <cell r="L139" t="str">
            <v>To</v>
          </cell>
          <cell r="M139" t="str">
            <v>To</v>
          </cell>
          <cell r="N139" t="str">
            <v>To</v>
          </cell>
          <cell r="O139" t="str">
            <v>T o</v>
          </cell>
          <cell r="P139" t="str">
            <v>T o</v>
          </cell>
          <cell r="Q139" t="str">
            <v>T o</v>
          </cell>
        </row>
        <row r="140">
          <cell r="C140" t="str">
            <v>DATE</v>
          </cell>
          <cell r="D140" t="str">
            <v>DATE</v>
          </cell>
          <cell r="E140">
            <v>0</v>
          </cell>
          <cell r="F140" t="str">
            <v>31.12.98</v>
          </cell>
          <cell r="G140" t="str">
            <v>Dec.-98</v>
          </cell>
          <cell r="H140" t="str">
            <v>SEPT.98</v>
          </cell>
          <cell r="I140" t="str">
            <v>NOV.-98</v>
          </cell>
          <cell r="J140" t="str">
            <v>05.12.98</v>
          </cell>
          <cell r="K140" t="str">
            <v>12.12.98</v>
          </cell>
          <cell r="L140" t="str">
            <v>19.12.98</v>
          </cell>
          <cell r="M140" t="str">
            <v>26.12.98</v>
          </cell>
          <cell r="N140" t="str">
            <v>31.12.98</v>
          </cell>
          <cell r="O140" t="str">
            <v>31.12.98</v>
          </cell>
          <cell r="P140" t="str">
            <v>31.12.98</v>
          </cell>
          <cell r="Q140" t="str">
            <v>31.12.98</v>
          </cell>
        </row>
        <row r="142">
          <cell r="B142" t="str">
            <v xml:space="preserve"> Karachi</v>
          </cell>
          <cell r="C142">
            <v>19030.330999999998</v>
          </cell>
          <cell r="D142">
            <v>10018.798000000001</v>
          </cell>
          <cell r="E142">
            <v>0.52646472623098362</v>
          </cell>
          <cell r="F142">
            <v>385.839</v>
          </cell>
          <cell r="G142">
            <v>569.85320000000002</v>
          </cell>
          <cell r="H142">
            <v>539.92100000000005</v>
          </cell>
          <cell r="I142">
            <v>129.30300000000003</v>
          </cell>
          <cell r="J142">
            <v>6.6639999999999997</v>
          </cell>
          <cell r="K142">
            <v>24.8</v>
          </cell>
          <cell r="L142">
            <v>11.884</v>
          </cell>
          <cell r="M142">
            <v>20.273000000000003</v>
          </cell>
          <cell r="N142">
            <v>29.86</v>
          </cell>
          <cell r="O142">
            <v>93.480999999999995</v>
          </cell>
          <cell r="P142">
            <v>222.78400000000002</v>
          </cell>
          <cell r="Q142">
            <v>762.70500000000004</v>
          </cell>
        </row>
        <row r="144">
          <cell r="B144" t="str">
            <v xml:space="preserve"> Hyderabad</v>
          </cell>
          <cell r="C144">
            <v>2677.5169999999998</v>
          </cell>
          <cell r="D144">
            <v>1619.21</v>
          </cell>
          <cell r="E144">
            <v>0.60474312581395384</v>
          </cell>
          <cell r="F144">
            <v>236.73500000000001</v>
          </cell>
          <cell r="G144">
            <v>116.99520000000001</v>
          </cell>
          <cell r="H144">
            <v>177.74199999999999</v>
          </cell>
          <cell r="I144">
            <v>19.052</v>
          </cell>
          <cell r="J144">
            <v>2.004</v>
          </cell>
          <cell r="K144">
            <v>0.51300000000000001</v>
          </cell>
          <cell r="L144">
            <v>1.4930000000000001</v>
          </cell>
          <cell r="M144">
            <v>1.516</v>
          </cell>
          <cell r="N144">
            <v>7.0620000000000003</v>
          </cell>
          <cell r="O144">
            <v>12.588000000000001</v>
          </cell>
          <cell r="P144">
            <v>31.64</v>
          </cell>
          <cell r="Q144">
            <v>209.38200000000001</v>
          </cell>
        </row>
        <row r="146">
          <cell r="B146" t="str">
            <v xml:space="preserve"> Lahore</v>
          </cell>
          <cell r="C146">
            <v>10704.288999999999</v>
          </cell>
          <cell r="D146">
            <v>5760.77</v>
          </cell>
          <cell r="E146">
            <v>0.53817399735750793</v>
          </cell>
          <cell r="F146">
            <v>632.63800000000003</v>
          </cell>
          <cell r="G146">
            <v>458.03014999999994</v>
          </cell>
          <cell r="H146">
            <v>525.65499999999997</v>
          </cell>
          <cell r="I146">
            <v>112.08399999999999</v>
          </cell>
          <cell r="J146">
            <v>13.411000000000001</v>
          </cell>
          <cell r="K146">
            <v>6.9849999999999994</v>
          </cell>
          <cell r="L146">
            <v>10.581</v>
          </cell>
          <cell r="M146">
            <v>14.123000000000001</v>
          </cell>
          <cell r="N146">
            <v>24.815999999999999</v>
          </cell>
          <cell r="O146">
            <v>69.915999999999997</v>
          </cell>
          <cell r="P146">
            <v>182</v>
          </cell>
          <cell r="Q146">
            <v>707.65499999999997</v>
          </cell>
        </row>
        <row r="148">
          <cell r="B148" t="str">
            <v xml:space="preserve"> Multan</v>
          </cell>
          <cell r="C148">
            <v>2590.3609999999999</v>
          </cell>
          <cell r="D148">
            <v>1324.5950000000003</v>
          </cell>
          <cell r="E148">
            <v>0.51135536707045859</v>
          </cell>
          <cell r="F148">
            <v>177.19399999999999</v>
          </cell>
          <cell r="G148">
            <v>79.707549999999998</v>
          </cell>
          <cell r="H148">
            <v>151.52799999999999</v>
          </cell>
          <cell r="I148">
            <v>11.145</v>
          </cell>
          <cell r="J148">
            <v>0.51600000000000001</v>
          </cell>
          <cell r="K148">
            <v>0.66700000000000004</v>
          </cell>
          <cell r="L148">
            <v>1.1880000000000002</v>
          </cell>
          <cell r="M148">
            <v>1.8420000000000001</v>
          </cell>
          <cell r="N148">
            <v>3.3860000000000001</v>
          </cell>
          <cell r="O148">
            <v>7.5990000000000011</v>
          </cell>
          <cell r="P148">
            <v>18.744</v>
          </cell>
          <cell r="Q148">
            <v>170.27199999999999</v>
          </cell>
        </row>
        <row r="150">
          <cell r="B150" t="str">
            <v xml:space="preserve"> Faisalabad</v>
          </cell>
          <cell r="C150">
            <v>4085.4570000000003</v>
          </cell>
          <cell r="D150">
            <v>1335.7510000000002</v>
          </cell>
          <cell r="E150">
            <v>0.32695265180859817</v>
          </cell>
          <cell r="F150">
            <v>99.587000000000003</v>
          </cell>
          <cell r="G150">
            <v>54.026899999999998</v>
          </cell>
          <cell r="H150">
            <v>98.626000000000005</v>
          </cell>
          <cell r="I150">
            <v>6.8479999999999999</v>
          </cell>
          <cell r="J150">
            <v>9.8000000000000004E-2</v>
          </cell>
          <cell r="K150">
            <v>0.33899999999999997</v>
          </cell>
          <cell r="L150">
            <v>0.60299999999999998</v>
          </cell>
          <cell r="M150">
            <v>5.2530000000000001</v>
          </cell>
          <cell r="N150">
            <v>4.2119999999999997</v>
          </cell>
          <cell r="O150">
            <v>10.504999999999999</v>
          </cell>
          <cell r="P150">
            <v>17.352999999999998</v>
          </cell>
          <cell r="Q150">
            <v>115.979</v>
          </cell>
        </row>
        <row r="152">
          <cell r="B152" t="str">
            <v xml:space="preserve"> Islamabad</v>
          </cell>
          <cell r="C152">
            <v>2790.8959999999997</v>
          </cell>
          <cell r="D152">
            <v>305.00099999999998</v>
          </cell>
          <cell r="E152">
            <v>0.10928425853202699</v>
          </cell>
          <cell r="F152">
            <v>440.57600000000002</v>
          </cell>
          <cell r="G152">
            <v>32.041800000000002</v>
          </cell>
          <cell r="H152">
            <v>32.709000000000003</v>
          </cell>
          <cell r="I152">
            <v>304.93000000000006</v>
          </cell>
          <cell r="J152">
            <v>1.7000000000000001E-2</v>
          </cell>
          <cell r="K152">
            <v>0.41700000000000004</v>
          </cell>
          <cell r="L152">
            <v>3.7999999999999999E-2</v>
          </cell>
          <cell r="M152">
            <v>0.77500000000000002</v>
          </cell>
          <cell r="N152">
            <v>0.13200000000000001</v>
          </cell>
          <cell r="O152">
            <v>1.379</v>
          </cell>
          <cell r="P152">
            <v>306.30900000000008</v>
          </cell>
          <cell r="Q152">
            <v>339.01800000000009</v>
          </cell>
        </row>
        <row r="154">
          <cell r="B154" t="str">
            <v xml:space="preserve"> Peshawar</v>
          </cell>
          <cell r="C154">
            <v>1755.5030000000002</v>
          </cell>
          <cell r="D154">
            <v>976.72699999999998</v>
          </cell>
          <cell r="E154">
            <v>0.55638013720284152</v>
          </cell>
          <cell r="F154">
            <v>215.054</v>
          </cell>
          <cell r="G154">
            <v>58.060949999999998</v>
          </cell>
          <cell r="H154">
            <v>108.11200000000001</v>
          </cell>
          <cell r="I154">
            <v>15.343999999999999</v>
          </cell>
          <cell r="J154">
            <v>3.8489999999999998</v>
          </cell>
          <cell r="K154">
            <v>2.9080000000000004</v>
          </cell>
          <cell r="L154">
            <v>0.45</v>
          </cell>
          <cell r="M154">
            <v>4.5999999999999988</v>
          </cell>
          <cell r="N154">
            <v>3.718</v>
          </cell>
          <cell r="O154">
            <v>15.524999999999999</v>
          </cell>
          <cell r="P154">
            <v>30.869</v>
          </cell>
          <cell r="Q154">
            <v>138.98099999999999</v>
          </cell>
        </row>
        <row r="156">
          <cell r="B156" t="str">
            <v xml:space="preserve"> Quetta</v>
          </cell>
          <cell r="C156">
            <v>797.76599999999996</v>
          </cell>
          <cell r="D156">
            <v>662.81599999999992</v>
          </cell>
          <cell r="E156">
            <v>0.83084012103799854</v>
          </cell>
          <cell r="F156">
            <v>34.139000000000003</v>
          </cell>
          <cell r="G156">
            <v>35.650749999999995</v>
          </cell>
          <cell r="H156">
            <v>32.642000000000003</v>
          </cell>
          <cell r="I156">
            <v>2.3149999999999999</v>
          </cell>
          <cell r="J156">
            <v>2.4E-2</v>
          </cell>
          <cell r="K156">
            <v>5.8999999999999997E-2</v>
          </cell>
          <cell r="L156">
            <v>0.72799999999999998</v>
          </cell>
          <cell r="M156">
            <v>0.22000000000000003</v>
          </cell>
          <cell r="N156">
            <v>0.85199999999999998</v>
          </cell>
          <cell r="O156">
            <v>1.883</v>
          </cell>
          <cell r="P156">
            <v>4.1980000000000004</v>
          </cell>
          <cell r="Q156">
            <v>36.840000000000003</v>
          </cell>
        </row>
        <row r="158">
          <cell r="B158" t="str">
            <v xml:space="preserve"> A. Kashmir</v>
          </cell>
          <cell r="C158">
            <v>113.18900000000001</v>
          </cell>
          <cell r="D158">
            <v>2.8079999999999998</v>
          </cell>
          <cell r="E158">
            <v>2.480806438788221E-2</v>
          </cell>
          <cell r="F158">
            <v>0.74500000000000011</v>
          </cell>
          <cell r="G158">
            <v>0.18285000000000001</v>
          </cell>
          <cell r="H158">
            <v>0.69900000000000007</v>
          </cell>
          <cell r="I158">
            <v>1.3000000000000001E-2</v>
          </cell>
          <cell r="J158">
            <v>7.0000000000000001E-3</v>
          </cell>
          <cell r="K158">
            <v>4.1000000000000002E-2</v>
          </cell>
          <cell r="L158">
            <v>0</v>
          </cell>
          <cell r="M158">
            <v>0</v>
          </cell>
          <cell r="N158">
            <v>2.4E-2</v>
          </cell>
          <cell r="O158">
            <v>7.2000000000000008E-2</v>
          </cell>
          <cell r="P158">
            <v>8.5000000000000006E-2</v>
          </cell>
          <cell r="Q158">
            <v>0.78400000000000003</v>
          </cell>
        </row>
        <row r="160">
          <cell r="B160" t="str">
            <v>Investment, H.O</v>
          </cell>
          <cell r="C160">
            <v>5758.8</v>
          </cell>
          <cell r="D160">
            <v>2060.6410000000001</v>
          </cell>
          <cell r="E160">
            <v>0.35782472042786689</v>
          </cell>
          <cell r="F160">
            <v>39.043000000000006</v>
          </cell>
          <cell r="G160">
            <v>104.56895000000002</v>
          </cell>
          <cell r="H160">
            <v>29.77</v>
          </cell>
          <cell r="I160">
            <v>7.04</v>
          </cell>
          <cell r="J160">
            <v>0</v>
          </cell>
          <cell r="K160">
            <v>0</v>
          </cell>
          <cell r="L160">
            <v>0.57999999999999996</v>
          </cell>
          <cell r="M160">
            <v>0</v>
          </cell>
          <cell r="N160">
            <v>0.317</v>
          </cell>
          <cell r="O160">
            <v>0.89700000000000002</v>
          </cell>
          <cell r="P160">
            <v>7.9370000000000003</v>
          </cell>
          <cell r="Q160">
            <v>37.707000000000001</v>
          </cell>
        </row>
        <row r="162">
          <cell r="B162" t="str">
            <v>T O T A L</v>
          </cell>
          <cell r="C162">
            <v>50304.108999999997</v>
          </cell>
          <cell r="D162">
            <v>24067.117000000002</v>
          </cell>
          <cell r="E162">
            <v>0.4784324278559432</v>
          </cell>
          <cell r="F162">
            <v>2261.5500000000002</v>
          </cell>
          <cell r="G162">
            <v>1509.1183000000001</v>
          </cell>
          <cell r="H162">
            <v>1697.4040000000002</v>
          </cell>
          <cell r="I162">
            <v>608.07400000000018</v>
          </cell>
          <cell r="J162">
            <v>26.59</v>
          </cell>
          <cell r="K162">
            <v>36.728999999999999</v>
          </cell>
          <cell r="L162">
            <v>27.544999999999998</v>
          </cell>
          <cell r="M162">
            <v>48.602000000000004</v>
          </cell>
          <cell r="N162">
            <v>74.379000000000005</v>
          </cell>
          <cell r="O162">
            <v>213.84499999999997</v>
          </cell>
          <cell r="P162">
            <v>821.91900000000021</v>
          </cell>
          <cell r="Q162">
            <v>2519.3230000000003</v>
          </cell>
        </row>
        <row r="164">
          <cell r="B164" t="str">
            <v>REMARKS:</v>
          </cell>
        </row>
        <row r="165">
          <cell r="N165" t="str">
            <v>ASSISTANT VICE PRESIDENT</v>
          </cell>
        </row>
        <row r="166">
          <cell r="C166" t="str">
            <v xml:space="preserve">Over All Better Recovery performance </v>
          </cell>
        </row>
        <row r="168">
          <cell r="C168" t="str">
            <v>1) ISLAMABAD</v>
          </cell>
          <cell r="D168">
            <v>0</v>
          </cell>
          <cell r="E168">
            <v>306.30900000000008</v>
          </cell>
          <cell r="F168">
            <v>9.5596689324569795</v>
          </cell>
          <cell r="G168">
            <v>0</v>
          </cell>
          <cell r="H168" t="str">
            <v xml:space="preserve">OCT-DEC 98 TARGET    </v>
          </cell>
        </row>
      </sheetData>
      <sheetData sheetId="1">
        <row r="132">
          <cell r="C132" t="str">
            <v>TOTAL RECOVERY OF STUCK-UP ADVANCES REPORT</v>
          </cell>
        </row>
      </sheetData>
      <sheetData sheetId="2">
        <row r="132">
          <cell r="C132" t="str">
            <v>TOTAL RECOVERY OF STUCK-UP ADVANCES REPORT</v>
          </cell>
        </row>
      </sheetData>
      <sheetData sheetId="3">
        <row r="132">
          <cell r="C132" t="str">
            <v>TOTAL RECOVERY OF STUCK-UP ADVANCES REPORT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row r="132">
          <cell r="C132" t="str">
            <v>TOTAL RECOVERY OF STUCK-UP ADVANCES REPORT</v>
          </cell>
        </row>
      </sheetData>
      <sheetData sheetId="22">
        <row r="132">
          <cell r="C132" t="str">
            <v>TOTAL RECOVERY OF STUCK-UP ADVANCES REPORT</v>
          </cell>
        </row>
      </sheetData>
      <sheetData sheetId="23" refreshError="1"/>
      <sheetData sheetId="24" refreshError="1"/>
      <sheetData sheetId="25" refreshError="1"/>
      <sheetData sheetId="26">
        <row r="132">
          <cell r="C132" t="str">
            <v>TOTAL RECOVERY OF STUCK-UP ADVANCES REPORT</v>
          </cell>
        </row>
      </sheetData>
      <sheetData sheetId="27">
        <row r="132">
          <cell r="C132" t="str">
            <v>TOTAL RECOVERY OF STUCK-UP ADVANCES REPORT</v>
          </cell>
        </row>
      </sheetData>
      <sheetData sheetId="28">
        <row r="132">
          <cell r="C132" t="str">
            <v>TOTAL RECOVERY OF STUCK-UP ADVANCES REPORT</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10th-June-06"/>
    </sheetNames>
    <sheetDataSet>
      <sheetData sheetId="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Distribution"/>
      <sheetName val="UHA"/>
      <sheetName val="CF"/>
      <sheetName val="Note 1-6"/>
      <sheetName val="Note 6.1-6.4"/>
      <sheetName val="Note 6.5-8"/>
      <sheetName val="Notes 9-13"/>
      <sheetName val="Note 14-15"/>
      <sheetName val="Lead"/>
      <sheetName val="For UHF"/>
      <sheetName val="Cash Flow working"/>
      <sheetName val="Links"/>
      <sheetName val="RP Working"/>
      <sheetName val="Tickmarks"/>
    </sheetNames>
    <sheetDataSet>
      <sheetData sheetId="0"/>
      <sheetData sheetId="1">
        <row r="58">
          <cell r="E58">
            <v>1059</v>
          </cell>
        </row>
      </sheetData>
      <sheetData sheetId="2">
        <row r="17">
          <cell r="F17">
            <v>41687</v>
          </cell>
        </row>
      </sheetData>
      <sheetData sheetId="3"/>
      <sheetData sheetId="4"/>
      <sheetData sheetId="5">
        <row r="120">
          <cell r="F120">
            <v>523788</v>
          </cell>
        </row>
      </sheetData>
      <sheetData sheetId="6"/>
      <sheetData sheetId="7"/>
      <sheetData sheetId="8"/>
      <sheetData sheetId="9"/>
      <sheetData sheetId="10">
        <row r="2">
          <cell r="F2" t="str">
            <v>Preliminary</v>
          </cell>
          <cell r="H2" t="str">
            <v>AJE</v>
          </cell>
          <cell r="I2" t="str">
            <v>Adjusted</v>
          </cell>
          <cell r="J2" t="str">
            <v>RJE</v>
          </cell>
          <cell r="K2" t="str">
            <v>Dec 15</v>
          </cell>
          <cell r="M2" t="str">
            <v>Jun 15/ Dec 14</v>
          </cell>
        </row>
        <row r="4">
          <cell r="F4">
            <v>353</v>
          </cell>
          <cell r="H4">
            <v>0</v>
          </cell>
          <cell r="I4">
            <v>353</v>
          </cell>
          <cell r="J4">
            <v>0</v>
          </cell>
          <cell r="K4">
            <v>353</v>
          </cell>
          <cell r="M4">
            <v>338</v>
          </cell>
        </row>
        <row r="5">
          <cell r="F5">
            <v>204190</v>
          </cell>
          <cell r="H5">
            <v>0</v>
          </cell>
          <cell r="I5">
            <v>204190</v>
          </cell>
          <cell r="J5">
            <v>0</v>
          </cell>
          <cell r="K5">
            <v>204190</v>
          </cell>
          <cell r="M5">
            <v>991</v>
          </cell>
        </row>
        <row r="6">
          <cell r="F6">
            <v>12</v>
          </cell>
          <cell r="H6">
            <v>0</v>
          </cell>
          <cell r="I6">
            <v>12</v>
          </cell>
          <cell r="J6">
            <v>0</v>
          </cell>
          <cell r="K6">
            <v>12</v>
          </cell>
          <cell r="M6">
            <v>11</v>
          </cell>
        </row>
        <row r="7">
          <cell r="F7">
            <v>54076</v>
          </cell>
          <cell r="H7">
            <v>0</v>
          </cell>
          <cell r="I7">
            <v>54076</v>
          </cell>
          <cell r="J7">
            <v>0</v>
          </cell>
          <cell r="K7">
            <v>54076</v>
          </cell>
          <cell r="M7">
            <v>7</v>
          </cell>
        </row>
        <row r="8">
          <cell r="F8">
            <v>4933</v>
          </cell>
          <cell r="H8">
            <v>0</v>
          </cell>
          <cell r="I8">
            <v>4933</v>
          </cell>
          <cell r="J8">
            <v>0</v>
          </cell>
          <cell r="K8">
            <v>4933</v>
          </cell>
          <cell r="M8">
            <v>14564</v>
          </cell>
        </row>
        <row r="9">
          <cell r="F9">
            <v>1101</v>
          </cell>
          <cell r="H9">
            <v>0</v>
          </cell>
          <cell r="I9">
            <v>1101</v>
          </cell>
          <cell r="J9">
            <v>0</v>
          </cell>
          <cell r="K9">
            <v>1101</v>
          </cell>
          <cell r="M9">
            <v>609</v>
          </cell>
        </row>
        <row r="10">
          <cell r="F10">
            <v>144935</v>
          </cell>
          <cell r="H10">
            <v>0</v>
          </cell>
          <cell r="I10">
            <v>144935</v>
          </cell>
          <cell r="J10">
            <v>0</v>
          </cell>
          <cell r="K10">
            <v>144935</v>
          </cell>
          <cell r="M10">
            <v>86876</v>
          </cell>
        </row>
        <row r="11">
          <cell r="F11">
            <v>8</v>
          </cell>
          <cell r="H11">
            <v>0</v>
          </cell>
          <cell r="I11">
            <v>8</v>
          </cell>
          <cell r="J11">
            <v>0</v>
          </cell>
          <cell r="K11">
            <v>8</v>
          </cell>
          <cell r="M11">
            <v>7</v>
          </cell>
        </row>
        <row r="12">
          <cell r="F12">
            <v>136609</v>
          </cell>
          <cell r="H12">
            <v>0</v>
          </cell>
          <cell r="I12">
            <v>136609</v>
          </cell>
          <cell r="J12">
            <v>0</v>
          </cell>
          <cell r="K12">
            <v>136609</v>
          </cell>
          <cell r="M12">
            <v>17650</v>
          </cell>
        </row>
        <row r="13">
          <cell r="F13">
            <v>4</v>
          </cell>
          <cell r="H13">
            <v>0</v>
          </cell>
          <cell r="I13">
            <v>4</v>
          </cell>
          <cell r="J13">
            <v>0</v>
          </cell>
          <cell r="K13">
            <v>4</v>
          </cell>
          <cell r="M13">
            <v>0</v>
          </cell>
        </row>
        <row r="14">
          <cell r="F14">
            <v>719</v>
          </cell>
          <cell r="H14">
            <v>0</v>
          </cell>
          <cell r="I14">
            <v>719</v>
          </cell>
          <cell r="J14">
            <v>0</v>
          </cell>
          <cell r="K14">
            <v>719</v>
          </cell>
          <cell r="M14">
            <v>719</v>
          </cell>
        </row>
        <row r="15">
          <cell r="F15">
            <v>835</v>
          </cell>
          <cell r="H15">
            <v>0</v>
          </cell>
          <cell r="I15">
            <v>835</v>
          </cell>
          <cell r="J15">
            <v>0</v>
          </cell>
          <cell r="K15">
            <v>835</v>
          </cell>
          <cell r="M15">
            <v>972</v>
          </cell>
        </row>
        <row r="16">
          <cell r="F16">
            <v>4090</v>
          </cell>
          <cell r="H16">
            <v>0</v>
          </cell>
          <cell r="I16">
            <v>4090</v>
          </cell>
          <cell r="J16">
            <v>0</v>
          </cell>
          <cell r="K16">
            <v>4090</v>
          </cell>
          <cell r="M16">
            <v>3918</v>
          </cell>
        </row>
        <row r="17">
          <cell r="F17">
            <v>150000</v>
          </cell>
          <cell r="H17">
            <v>0</v>
          </cell>
          <cell r="I17">
            <v>150000</v>
          </cell>
          <cell r="J17">
            <v>0</v>
          </cell>
          <cell r="K17">
            <v>150000</v>
          </cell>
          <cell r="M17">
            <v>100000</v>
          </cell>
        </row>
        <row r="18">
          <cell r="F18">
            <v>0</v>
          </cell>
          <cell r="H18">
            <v>0</v>
          </cell>
          <cell r="I18">
            <v>0</v>
          </cell>
          <cell r="J18">
            <v>0</v>
          </cell>
          <cell r="K18">
            <v>0</v>
          </cell>
          <cell r="M18">
            <v>0</v>
          </cell>
        </row>
        <row r="19">
          <cell r="F19">
            <v>0</v>
          </cell>
          <cell r="H19">
            <v>0</v>
          </cell>
          <cell r="I19">
            <v>0</v>
          </cell>
          <cell r="J19">
            <v>0</v>
          </cell>
          <cell r="K19">
            <v>0</v>
          </cell>
          <cell r="M19">
            <v>0</v>
          </cell>
        </row>
        <row r="20">
          <cell r="F20">
            <v>0</v>
          </cell>
          <cell r="H20">
            <v>0</v>
          </cell>
          <cell r="I20">
            <v>0</v>
          </cell>
          <cell r="J20">
            <v>0</v>
          </cell>
          <cell r="K20">
            <v>0</v>
          </cell>
          <cell r="M20">
            <v>0</v>
          </cell>
        </row>
        <row r="21">
          <cell r="F21">
            <v>0</v>
          </cell>
          <cell r="H21">
            <v>0</v>
          </cell>
          <cell r="I21">
            <v>0</v>
          </cell>
          <cell r="J21">
            <v>0</v>
          </cell>
          <cell r="K21">
            <v>0</v>
          </cell>
          <cell r="M21">
            <v>0</v>
          </cell>
        </row>
        <row r="22">
          <cell r="F22">
            <v>0</v>
          </cell>
          <cell r="H22">
            <v>0</v>
          </cell>
          <cell r="I22">
            <v>0</v>
          </cell>
          <cell r="J22">
            <v>0</v>
          </cell>
          <cell r="K22">
            <v>0</v>
          </cell>
          <cell r="M22">
            <v>0</v>
          </cell>
        </row>
        <row r="23">
          <cell r="F23">
            <v>0</v>
          </cell>
          <cell r="H23">
            <v>0</v>
          </cell>
          <cell r="I23">
            <v>0</v>
          </cell>
          <cell r="J23">
            <v>0</v>
          </cell>
          <cell r="K23">
            <v>0</v>
          </cell>
          <cell r="M23">
            <v>0</v>
          </cell>
        </row>
        <row r="24">
          <cell r="F24">
            <v>0</v>
          </cell>
          <cell r="H24">
            <v>0</v>
          </cell>
          <cell r="I24">
            <v>0</v>
          </cell>
          <cell r="J24">
            <v>0</v>
          </cell>
          <cell r="K24">
            <v>0</v>
          </cell>
          <cell r="M24">
            <v>0</v>
          </cell>
        </row>
        <row r="25">
          <cell r="F25">
            <v>0</v>
          </cell>
          <cell r="H25">
            <v>0</v>
          </cell>
          <cell r="I25">
            <v>0</v>
          </cell>
          <cell r="J25">
            <v>0</v>
          </cell>
          <cell r="K25">
            <v>0</v>
          </cell>
          <cell r="M25">
            <v>0</v>
          </cell>
        </row>
        <row r="26">
          <cell r="F26">
            <v>0</v>
          </cell>
          <cell r="H26">
            <v>0</v>
          </cell>
          <cell r="I26">
            <v>0</v>
          </cell>
          <cell r="J26">
            <v>0</v>
          </cell>
          <cell r="K26">
            <v>0</v>
          </cell>
          <cell r="M26">
            <v>0</v>
          </cell>
        </row>
        <row r="27">
          <cell r="F27">
            <v>0</v>
          </cell>
          <cell r="H27">
            <v>0</v>
          </cell>
          <cell r="I27">
            <v>0</v>
          </cell>
          <cell r="J27">
            <v>0</v>
          </cell>
          <cell r="K27">
            <v>0</v>
          </cell>
          <cell r="M27">
            <v>0</v>
          </cell>
        </row>
        <row r="28">
          <cell r="F28">
            <v>701865</v>
          </cell>
          <cell r="H28">
            <v>0</v>
          </cell>
          <cell r="I28">
            <v>701865</v>
          </cell>
          <cell r="J28">
            <v>0</v>
          </cell>
          <cell r="K28">
            <v>701865</v>
          </cell>
          <cell r="M28">
            <v>226662</v>
          </cell>
        </row>
        <row r="30">
          <cell r="F30">
            <v>0</v>
          </cell>
          <cell r="H30">
            <v>0</v>
          </cell>
          <cell r="I30">
            <v>0</v>
          </cell>
          <cell r="J30">
            <v>0</v>
          </cell>
          <cell r="K30">
            <v>0</v>
          </cell>
          <cell r="M30">
            <v>0</v>
          </cell>
        </row>
        <row r="31">
          <cell r="F31">
            <v>0</v>
          </cell>
          <cell r="H31">
            <v>0</v>
          </cell>
          <cell r="I31">
            <v>0</v>
          </cell>
          <cell r="J31">
            <v>0</v>
          </cell>
          <cell r="K31">
            <v>0</v>
          </cell>
          <cell r="M31">
            <v>0</v>
          </cell>
        </row>
        <row r="32">
          <cell r="F32">
            <v>0</v>
          </cell>
          <cell r="H32">
            <v>0</v>
          </cell>
          <cell r="I32">
            <v>0</v>
          </cell>
          <cell r="J32">
            <v>0</v>
          </cell>
          <cell r="K32">
            <v>0</v>
          </cell>
          <cell r="M32">
            <v>0</v>
          </cell>
        </row>
        <row r="33">
          <cell r="F33">
            <v>0</v>
          </cell>
          <cell r="H33">
            <v>0</v>
          </cell>
          <cell r="I33">
            <v>0</v>
          </cell>
          <cell r="J33">
            <v>0</v>
          </cell>
          <cell r="K33">
            <v>0</v>
          </cell>
          <cell r="M33">
            <v>0</v>
          </cell>
        </row>
        <row r="34">
          <cell r="F34">
            <v>0</v>
          </cell>
          <cell r="H34">
            <v>0</v>
          </cell>
          <cell r="I34">
            <v>0</v>
          </cell>
          <cell r="J34">
            <v>0</v>
          </cell>
          <cell r="K34">
            <v>0</v>
          </cell>
          <cell r="M34">
            <v>0</v>
          </cell>
        </row>
        <row r="35">
          <cell r="F35">
            <v>0</v>
          </cell>
          <cell r="H35">
            <v>0</v>
          </cell>
          <cell r="I35">
            <v>0</v>
          </cell>
          <cell r="J35">
            <v>0</v>
          </cell>
          <cell r="K35">
            <v>0</v>
          </cell>
          <cell r="M35">
            <v>0</v>
          </cell>
        </row>
        <row r="36">
          <cell r="F36">
            <v>0</v>
          </cell>
          <cell r="H36">
            <v>0</v>
          </cell>
          <cell r="I36">
            <v>0</v>
          </cell>
          <cell r="J36">
            <v>0</v>
          </cell>
          <cell r="K36">
            <v>0</v>
          </cell>
          <cell r="M36">
            <v>0</v>
          </cell>
        </row>
        <row r="38">
          <cell r="F38">
            <v>252526</v>
          </cell>
          <cell r="H38">
            <v>0</v>
          </cell>
          <cell r="I38">
            <v>252526</v>
          </cell>
          <cell r="J38">
            <v>0</v>
          </cell>
          <cell r="K38">
            <v>252526</v>
          </cell>
          <cell r="M38">
            <v>257780</v>
          </cell>
        </row>
        <row r="39">
          <cell r="F39">
            <v>5941</v>
          </cell>
          <cell r="H39">
            <v>0</v>
          </cell>
          <cell r="I39">
            <v>5941</v>
          </cell>
          <cell r="J39">
            <v>0</v>
          </cell>
          <cell r="K39">
            <v>5941</v>
          </cell>
          <cell r="M39">
            <v>7089</v>
          </cell>
        </row>
        <row r="40">
          <cell r="F40">
            <v>-8657</v>
          </cell>
          <cell r="H40">
            <v>0</v>
          </cell>
          <cell r="I40">
            <v>-8657</v>
          </cell>
          <cell r="J40">
            <v>0</v>
          </cell>
          <cell r="K40">
            <v>-8657</v>
          </cell>
          <cell r="M40">
            <v>-10386</v>
          </cell>
        </row>
        <row r="41">
          <cell r="F41">
            <v>0</v>
          </cell>
          <cell r="H41">
            <v>0</v>
          </cell>
          <cell r="I41">
            <v>0</v>
          </cell>
          <cell r="J41">
            <v>0</v>
          </cell>
          <cell r="K41">
            <v>0</v>
          </cell>
          <cell r="M41">
            <v>0</v>
          </cell>
        </row>
        <row r="42">
          <cell r="F42">
            <v>-9879</v>
          </cell>
          <cell r="H42">
            <v>0</v>
          </cell>
          <cell r="I42">
            <v>-9879</v>
          </cell>
          <cell r="J42">
            <v>0</v>
          </cell>
          <cell r="K42">
            <v>-9879</v>
          </cell>
          <cell r="M42">
            <v>-13172</v>
          </cell>
        </row>
        <row r="43">
          <cell r="F43">
            <v>0</v>
          </cell>
          <cell r="H43">
            <v>0</v>
          </cell>
          <cell r="I43">
            <v>0</v>
          </cell>
          <cell r="J43">
            <v>0</v>
          </cell>
          <cell r="K43">
            <v>0</v>
          </cell>
          <cell r="M43">
            <v>0</v>
          </cell>
        </row>
        <row r="44">
          <cell r="F44">
            <v>84795</v>
          </cell>
          <cell r="H44">
            <v>0</v>
          </cell>
          <cell r="I44">
            <v>84795</v>
          </cell>
          <cell r="J44">
            <v>0</v>
          </cell>
          <cell r="K44">
            <v>84795</v>
          </cell>
          <cell r="M44">
            <v>79803</v>
          </cell>
        </row>
        <row r="45">
          <cell r="F45">
            <v>0</v>
          </cell>
          <cell r="H45">
            <v>0</v>
          </cell>
          <cell r="I45">
            <v>0</v>
          </cell>
          <cell r="J45">
            <v>0</v>
          </cell>
          <cell r="K45">
            <v>0</v>
          </cell>
          <cell r="M45">
            <v>0</v>
          </cell>
        </row>
        <row r="46">
          <cell r="F46">
            <v>-34964</v>
          </cell>
          <cell r="H46">
            <v>0</v>
          </cell>
          <cell r="I46">
            <v>-34964</v>
          </cell>
          <cell r="J46">
            <v>0</v>
          </cell>
          <cell r="K46">
            <v>-34964</v>
          </cell>
          <cell r="M46">
            <v>-29972</v>
          </cell>
        </row>
        <row r="47">
          <cell r="F47">
            <v>-31088</v>
          </cell>
          <cell r="H47">
            <v>0</v>
          </cell>
          <cell r="I47">
            <v>-31088</v>
          </cell>
          <cell r="J47">
            <v>0</v>
          </cell>
          <cell r="K47">
            <v>-31088</v>
          </cell>
          <cell r="M47">
            <v>-31088</v>
          </cell>
        </row>
        <row r="48">
          <cell r="F48">
            <v>-18743</v>
          </cell>
          <cell r="H48">
            <v>0</v>
          </cell>
          <cell r="I48">
            <v>-18743</v>
          </cell>
          <cell r="J48">
            <v>0</v>
          </cell>
          <cell r="K48">
            <v>-18743</v>
          </cell>
          <cell r="M48">
            <v>-18743</v>
          </cell>
        </row>
        <row r="49">
          <cell r="F49">
            <v>0</v>
          </cell>
          <cell r="H49">
            <v>0</v>
          </cell>
          <cell r="I49">
            <v>0</v>
          </cell>
          <cell r="J49">
            <v>0</v>
          </cell>
          <cell r="K49">
            <v>0</v>
          </cell>
          <cell r="M49">
            <v>0</v>
          </cell>
        </row>
        <row r="50">
          <cell r="F50">
            <v>0</v>
          </cell>
          <cell r="H50">
            <v>0</v>
          </cell>
          <cell r="I50">
            <v>0</v>
          </cell>
          <cell r="J50">
            <v>0</v>
          </cell>
          <cell r="K50">
            <v>0</v>
          </cell>
          <cell r="M50">
            <v>0</v>
          </cell>
        </row>
        <row r="51">
          <cell r="F51">
            <v>0</v>
          </cell>
          <cell r="H51">
            <v>0</v>
          </cell>
          <cell r="I51">
            <v>0</v>
          </cell>
          <cell r="J51">
            <v>0</v>
          </cell>
          <cell r="K51">
            <v>0</v>
          </cell>
          <cell r="M51">
            <v>0</v>
          </cell>
        </row>
        <row r="52">
          <cell r="F52">
            <v>0</v>
          </cell>
          <cell r="H52">
            <v>0</v>
          </cell>
          <cell r="I52">
            <v>0</v>
          </cell>
          <cell r="J52">
            <v>0</v>
          </cell>
          <cell r="K52">
            <v>0</v>
          </cell>
          <cell r="M52">
            <v>0</v>
          </cell>
        </row>
        <row r="53">
          <cell r="F53">
            <v>0</v>
          </cell>
          <cell r="H53">
            <v>0</v>
          </cell>
          <cell r="I53">
            <v>0</v>
          </cell>
          <cell r="J53">
            <v>0</v>
          </cell>
          <cell r="K53">
            <v>0</v>
          </cell>
          <cell r="M53">
            <v>0</v>
          </cell>
        </row>
        <row r="54">
          <cell r="F54">
            <v>0</v>
          </cell>
          <cell r="H54">
            <v>0</v>
          </cell>
          <cell r="I54">
            <v>0</v>
          </cell>
          <cell r="J54">
            <v>0</v>
          </cell>
          <cell r="K54">
            <v>0</v>
          </cell>
          <cell r="M54">
            <v>0</v>
          </cell>
        </row>
        <row r="55">
          <cell r="F55">
            <v>0</v>
          </cell>
          <cell r="H55">
            <v>0</v>
          </cell>
          <cell r="I55">
            <v>0</v>
          </cell>
          <cell r="J55">
            <v>0</v>
          </cell>
          <cell r="K55">
            <v>0</v>
          </cell>
          <cell r="M55">
            <v>0</v>
          </cell>
        </row>
        <row r="56">
          <cell r="F56">
            <v>0</v>
          </cell>
          <cell r="H56">
            <v>0</v>
          </cell>
          <cell r="I56">
            <v>0</v>
          </cell>
          <cell r="J56">
            <v>0</v>
          </cell>
          <cell r="K56">
            <v>0</v>
          </cell>
          <cell r="M56">
            <v>0</v>
          </cell>
        </row>
        <row r="57">
          <cell r="F57">
            <v>0</v>
          </cell>
          <cell r="H57">
            <v>0</v>
          </cell>
          <cell r="I57">
            <v>0</v>
          </cell>
          <cell r="J57">
            <v>0</v>
          </cell>
          <cell r="K57">
            <v>0</v>
          </cell>
          <cell r="M57">
            <v>0</v>
          </cell>
        </row>
        <row r="58">
          <cell r="F58">
            <v>0</v>
          </cell>
          <cell r="H58">
            <v>0</v>
          </cell>
          <cell r="I58">
            <v>0</v>
          </cell>
          <cell r="J58">
            <v>0</v>
          </cell>
          <cell r="K58">
            <v>0</v>
          </cell>
          <cell r="M58">
            <v>0</v>
          </cell>
        </row>
        <row r="59">
          <cell r="F59">
            <v>239931</v>
          </cell>
          <cell r="H59">
            <v>0</v>
          </cell>
          <cell r="I59">
            <v>239931</v>
          </cell>
          <cell r="J59">
            <v>0</v>
          </cell>
          <cell r="K59">
            <v>239931</v>
          </cell>
          <cell r="M59">
            <v>241311</v>
          </cell>
        </row>
        <row r="61">
          <cell r="F61">
            <v>0</v>
          </cell>
          <cell r="H61">
            <v>0</v>
          </cell>
          <cell r="I61">
            <v>0</v>
          </cell>
          <cell r="J61">
            <v>0</v>
          </cell>
          <cell r="K61">
            <v>0</v>
          </cell>
          <cell r="M61">
            <v>0</v>
          </cell>
        </row>
        <row r="63">
          <cell r="F63">
            <v>95039</v>
          </cell>
          <cell r="H63">
            <v>0</v>
          </cell>
          <cell r="I63">
            <v>95039</v>
          </cell>
          <cell r="J63">
            <v>0</v>
          </cell>
          <cell r="K63">
            <v>95039</v>
          </cell>
          <cell r="M63">
            <v>487539</v>
          </cell>
        </row>
        <row r="64">
          <cell r="F64">
            <v>-47</v>
          </cell>
          <cell r="H64">
            <v>0</v>
          </cell>
          <cell r="I64">
            <v>-47</v>
          </cell>
          <cell r="J64">
            <v>0</v>
          </cell>
          <cell r="K64">
            <v>-47</v>
          </cell>
          <cell r="M64">
            <v>-157</v>
          </cell>
        </row>
        <row r="65">
          <cell r="F65">
            <v>-1911</v>
          </cell>
          <cell r="H65">
            <v>0</v>
          </cell>
          <cell r="I65">
            <v>-1911</v>
          </cell>
          <cell r="J65">
            <v>0</v>
          </cell>
          <cell r="K65">
            <v>-1911</v>
          </cell>
          <cell r="M65">
            <v>-3300</v>
          </cell>
        </row>
        <row r="66">
          <cell r="F66">
            <v>0</v>
          </cell>
          <cell r="H66">
            <v>0</v>
          </cell>
          <cell r="I66">
            <v>0</v>
          </cell>
          <cell r="J66">
            <v>0</v>
          </cell>
          <cell r="K66">
            <v>0</v>
          </cell>
          <cell r="M66">
            <v>38349</v>
          </cell>
        </row>
        <row r="67">
          <cell r="F67">
            <v>3301</v>
          </cell>
          <cell r="H67">
            <v>0</v>
          </cell>
          <cell r="I67">
            <v>3301</v>
          </cell>
          <cell r="J67">
            <v>-3301</v>
          </cell>
          <cell r="K67">
            <v>0</v>
          </cell>
          <cell r="M67">
            <v>2452</v>
          </cell>
        </row>
        <row r="68">
          <cell r="F68">
            <v>-3301</v>
          </cell>
          <cell r="H68">
            <v>0</v>
          </cell>
          <cell r="I68">
            <v>-3301</v>
          </cell>
          <cell r="J68">
            <v>3301</v>
          </cell>
          <cell r="K68">
            <v>0</v>
          </cell>
          <cell r="M68">
            <v>1074</v>
          </cell>
        </row>
        <row r="69">
          <cell r="F69">
            <v>173400</v>
          </cell>
          <cell r="H69">
            <v>0</v>
          </cell>
          <cell r="I69">
            <v>173400</v>
          </cell>
          <cell r="J69">
            <v>0</v>
          </cell>
          <cell r="K69">
            <v>173400</v>
          </cell>
          <cell r="M69">
            <v>149051</v>
          </cell>
        </row>
        <row r="70">
          <cell r="F70">
            <v>-359</v>
          </cell>
          <cell r="H70">
            <v>0</v>
          </cell>
          <cell r="I70">
            <v>-359</v>
          </cell>
          <cell r="J70">
            <v>0</v>
          </cell>
          <cell r="K70">
            <v>-359</v>
          </cell>
          <cell r="M70">
            <v>-1507</v>
          </cell>
        </row>
        <row r="71">
          <cell r="F71">
            <v>17735</v>
          </cell>
          <cell r="H71">
            <v>0</v>
          </cell>
          <cell r="I71">
            <v>17735</v>
          </cell>
          <cell r="J71">
            <v>0</v>
          </cell>
          <cell r="K71">
            <v>17735</v>
          </cell>
          <cell r="M71">
            <v>10130</v>
          </cell>
        </row>
        <row r="72">
          <cell r="F72">
            <v>0</v>
          </cell>
          <cell r="H72">
            <v>0</v>
          </cell>
          <cell r="I72">
            <v>0</v>
          </cell>
          <cell r="J72">
            <v>0</v>
          </cell>
          <cell r="K72">
            <v>0</v>
          </cell>
          <cell r="M72">
            <v>0</v>
          </cell>
        </row>
        <row r="73">
          <cell r="F73">
            <v>0</v>
          </cell>
          <cell r="H73">
            <v>0</v>
          </cell>
          <cell r="I73">
            <v>0</v>
          </cell>
          <cell r="J73">
            <v>0</v>
          </cell>
          <cell r="K73">
            <v>0</v>
          </cell>
          <cell r="M73">
            <v>0</v>
          </cell>
        </row>
        <row r="74">
          <cell r="F74">
            <v>0</v>
          </cell>
          <cell r="H74">
            <v>0</v>
          </cell>
          <cell r="I74">
            <v>0</v>
          </cell>
          <cell r="J74">
            <v>0</v>
          </cell>
          <cell r="K74">
            <v>0</v>
          </cell>
          <cell r="M74">
            <v>0</v>
          </cell>
        </row>
        <row r="75">
          <cell r="F75">
            <v>0</v>
          </cell>
          <cell r="H75">
            <v>0</v>
          </cell>
          <cell r="I75">
            <v>0</v>
          </cell>
          <cell r="J75">
            <v>0</v>
          </cell>
          <cell r="K75">
            <v>0</v>
          </cell>
          <cell r="M75">
            <v>0</v>
          </cell>
        </row>
        <row r="76">
          <cell r="F76">
            <v>0</v>
          </cell>
          <cell r="H76">
            <v>0</v>
          </cell>
          <cell r="I76">
            <v>0</v>
          </cell>
          <cell r="J76">
            <v>0</v>
          </cell>
          <cell r="K76">
            <v>0</v>
          </cell>
          <cell r="M76">
            <v>0</v>
          </cell>
        </row>
        <row r="77">
          <cell r="F77">
            <v>0</v>
          </cell>
          <cell r="H77">
            <v>0</v>
          </cell>
          <cell r="I77">
            <v>0</v>
          </cell>
          <cell r="J77">
            <v>0</v>
          </cell>
          <cell r="K77">
            <v>0</v>
          </cell>
          <cell r="M77">
            <v>0</v>
          </cell>
        </row>
        <row r="78">
          <cell r="F78">
            <v>0</v>
          </cell>
          <cell r="H78">
            <v>0</v>
          </cell>
          <cell r="I78">
            <v>0</v>
          </cell>
          <cell r="J78">
            <v>0</v>
          </cell>
          <cell r="K78">
            <v>0</v>
          </cell>
          <cell r="M78">
            <v>0</v>
          </cell>
        </row>
        <row r="79">
          <cell r="F79">
            <v>0</v>
          </cell>
          <cell r="H79">
            <v>0</v>
          </cell>
          <cell r="I79">
            <v>0</v>
          </cell>
          <cell r="J79">
            <v>0</v>
          </cell>
          <cell r="K79">
            <v>0</v>
          </cell>
          <cell r="M79">
            <v>0</v>
          </cell>
        </row>
        <row r="80">
          <cell r="F80">
            <v>283857</v>
          </cell>
          <cell r="H80">
            <v>0</v>
          </cell>
          <cell r="I80">
            <v>283857</v>
          </cell>
          <cell r="J80">
            <v>0</v>
          </cell>
          <cell r="K80">
            <v>283857</v>
          </cell>
          <cell r="M80">
            <v>683631</v>
          </cell>
        </row>
        <row r="82">
          <cell r="F82">
            <v>0</v>
          </cell>
          <cell r="H82">
            <v>0</v>
          </cell>
          <cell r="I82">
            <v>0</v>
          </cell>
          <cell r="J82">
            <v>0</v>
          </cell>
          <cell r="K82">
            <v>0</v>
          </cell>
          <cell r="M82">
            <v>0</v>
          </cell>
        </row>
        <row r="84">
          <cell r="F84">
            <v>0</v>
          </cell>
          <cell r="H84">
            <v>0</v>
          </cell>
          <cell r="I84">
            <v>0</v>
          </cell>
          <cell r="J84">
            <v>0</v>
          </cell>
          <cell r="K84">
            <v>0</v>
          </cell>
          <cell r="M84">
            <v>0</v>
          </cell>
        </row>
        <row r="86">
          <cell r="F86">
            <v>1622</v>
          </cell>
          <cell r="H86">
            <v>0</v>
          </cell>
          <cell r="I86">
            <v>1622</v>
          </cell>
          <cell r="J86">
            <v>0</v>
          </cell>
          <cell r="K86">
            <v>1622</v>
          </cell>
          <cell r="M86">
            <v>1288</v>
          </cell>
        </row>
        <row r="87">
          <cell r="F87">
            <v>45</v>
          </cell>
          <cell r="H87">
            <v>0</v>
          </cell>
          <cell r="I87">
            <v>45</v>
          </cell>
          <cell r="J87">
            <v>0</v>
          </cell>
          <cell r="K87">
            <v>45</v>
          </cell>
          <cell r="M87">
            <v>46</v>
          </cell>
        </row>
        <row r="88">
          <cell r="F88">
            <v>923</v>
          </cell>
          <cell r="H88">
            <v>0</v>
          </cell>
          <cell r="I88">
            <v>923</v>
          </cell>
          <cell r="J88">
            <v>0</v>
          </cell>
          <cell r="K88">
            <v>923</v>
          </cell>
          <cell r="M88">
            <v>0</v>
          </cell>
        </row>
        <row r="89">
          <cell r="F89">
            <v>21</v>
          </cell>
          <cell r="H89">
            <v>0</v>
          </cell>
          <cell r="I89">
            <v>21</v>
          </cell>
          <cell r="J89">
            <v>0</v>
          </cell>
          <cell r="K89">
            <v>21</v>
          </cell>
          <cell r="M89">
            <v>0</v>
          </cell>
        </row>
        <row r="90">
          <cell r="F90">
            <v>10</v>
          </cell>
          <cell r="H90">
            <v>0</v>
          </cell>
          <cell r="I90">
            <v>10</v>
          </cell>
          <cell r="J90">
            <v>0</v>
          </cell>
          <cell r="K90">
            <v>10</v>
          </cell>
          <cell r="M90">
            <v>22</v>
          </cell>
        </row>
        <row r="91">
          <cell r="F91">
            <v>8</v>
          </cell>
          <cell r="H91">
            <v>0</v>
          </cell>
          <cell r="I91">
            <v>8</v>
          </cell>
          <cell r="J91">
            <v>0</v>
          </cell>
          <cell r="K91">
            <v>8</v>
          </cell>
          <cell r="M91">
            <v>1</v>
          </cell>
        </row>
        <row r="92">
          <cell r="F92">
            <v>120</v>
          </cell>
          <cell r="H92">
            <v>0</v>
          </cell>
          <cell r="I92">
            <v>120</v>
          </cell>
          <cell r="J92">
            <v>0</v>
          </cell>
          <cell r="K92">
            <v>120</v>
          </cell>
          <cell r="M92">
            <v>154</v>
          </cell>
        </row>
        <row r="93">
          <cell r="F93">
            <v>792</v>
          </cell>
          <cell r="H93">
            <v>0</v>
          </cell>
          <cell r="I93">
            <v>792</v>
          </cell>
          <cell r="J93">
            <v>0</v>
          </cell>
          <cell r="K93">
            <v>792</v>
          </cell>
          <cell r="M93">
            <v>379</v>
          </cell>
        </row>
        <row r="94">
          <cell r="F94">
            <v>4840</v>
          </cell>
          <cell r="H94">
            <v>0</v>
          </cell>
          <cell r="I94">
            <v>4840</v>
          </cell>
          <cell r="J94">
            <v>0</v>
          </cell>
          <cell r="K94">
            <v>4840</v>
          </cell>
          <cell r="M94">
            <v>5538</v>
          </cell>
        </row>
        <row r="95">
          <cell r="F95">
            <v>43</v>
          </cell>
          <cell r="H95">
            <v>0</v>
          </cell>
          <cell r="I95">
            <v>43</v>
          </cell>
          <cell r="J95">
            <v>0</v>
          </cell>
          <cell r="K95">
            <v>43</v>
          </cell>
          <cell r="M95">
            <v>16</v>
          </cell>
        </row>
        <row r="96">
          <cell r="F96">
            <v>10</v>
          </cell>
          <cell r="H96">
            <v>0</v>
          </cell>
          <cell r="I96">
            <v>10</v>
          </cell>
          <cell r="J96">
            <v>0</v>
          </cell>
          <cell r="K96">
            <v>10</v>
          </cell>
          <cell r="M96">
            <v>0</v>
          </cell>
        </row>
        <row r="97">
          <cell r="F97">
            <v>9047</v>
          </cell>
          <cell r="H97">
            <v>0</v>
          </cell>
          <cell r="I97">
            <v>9047</v>
          </cell>
          <cell r="J97">
            <v>0</v>
          </cell>
          <cell r="K97">
            <v>9047</v>
          </cell>
          <cell r="M97">
            <v>8488</v>
          </cell>
        </row>
        <row r="98">
          <cell r="F98">
            <v>0</v>
          </cell>
          <cell r="H98">
            <v>0</v>
          </cell>
          <cell r="I98">
            <v>0</v>
          </cell>
          <cell r="J98">
            <v>0</v>
          </cell>
          <cell r="K98">
            <v>0</v>
          </cell>
          <cell r="M98">
            <v>0</v>
          </cell>
        </row>
        <row r="99">
          <cell r="F99">
            <v>0</v>
          </cell>
          <cell r="H99">
            <v>0</v>
          </cell>
          <cell r="I99">
            <v>0</v>
          </cell>
          <cell r="J99">
            <v>0</v>
          </cell>
          <cell r="K99">
            <v>0</v>
          </cell>
          <cell r="M99">
            <v>0</v>
          </cell>
        </row>
        <row r="100">
          <cell r="F100">
            <v>0</v>
          </cell>
          <cell r="H100">
            <v>0</v>
          </cell>
          <cell r="I100">
            <v>0</v>
          </cell>
          <cell r="J100">
            <v>0</v>
          </cell>
          <cell r="K100">
            <v>0</v>
          </cell>
          <cell r="M100">
            <v>0</v>
          </cell>
        </row>
        <row r="101">
          <cell r="F101">
            <v>0</v>
          </cell>
          <cell r="H101">
            <v>0</v>
          </cell>
          <cell r="I101">
            <v>0</v>
          </cell>
          <cell r="J101">
            <v>0</v>
          </cell>
          <cell r="K101">
            <v>0</v>
          </cell>
          <cell r="M101">
            <v>0</v>
          </cell>
        </row>
        <row r="102">
          <cell r="F102">
            <v>0</v>
          </cell>
          <cell r="H102">
            <v>0</v>
          </cell>
          <cell r="I102">
            <v>0</v>
          </cell>
          <cell r="J102">
            <v>0</v>
          </cell>
          <cell r="K102">
            <v>0</v>
          </cell>
          <cell r="M102">
            <v>0</v>
          </cell>
        </row>
        <row r="103">
          <cell r="F103">
            <v>0</v>
          </cell>
          <cell r="H103">
            <v>0</v>
          </cell>
          <cell r="I103">
            <v>0</v>
          </cell>
          <cell r="J103">
            <v>0</v>
          </cell>
          <cell r="K103">
            <v>0</v>
          </cell>
          <cell r="M103">
            <v>0</v>
          </cell>
        </row>
        <row r="104">
          <cell r="F104">
            <v>0</v>
          </cell>
          <cell r="H104">
            <v>0</v>
          </cell>
          <cell r="I104">
            <v>0</v>
          </cell>
          <cell r="J104">
            <v>0</v>
          </cell>
          <cell r="K104">
            <v>0</v>
          </cell>
          <cell r="M104">
            <v>0</v>
          </cell>
        </row>
        <row r="105">
          <cell r="F105">
            <v>0</v>
          </cell>
          <cell r="H105">
            <v>0</v>
          </cell>
          <cell r="I105">
            <v>0</v>
          </cell>
          <cell r="J105">
            <v>0</v>
          </cell>
          <cell r="K105">
            <v>0</v>
          </cell>
          <cell r="M105">
            <v>0</v>
          </cell>
        </row>
        <row r="106">
          <cell r="F106">
            <v>0</v>
          </cell>
          <cell r="H106">
            <v>0</v>
          </cell>
          <cell r="I106">
            <v>0</v>
          </cell>
          <cell r="J106">
            <v>0</v>
          </cell>
          <cell r="K106">
            <v>0</v>
          </cell>
          <cell r="M106">
            <v>0</v>
          </cell>
        </row>
        <row r="107">
          <cell r="F107">
            <v>0</v>
          </cell>
          <cell r="H107">
            <v>0</v>
          </cell>
          <cell r="I107">
            <v>0</v>
          </cell>
          <cell r="J107">
            <v>0</v>
          </cell>
          <cell r="K107">
            <v>0</v>
          </cell>
          <cell r="M107">
            <v>0</v>
          </cell>
        </row>
        <row r="108">
          <cell r="F108">
            <v>0</v>
          </cell>
          <cell r="H108">
            <v>0</v>
          </cell>
          <cell r="I108">
            <v>0</v>
          </cell>
          <cell r="J108">
            <v>0</v>
          </cell>
          <cell r="K108">
            <v>0</v>
          </cell>
          <cell r="M108">
            <v>0</v>
          </cell>
        </row>
        <row r="109">
          <cell r="F109">
            <v>0</v>
          </cell>
          <cell r="H109">
            <v>0</v>
          </cell>
          <cell r="I109">
            <v>0</v>
          </cell>
          <cell r="J109">
            <v>0</v>
          </cell>
          <cell r="K109">
            <v>0</v>
          </cell>
          <cell r="M109">
            <v>0</v>
          </cell>
        </row>
        <row r="110">
          <cell r="F110">
            <v>0</v>
          </cell>
          <cell r="H110">
            <v>0</v>
          </cell>
          <cell r="I110">
            <v>0</v>
          </cell>
          <cell r="J110">
            <v>0</v>
          </cell>
          <cell r="K110">
            <v>0</v>
          </cell>
          <cell r="M110">
            <v>0</v>
          </cell>
        </row>
        <row r="111">
          <cell r="F111">
            <v>0</v>
          </cell>
          <cell r="H111">
            <v>0</v>
          </cell>
          <cell r="I111">
            <v>0</v>
          </cell>
          <cell r="J111">
            <v>0</v>
          </cell>
          <cell r="K111">
            <v>0</v>
          </cell>
          <cell r="M111">
            <v>0</v>
          </cell>
        </row>
        <row r="112">
          <cell r="F112">
            <v>0</v>
          </cell>
          <cell r="H112">
            <v>0</v>
          </cell>
          <cell r="I112">
            <v>0</v>
          </cell>
          <cell r="J112">
            <v>0</v>
          </cell>
          <cell r="K112">
            <v>0</v>
          </cell>
          <cell r="M112">
            <v>0</v>
          </cell>
        </row>
        <row r="113">
          <cell r="F113">
            <v>0</v>
          </cell>
          <cell r="H113">
            <v>0</v>
          </cell>
          <cell r="I113">
            <v>0</v>
          </cell>
          <cell r="J113">
            <v>0</v>
          </cell>
          <cell r="K113">
            <v>0</v>
          </cell>
          <cell r="M113">
            <v>0</v>
          </cell>
        </row>
        <row r="114">
          <cell r="F114">
            <v>0</v>
          </cell>
          <cell r="H114">
            <v>0</v>
          </cell>
          <cell r="I114">
            <v>0</v>
          </cell>
          <cell r="J114">
            <v>0</v>
          </cell>
          <cell r="K114">
            <v>0</v>
          </cell>
          <cell r="M114">
            <v>0</v>
          </cell>
        </row>
        <row r="115">
          <cell r="F115">
            <v>0</v>
          </cell>
          <cell r="H115">
            <v>0</v>
          </cell>
          <cell r="I115">
            <v>0</v>
          </cell>
          <cell r="J115">
            <v>0</v>
          </cell>
          <cell r="K115">
            <v>0</v>
          </cell>
          <cell r="M115">
            <v>0</v>
          </cell>
        </row>
        <row r="116">
          <cell r="F116">
            <v>0</v>
          </cell>
          <cell r="H116">
            <v>0</v>
          </cell>
          <cell r="I116">
            <v>0</v>
          </cell>
          <cell r="J116">
            <v>0</v>
          </cell>
          <cell r="K116">
            <v>0</v>
          </cell>
          <cell r="M116">
            <v>0</v>
          </cell>
        </row>
        <row r="117">
          <cell r="F117">
            <v>0</v>
          </cell>
          <cell r="H117">
            <v>0</v>
          </cell>
          <cell r="I117">
            <v>0</v>
          </cell>
          <cell r="J117">
            <v>0</v>
          </cell>
          <cell r="K117">
            <v>0</v>
          </cell>
          <cell r="M117">
            <v>0</v>
          </cell>
        </row>
        <row r="118">
          <cell r="F118">
            <v>0</v>
          </cell>
          <cell r="H118">
            <v>0</v>
          </cell>
          <cell r="I118">
            <v>0</v>
          </cell>
          <cell r="J118">
            <v>0</v>
          </cell>
          <cell r="K118">
            <v>0</v>
          </cell>
          <cell r="M118">
            <v>0</v>
          </cell>
        </row>
        <row r="119">
          <cell r="F119">
            <v>0</v>
          </cell>
          <cell r="H119">
            <v>0</v>
          </cell>
          <cell r="I119">
            <v>0</v>
          </cell>
          <cell r="J119">
            <v>0</v>
          </cell>
          <cell r="K119">
            <v>0</v>
          </cell>
          <cell r="M119">
            <v>0</v>
          </cell>
        </row>
        <row r="120">
          <cell r="F120">
            <v>0</v>
          </cell>
          <cell r="H120">
            <v>0</v>
          </cell>
          <cell r="I120">
            <v>0</v>
          </cell>
          <cell r="J120">
            <v>0</v>
          </cell>
          <cell r="K120">
            <v>0</v>
          </cell>
          <cell r="M120">
            <v>0</v>
          </cell>
        </row>
        <row r="121">
          <cell r="F121">
            <v>0</v>
          </cell>
          <cell r="H121">
            <v>0</v>
          </cell>
          <cell r="I121">
            <v>0</v>
          </cell>
          <cell r="J121">
            <v>0</v>
          </cell>
          <cell r="K121">
            <v>0</v>
          </cell>
          <cell r="M121">
            <v>0</v>
          </cell>
        </row>
        <row r="122">
          <cell r="F122">
            <v>0</v>
          </cell>
          <cell r="H122">
            <v>0</v>
          </cell>
          <cell r="I122">
            <v>0</v>
          </cell>
          <cell r="J122">
            <v>0</v>
          </cell>
          <cell r="K122">
            <v>0</v>
          </cell>
          <cell r="M122">
            <v>0</v>
          </cell>
        </row>
        <row r="123">
          <cell r="F123">
            <v>17481</v>
          </cell>
          <cell r="H123">
            <v>0</v>
          </cell>
          <cell r="I123">
            <v>17481</v>
          </cell>
          <cell r="J123">
            <v>0</v>
          </cell>
          <cell r="K123">
            <v>17481</v>
          </cell>
          <cell r="M123">
            <v>15932</v>
          </cell>
        </row>
        <row r="125">
          <cell r="F125">
            <v>0</v>
          </cell>
          <cell r="H125">
            <v>0</v>
          </cell>
          <cell r="I125">
            <v>0</v>
          </cell>
          <cell r="J125">
            <v>0</v>
          </cell>
          <cell r="K125">
            <v>0</v>
          </cell>
          <cell r="M125">
            <v>0</v>
          </cell>
        </row>
        <row r="126">
          <cell r="F126">
            <v>0</v>
          </cell>
          <cell r="H126">
            <v>0</v>
          </cell>
          <cell r="I126">
            <v>0</v>
          </cell>
          <cell r="J126">
            <v>0</v>
          </cell>
          <cell r="K126">
            <v>0</v>
          </cell>
          <cell r="M126">
            <v>0</v>
          </cell>
        </row>
        <row r="127">
          <cell r="F127">
            <v>29264</v>
          </cell>
          <cell r="H127">
            <v>0</v>
          </cell>
          <cell r="I127">
            <v>29264</v>
          </cell>
          <cell r="J127">
            <v>0</v>
          </cell>
          <cell r="K127">
            <v>29264</v>
          </cell>
          <cell r="M127">
            <v>28215</v>
          </cell>
        </row>
        <row r="128">
          <cell r="F128">
            <v>-29264</v>
          </cell>
          <cell r="H128">
            <v>0</v>
          </cell>
          <cell r="I128">
            <v>-29264</v>
          </cell>
          <cell r="J128">
            <v>0</v>
          </cell>
          <cell r="K128">
            <v>-29264</v>
          </cell>
          <cell r="M128">
            <v>-28215</v>
          </cell>
        </row>
        <row r="129">
          <cell r="F129">
            <v>5</v>
          </cell>
          <cell r="H129">
            <v>0</v>
          </cell>
          <cell r="I129">
            <v>5</v>
          </cell>
          <cell r="J129">
            <v>0</v>
          </cell>
          <cell r="K129">
            <v>5</v>
          </cell>
          <cell r="M129">
            <v>5</v>
          </cell>
        </row>
        <row r="130">
          <cell r="F130">
            <v>0</v>
          </cell>
          <cell r="H130">
            <v>0</v>
          </cell>
          <cell r="I130">
            <v>0</v>
          </cell>
          <cell r="J130">
            <v>0</v>
          </cell>
          <cell r="K130">
            <v>0</v>
          </cell>
          <cell r="M130">
            <v>0</v>
          </cell>
        </row>
        <row r="131">
          <cell r="F131">
            <v>0</v>
          </cell>
          <cell r="H131">
            <v>0</v>
          </cell>
          <cell r="I131">
            <v>0</v>
          </cell>
          <cell r="J131">
            <v>0</v>
          </cell>
          <cell r="K131">
            <v>0</v>
          </cell>
          <cell r="M131">
            <v>0</v>
          </cell>
        </row>
        <row r="132">
          <cell r="F132">
            <v>0</v>
          </cell>
          <cell r="H132">
            <v>0</v>
          </cell>
          <cell r="I132">
            <v>0</v>
          </cell>
          <cell r="J132">
            <v>0</v>
          </cell>
          <cell r="K132">
            <v>0</v>
          </cell>
          <cell r="M132">
            <v>0</v>
          </cell>
        </row>
        <row r="133">
          <cell r="F133">
            <v>0</v>
          </cell>
          <cell r="H133">
            <v>0</v>
          </cell>
          <cell r="I133">
            <v>0</v>
          </cell>
          <cell r="J133">
            <v>0</v>
          </cell>
          <cell r="K133">
            <v>0</v>
          </cell>
          <cell r="M133">
            <v>0</v>
          </cell>
        </row>
        <row r="134">
          <cell r="F134">
            <v>5</v>
          </cell>
          <cell r="H134">
            <v>0</v>
          </cell>
          <cell r="I134">
            <v>5</v>
          </cell>
          <cell r="J134">
            <v>0</v>
          </cell>
          <cell r="K134">
            <v>5</v>
          </cell>
          <cell r="M134">
            <v>5</v>
          </cell>
        </row>
        <row r="136">
          <cell r="F136">
            <v>136</v>
          </cell>
          <cell r="H136">
            <v>0</v>
          </cell>
          <cell r="I136">
            <v>136</v>
          </cell>
          <cell r="J136">
            <v>0</v>
          </cell>
          <cell r="K136">
            <v>136</v>
          </cell>
          <cell r="M136">
            <v>136</v>
          </cell>
        </row>
        <row r="137">
          <cell r="F137">
            <v>0</v>
          </cell>
          <cell r="H137">
            <v>0</v>
          </cell>
          <cell r="I137">
            <v>0</v>
          </cell>
          <cell r="J137">
            <v>0</v>
          </cell>
          <cell r="K137">
            <v>0</v>
          </cell>
          <cell r="M137">
            <v>239</v>
          </cell>
        </row>
        <row r="138">
          <cell r="F138">
            <v>3927</v>
          </cell>
          <cell r="H138">
            <v>0</v>
          </cell>
          <cell r="I138">
            <v>3927</v>
          </cell>
          <cell r="J138">
            <v>0</v>
          </cell>
          <cell r="K138">
            <v>3927</v>
          </cell>
          <cell r="M138">
            <v>3927</v>
          </cell>
        </row>
        <row r="139">
          <cell r="F139">
            <v>0</v>
          </cell>
          <cell r="H139">
            <v>0</v>
          </cell>
          <cell r="I139">
            <v>0</v>
          </cell>
          <cell r="J139">
            <v>0</v>
          </cell>
          <cell r="K139">
            <v>0</v>
          </cell>
          <cell r="M139">
            <v>0</v>
          </cell>
        </row>
        <row r="140">
          <cell r="F140">
            <v>0</v>
          </cell>
          <cell r="H140">
            <v>0</v>
          </cell>
          <cell r="I140">
            <v>0</v>
          </cell>
          <cell r="J140">
            <v>0</v>
          </cell>
          <cell r="K140">
            <v>0</v>
          </cell>
          <cell r="M140">
            <v>0</v>
          </cell>
        </row>
        <row r="141">
          <cell r="F141">
            <v>0</v>
          </cell>
          <cell r="H141">
            <v>0</v>
          </cell>
          <cell r="I141">
            <v>0</v>
          </cell>
          <cell r="J141">
            <v>0</v>
          </cell>
          <cell r="K141">
            <v>0</v>
          </cell>
          <cell r="M141">
            <v>0</v>
          </cell>
        </row>
        <row r="142">
          <cell r="F142">
            <v>0</v>
          </cell>
          <cell r="H142">
            <v>0</v>
          </cell>
          <cell r="I142">
            <v>0</v>
          </cell>
          <cell r="J142">
            <v>0</v>
          </cell>
          <cell r="K142">
            <v>0</v>
          </cell>
          <cell r="M142">
            <v>0</v>
          </cell>
        </row>
        <row r="143">
          <cell r="F143">
            <v>0</v>
          </cell>
          <cell r="H143">
            <v>0</v>
          </cell>
          <cell r="I143">
            <v>0</v>
          </cell>
          <cell r="J143">
            <v>0</v>
          </cell>
          <cell r="K143">
            <v>0</v>
          </cell>
          <cell r="M143">
            <v>0</v>
          </cell>
        </row>
        <row r="144">
          <cell r="F144">
            <v>4063</v>
          </cell>
          <cell r="H144">
            <v>0</v>
          </cell>
          <cell r="I144">
            <v>4063</v>
          </cell>
          <cell r="J144">
            <v>0</v>
          </cell>
          <cell r="K144">
            <v>4063</v>
          </cell>
          <cell r="M144">
            <v>4302</v>
          </cell>
        </row>
        <row r="146">
          <cell r="F146">
            <v>2500</v>
          </cell>
          <cell r="H146">
            <v>0</v>
          </cell>
          <cell r="I146">
            <v>2500</v>
          </cell>
          <cell r="J146">
            <v>0</v>
          </cell>
          <cell r="K146">
            <v>2500</v>
          </cell>
          <cell r="M146">
            <v>2500</v>
          </cell>
        </row>
        <row r="147">
          <cell r="F147">
            <v>0</v>
          </cell>
          <cell r="H147">
            <v>0</v>
          </cell>
          <cell r="I147">
            <v>0</v>
          </cell>
          <cell r="J147">
            <v>0</v>
          </cell>
          <cell r="K147">
            <v>0</v>
          </cell>
          <cell r="M147">
            <v>0</v>
          </cell>
        </row>
        <row r="148">
          <cell r="F148">
            <v>0</v>
          </cell>
          <cell r="H148">
            <v>0</v>
          </cell>
          <cell r="I148">
            <v>0</v>
          </cell>
          <cell r="J148">
            <v>0</v>
          </cell>
          <cell r="K148">
            <v>0</v>
          </cell>
          <cell r="M148">
            <v>0</v>
          </cell>
        </row>
        <row r="149">
          <cell r="F149">
            <v>0</v>
          </cell>
          <cell r="H149">
            <v>0</v>
          </cell>
          <cell r="I149">
            <v>0</v>
          </cell>
          <cell r="J149">
            <v>0</v>
          </cell>
          <cell r="K149">
            <v>0</v>
          </cell>
          <cell r="M149">
            <v>0</v>
          </cell>
        </row>
        <row r="150">
          <cell r="F150">
            <v>2500</v>
          </cell>
          <cell r="H150">
            <v>0</v>
          </cell>
          <cell r="I150">
            <v>2500</v>
          </cell>
          <cell r="J150">
            <v>0</v>
          </cell>
          <cell r="K150">
            <v>2500</v>
          </cell>
          <cell r="M150">
            <v>2500</v>
          </cell>
        </row>
        <row r="152">
          <cell r="F152">
            <v>200</v>
          </cell>
          <cell r="H152">
            <v>0</v>
          </cell>
          <cell r="I152">
            <v>200</v>
          </cell>
          <cell r="J152">
            <v>0</v>
          </cell>
          <cell r="K152">
            <v>200</v>
          </cell>
          <cell r="M152">
            <v>200</v>
          </cell>
        </row>
        <row r="153">
          <cell r="F153">
            <v>0</v>
          </cell>
          <cell r="H153">
            <v>0</v>
          </cell>
          <cell r="I153">
            <v>0</v>
          </cell>
          <cell r="J153">
            <v>0</v>
          </cell>
          <cell r="K153">
            <v>0</v>
          </cell>
          <cell r="M153">
            <v>0</v>
          </cell>
        </row>
        <row r="154">
          <cell r="F154">
            <v>200</v>
          </cell>
          <cell r="H154">
            <v>0</v>
          </cell>
          <cell r="I154">
            <v>200</v>
          </cell>
          <cell r="J154">
            <v>0</v>
          </cell>
          <cell r="K154">
            <v>200</v>
          </cell>
          <cell r="M154">
            <v>200</v>
          </cell>
        </row>
        <row r="156">
          <cell r="F156">
            <v>1353</v>
          </cell>
          <cell r="H156">
            <v>0</v>
          </cell>
          <cell r="I156">
            <v>1353</v>
          </cell>
          <cell r="J156">
            <v>0</v>
          </cell>
          <cell r="K156">
            <v>1353</v>
          </cell>
          <cell r="M156">
            <v>1353</v>
          </cell>
        </row>
        <row r="157">
          <cell r="F157">
            <v>0</v>
          </cell>
          <cell r="H157">
            <v>0</v>
          </cell>
          <cell r="I157">
            <v>0</v>
          </cell>
          <cell r="J157">
            <v>0</v>
          </cell>
          <cell r="K157">
            <v>0</v>
          </cell>
          <cell r="M157">
            <v>0</v>
          </cell>
        </row>
        <row r="158">
          <cell r="F158">
            <v>1353</v>
          </cell>
          <cell r="H158">
            <v>0</v>
          </cell>
          <cell r="I158">
            <v>1353</v>
          </cell>
          <cell r="J158">
            <v>0</v>
          </cell>
          <cell r="K158">
            <v>1353</v>
          </cell>
          <cell r="M158">
            <v>1353</v>
          </cell>
        </row>
        <row r="160">
          <cell r="F160">
            <v>0</v>
          </cell>
          <cell r="H160">
            <v>0</v>
          </cell>
          <cell r="I160">
            <v>0</v>
          </cell>
          <cell r="J160">
            <v>0</v>
          </cell>
          <cell r="K160">
            <v>0</v>
          </cell>
          <cell r="M160">
            <v>0</v>
          </cell>
        </row>
        <row r="161">
          <cell r="F161">
            <v>-1</v>
          </cell>
          <cell r="H161">
            <v>0</v>
          </cell>
          <cell r="I161">
            <v>-1</v>
          </cell>
          <cell r="J161">
            <v>0</v>
          </cell>
          <cell r="K161">
            <v>-1</v>
          </cell>
          <cell r="M161">
            <v>129</v>
          </cell>
        </row>
        <row r="162">
          <cell r="F162">
            <v>-19</v>
          </cell>
          <cell r="H162">
            <v>0</v>
          </cell>
          <cell r="I162">
            <v>-19</v>
          </cell>
          <cell r="J162">
            <v>0</v>
          </cell>
          <cell r="K162">
            <v>-19</v>
          </cell>
          <cell r="M162">
            <v>0</v>
          </cell>
        </row>
        <row r="163">
          <cell r="F163">
            <v>91</v>
          </cell>
          <cell r="H163">
            <v>0</v>
          </cell>
          <cell r="I163">
            <v>91</v>
          </cell>
          <cell r="J163">
            <v>0</v>
          </cell>
          <cell r="K163">
            <v>91</v>
          </cell>
          <cell r="M163">
            <v>91</v>
          </cell>
        </row>
        <row r="164">
          <cell r="F164">
            <v>0</v>
          </cell>
          <cell r="H164">
            <v>0</v>
          </cell>
          <cell r="I164">
            <v>0</v>
          </cell>
          <cell r="J164">
            <v>0</v>
          </cell>
          <cell r="K164">
            <v>0</v>
          </cell>
          <cell r="M164">
            <v>0</v>
          </cell>
        </row>
        <row r="165">
          <cell r="F165">
            <v>0</v>
          </cell>
          <cell r="H165">
            <v>0</v>
          </cell>
          <cell r="I165">
            <v>0</v>
          </cell>
          <cell r="J165">
            <v>0</v>
          </cell>
          <cell r="K165">
            <v>0</v>
          </cell>
          <cell r="M165">
            <v>0</v>
          </cell>
        </row>
        <row r="166">
          <cell r="F166">
            <v>71</v>
          </cell>
          <cell r="H166">
            <v>0</v>
          </cell>
          <cell r="I166">
            <v>71</v>
          </cell>
          <cell r="J166">
            <v>0</v>
          </cell>
          <cell r="K166">
            <v>71</v>
          </cell>
          <cell r="M166">
            <v>220</v>
          </cell>
        </row>
        <row r="168">
          <cell r="F168">
            <v>50000</v>
          </cell>
          <cell r="H168">
            <v>0</v>
          </cell>
          <cell r="I168">
            <v>50000</v>
          </cell>
          <cell r="J168">
            <v>0</v>
          </cell>
          <cell r="K168">
            <v>50000</v>
          </cell>
          <cell r="M168">
            <v>0</v>
          </cell>
        </row>
        <row r="169">
          <cell r="F169">
            <v>50000</v>
          </cell>
          <cell r="H169">
            <v>0</v>
          </cell>
          <cell r="I169">
            <v>50000</v>
          </cell>
          <cell r="J169">
            <v>0</v>
          </cell>
          <cell r="K169">
            <v>50000</v>
          </cell>
          <cell r="M169">
            <v>0</v>
          </cell>
        </row>
        <row r="171">
          <cell r="F171">
            <v>0</v>
          </cell>
          <cell r="H171">
            <v>0</v>
          </cell>
          <cell r="I171">
            <v>0</v>
          </cell>
          <cell r="J171">
            <v>0</v>
          </cell>
          <cell r="K171">
            <v>0</v>
          </cell>
          <cell r="M171">
            <v>0</v>
          </cell>
        </row>
        <row r="172">
          <cell r="F172">
            <v>0</v>
          </cell>
          <cell r="H172">
            <v>0</v>
          </cell>
          <cell r="I172">
            <v>0</v>
          </cell>
          <cell r="J172">
            <v>0</v>
          </cell>
          <cell r="K172">
            <v>0</v>
          </cell>
          <cell r="M172">
            <v>0</v>
          </cell>
        </row>
        <row r="173">
          <cell r="F173">
            <v>0</v>
          </cell>
          <cell r="H173">
            <v>0</v>
          </cell>
          <cell r="I173">
            <v>0</v>
          </cell>
          <cell r="J173">
            <v>0</v>
          </cell>
          <cell r="K173">
            <v>0</v>
          </cell>
          <cell r="M173">
            <v>0</v>
          </cell>
        </row>
        <row r="174">
          <cell r="F174">
            <v>0</v>
          </cell>
          <cell r="H174">
            <v>0</v>
          </cell>
          <cell r="I174">
            <v>0</v>
          </cell>
          <cell r="J174">
            <v>0</v>
          </cell>
          <cell r="K174">
            <v>0</v>
          </cell>
          <cell r="M174">
            <v>0</v>
          </cell>
        </row>
        <row r="175">
          <cell r="F175">
            <v>-1614</v>
          </cell>
          <cell r="H175">
            <v>0</v>
          </cell>
          <cell r="I175">
            <v>-1614</v>
          </cell>
          <cell r="J175">
            <v>0</v>
          </cell>
          <cell r="K175">
            <v>-1614</v>
          </cell>
          <cell r="M175">
            <v>-1439</v>
          </cell>
        </row>
        <row r="176">
          <cell r="F176">
            <v>-259</v>
          </cell>
          <cell r="H176">
            <v>0</v>
          </cell>
          <cell r="I176">
            <v>-259</v>
          </cell>
          <cell r="J176">
            <v>224</v>
          </cell>
          <cell r="K176">
            <v>-35</v>
          </cell>
          <cell r="M176">
            <v>-104</v>
          </cell>
        </row>
        <row r="177">
          <cell r="F177">
            <v>-226</v>
          </cell>
          <cell r="H177">
            <v>0</v>
          </cell>
          <cell r="I177">
            <v>-226</v>
          </cell>
          <cell r="J177">
            <v>0</v>
          </cell>
          <cell r="K177">
            <v>-226</v>
          </cell>
          <cell r="M177">
            <v>-320</v>
          </cell>
        </row>
        <row r="178">
          <cell r="F178">
            <v>0</v>
          </cell>
          <cell r="H178">
            <v>0</v>
          </cell>
          <cell r="I178">
            <v>0</v>
          </cell>
          <cell r="J178">
            <v>0</v>
          </cell>
          <cell r="K178">
            <v>0</v>
          </cell>
          <cell r="M178">
            <v>-100</v>
          </cell>
        </row>
        <row r="179">
          <cell r="F179">
            <v>-2099</v>
          </cell>
          <cell r="H179">
            <v>0</v>
          </cell>
          <cell r="I179">
            <v>-2099</v>
          </cell>
          <cell r="J179">
            <v>224</v>
          </cell>
          <cell r="K179">
            <v>-1875</v>
          </cell>
          <cell r="M179">
            <v>-1963</v>
          </cell>
        </row>
        <row r="181">
          <cell r="F181">
            <v>0</v>
          </cell>
          <cell r="H181">
            <v>0</v>
          </cell>
          <cell r="I181">
            <v>0</v>
          </cell>
          <cell r="J181">
            <v>0</v>
          </cell>
          <cell r="K181">
            <v>0</v>
          </cell>
          <cell r="M181">
            <v>0</v>
          </cell>
        </row>
        <row r="182">
          <cell r="F182">
            <v>-23</v>
          </cell>
          <cell r="H182">
            <v>0</v>
          </cell>
          <cell r="I182">
            <v>-23</v>
          </cell>
          <cell r="J182">
            <v>0</v>
          </cell>
          <cell r="K182">
            <v>-23</v>
          </cell>
          <cell r="M182">
            <v>0</v>
          </cell>
        </row>
        <row r="183">
          <cell r="F183">
            <v>-163</v>
          </cell>
          <cell r="H183">
            <v>0</v>
          </cell>
          <cell r="I183">
            <v>-163</v>
          </cell>
          <cell r="J183">
            <v>0</v>
          </cell>
          <cell r="K183">
            <v>-163</v>
          </cell>
          <cell r="M183">
            <v>-152</v>
          </cell>
        </row>
        <row r="184">
          <cell r="F184">
            <v>-22</v>
          </cell>
          <cell r="H184">
            <v>0</v>
          </cell>
          <cell r="I184">
            <v>-22</v>
          </cell>
          <cell r="J184">
            <v>0</v>
          </cell>
          <cell r="K184">
            <v>-22</v>
          </cell>
          <cell r="M184">
            <v>-22</v>
          </cell>
        </row>
        <row r="185">
          <cell r="F185">
            <v>-208</v>
          </cell>
          <cell r="H185">
            <v>0</v>
          </cell>
          <cell r="I185">
            <v>-208</v>
          </cell>
          <cell r="J185">
            <v>0</v>
          </cell>
          <cell r="K185">
            <v>-208</v>
          </cell>
          <cell r="M185">
            <v>-174</v>
          </cell>
        </row>
        <row r="187">
          <cell r="F187">
            <v>0</v>
          </cell>
          <cell r="H187">
            <v>0</v>
          </cell>
          <cell r="I187">
            <v>0</v>
          </cell>
          <cell r="J187">
            <v>0</v>
          </cell>
          <cell r="K187">
            <v>0</v>
          </cell>
          <cell r="M187">
            <v>0</v>
          </cell>
        </row>
        <row r="188">
          <cell r="F188">
            <v>-462</v>
          </cell>
          <cell r="H188">
            <v>0</v>
          </cell>
          <cell r="I188">
            <v>-462</v>
          </cell>
          <cell r="J188">
            <v>0</v>
          </cell>
          <cell r="K188">
            <v>-462</v>
          </cell>
          <cell r="M188">
            <v>-794</v>
          </cell>
        </row>
        <row r="189">
          <cell r="F189">
            <v>-462</v>
          </cell>
          <cell r="H189">
            <v>0</v>
          </cell>
          <cell r="I189">
            <v>-462</v>
          </cell>
          <cell r="J189">
            <v>0</v>
          </cell>
          <cell r="K189">
            <v>-462</v>
          </cell>
          <cell r="M189">
            <v>-794</v>
          </cell>
        </row>
        <row r="191">
          <cell r="F191">
            <v>0</v>
          </cell>
          <cell r="H191">
            <v>0</v>
          </cell>
          <cell r="I191">
            <v>0</v>
          </cell>
          <cell r="J191">
            <v>0</v>
          </cell>
          <cell r="K191">
            <v>0</v>
          </cell>
          <cell r="M191">
            <v>0</v>
          </cell>
        </row>
        <row r="192">
          <cell r="F192">
            <v>0</v>
          </cell>
          <cell r="H192">
            <v>0</v>
          </cell>
          <cell r="I192">
            <v>0</v>
          </cell>
          <cell r="J192">
            <v>0</v>
          </cell>
          <cell r="K192">
            <v>0</v>
          </cell>
          <cell r="M192">
            <v>0</v>
          </cell>
        </row>
        <row r="193">
          <cell r="F193">
            <v>0</v>
          </cell>
          <cell r="H193">
            <v>0</v>
          </cell>
          <cell r="I193">
            <v>0</v>
          </cell>
          <cell r="J193">
            <v>0</v>
          </cell>
          <cell r="K193">
            <v>0</v>
          </cell>
          <cell r="M193">
            <v>0</v>
          </cell>
        </row>
        <row r="194">
          <cell r="F194">
            <v>-47</v>
          </cell>
          <cell r="H194">
            <v>0</v>
          </cell>
          <cell r="I194">
            <v>-47</v>
          </cell>
          <cell r="J194">
            <v>0</v>
          </cell>
          <cell r="K194">
            <v>-47</v>
          </cell>
          <cell r="M194">
            <v>-47</v>
          </cell>
        </row>
        <row r="195">
          <cell r="F195">
            <v>-47</v>
          </cell>
          <cell r="H195">
            <v>0</v>
          </cell>
          <cell r="I195">
            <v>-47</v>
          </cell>
          <cell r="J195">
            <v>0</v>
          </cell>
          <cell r="K195">
            <v>-47</v>
          </cell>
          <cell r="M195">
            <v>-47</v>
          </cell>
        </row>
        <row r="197">
          <cell r="F197">
            <v>0</v>
          </cell>
          <cell r="H197">
            <v>0</v>
          </cell>
          <cell r="I197">
            <v>0</v>
          </cell>
          <cell r="J197">
            <v>0</v>
          </cell>
          <cell r="K197">
            <v>0</v>
          </cell>
          <cell r="M197">
            <v>0</v>
          </cell>
        </row>
        <row r="199">
          <cell r="F199">
            <v>0</v>
          </cell>
          <cell r="H199">
            <v>0</v>
          </cell>
          <cell r="I199">
            <v>0</v>
          </cell>
          <cell r="J199">
            <v>0</v>
          </cell>
          <cell r="K199">
            <v>0</v>
          </cell>
          <cell r="M199">
            <v>0</v>
          </cell>
        </row>
        <row r="200">
          <cell r="F200">
            <v>0</v>
          </cell>
          <cell r="H200">
            <v>0</v>
          </cell>
          <cell r="I200">
            <v>0</v>
          </cell>
          <cell r="J200">
            <v>0</v>
          </cell>
          <cell r="K200">
            <v>0</v>
          </cell>
          <cell r="M200">
            <v>0</v>
          </cell>
        </row>
        <row r="201">
          <cell r="F201">
            <v>0</v>
          </cell>
          <cell r="H201">
            <v>0</v>
          </cell>
          <cell r="I201">
            <v>0</v>
          </cell>
          <cell r="J201">
            <v>0</v>
          </cell>
          <cell r="K201">
            <v>0</v>
          </cell>
          <cell r="M201">
            <v>0</v>
          </cell>
        </row>
        <row r="202">
          <cell r="F202">
            <v>0</v>
          </cell>
          <cell r="H202">
            <v>0</v>
          </cell>
          <cell r="I202">
            <v>0</v>
          </cell>
          <cell r="J202">
            <v>0</v>
          </cell>
          <cell r="K202">
            <v>0</v>
          </cell>
          <cell r="M202">
            <v>0</v>
          </cell>
        </row>
        <row r="203">
          <cell r="F203">
            <v>0</v>
          </cell>
          <cell r="H203">
            <v>0</v>
          </cell>
          <cell r="I203">
            <v>0</v>
          </cell>
          <cell r="J203">
            <v>0</v>
          </cell>
          <cell r="K203">
            <v>0</v>
          </cell>
          <cell r="M203">
            <v>0</v>
          </cell>
        </row>
        <row r="204">
          <cell r="F204">
            <v>0</v>
          </cell>
          <cell r="H204">
            <v>0</v>
          </cell>
          <cell r="I204">
            <v>0</v>
          </cell>
          <cell r="J204">
            <v>0</v>
          </cell>
          <cell r="K204">
            <v>0</v>
          </cell>
          <cell r="M204">
            <v>0</v>
          </cell>
        </row>
        <row r="205">
          <cell r="F205">
            <v>0</v>
          </cell>
          <cell r="H205">
            <v>0</v>
          </cell>
          <cell r="I205">
            <v>0</v>
          </cell>
          <cell r="J205">
            <v>0</v>
          </cell>
          <cell r="K205">
            <v>0</v>
          </cell>
          <cell r="M205">
            <v>0</v>
          </cell>
        </row>
        <row r="206">
          <cell r="F206">
            <v>0</v>
          </cell>
          <cell r="H206">
            <v>0</v>
          </cell>
          <cell r="I206">
            <v>0</v>
          </cell>
          <cell r="J206">
            <v>0</v>
          </cell>
          <cell r="K206">
            <v>0</v>
          </cell>
          <cell r="M206">
            <v>0</v>
          </cell>
        </row>
        <row r="207">
          <cell r="F207">
            <v>0</v>
          </cell>
          <cell r="H207">
            <v>0</v>
          </cell>
          <cell r="I207">
            <v>0</v>
          </cell>
          <cell r="J207">
            <v>0</v>
          </cell>
          <cell r="K207">
            <v>0</v>
          </cell>
          <cell r="M207">
            <v>0</v>
          </cell>
        </row>
        <row r="208">
          <cell r="F208">
            <v>0</v>
          </cell>
          <cell r="H208">
            <v>0</v>
          </cell>
          <cell r="I208">
            <v>0</v>
          </cell>
          <cell r="J208">
            <v>0</v>
          </cell>
          <cell r="K208">
            <v>0</v>
          </cell>
          <cell r="M208">
            <v>0</v>
          </cell>
        </row>
        <row r="209">
          <cell r="F209">
            <v>0</v>
          </cell>
          <cell r="H209">
            <v>0</v>
          </cell>
          <cell r="I209">
            <v>0</v>
          </cell>
          <cell r="J209">
            <v>0</v>
          </cell>
          <cell r="K209">
            <v>0</v>
          </cell>
          <cell r="M209">
            <v>0</v>
          </cell>
        </row>
        <row r="210">
          <cell r="F210">
            <v>0</v>
          </cell>
          <cell r="H210">
            <v>0</v>
          </cell>
          <cell r="I210">
            <v>0</v>
          </cell>
          <cell r="J210">
            <v>0</v>
          </cell>
          <cell r="K210">
            <v>0</v>
          </cell>
          <cell r="M210">
            <v>0</v>
          </cell>
        </row>
        <row r="211">
          <cell r="F211">
            <v>0</v>
          </cell>
          <cell r="H211">
            <v>0</v>
          </cell>
          <cell r="I211">
            <v>0</v>
          </cell>
          <cell r="J211">
            <v>0</v>
          </cell>
          <cell r="K211">
            <v>0</v>
          </cell>
          <cell r="M211">
            <v>0</v>
          </cell>
        </row>
        <row r="212">
          <cell r="F212">
            <v>0</v>
          </cell>
          <cell r="H212">
            <v>0</v>
          </cell>
          <cell r="I212">
            <v>0</v>
          </cell>
          <cell r="J212">
            <v>0</v>
          </cell>
          <cell r="K212">
            <v>0</v>
          </cell>
          <cell r="M212">
            <v>0</v>
          </cell>
        </row>
        <row r="213">
          <cell r="F213">
            <v>0</v>
          </cell>
          <cell r="H213">
            <v>0</v>
          </cell>
          <cell r="I213">
            <v>0</v>
          </cell>
          <cell r="J213">
            <v>0</v>
          </cell>
          <cell r="K213">
            <v>0</v>
          </cell>
          <cell r="M213">
            <v>0</v>
          </cell>
        </row>
        <row r="214">
          <cell r="F214">
            <v>0</v>
          </cell>
          <cell r="H214">
            <v>0</v>
          </cell>
          <cell r="I214">
            <v>0</v>
          </cell>
          <cell r="J214">
            <v>0</v>
          </cell>
          <cell r="K214">
            <v>0</v>
          </cell>
          <cell r="M214">
            <v>0</v>
          </cell>
        </row>
        <row r="215">
          <cell r="F215">
            <v>0</v>
          </cell>
          <cell r="H215">
            <v>0</v>
          </cell>
          <cell r="I215">
            <v>0</v>
          </cell>
          <cell r="J215">
            <v>0</v>
          </cell>
          <cell r="K215">
            <v>0</v>
          </cell>
          <cell r="M215">
            <v>0</v>
          </cell>
        </row>
        <row r="216">
          <cell r="F216">
            <v>0</v>
          </cell>
          <cell r="H216">
            <v>0</v>
          </cell>
          <cell r="I216">
            <v>0</v>
          </cell>
          <cell r="J216">
            <v>0</v>
          </cell>
          <cell r="K216">
            <v>0</v>
          </cell>
          <cell r="M216">
            <v>0</v>
          </cell>
        </row>
        <row r="217">
          <cell r="F217">
            <v>0</v>
          </cell>
          <cell r="H217">
            <v>0</v>
          </cell>
          <cell r="I217">
            <v>0</v>
          </cell>
          <cell r="J217">
            <v>0</v>
          </cell>
          <cell r="K217">
            <v>0</v>
          </cell>
          <cell r="M217">
            <v>0</v>
          </cell>
        </row>
        <row r="218">
          <cell r="F218">
            <v>0</v>
          </cell>
          <cell r="H218">
            <v>0</v>
          </cell>
          <cell r="I218">
            <v>0</v>
          </cell>
          <cell r="J218">
            <v>0</v>
          </cell>
          <cell r="K218">
            <v>0</v>
          </cell>
          <cell r="M218">
            <v>0</v>
          </cell>
        </row>
        <row r="219">
          <cell r="F219">
            <v>0</v>
          </cell>
          <cell r="H219">
            <v>0</v>
          </cell>
          <cell r="I219">
            <v>0</v>
          </cell>
          <cell r="J219">
            <v>0</v>
          </cell>
          <cell r="K219">
            <v>0</v>
          </cell>
          <cell r="M219">
            <v>0</v>
          </cell>
        </row>
        <row r="220">
          <cell r="F220">
            <v>0</v>
          </cell>
          <cell r="H220">
            <v>0</v>
          </cell>
          <cell r="I220">
            <v>0</v>
          </cell>
          <cell r="J220">
            <v>0</v>
          </cell>
          <cell r="K220">
            <v>0</v>
          </cell>
          <cell r="M220">
            <v>0</v>
          </cell>
        </row>
        <row r="221">
          <cell r="F221">
            <v>0</v>
          </cell>
          <cell r="H221">
            <v>0</v>
          </cell>
          <cell r="I221">
            <v>0</v>
          </cell>
          <cell r="J221">
            <v>0</v>
          </cell>
          <cell r="K221">
            <v>0</v>
          </cell>
          <cell r="M221">
            <v>0</v>
          </cell>
        </row>
        <row r="222">
          <cell r="F222">
            <v>0</v>
          </cell>
          <cell r="H222">
            <v>0</v>
          </cell>
          <cell r="I222">
            <v>0</v>
          </cell>
          <cell r="J222">
            <v>0</v>
          </cell>
          <cell r="K222">
            <v>0</v>
          </cell>
          <cell r="M222">
            <v>0</v>
          </cell>
        </row>
        <row r="223">
          <cell r="F223">
            <v>0</v>
          </cell>
          <cell r="H223">
            <v>0</v>
          </cell>
          <cell r="I223">
            <v>0</v>
          </cell>
          <cell r="J223">
            <v>0</v>
          </cell>
          <cell r="K223">
            <v>0</v>
          </cell>
          <cell r="M223">
            <v>0</v>
          </cell>
        </row>
        <row r="224">
          <cell r="F224">
            <v>0</v>
          </cell>
          <cell r="H224">
            <v>0</v>
          </cell>
          <cell r="I224">
            <v>0</v>
          </cell>
          <cell r="J224">
            <v>0</v>
          </cell>
          <cell r="K224">
            <v>0</v>
          </cell>
          <cell r="M224">
            <v>0</v>
          </cell>
        </row>
        <row r="225">
          <cell r="F225">
            <v>0</v>
          </cell>
          <cell r="H225">
            <v>0</v>
          </cell>
          <cell r="I225">
            <v>0</v>
          </cell>
          <cell r="J225">
            <v>0</v>
          </cell>
          <cell r="K225">
            <v>0</v>
          </cell>
          <cell r="M225">
            <v>0</v>
          </cell>
        </row>
        <row r="226">
          <cell r="F226">
            <v>0</v>
          </cell>
          <cell r="H226">
            <v>0</v>
          </cell>
          <cell r="I226">
            <v>0</v>
          </cell>
          <cell r="J226">
            <v>0</v>
          </cell>
          <cell r="K226">
            <v>0</v>
          </cell>
          <cell r="M226">
            <v>0</v>
          </cell>
        </row>
        <row r="227">
          <cell r="F227">
            <v>0</v>
          </cell>
          <cell r="H227">
            <v>0</v>
          </cell>
          <cell r="I227">
            <v>0</v>
          </cell>
          <cell r="J227">
            <v>0</v>
          </cell>
          <cell r="K227">
            <v>0</v>
          </cell>
          <cell r="M227">
            <v>0</v>
          </cell>
        </row>
        <row r="228">
          <cell r="F228">
            <v>0</v>
          </cell>
          <cell r="H228">
            <v>0</v>
          </cell>
          <cell r="I228">
            <v>0</v>
          </cell>
          <cell r="J228">
            <v>0</v>
          </cell>
          <cell r="K228">
            <v>0</v>
          </cell>
          <cell r="M228">
            <v>0</v>
          </cell>
        </row>
        <row r="229">
          <cell r="F229">
            <v>0</v>
          </cell>
          <cell r="H229">
            <v>0</v>
          </cell>
          <cell r="I229">
            <v>0</v>
          </cell>
          <cell r="J229">
            <v>0</v>
          </cell>
          <cell r="K229">
            <v>0</v>
          </cell>
          <cell r="M229">
            <v>0</v>
          </cell>
        </row>
        <row r="230">
          <cell r="F230">
            <v>0</v>
          </cell>
          <cell r="H230">
            <v>0</v>
          </cell>
          <cell r="I230">
            <v>0</v>
          </cell>
          <cell r="J230">
            <v>0</v>
          </cell>
          <cell r="K230">
            <v>0</v>
          </cell>
          <cell r="M230">
            <v>0</v>
          </cell>
        </row>
        <row r="231">
          <cell r="F231">
            <v>-7579</v>
          </cell>
          <cell r="H231">
            <v>0</v>
          </cell>
          <cell r="I231">
            <v>-7579</v>
          </cell>
          <cell r="J231">
            <v>0</v>
          </cell>
          <cell r="K231">
            <v>-7579</v>
          </cell>
          <cell r="M231">
            <v>-5790</v>
          </cell>
        </row>
        <row r="232">
          <cell r="F232">
            <v>-49</v>
          </cell>
          <cell r="H232">
            <v>0</v>
          </cell>
          <cell r="I232">
            <v>-49</v>
          </cell>
          <cell r="J232">
            <v>0</v>
          </cell>
          <cell r="K232">
            <v>-49</v>
          </cell>
          <cell r="M232">
            <v>-57</v>
          </cell>
        </row>
        <row r="233">
          <cell r="F233">
            <v>0</v>
          </cell>
          <cell r="H233">
            <v>0</v>
          </cell>
          <cell r="I233">
            <v>0</v>
          </cell>
          <cell r="J233">
            <v>0</v>
          </cell>
          <cell r="K233">
            <v>0</v>
          </cell>
          <cell r="M233">
            <v>0</v>
          </cell>
        </row>
        <row r="234">
          <cell r="F234">
            <v>-24327</v>
          </cell>
          <cell r="H234">
            <v>0</v>
          </cell>
          <cell r="I234">
            <v>-24327</v>
          </cell>
          <cell r="J234">
            <v>0</v>
          </cell>
          <cell r="K234">
            <v>-24327</v>
          </cell>
          <cell r="M234">
            <v>-24327</v>
          </cell>
        </row>
        <row r="235">
          <cell r="F235">
            <v>-325</v>
          </cell>
          <cell r="H235">
            <v>0</v>
          </cell>
          <cell r="I235">
            <v>-325</v>
          </cell>
          <cell r="J235">
            <v>0</v>
          </cell>
          <cell r="K235">
            <v>-325</v>
          </cell>
          <cell r="M235">
            <v>-399</v>
          </cell>
        </row>
        <row r="236">
          <cell r="F236">
            <v>-26</v>
          </cell>
          <cell r="H236">
            <v>0</v>
          </cell>
          <cell r="I236">
            <v>-26</v>
          </cell>
          <cell r="J236">
            <v>0</v>
          </cell>
          <cell r="K236">
            <v>-26</v>
          </cell>
          <cell r="M236">
            <v>-84</v>
          </cell>
        </row>
        <row r="237">
          <cell r="F237">
            <v>0</v>
          </cell>
          <cell r="H237">
            <v>0</v>
          </cell>
          <cell r="I237">
            <v>0</v>
          </cell>
          <cell r="J237">
            <v>0</v>
          </cell>
          <cell r="K237">
            <v>0</v>
          </cell>
          <cell r="M237">
            <v>-10124</v>
          </cell>
        </row>
        <row r="238">
          <cell r="F238">
            <v>0</v>
          </cell>
          <cell r="H238">
            <v>0</v>
          </cell>
          <cell r="I238">
            <v>0</v>
          </cell>
          <cell r="J238">
            <v>0</v>
          </cell>
          <cell r="K238">
            <v>0</v>
          </cell>
          <cell r="M238">
            <v>0</v>
          </cell>
        </row>
        <row r="239">
          <cell r="F239">
            <v>-165</v>
          </cell>
          <cell r="H239">
            <v>0</v>
          </cell>
          <cell r="I239">
            <v>-165</v>
          </cell>
          <cell r="J239">
            <v>0</v>
          </cell>
          <cell r="K239">
            <v>-165</v>
          </cell>
          <cell r="M239">
            <v>-165</v>
          </cell>
        </row>
        <row r="240">
          <cell r="F240">
            <v>-17</v>
          </cell>
          <cell r="H240">
            <v>0</v>
          </cell>
          <cell r="I240">
            <v>-17</v>
          </cell>
          <cell r="J240">
            <v>0</v>
          </cell>
          <cell r="K240">
            <v>-17</v>
          </cell>
          <cell r="M240">
            <v>-16</v>
          </cell>
        </row>
        <row r="241">
          <cell r="F241">
            <v>-69</v>
          </cell>
          <cell r="H241">
            <v>0</v>
          </cell>
          <cell r="I241">
            <v>-69</v>
          </cell>
          <cell r="J241">
            <v>0</v>
          </cell>
          <cell r="K241">
            <v>-69</v>
          </cell>
          <cell r="M241">
            <v>-69</v>
          </cell>
        </row>
        <row r="242">
          <cell r="F242">
            <v>-474</v>
          </cell>
          <cell r="H242">
            <v>0</v>
          </cell>
          <cell r="I242">
            <v>-474</v>
          </cell>
          <cell r="J242">
            <v>0</v>
          </cell>
          <cell r="K242">
            <v>-474</v>
          </cell>
          <cell r="M242">
            <v>-474</v>
          </cell>
        </row>
        <row r="243">
          <cell r="F243">
            <v>-139</v>
          </cell>
          <cell r="H243">
            <v>0</v>
          </cell>
          <cell r="I243">
            <v>-139</v>
          </cell>
          <cell r="J243">
            <v>0</v>
          </cell>
          <cell r="K243">
            <v>-139</v>
          </cell>
          <cell r="M243">
            <v>0</v>
          </cell>
        </row>
        <row r="244">
          <cell r="F244">
            <v>0</v>
          </cell>
          <cell r="H244">
            <v>0</v>
          </cell>
          <cell r="I244">
            <v>0</v>
          </cell>
          <cell r="J244">
            <v>-224</v>
          </cell>
          <cell r="K244">
            <v>-224</v>
          </cell>
          <cell r="M244">
            <v>-185</v>
          </cell>
        </row>
        <row r="245">
          <cell r="F245">
            <v>-33170</v>
          </cell>
          <cell r="H245">
            <v>0</v>
          </cell>
          <cell r="I245">
            <v>-33170</v>
          </cell>
          <cell r="J245">
            <v>-224</v>
          </cell>
          <cell r="K245">
            <v>-33394</v>
          </cell>
          <cell r="M245">
            <v>-41690</v>
          </cell>
        </row>
        <row r="247">
          <cell r="F247">
            <v>0</v>
          </cell>
          <cell r="H247">
            <v>0</v>
          </cell>
          <cell r="I247">
            <v>0</v>
          </cell>
          <cell r="J247">
            <v>0</v>
          </cell>
          <cell r="K247">
            <v>0</v>
          </cell>
          <cell r="M247">
            <v>0</v>
          </cell>
        </row>
        <row r="249">
          <cell r="F249">
            <v>0</v>
          </cell>
          <cell r="H249">
            <v>0</v>
          </cell>
          <cell r="I249">
            <v>0</v>
          </cell>
          <cell r="J249">
            <v>0</v>
          </cell>
          <cell r="K249">
            <v>0</v>
          </cell>
          <cell r="M249">
            <v>0</v>
          </cell>
        </row>
        <row r="251">
          <cell r="F251">
            <v>-2</v>
          </cell>
          <cell r="H251">
            <v>0</v>
          </cell>
          <cell r="I251">
            <v>-2</v>
          </cell>
          <cell r="J251">
            <v>0</v>
          </cell>
          <cell r="K251">
            <v>-2</v>
          </cell>
          <cell r="M251">
            <v>-5</v>
          </cell>
        </row>
        <row r="252">
          <cell r="F252">
            <v>0</v>
          </cell>
          <cell r="H252">
            <v>0</v>
          </cell>
          <cell r="I252">
            <v>0</v>
          </cell>
          <cell r="J252">
            <v>0</v>
          </cell>
          <cell r="K252">
            <v>0</v>
          </cell>
          <cell r="M252">
            <v>0</v>
          </cell>
        </row>
        <row r="253">
          <cell r="F253">
            <v>0</v>
          </cell>
          <cell r="H253">
            <v>0</v>
          </cell>
          <cell r="I253">
            <v>0</v>
          </cell>
          <cell r="J253">
            <v>0</v>
          </cell>
          <cell r="K253">
            <v>0</v>
          </cell>
          <cell r="M253">
            <v>0</v>
          </cell>
        </row>
        <row r="254">
          <cell r="F254">
            <v>0</v>
          </cell>
          <cell r="H254">
            <v>0</v>
          </cell>
          <cell r="I254">
            <v>0</v>
          </cell>
          <cell r="J254">
            <v>0</v>
          </cell>
          <cell r="K254">
            <v>0</v>
          </cell>
          <cell r="M254">
            <v>0</v>
          </cell>
        </row>
        <row r="255">
          <cell r="F255">
            <v>0</v>
          </cell>
          <cell r="H255">
            <v>0</v>
          </cell>
          <cell r="I255">
            <v>0</v>
          </cell>
          <cell r="J255">
            <v>0</v>
          </cell>
          <cell r="K255">
            <v>0</v>
          </cell>
          <cell r="M255">
            <v>0</v>
          </cell>
        </row>
        <row r="256">
          <cell r="F256">
            <v>0</v>
          </cell>
          <cell r="H256">
            <v>0</v>
          </cell>
          <cell r="I256">
            <v>0</v>
          </cell>
          <cell r="J256">
            <v>0</v>
          </cell>
          <cell r="K256">
            <v>0</v>
          </cell>
          <cell r="M256">
            <v>0</v>
          </cell>
        </row>
        <row r="257">
          <cell r="F257">
            <v>0</v>
          </cell>
          <cell r="H257">
            <v>0</v>
          </cell>
          <cell r="I257">
            <v>0</v>
          </cell>
          <cell r="J257">
            <v>0</v>
          </cell>
          <cell r="K257">
            <v>0</v>
          </cell>
          <cell r="M257">
            <v>0</v>
          </cell>
        </row>
        <row r="258">
          <cell r="F258">
            <v>0</v>
          </cell>
          <cell r="H258">
            <v>0</v>
          </cell>
          <cell r="I258">
            <v>0</v>
          </cell>
          <cell r="J258">
            <v>0</v>
          </cell>
          <cell r="K258">
            <v>0</v>
          </cell>
          <cell r="M258">
            <v>0</v>
          </cell>
        </row>
        <row r="259">
          <cell r="F259">
            <v>-2</v>
          </cell>
          <cell r="H259">
            <v>0</v>
          </cell>
          <cell r="I259">
            <v>-2</v>
          </cell>
          <cell r="J259">
            <v>0</v>
          </cell>
          <cell r="K259">
            <v>-2</v>
          </cell>
          <cell r="M259">
            <v>-5</v>
          </cell>
        </row>
        <row r="261">
          <cell r="F261">
            <v>-1059</v>
          </cell>
          <cell r="H261">
            <v>0</v>
          </cell>
          <cell r="I261">
            <v>-1059</v>
          </cell>
          <cell r="J261">
            <v>0</v>
          </cell>
          <cell r="K261">
            <v>-1059</v>
          </cell>
          <cell r="M261">
            <v>1525</v>
          </cell>
        </row>
        <row r="262">
          <cell r="F262">
            <v>-1059</v>
          </cell>
          <cell r="H262">
            <v>0</v>
          </cell>
          <cell r="I262">
            <v>-1059</v>
          </cell>
          <cell r="J262">
            <v>0</v>
          </cell>
          <cell r="K262">
            <v>-1059</v>
          </cell>
          <cell r="M262">
            <v>1525</v>
          </cell>
        </row>
        <row r="264">
          <cell r="F264">
            <v>0</v>
          </cell>
          <cell r="H264">
            <v>0</v>
          </cell>
          <cell r="I264">
            <v>0</v>
          </cell>
          <cell r="J264">
            <v>0</v>
          </cell>
          <cell r="K264">
            <v>0</v>
          </cell>
          <cell r="M264">
            <v>0</v>
          </cell>
        </row>
        <row r="265">
          <cell r="F265">
            <v>0</v>
          </cell>
          <cell r="H265">
            <v>0</v>
          </cell>
          <cell r="I265">
            <v>0</v>
          </cell>
          <cell r="J265">
            <v>0</v>
          </cell>
          <cell r="K265">
            <v>0</v>
          </cell>
          <cell r="M265">
            <v>0</v>
          </cell>
        </row>
        <row r="266">
          <cell r="F266">
            <v>0</v>
          </cell>
          <cell r="H266">
            <v>0</v>
          </cell>
          <cell r="I266">
            <v>0</v>
          </cell>
          <cell r="J266">
            <v>0</v>
          </cell>
          <cell r="K266">
            <v>0</v>
          </cell>
          <cell r="M266">
            <v>0</v>
          </cell>
        </row>
        <row r="267">
          <cell r="F267">
            <v>0</v>
          </cell>
          <cell r="H267">
            <v>0</v>
          </cell>
          <cell r="I267">
            <v>0</v>
          </cell>
          <cell r="J267">
            <v>0</v>
          </cell>
          <cell r="K267">
            <v>0</v>
          </cell>
          <cell r="M267">
            <v>0</v>
          </cell>
        </row>
        <row r="268">
          <cell r="F268">
            <v>0</v>
          </cell>
          <cell r="H268">
            <v>0</v>
          </cell>
          <cell r="I268">
            <v>0</v>
          </cell>
          <cell r="J268">
            <v>0</v>
          </cell>
          <cell r="K268">
            <v>0</v>
          </cell>
          <cell r="M268">
            <v>0</v>
          </cell>
        </row>
        <row r="269">
          <cell r="F269">
            <v>0</v>
          </cell>
          <cell r="H269">
            <v>0</v>
          </cell>
          <cell r="I269">
            <v>0</v>
          </cell>
          <cell r="J269">
            <v>0</v>
          </cell>
          <cell r="K269">
            <v>0</v>
          </cell>
          <cell r="M269">
            <v>0</v>
          </cell>
        </row>
        <row r="270">
          <cell r="F270">
            <v>0</v>
          </cell>
          <cell r="H270">
            <v>0</v>
          </cell>
          <cell r="I270">
            <v>0</v>
          </cell>
          <cell r="J270">
            <v>0</v>
          </cell>
          <cell r="K270">
            <v>0</v>
          </cell>
          <cell r="M270">
            <v>0</v>
          </cell>
        </row>
        <row r="271">
          <cell r="F271">
            <v>0</v>
          </cell>
          <cell r="H271">
            <v>0</v>
          </cell>
          <cell r="I271">
            <v>0</v>
          </cell>
          <cell r="J271">
            <v>0</v>
          </cell>
          <cell r="K271">
            <v>0</v>
          </cell>
          <cell r="M271">
            <v>0</v>
          </cell>
        </row>
        <row r="272">
          <cell r="F272">
            <v>0</v>
          </cell>
          <cell r="H272">
            <v>0</v>
          </cell>
          <cell r="I272">
            <v>0</v>
          </cell>
          <cell r="J272">
            <v>0</v>
          </cell>
          <cell r="K272">
            <v>0</v>
          </cell>
          <cell r="M272">
            <v>0</v>
          </cell>
        </row>
        <row r="273">
          <cell r="F273">
            <v>0</v>
          </cell>
          <cell r="H273">
            <v>0</v>
          </cell>
          <cell r="I273">
            <v>0</v>
          </cell>
          <cell r="J273">
            <v>0</v>
          </cell>
          <cell r="K273">
            <v>0</v>
          </cell>
          <cell r="M273">
            <v>0</v>
          </cell>
        </row>
        <row r="274">
          <cell r="F274">
            <v>0</v>
          </cell>
          <cell r="H274">
            <v>0</v>
          </cell>
          <cell r="I274">
            <v>0</v>
          </cell>
          <cell r="J274">
            <v>0</v>
          </cell>
          <cell r="K274">
            <v>0</v>
          </cell>
          <cell r="M274">
            <v>0</v>
          </cell>
        </row>
        <row r="275">
          <cell r="F275">
            <v>0</v>
          </cell>
          <cell r="H275">
            <v>0</v>
          </cell>
          <cell r="I275">
            <v>0</v>
          </cell>
          <cell r="J275">
            <v>0</v>
          </cell>
          <cell r="K275">
            <v>0</v>
          </cell>
          <cell r="M275">
            <v>0</v>
          </cell>
        </row>
        <row r="276">
          <cell r="F276">
            <v>0</v>
          </cell>
          <cell r="H276">
            <v>0</v>
          </cell>
          <cell r="I276">
            <v>0</v>
          </cell>
          <cell r="J276">
            <v>0</v>
          </cell>
          <cell r="K276">
            <v>0</v>
          </cell>
          <cell r="M276">
            <v>0</v>
          </cell>
        </row>
        <row r="277">
          <cell r="F277">
            <v>0</v>
          </cell>
          <cell r="H277">
            <v>0</v>
          </cell>
          <cell r="I277">
            <v>0</v>
          </cell>
          <cell r="J277">
            <v>0</v>
          </cell>
          <cell r="K277">
            <v>0</v>
          </cell>
          <cell r="M277">
            <v>0</v>
          </cell>
        </row>
        <row r="278">
          <cell r="F278">
            <v>0</v>
          </cell>
          <cell r="H278">
            <v>0</v>
          </cell>
          <cell r="I278">
            <v>0</v>
          </cell>
          <cell r="J278">
            <v>0</v>
          </cell>
          <cell r="K278">
            <v>0</v>
          </cell>
          <cell r="M278">
            <v>0</v>
          </cell>
        </row>
        <row r="279">
          <cell r="F279">
            <v>0</v>
          </cell>
          <cell r="H279">
            <v>0</v>
          </cell>
          <cell r="I279">
            <v>0</v>
          </cell>
          <cell r="J279">
            <v>0</v>
          </cell>
          <cell r="K279">
            <v>0</v>
          </cell>
          <cell r="M279">
            <v>0</v>
          </cell>
        </row>
        <row r="280">
          <cell r="F280">
            <v>0</v>
          </cell>
          <cell r="H280">
            <v>0</v>
          </cell>
          <cell r="I280">
            <v>0</v>
          </cell>
          <cell r="J280">
            <v>0</v>
          </cell>
          <cell r="K280">
            <v>0</v>
          </cell>
          <cell r="M280">
            <v>0</v>
          </cell>
        </row>
        <row r="281">
          <cell r="F281">
            <v>0</v>
          </cell>
          <cell r="H281">
            <v>0</v>
          </cell>
          <cell r="I281">
            <v>0</v>
          </cell>
          <cell r="J281">
            <v>0</v>
          </cell>
          <cell r="K281">
            <v>0</v>
          </cell>
          <cell r="M281">
            <v>0</v>
          </cell>
        </row>
        <row r="282">
          <cell r="F282">
            <v>0</v>
          </cell>
          <cell r="H282">
            <v>0</v>
          </cell>
          <cell r="I282">
            <v>0</v>
          </cell>
          <cell r="J282">
            <v>0</v>
          </cell>
          <cell r="K282">
            <v>0</v>
          </cell>
          <cell r="M282">
            <v>84894</v>
          </cell>
        </row>
        <row r="283">
          <cell r="F283">
            <v>0</v>
          </cell>
          <cell r="H283">
            <v>0</v>
          </cell>
          <cell r="I283">
            <v>0</v>
          </cell>
          <cell r="J283">
            <v>0</v>
          </cell>
          <cell r="K283">
            <v>0</v>
          </cell>
          <cell r="M283">
            <v>-61065</v>
          </cell>
        </row>
        <row r="284">
          <cell r="F284">
            <v>0</v>
          </cell>
          <cell r="H284">
            <v>0</v>
          </cell>
          <cell r="I284">
            <v>0</v>
          </cell>
          <cell r="J284">
            <v>0</v>
          </cell>
          <cell r="K284">
            <v>0</v>
          </cell>
          <cell r="M284">
            <v>23829</v>
          </cell>
        </row>
        <row r="286">
          <cell r="F286">
            <v>-157592</v>
          </cell>
          <cell r="H286">
            <v>0</v>
          </cell>
          <cell r="I286">
            <v>-157592</v>
          </cell>
          <cell r="J286">
            <v>0</v>
          </cell>
          <cell r="K286">
            <v>-157592</v>
          </cell>
          <cell r="M286">
            <v>-330512</v>
          </cell>
        </row>
        <row r="287">
          <cell r="F287">
            <v>83419</v>
          </cell>
          <cell r="H287">
            <v>0</v>
          </cell>
          <cell r="I287">
            <v>83419</v>
          </cell>
          <cell r="J287">
            <v>0</v>
          </cell>
          <cell r="K287">
            <v>83419</v>
          </cell>
          <cell r="M287">
            <v>173621</v>
          </cell>
        </row>
        <row r="288">
          <cell r="F288">
            <v>0</v>
          </cell>
          <cell r="H288">
            <v>0</v>
          </cell>
          <cell r="I288">
            <v>0</v>
          </cell>
          <cell r="J288">
            <v>0</v>
          </cell>
          <cell r="K288">
            <v>0</v>
          </cell>
          <cell r="M288">
            <v>0</v>
          </cell>
        </row>
        <row r="289">
          <cell r="F289">
            <v>-131368</v>
          </cell>
          <cell r="H289">
            <v>0</v>
          </cell>
          <cell r="I289">
            <v>-131368</v>
          </cell>
          <cell r="J289">
            <v>0</v>
          </cell>
          <cell r="K289">
            <v>-131368</v>
          </cell>
          <cell r="M289">
            <v>-161206</v>
          </cell>
        </row>
        <row r="290">
          <cell r="F290">
            <v>113790</v>
          </cell>
          <cell r="H290">
            <v>0</v>
          </cell>
          <cell r="I290">
            <v>113790</v>
          </cell>
          <cell r="J290">
            <v>0</v>
          </cell>
          <cell r="K290">
            <v>113790</v>
          </cell>
          <cell r="M290">
            <v>221324</v>
          </cell>
        </row>
        <row r="291">
          <cell r="F291">
            <v>0</v>
          </cell>
          <cell r="H291">
            <v>0</v>
          </cell>
          <cell r="I291">
            <v>0</v>
          </cell>
          <cell r="J291">
            <v>0</v>
          </cell>
          <cell r="K291">
            <v>0</v>
          </cell>
          <cell r="M291">
            <v>0</v>
          </cell>
        </row>
        <row r="292">
          <cell r="F292">
            <v>-1131446</v>
          </cell>
          <cell r="H292">
            <v>0</v>
          </cell>
          <cell r="I292">
            <v>-1131446</v>
          </cell>
          <cell r="J292">
            <v>0</v>
          </cell>
          <cell r="K292">
            <v>-1131446</v>
          </cell>
          <cell r="M292">
            <v>-1007820</v>
          </cell>
        </row>
        <row r="293">
          <cell r="F293">
            <v>-1223197</v>
          </cell>
          <cell r="H293">
            <v>0</v>
          </cell>
          <cell r="I293">
            <v>-1223197</v>
          </cell>
          <cell r="J293">
            <v>0</v>
          </cell>
          <cell r="K293">
            <v>-1223197</v>
          </cell>
          <cell r="M293">
            <v>-1104593</v>
          </cell>
        </row>
        <row r="295">
          <cell r="F295">
            <v>0</v>
          </cell>
          <cell r="H295">
            <v>0</v>
          </cell>
          <cell r="I295">
            <v>0</v>
          </cell>
          <cell r="J295">
            <v>0</v>
          </cell>
          <cell r="K295">
            <v>0</v>
          </cell>
          <cell r="M295">
            <v>0</v>
          </cell>
        </row>
        <row r="296">
          <cell r="F296">
            <v>0</v>
          </cell>
          <cell r="H296">
            <v>0</v>
          </cell>
          <cell r="I296">
            <v>0</v>
          </cell>
          <cell r="J296">
            <v>0</v>
          </cell>
          <cell r="K296">
            <v>0</v>
          </cell>
          <cell r="M296">
            <v>0</v>
          </cell>
        </row>
        <row r="297">
          <cell r="F297">
            <v>0</v>
          </cell>
          <cell r="H297">
            <v>0</v>
          </cell>
          <cell r="I297">
            <v>0</v>
          </cell>
          <cell r="J297">
            <v>0</v>
          </cell>
          <cell r="K297">
            <v>0</v>
          </cell>
          <cell r="M297">
            <v>0</v>
          </cell>
        </row>
        <row r="298">
          <cell r="F298">
            <v>0</v>
          </cell>
          <cell r="H298">
            <v>0</v>
          </cell>
          <cell r="I298">
            <v>0</v>
          </cell>
          <cell r="J298">
            <v>0</v>
          </cell>
          <cell r="K298">
            <v>0</v>
          </cell>
          <cell r="M298">
            <v>0</v>
          </cell>
        </row>
        <row r="299">
          <cell r="F299">
            <v>0</v>
          </cell>
          <cell r="H299">
            <v>0</v>
          </cell>
          <cell r="I299">
            <v>0</v>
          </cell>
          <cell r="J299">
            <v>0</v>
          </cell>
          <cell r="K299">
            <v>0</v>
          </cell>
          <cell r="M299">
            <v>0</v>
          </cell>
        </row>
        <row r="300">
          <cell r="F300">
            <v>0</v>
          </cell>
          <cell r="H300">
            <v>0</v>
          </cell>
          <cell r="I300">
            <v>0</v>
          </cell>
          <cell r="J300">
            <v>0</v>
          </cell>
          <cell r="K300">
            <v>0</v>
          </cell>
          <cell r="M300">
            <v>0</v>
          </cell>
        </row>
        <row r="301">
          <cell r="F301">
            <v>0</v>
          </cell>
          <cell r="H301">
            <v>0</v>
          </cell>
          <cell r="I301">
            <v>0</v>
          </cell>
          <cell r="J301">
            <v>0</v>
          </cell>
          <cell r="K301">
            <v>0</v>
          </cell>
          <cell r="M301">
            <v>0</v>
          </cell>
        </row>
        <row r="302">
          <cell r="F302">
            <v>0</v>
          </cell>
          <cell r="H302">
            <v>0</v>
          </cell>
          <cell r="I302">
            <v>0</v>
          </cell>
          <cell r="J302">
            <v>0</v>
          </cell>
          <cell r="K302">
            <v>0</v>
          </cell>
          <cell r="M302">
            <v>0</v>
          </cell>
        </row>
        <row r="303">
          <cell r="F303">
            <v>607</v>
          </cell>
          <cell r="H303">
            <v>0</v>
          </cell>
          <cell r="I303">
            <v>607</v>
          </cell>
          <cell r="J303">
            <v>0</v>
          </cell>
          <cell r="K303">
            <v>607</v>
          </cell>
          <cell r="M303">
            <v>1464</v>
          </cell>
        </row>
        <row r="304">
          <cell r="F304">
            <v>607</v>
          </cell>
          <cell r="H304">
            <v>0</v>
          </cell>
          <cell r="I304">
            <v>607</v>
          </cell>
          <cell r="J304">
            <v>0</v>
          </cell>
          <cell r="K304">
            <v>607</v>
          </cell>
          <cell r="M304">
            <v>1464</v>
          </cell>
        </row>
        <row r="306">
          <cell r="F306">
            <v>0</v>
          </cell>
          <cell r="H306">
            <v>0</v>
          </cell>
          <cell r="I306">
            <v>0</v>
          </cell>
          <cell r="J306">
            <v>0</v>
          </cell>
          <cell r="K306">
            <v>0</v>
          </cell>
          <cell r="M306">
            <v>0</v>
          </cell>
        </row>
        <row r="307">
          <cell r="F307">
            <v>0</v>
          </cell>
          <cell r="H307">
            <v>0</v>
          </cell>
          <cell r="I307">
            <v>0</v>
          </cell>
          <cell r="J307">
            <v>0</v>
          </cell>
          <cell r="K307">
            <v>0</v>
          </cell>
          <cell r="M307">
            <v>0</v>
          </cell>
        </row>
        <row r="308">
          <cell r="F308">
            <v>0</v>
          </cell>
          <cell r="H308">
            <v>0</v>
          </cell>
          <cell r="I308">
            <v>0</v>
          </cell>
          <cell r="J308">
            <v>0</v>
          </cell>
          <cell r="K308">
            <v>0</v>
          </cell>
          <cell r="M308">
            <v>0</v>
          </cell>
        </row>
        <row r="309">
          <cell r="F309">
            <v>0</v>
          </cell>
          <cell r="H309">
            <v>0</v>
          </cell>
          <cell r="I309">
            <v>0</v>
          </cell>
          <cell r="J309">
            <v>0</v>
          </cell>
          <cell r="K309">
            <v>0</v>
          </cell>
          <cell r="M309">
            <v>0</v>
          </cell>
        </row>
        <row r="310">
          <cell r="F310">
            <v>0</v>
          </cell>
          <cell r="H310">
            <v>0</v>
          </cell>
          <cell r="I310">
            <v>0</v>
          </cell>
          <cell r="J310">
            <v>0</v>
          </cell>
          <cell r="K310">
            <v>0</v>
          </cell>
          <cell r="M310">
            <v>0</v>
          </cell>
        </row>
        <row r="311">
          <cell r="F311">
            <v>0</v>
          </cell>
          <cell r="H311">
            <v>0</v>
          </cell>
          <cell r="I311">
            <v>0</v>
          </cell>
          <cell r="J311">
            <v>0</v>
          </cell>
          <cell r="K311">
            <v>0</v>
          </cell>
          <cell r="M311">
            <v>0</v>
          </cell>
        </row>
        <row r="312">
          <cell r="F312">
            <v>0</v>
          </cell>
          <cell r="H312">
            <v>0</v>
          </cell>
          <cell r="I312">
            <v>0</v>
          </cell>
          <cell r="J312">
            <v>0</v>
          </cell>
          <cell r="K312">
            <v>0</v>
          </cell>
          <cell r="M312">
            <v>0</v>
          </cell>
        </row>
        <row r="313">
          <cell r="F313">
            <v>0</v>
          </cell>
          <cell r="H313">
            <v>0</v>
          </cell>
          <cell r="I313">
            <v>0</v>
          </cell>
          <cell r="J313">
            <v>0</v>
          </cell>
          <cell r="K313">
            <v>0</v>
          </cell>
          <cell r="M313">
            <v>0</v>
          </cell>
        </row>
        <row r="314">
          <cell r="F314">
            <v>0</v>
          </cell>
          <cell r="H314">
            <v>0</v>
          </cell>
          <cell r="I314">
            <v>0</v>
          </cell>
          <cell r="J314">
            <v>0</v>
          </cell>
          <cell r="K314">
            <v>0</v>
          </cell>
          <cell r="M314">
            <v>0</v>
          </cell>
        </row>
        <row r="315">
          <cell r="F315">
            <v>0</v>
          </cell>
          <cell r="H315">
            <v>0</v>
          </cell>
          <cell r="I315">
            <v>0</v>
          </cell>
          <cell r="J315">
            <v>0</v>
          </cell>
          <cell r="K315">
            <v>0</v>
          </cell>
          <cell r="M315">
            <v>0</v>
          </cell>
        </row>
        <row r="316">
          <cell r="F316">
            <v>6274</v>
          </cell>
          <cell r="H316">
            <v>0</v>
          </cell>
          <cell r="I316">
            <v>6274</v>
          </cell>
          <cell r="J316">
            <v>0</v>
          </cell>
          <cell r="K316">
            <v>6274</v>
          </cell>
          <cell r="M316">
            <v>4453</v>
          </cell>
        </row>
        <row r="317">
          <cell r="F317">
            <v>6274</v>
          </cell>
          <cell r="H317">
            <v>0</v>
          </cell>
          <cell r="I317">
            <v>6274</v>
          </cell>
          <cell r="J317">
            <v>0</v>
          </cell>
          <cell r="K317">
            <v>6274</v>
          </cell>
          <cell r="M317">
            <v>4453</v>
          </cell>
        </row>
        <row r="319">
          <cell r="F319">
            <v>0</v>
          </cell>
          <cell r="H319">
            <v>0</v>
          </cell>
          <cell r="I319">
            <v>0</v>
          </cell>
          <cell r="J319">
            <v>0</v>
          </cell>
          <cell r="K319">
            <v>0</v>
          </cell>
          <cell r="M319">
            <v>0</v>
          </cell>
        </row>
        <row r="320">
          <cell r="F320">
            <v>0</v>
          </cell>
          <cell r="H320">
            <v>0</v>
          </cell>
          <cell r="I320">
            <v>0</v>
          </cell>
          <cell r="J320">
            <v>0</v>
          </cell>
          <cell r="K320">
            <v>0</v>
          </cell>
          <cell r="M320">
            <v>0</v>
          </cell>
        </row>
        <row r="321">
          <cell r="F321">
            <v>0</v>
          </cell>
          <cell r="H321">
            <v>0</v>
          </cell>
          <cell r="I321">
            <v>0</v>
          </cell>
          <cell r="J321">
            <v>0</v>
          </cell>
          <cell r="K321">
            <v>0</v>
          </cell>
          <cell r="M321">
            <v>0</v>
          </cell>
        </row>
        <row r="322">
          <cell r="F322">
            <v>0</v>
          </cell>
          <cell r="H322">
            <v>0</v>
          </cell>
          <cell r="I322">
            <v>0</v>
          </cell>
          <cell r="J322">
            <v>0</v>
          </cell>
          <cell r="K322">
            <v>0</v>
          </cell>
          <cell r="M322">
            <v>0</v>
          </cell>
        </row>
        <row r="323">
          <cell r="F323">
            <v>0</v>
          </cell>
          <cell r="H323">
            <v>0</v>
          </cell>
          <cell r="I323">
            <v>0</v>
          </cell>
          <cell r="J323">
            <v>0</v>
          </cell>
          <cell r="K323">
            <v>0</v>
          </cell>
          <cell r="M323">
            <v>0</v>
          </cell>
        </row>
        <row r="324">
          <cell r="F324">
            <v>-5576</v>
          </cell>
          <cell r="H324">
            <v>0</v>
          </cell>
          <cell r="I324">
            <v>-5576</v>
          </cell>
          <cell r="J324">
            <v>0</v>
          </cell>
          <cell r="K324">
            <v>-5576</v>
          </cell>
          <cell r="M324">
            <v>-172</v>
          </cell>
        </row>
        <row r="325">
          <cell r="F325">
            <v>20</v>
          </cell>
          <cell r="H325">
            <v>0</v>
          </cell>
          <cell r="I325">
            <v>20</v>
          </cell>
          <cell r="J325">
            <v>-16</v>
          </cell>
          <cell r="K325">
            <v>4</v>
          </cell>
          <cell r="M325">
            <v>30</v>
          </cell>
        </row>
        <row r="326">
          <cell r="F326">
            <v>0</v>
          </cell>
          <cell r="H326">
            <v>0</v>
          </cell>
          <cell r="I326">
            <v>0</v>
          </cell>
          <cell r="J326">
            <v>0</v>
          </cell>
          <cell r="K326">
            <v>0</v>
          </cell>
          <cell r="M326">
            <v>0</v>
          </cell>
        </row>
        <row r="327">
          <cell r="F327">
            <v>-5556</v>
          </cell>
          <cell r="H327">
            <v>0</v>
          </cell>
          <cell r="I327">
            <v>-5556</v>
          </cell>
          <cell r="J327">
            <v>-16</v>
          </cell>
          <cell r="K327">
            <v>-5572</v>
          </cell>
          <cell r="M327">
            <v>-142</v>
          </cell>
        </row>
        <row r="329">
          <cell r="F329">
            <v>0</v>
          </cell>
          <cell r="H329">
            <v>0</v>
          </cell>
          <cell r="I329">
            <v>0</v>
          </cell>
          <cell r="J329">
            <v>0</v>
          </cell>
          <cell r="K329">
            <v>0</v>
          </cell>
          <cell r="M329">
            <v>0</v>
          </cell>
        </row>
        <row r="331">
          <cell r="F331">
            <v>0</v>
          </cell>
          <cell r="H331">
            <v>0</v>
          </cell>
          <cell r="I331">
            <v>0</v>
          </cell>
          <cell r="J331">
            <v>0</v>
          </cell>
          <cell r="K331">
            <v>0</v>
          </cell>
          <cell r="M331">
            <v>0</v>
          </cell>
        </row>
        <row r="332">
          <cell r="F332">
            <v>0</v>
          </cell>
          <cell r="H332">
            <v>0</v>
          </cell>
          <cell r="I332">
            <v>0</v>
          </cell>
          <cell r="J332">
            <v>0</v>
          </cell>
          <cell r="K332">
            <v>0</v>
          </cell>
          <cell r="M332">
            <v>0</v>
          </cell>
        </row>
        <row r="333">
          <cell r="F333">
            <v>0</v>
          </cell>
          <cell r="H333">
            <v>0</v>
          </cell>
          <cell r="I333">
            <v>0</v>
          </cell>
          <cell r="J333">
            <v>0</v>
          </cell>
          <cell r="K333">
            <v>0</v>
          </cell>
          <cell r="M333">
            <v>0</v>
          </cell>
        </row>
        <row r="334">
          <cell r="F334">
            <v>0</v>
          </cell>
          <cell r="H334">
            <v>0</v>
          </cell>
          <cell r="I334">
            <v>0</v>
          </cell>
          <cell r="J334">
            <v>0</v>
          </cell>
          <cell r="K334">
            <v>0</v>
          </cell>
          <cell r="M334">
            <v>0</v>
          </cell>
        </row>
        <row r="335">
          <cell r="F335">
            <v>0</v>
          </cell>
          <cell r="H335">
            <v>0</v>
          </cell>
          <cell r="I335">
            <v>0</v>
          </cell>
          <cell r="J335">
            <v>0</v>
          </cell>
          <cell r="K335">
            <v>0</v>
          </cell>
          <cell r="M335">
            <v>0</v>
          </cell>
        </row>
        <row r="336">
          <cell r="F336">
            <v>0</v>
          </cell>
          <cell r="H336">
            <v>0</v>
          </cell>
          <cell r="I336">
            <v>0</v>
          </cell>
          <cell r="J336">
            <v>0</v>
          </cell>
          <cell r="K336">
            <v>0</v>
          </cell>
          <cell r="M336">
            <v>0</v>
          </cell>
        </row>
        <row r="337">
          <cell r="F337">
            <v>0</v>
          </cell>
          <cell r="H337">
            <v>0</v>
          </cell>
          <cell r="I337">
            <v>0</v>
          </cell>
          <cell r="J337">
            <v>0</v>
          </cell>
          <cell r="K337">
            <v>0</v>
          </cell>
          <cell r="M337">
            <v>0</v>
          </cell>
        </row>
        <row r="338">
          <cell r="F338">
            <v>0</v>
          </cell>
          <cell r="H338">
            <v>0</v>
          </cell>
          <cell r="I338">
            <v>0</v>
          </cell>
          <cell r="J338">
            <v>0</v>
          </cell>
          <cell r="K338">
            <v>0</v>
          </cell>
          <cell r="M338">
            <v>0</v>
          </cell>
        </row>
        <row r="339">
          <cell r="F339">
            <v>0</v>
          </cell>
          <cell r="H339">
            <v>0</v>
          </cell>
          <cell r="I339">
            <v>0</v>
          </cell>
          <cell r="J339">
            <v>0</v>
          </cell>
          <cell r="K339">
            <v>0</v>
          </cell>
          <cell r="M339">
            <v>0</v>
          </cell>
        </row>
        <row r="340">
          <cell r="F340">
            <v>0</v>
          </cell>
          <cell r="H340">
            <v>0</v>
          </cell>
          <cell r="I340">
            <v>0</v>
          </cell>
          <cell r="J340">
            <v>0</v>
          </cell>
          <cell r="K340">
            <v>0</v>
          </cell>
          <cell r="M340">
            <v>0</v>
          </cell>
        </row>
        <row r="341">
          <cell r="F341">
            <v>0</v>
          </cell>
          <cell r="H341">
            <v>0</v>
          </cell>
          <cell r="I341">
            <v>0</v>
          </cell>
          <cell r="J341">
            <v>0</v>
          </cell>
          <cell r="K341">
            <v>0</v>
          </cell>
          <cell r="M341">
            <v>0</v>
          </cell>
        </row>
        <row r="342">
          <cell r="F342">
            <v>0</v>
          </cell>
          <cell r="H342">
            <v>0</v>
          </cell>
          <cell r="I342">
            <v>0</v>
          </cell>
          <cell r="J342">
            <v>0</v>
          </cell>
          <cell r="K342">
            <v>0</v>
          </cell>
          <cell r="M342">
            <v>0</v>
          </cell>
        </row>
        <row r="343">
          <cell r="F343">
            <v>0</v>
          </cell>
          <cell r="H343">
            <v>0</v>
          </cell>
          <cell r="I343">
            <v>0</v>
          </cell>
          <cell r="J343">
            <v>0</v>
          </cell>
          <cell r="K343">
            <v>0</v>
          </cell>
          <cell r="M343">
            <v>0</v>
          </cell>
        </row>
        <row r="344">
          <cell r="F344">
            <v>0</v>
          </cell>
          <cell r="H344">
            <v>0</v>
          </cell>
          <cell r="I344">
            <v>0</v>
          </cell>
          <cell r="J344">
            <v>0</v>
          </cell>
          <cell r="K344">
            <v>0</v>
          </cell>
          <cell r="M344">
            <v>0</v>
          </cell>
        </row>
        <row r="345">
          <cell r="F345">
            <v>0</v>
          </cell>
          <cell r="H345">
            <v>0</v>
          </cell>
          <cell r="I345">
            <v>0</v>
          </cell>
          <cell r="J345">
            <v>0</v>
          </cell>
          <cell r="K345">
            <v>0</v>
          </cell>
          <cell r="M345">
            <v>0</v>
          </cell>
        </row>
        <row r="346">
          <cell r="F346">
            <v>0</v>
          </cell>
          <cell r="H346">
            <v>0</v>
          </cell>
          <cell r="I346">
            <v>0</v>
          </cell>
          <cell r="J346">
            <v>0</v>
          </cell>
          <cell r="K346">
            <v>0</v>
          </cell>
          <cell r="M346">
            <v>0</v>
          </cell>
        </row>
        <row r="347">
          <cell r="F347">
            <v>0</v>
          </cell>
          <cell r="H347">
            <v>0</v>
          </cell>
          <cell r="I347">
            <v>0</v>
          </cell>
          <cell r="J347">
            <v>0</v>
          </cell>
          <cell r="K347">
            <v>0</v>
          </cell>
          <cell r="M347">
            <v>0</v>
          </cell>
        </row>
        <row r="348">
          <cell r="F348">
            <v>0</v>
          </cell>
          <cell r="H348">
            <v>0</v>
          </cell>
          <cell r="I348">
            <v>0</v>
          </cell>
          <cell r="J348">
            <v>0</v>
          </cell>
          <cell r="K348">
            <v>0</v>
          </cell>
          <cell r="M348">
            <v>0</v>
          </cell>
        </row>
        <row r="349">
          <cell r="F349">
            <v>0</v>
          </cell>
          <cell r="H349">
            <v>0</v>
          </cell>
          <cell r="I349">
            <v>0</v>
          </cell>
          <cell r="J349">
            <v>0</v>
          </cell>
          <cell r="K349">
            <v>0</v>
          </cell>
          <cell r="M349">
            <v>0</v>
          </cell>
        </row>
        <row r="350">
          <cell r="F350">
            <v>-10933</v>
          </cell>
          <cell r="H350">
            <v>0</v>
          </cell>
          <cell r="I350">
            <v>-10933</v>
          </cell>
          <cell r="J350">
            <v>0</v>
          </cell>
          <cell r="K350">
            <v>-10933</v>
          </cell>
          <cell r="M350">
            <v>-15559</v>
          </cell>
        </row>
        <row r="351">
          <cell r="F351">
            <v>-146</v>
          </cell>
          <cell r="H351">
            <v>0</v>
          </cell>
          <cell r="I351">
            <v>-146</v>
          </cell>
          <cell r="J351">
            <v>0</v>
          </cell>
          <cell r="K351">
            <v>-146</v>
          </cell>
          <cell r="M351">
            <v>-107</v>
          </cell>
        </row>
        <row r="352">
          <cell r="F352">
            <v>-1729</v>
          </cell>
          <cell r="H352">
            <v>0</v>
          </cell>
          <cell r="I352">
            <v>-1729</v>
          </cell>
          <cell r="J352">
            <v>0</v>
          </cell>
          <cell r="K352">
            <v>-1729</v>
          </cell>
          <cell r="M352">
            <v>-4646</v>
          </cell>
        </row>
        <row r="353">
          <cell r="F353">
            <v>-12808</v>
          </cell>
          <cell r="H353">
            <v>0</v>
          </cell>
          <cell r="I353">
            <v>-12808</v>
          </cell>
          <cell r="J353">
            <v>0</v>
          </cell>
          <cell r="K353">
            <v>-12808</v>
          </cell>
          <cell r="M353">
            <v>-20312</v>
          </cell>
        </row>
        <row r="355">
          <cell r="F355">
            <v>0</v>
          </cell>
          <cell r="H355">
            <v>0</v>
          </cell>
          <cell r="I355">
            <v>0</v>
          </cell>
          <cell r="J355">
            <v>0</v>
          </cell>
          <cell r="K355">
            <v>0</v>
          </cell>
          <cell r="M355">
            <v>0</v>
          </cell>
        </row>
        <row r="356">
          <cell r="F356">
            <v>0</v>
          </cell>
          <cell r="H356">
            <v>0</v>
          </cell>
          <cell r="I356">
            <v>0</v>
          </cell>
          <cell r="J356">
            <v>0</v>
          </cell>
          <cell r="K356">
            <v>0</v>
          </cell>
          <cell r="M356">
            <v>0</v>
          </cell>
        </row>
        <row r="357">
          <cell r="F357">
            <v>0</v>
          </cell>
          <cell r="H357">
            <v>0</v>
          </cell>
          <cell r="I357">
            <v>0</v>
          </cell>
          <cell r="J357">
            <v>0</v>
          </cell>
          <cell r="K357">
            <v>0</v>
          </cell>
          <cell r="M357">
            <v>0</v>
          </cell>
        </row>
        <row r="358">
          <cell r="F358">
            <v>-21331</v>
          </cell>
          <cell r="H358">
            <v>0</v>
          </cell>
          <cell r="I358">
            <v>-21331</v>
          </cell>
          <cell r="J358">
            <v>0</v>
          </cell>
          <cell r="K358">
            <v>-21331</v>
          </cell>
          <cell r="M358">
            <v>-23190</v>
          </cell>
        </row>
        <row r="359">
          <cell r="F359">
            <v>0</v>
          </cell>
          <cell r="H359">
            <v>0</v>
          </cell>
          <cell r="I359">
            <v>0</v>
          </cell>
          <cell r="J359">
            <v>0</v>
          </cell>
          <cell r="K359">
            <v>0</v>
          </cell>
          <cell r="M359">
            <v>0</v>
          </cell>
        </row>
        <row r="360">
          <cell r="F360">
            <v>0</v>
          </cell>
          <cell r="H360">
            <v>0</v>
          </cell>
          <cell r="I360">
            <v>0</v>
          </cell>
          <cell r="J360">
            <v>0</v>
          </cell>
          <cell r="K360">
            <v>0</v>
          </cell>
          <cell r="M360">
            <v>0</v>
          </cell>
        </row>
        <row r="361">
          <cell r="F361">
            <v>0</v>
          </cell>
          <cell r="H361">
            <v>0</v>
          </cell>
          <cell r="I361">
            <v>0</v>
          </cell>
          <cell r="J361">
            <v>0</v>
          </cell>
          <cell r="K361">
            <v>0</v>
          </cell>
          <cell r="M361">
            <v>0</v>
          </cell>
        </row>
        <row r="362">
          <cell r="F362">
            <v>-11728</v>
          </cell>
          <cell r="H362">
            <v>0</v>
          </cell>
          <cell r="I362">
            <v>-11728</v>
          </cell>
          <cell r="J362">
            <v>-141</v>
          </cell>
          <cell r="K362">
            <v>-11869</v>
          </cell>
          <cell r="M362">
            <v>-8662</v>
          </cell>
        </row>
        <row r="363">
          <cell r="F363">
            <v>-33059</v>
          </cell>
          <cell r="H363">
            <v>0</v>
          </cell>
          <cell r="I363">
            <v>-33059</v>
          </cell>
          <cell r="J363">
            <v>-141</v>
          </cell>
          <cell r="K363">
            <v>-33200</v>
          </cell>
          <cell r="M363">
            <v>-31852</v>
          </cell>
        </row>
        <row r="365">
          <cell r="F365">
            <v>0</v>
          </cell>
          <cell r="H365">
            <v>0</v>
          </cell>
          <cell r="I365">
            <v>0</v>
          </cell>
          <cell r="J365">
            <v>0</v>
          </cell>
          <cell r="K365">
            <v>0</v>
          </cell>
          <cell r="M365">
            <v>0</v>
          </cell>
        </row>
        <row r="367">
          <cell r="F367">
            <v>0</v>
          </cell>
          <cell r="H367">
            <v>0</v>
          </cell>
          <cell r="I367">
            <v>0</v>
          </cell>
          <cell r="J367">
            <v>0</v>
          </cell>
          <cell r="K367">
            <v>0</v>
          </cell>
          <cell r="M367">
            <v>0</v>
          </cell>
        </row>
        <row r="368">
          <cell r="F368">
            <v>-2969</v>
          </cell>
          <cell r="H368">
            <v>0</v>
          </cell>
          <cell r="I368">
            <v>-2969</v>
          </cell>
          <cell r="J368">
            <v>0</v>
          </cell>
          <cell r="K368">
            <v>-2969</v>
          </cell>
          <cell r="M368">
            <v>0</v>
          </cell>
        </row>
        <row r="369">
          <cell r="F369">
            <v>-2969</v>
          </cell>
          <cell r="H369">
            <v>0</v>
          </cell>
          <cell r="I369">
            <v>-2969</v>
          </cell>
          <cell r="J369">
            <v>0</v>
          </cell>
          <cell r="K369">
            <v>-2969</v>
          </cell>
          <cell r="M369">
            <v>0</v>
          </cell>
        </row>
        <row r="371">
          <cell r="F371">
            <v>0</v>
          </cell>
          <cell r="H371">
            <v>0</v>
          </cell>
          <cell r="I371">
            <v>0</v>
          </cell>
          <cell r="J371">
            <v>0</v>
          </cell>
          <cell r="K371">
            <v>0</v>
          </cell>
          <cell r="M371">
            <v>0</v>
          </cell>
        </row>
        <row r="372">
          <cell r="F372">
            <v>-29</v>
          </cell>
          <cell r="H372">
            <v>0</v>
          </cell>
          <cell r="I372">
            <v>-29</v>
          </cell>
          <cell r="J372">
            <v>0</v>
          </cell>
          <cell r="K372">
            <v>-29</v>
          </cell>
          <cell r="M372">
            <v>0</v>
          </cell>
        </row>
        <row r="373">
          <cell r="F373">
            <v>-29</v>
          </cell>
          <cell r="H373">
            <v>0</v>
          </cell>
          <cell r="I373">
            <v>-29</v>
          </cell>
          <cell r="J373">
            <v>0</v>
          </cell>
          <cell r="K373">
            <v>-29</v>
          </cell>
          <cell r="M373">
            <v>0</v>
          </cell>
        </row>
        <row r="375">
          <cell r="F375">
            <v>0</v>
          </cell>
          <cell r="H375">
            <v>0</v>
          </cell>
          <cell r="I375">
            <v>0</v>
          </cell>
          <cell r="J375">
            <v>0</v>
          </cell>
          <cell r="K375">
            <v>0</v>
          </cell>
          <cell r="M375">
            <v>0</v>
          </cell>
        </row>
        <row r="376">
          <cell r="F376">
            <v>0</v>
          </cell>
          <cell r="H376">
            <v>0</v>
          </cell>
          <cell r="I376">
            <v>0</v>
          </cell>
          <cell r="J376">
            <v>0</v>
          </cell>
          <cell r="K376">
            <v>0</v>
          </cell>
          <cell r="M376">
            <v>0</v>
          </cell>
        </row>
        <row r="377">
          <cell r="F377">
            <v>0</v>
          </cell>
          <cell r="H377">
            <v>0</v>
          </cell>
          <cell r="I377">
            <v>0</v>
          </cell>
          <cell r="J377">
            <v>0</v>
          </cell>
          <cell r="K377">
            <v>0</v>
          </cell>
          <cell r="M377">
            <v>0</v>
          </cell>
        </row>
        <row r="378">
          <cell r="F378">
            <v>0</v>
          </cell>
          <cell r="H378">
            <v>0</v>
          </cell>
          <cell r="I378">
            <v>0</v>
          </cell>
          <cell r="J378">
            <v>0</v>
          </cell>
          <cell r="K378">
            <v>0</v>
          </cell>
          <cell r="M378">
            <v>0</v>
          </cell>
        </row>
        <row r="379">
          <cell r="F379">
            <v>0</v>
          </cell>
          <cell r="H379">
            <v>0</v>
          </cell>
          <cell r="I379">
            <v>0</v>
          </cell>
          <cell r="J379">
            <v>0</v>
          </cell>
          <cell r="K379">
            <v>0</v>
          </cell>
          <cell r="M379">
            <v>0</v>
          </cell>
        </row>
        <row r="380">
          <cell r="F380">
            <v>0</v>
          </cell>
          <cell r="H380">
            <v>0</v>
          </cell>
          <cell r="I380">
            <v>0</v>
          </cell>
          <cell r="J380">
            <v>0</v>
          </cell>
          <cell r="K380">
            <v>0</v>
          </cell>
          <cell r="M380">
            <v>0</v>
          </cell>
        </row>
        <row r="381">
          <cell r="F381">
            <v>0</v>
          </cell>
          <cell r="H381">
            <v>0</v>
          </cell>
          <cell r="I381">
            <v>0</v>
          </cell>
          <cell r="J381">
            <v>0</v>
          </cell>
          <cell r="K381">
            <v>0</v>
          </cell>
          <cell r="M381">
            <v>0</v>
          </cell>
        </row>
        <row r="382">
          <cell r="F382">
            <v>0</v>
          </cell>
          <cell r="H382">
            <v>0</v>
          </cell>
          <cell r="I382">
            <v>0</v>
          </cell>
          <cell r="J382">
            <v>0</v>
          </cell>
          <cell r="K382">
            <v>0</v>
          </cell>
          <cell r="M382">
            <v>0</v>
          </cell>
        </row>
        <row r="383">
          <cell r="F383">
            <v>0</v>
          </cell>
          <cell r="H383">
            <v>0</v>
          </cell>
          <cell r="I383">
            <v>0</v>
          </cell>
          <cell r="J383">
            <v>0</v>
          </cell>
          <cell r="K383">
            <v>0</v>
          </cell>
          <cell r="M383">
            <v>0</v>
          </cell>
        </row>
        <row r="384">
          <cell r="F384">
            <v>0</v>
          </cell>
          <cell r="H384">
            <v>0</v>
          </cell>
          <cell r="I384">
            <v>0</v>
          </cell>
          <cell r="J384">
            <v>0</v>
          </cell>
          <cell r="K384">
            <v>0</v>
          </cell>
          <cell r="M384">
            <v>0</v>
          </cell>
        </row>
        <row r="385">
          <cell r="F385">
            <v>0</v>
          </cell>
          <cell r="H385">
            <v>0</v>
          </cell>
          <cell r="I385">
            <v>0</v>
          </cell>
          <cell r="J385">
            <v>0</v>
          </cell>
          <cell r="K385">
            <v>0</v>
          </cell>
          <cell r="M385">
            <v>0</v>
          </cell>
        </row>
        <row r="386">
          <cell r="F386">
            <v>0</v>
          </cell>
          <cell r="H386">
            <v>0</v>
          </cell>
          <cell r="I386">
            <v>0</v>
          </cell>
          <cell r="J386">
            <v>0</v>
          </cell>
          <cell r="K386">
            <v>0</v>
          </cell>
          <cell r="M386">
            <v>0</v>
          </cell>
        </row>
        <row r="387">
          <cell r="F387">
            <v>0</v>
          </cell>
          <cell r="H387">
            <v>0</v>
          </cell>
          <cell r="I387">
            <v>0</v>
          </cell>
          <cell r="J387">
            <v>0</v>
          </cell>
          <cell r="K387">
            <v>0</v>
          </cell>
          <cell r="M387">
            <v>0</v>
          </cell>
        </row>
        <row r="388">
          <cell r="F388">
            <v>0</v>
          </cell>
          <cell r="H388">
            <v>0</v>
          </cell>
          <cell r="I388">
            <v>0</v>
          </cell>
          <cell r="J388">
            <v>0</v>
          </cell>
          <cell r="K388">
            <v>0</v>
          </cell>
          <cell r="M388">
            <v>0</v>
          </cell>
        </row>
        <row r="389">
          <cell r="F389">
            <v>0</v>
          </cell>
          <cell r="H389">
            <v>0</v>
          </cell>
          <cell r="I389">
            <v>0</v>
          </cell>
          <cell r="J389">
            <v>0</v>
          </cell>
          <cell r="K389">
            <v>0</v>
          </cell>
          <cell r="M389">
            <v>0</v>
          </cell>
        </row>
        <row r="390">
          <cell r="F390">
            <v>0</v>
          </cell>
          <cell r="H390">
            <v>0</v>
          </cell>
          <cell r="I390">
            <v>0</v>
          </cell>
          <cell r="J390">
            <v>0</v>
          </cell>
          <cell r="K390">
            <v>0</v>
          </cell>
          <cell r="M390">
            <v>0</v>
          </cell>
        </row>
        <row r="391">
          <cell r="F391">
            <v>-14</v>
          </cell>
          <cell r="H391">
            <v>0</v>
          </cell>
          <cell r="I391">
            <v>-14</v>
          </cell>
          <cell r="J391">
            <v>0</v>
          </cell>
          <cell r="K391">
            <v>-14</v>
          </cell>
          <cell r="M391">
            <v>-169</v>
          </cell>
        </row>
        <row r="392">
          <cell r="F392">
            <v>-1271</v>
          </cell>
          <cell r="H392">
            <v>0</v>
          </cell>
          <cell r="I392">
            <v>-1271</v>
          </cell>
          <cell r="J392">
            <v>0</v>
          </cell>
          <cell r="K392">
            <v>-1271</v>
          </cell>
          <cell r="M392">
            <v>-3</v>
          </cell>
        </row>
        <row r="393">
          <cell r="F393">
            <v>-1</v>
          </cell>
          <cell r="H393">
            <v>0</v>
          </cell>
          <cell r="I393">
            <v>-1</v>
          </cell>
          <cell r="J393">
            <v>0</v>
          </cell>
          <cell r="K393">
            <v>-1</v>
          </cell>
          <cell r="M393">
            <v>0</v>
          </cell>
        </row>
        <row r="394">
          <cell r="F394">
            <v>-90</v>
          </cell>
          <cell r="H394">
            <v>0</v>
          </cell>
          <cell r="I394">
            <v>-90</v>
          </cell>
          <cell r="J394">
            <v>0</v>
          </cell>
          <cell r="K394">
            <v>-90</v>
          </cell>
          <cell r="M394">
            <v>-690</v>
          </cell>
        </row>
        <row r="395">
          <cell r="F395">
            <v>-96</v>
          </cell>
          <cell r="H395">
            <v>0</v>
          </cell>
          <cell r="I395">
            <v>-96</v>
          </cell>
          <cell r="J395">
            <v>0</v>
          </cell>
          <cell r="K395">
            <v>-96</v>
          </cell>
          <cell r="M395">
            <v>-495</v>
          </cell>
        </row>
        <row r="396">
          <cell r="F396">
            <v>-47</v>
          </cell>
          <cell r="H396">
            <v>0</v>
          </cell>
          <cell r="I396">
            <v>-47</v>
          </cell>
          <cell r="J396">
            <v>0</v>
          </cell>
          <cell r="K396">
            <v>-47</v>
          </cell>
          <cell r="M396">
            <v>-128</v>
          </cell>
        </row>
        <row r="397">
          <cell r="F397">
            <v>-435</v>
          </cell>
          <cell r="H397">
            <v>0</v>
          </cell>
          <cell r="I397">
            <v>-435</v>
          </cell>
          <cell r="J397">
            <v>0</v>
          </cell>
          <cell r="K397">
            <v>-435</v>
          </cell>
          <cell r="M397">
            <v>-492</v>
          </cell>
        </row>
        <row r="398">
          <cell r="F398">
            <v>-2</v>
          </cell>
          <cell r="H398">
            <v>0</v>
          </cell>
          <cell r="I398">
            <v>-2</v>
          </cell>
          <cell r="J398">
            <v>0</v>
          </cell>
          <cell r="K398">
            <v>-2</v>
          </cell>
          <cell r="M398">
            <v>0</v>
          </cell>
        </row>
        <row r="399">
          <cell r="F399">
            <v>-2329</v>
          </cell>
          <cell r="H399">
            <v>0</v>
          </cell>
          <cell r="I399">
            <v>-2329</v>
          </cell>
          <cell r="J399">
            <v>0</v>
          </cell>
          <cell r="K399">
            <v>-2329</v>
          </cell>
          <cell r="M399">
            <v>-2655</v>
          </cell>
        </row>
        <row r="400">
          <cell r="F400">
            <v>-4</v>
          </cell>
          <cell r="H400">
            <v>0</v>
          </cell>
          <cell r="I400">
            <v>-4</v>
          </cell>
          <cell r="J400">
            <v>0</v>
          </cell>
          <cell r="K400">
            <v>-4</v>
          </cell>
          <cell r="M400">
            <v>-59</v>
          </cell>
        </row>
        <row r="401">
          <cell r="F401">
            <v>-15</v>
          </cell>
          <cell r="H401">
            <v>0</v>
          </cell>
          <cell r="I401">
            <v>-15</v>
          </cell>
          <cell r="J401">
            <v>0</v>
          </cell>
          <cell r="K401">
            <v>-15</v>
          </cell>
          <cell r="M401">
            <v>0</v>
          </cell>
        </row>
        <row r="402">
          <cell r="F402">
            <v>0</v>
          </cell>
          <cell r="H402">
            <v>0</v>
          </cell>
          <cell r="I402">
            <v>0</v>
          </cell>
          <cell r="J402">
            <v>0</v>
          </cell>
          <cell r="K402">
            <v>0</v>
          </cell>
          <cell r="M402">
            <v>0</v>
          </cell>
        </row>
        <row r="403">
          <cell r="F403">
            <v>-4304</v>
          </cell>
          <cell r="H403">
            <v>0</v>
          </cell>
          <cell r="I403">
            <v>-4304</v>
          </cell>
          <cell r="J403">
            <v>0</v>
          </cell>
          <cell r="K403">
            <v>-4304</v>
          </cell>
          <cell r="M403">
            <v>-4691</v>
          </cell>
        </row>
        <row r="405">
          <cell r="F405">
            <v>0</v>
          </cell>
          <cell r="H405">
            <v>0</v>
          </cell>
          <cell r="I405">
            <v>0</v>
          </cell>
          <cell r="J405">
            <v>0</v>
          </cell>
          <cell r="K405">
            <v>0</v>
          </cell>
          <cell r="M405">
            <v>0</v>
          </cell>
        </row>
        <row r="406">
          <cell r="F406">
            <v>0</v>
          </cell>
          <cell r="H406">
            <v>0</v>
          </cell>
          <cell r="I406">
            <v>0</v>
          </cell>
          <cell r="J406">
            <v>0</v>
          </cell>
          <cell r="K406">
            <v>0</v>
          </cell>
          <cell r="M406">
            <v>0</v>
          </cell>
        </row>
        <row r="407">
          <cell r="F407">
            <v>0</v>
          </cell>
          <cell r="H407">
            <v>0</v>
          </cell>
          <cell r="I407">
            <v>0</v>
          </cell>
          <cell r="J407">
            <v>0</v>
          </cell>
          <cell r="K407">
            <v>0</v>
          </cell>
          <cell r="M407">
            <v>0</v>
          </cell>
        </row>
        <row r="408">
          <cell r="F408">
            <v>1148</v>
          </cell>
          <cell r="H408">
            <v>0</v>
          </cell>
          <cell r="I408">
            <v>1148</v>
          </cell>
          <cell r="J408">
            <v>0</v>
          </cell>
          <cell r="K408">
            <v>1148</v>
          </cell>
          <cell r="M408">
            <v>323</v>
          </cell>
        </row>
        <row r="409">
          <cell r="F409">
            <v>0</v>
          </cell>
          <cell r="H409">
            <v>0</v>
          </cell>
          <cell r="I409">
            <v>0</v>
          </cell>
          <cell r="J409">
            <v>0</v>
          </cell>
          <cell r="K409">
            <v>0</v>
          </cell>
          <cell r="M409">
            <v>-15793</v>
          </cell>
        </row>
        <row r="410">
          <cell r="F410">
            <v>-110</v>
          </cell>
          <cell r="H410">
            <v>0</v>
          </cell>
          <cell r="I410">
            <v>-110</v>
          </cell>
          <cell r="J410">
            <v>157</v>
          </cell>
          <cell r="K410">
            <v>47</v>
          </cell>
          <cell r="M410">
            <v>50</v>
          </cell>
        </row>
        <row r="411">
          <cell r="F411">
            <v>1038</v>
          </cell>
          <cell r="H411">
            <v>0</v>
          </cell>
          <cell r="I411">
            <v>1038</v>
          </cell>
          <cell r="J411">
            <v>157</v>
          </cell>
          <cell r="K411">
            <v>1195</v>
          </cell>
          <cell r="M411">
            <v>-15420</v>
          </cell>
        </row>
        <row r="413">
          <cell r="F413">
            <v>0</v>
          </cell>
          <cell r="H413">
            <v>0</v>
          </cell>
          <cell r="I413">
            <v>0</v>
          </cell>
          <cell r="J413">
            <v>0</v>
          </cell>
          <cell r="K413">
            <v>0</v>
          </cell>
          <cell r="M413">
            <v>0</v>
          </cell>
        </row>
        <row r="414">
          <cell r="F414">
            <v>0</v>
          </cell>
          <cell r="H414">
            <v>0</v>
          </cell>
          <cell r="I414">
            <v>0</v>
          </cell>
          <cell r="J414">
            <v>0</v>
          </cell>
          <cell r="K414">
            <v>0</v>
          </cell>
          <cell r="M414">
            <v>-1248</v>
          </cell>
        </row>
        <row r="415">
          <cell r="F415">
            <v>1699</v>
          </cell>
          <cell r="H415">
            <v>0</v>
          </cell>
          <cell r="I415">
            <v>1699</v>
          </cell>
          <cell r="J415">
            <v>0</v>
          </cell>
          <cell r="K415">
            <v>1699</v>
          </cell>
          <cell r="M415">
            <v>0</v>
          </cell>
        </row>
        <row r="416">
          <cell r="F416">
            <v>1699</v>
          </cell>
          <cell r="H416">
            <v>0</v>
          </cell>
          <cell r="I416">
            <v>1699</v>
          </cell>
          <cell r="J416">
            <v>0</v>
          </cell>
          <cell r="K416">
            <v>1699</v>
          </cell>
          <cell r="M416">
            <v>-1248</v>
          </cell>
        </row>
        <row r="418">
          <cell r="F418">
            <v>0</v>
          </cell>
          <cell r="H418">
            <v>0</v>
          </cell>
          <cell r="I418">
            <v>0</v>
          </cell>
          <cell r="J418">
            <v>0</v>
          </cell>
          <cell r="K418">
            <v>0</v>
          </cell>
          <cell r="M418">
            <v>0</v>
          </cell>
        </row>
        <row r="419">
          <cell r="F419">
            <v>0</v>
          </cell>
          <cell r="H419">
            <v>0</v>
          </cell>
          <cell r="I419">
            <v>0</v>
          </cell>
          <cell r="J419">
            <v>0</v>
          </cell>
          <cell r="K419">
            <v>0</v>
          </cell>
          <cell r="M419">
            <v>0</v>
          </cell>
        </row>
        <row r="420">
          <cell r="F420">
            <v>0</v>
          </cell>
          <cell r="H420">
            <v>0</v>
          </cell>
          <cell r="I420">
            <v>0</v>
          </cell>
          <cell r="J420">
            <v>0</v>
          </cell>
          <cell r="K420">
            <v>0</v>
          </cell>
          <cell r="M420">
            <v>0</v>
          </cell>
        </row>
        <row r="421">
          <cell r="F421">
            <v>9242</v>
          </cell>
          <cell r="H421">
            <v>0</v>
          </cell>
          <cell r="I421">
            <v>9242</v>
          </cell>
          <cell r="J421">
            <v>0</v>
          </cell>
          <cell r="K421">
            <v>9242</v>
          </cell>
          <cell r="M421">
            <v>7683</v>
          </cell>
        </row>
        <row r="422">
          <cell r="F422">
            <v>1501</v>
          </cell>
          <cell r="H422">
            <v>0</v>
          </cell>
          <cell r="I422">
            <v>1501</v>
          </cell>
          <cell r="J422">
            <v>0</v>
          </cell>
          <cell r="K422">
            <v>1501</v>
          </cell>
          <cell r="M422">
            <v>1337</v>
          </cell>
        </row>
        <row r="423">
          <cell r="F423">
            <v>1479</v>
          </cell>
          <cell r="H423">
            <v>0</v>
          </cell>
          <cell r="I423">
            <v>1479</v>
          </cell>
          <cell r="J423">
            <v>0</v>
          </cell>
          <cell r="K423">
            <v>1479</v>
          </cell>
          <cell r="M423">
            <v>1229</v>
          </cell>
        </row>
        <row r="424">
          <cell r="F424">
            <v>12222</v>
          </cell>
          <cell r="H424">
            <v>0</v>
          </cell>
          <cell r="I424">
            <v>12222</v>
          </cell>
          <cell r="J424">
            <v>0</v>
          </cell>
          <cell r="K424">
            <v>12222</v>
          </cell>
          <cell r="M424">
            <v>10249</v>
          </cell>
        </row>
        <row r="426">
          <cell r="F426">
            <v>0</v>
          </cell>
          <cell r="H426">
            <v>0</v>
          </cell>
          <cell r="I426">
            <v>0</v>
          </cell>
          <cell r="J426">
            <v>0</v>
          </cell>
          <cell r="K426">
            <v>0</v>
          </cell>
          <cell r="M426">
            <v>0</v>
          </cell>
        </row>
        <row r="427">
          <cell r="F427">
            <v>951</v>
          </cell>
          <cell r="H427">
            <v>0</v>
          </cell>
          <cell r="I427">
            <v>951</v>
          </cell>
          <cell r="J427">
            <v>0</v>
          </cell>
          <cell r="K427">
            <v>951</v>
          </cell>
          <cell r="M427">
            <v>864</v>
          </cell>
        </row>
        <row r="428">
          <cell r="F428">
            <v>133</v>
          </cell>
          <cell r="H428">
            <v>0</v>
          </cell>
          <cell r="I428">
            <v>133</v>
          </cell>
          <cell r="J428">
            <v>0</v>
          </cell>
          <cell r="K428">
            <v>133</v>
          </cell>
          <cell r="M428">
            <v>0</v>
          </cell>
        </row>
        <row r="429">
          <cell r="F429">
            <v>1084</v>
          </cell>
          <cell r="H429">
            <v>0</v>
          </cell>
          <cell r="I429">
            <v>1084</v>
          </cell>
          <cell r="J429">
            <v>0</v>
          </cell>
          <cell r="K429">
            <v>1084</v>
          </cell>
          <cell r="M429">
            <v>864</v>
          </cell>
        </row>
        <row r="431">
          <cell r="F431">
            <v>0</v>
          </cell>
          <cell r="H431">
            <v>0</v>
          </cell>
          <cell r="I431">
            <v>0</v>
          </cell>
          <cell r="J431">
            <v>0</v>
          </cell>
          <cell r="K431">
            <v>0</v>
          </cell>
          <cell r="M431">
            <v>0</v>
          </cell>
        </row>
        <row r="432">
          <cell r="F432">
            <v>462</v>
          </cell>
          <cell r="H432">
            <v>0</v>
          </cell>
          <cell r="I432">
            <v>462</v>
          </cell>
          <cell r="J432">
            <v>0</v>
          </cell>
          <cell r="K432">
            <v>462</v>
          </cell>
          <cell r="M432">
            <v>384</v>
          </cell>
        </row>
        <row r="433">
          <cell r="F433">
            <v>462</v>
          </cell>
          <cell r="H433">
            <v>0</v>
          </cell>
          <cell r="I433">
            <v>462</v>
          </cell>
          <cell r="J433">
            <v>0</v>
          </cell>
          <cell r="K433">
            <v>462</v>
          </cell>
          <cell r="M433">
            <v>384</v>
          </cell>
        </row>
        <row r="435">
          <cell r="F435">
            <v>0</v>
          </cell>
          <cell r="H435">
            <v>0</v>
          </cell>
          <cell r="I435">
            <v>0</v>
          </cell>
          <cell r="J435">
            <v>0</v>
          </cell>
          <cell r="K435">
            <v>0</v>
          </cell>
          <cell r="M435">
            <v>0</v>
          </cell>
        </row>
        <row r="436">
          <cell r="F436">
            <v>0</v>
          </cell>
          <cell r="H436">
            <v>0</v>
          </cell>
          <cell r="I436">
            <v>0</v>
          </cell>
          <cell r="J436">
            <v>0</v>
          </cell>
          <cell r="K436">
            <v>0</v>
          </cell>
          <cell r="M436">
            <v>0</v>
          </cell>
        </row>
        <row r="437">
          <cell r="F437">
            <v>0</v>
          </cell>
          <cell r="H437">
            <v>0</v>
          </cell>
          <cell r="I437">
            <v>0</v>
          </cell>
          <cell r="J437">
            <v>0</v>
          </cell>
          <cell r="K437">
            <v>0</v>
          </cell>
          <cell r="M437">
            <v>0</v>
          </cell>
        </row>
        <row r="438">
          <cell r="F438">
            <v>0</v>
          </cell>
          <cell r="H438">
            <v>0</v>
          </cell>
          <cell r="I438">
            <v>0</v>
          </cell>
          <cell r="J438">
            <v>0</v>
          </cell>
          <cell r="K438">
            <v>0</v>
          </cell>
          <cell r="M438">
            <v>0</v>
          </cell>
        </row>
        <row r="439">
          <cell r="F439">
            <v>0</v>
          </cell>
          <cell r="H439">
            <v>0</v>
          </cell>
          <cell r="I439">
            <v>0</v>
          </cell>
          <cell r="J439">
            <v>0</v>
          </cell>
          <cell r="K439">
            <v>0</v>
          </cell>
          <cell r="M439">
            <v>0</v>
          </cell>
        </row>
        <row r="440">
          <cell r="F440">
            <v>0</v>
          </cell>
          <cell r="H440">
            <v>0</v>
          </cell>
          <cell r="I440">
            <v>0</v>
          </cell>
          <cell r="J440">
            <v>0</v>
          </cell>
          <cell r="K440">
            <v>0</v>
          </cell>
          <cell r="M440">
            <v>0</v>
          </cell>
        </row>
        <row r="441">
          <cell r="F441">
            <v>0</v>
          </cell>
          <cell r="H441">
            <v>0</v>
          </cell>
          <cell r="I441">
            <v>0</v>
          </cell>
          <cell r="J441">
            <v>0</v>
          </cell>
          <cell r="K441">
            <v>0</v>
          </cell>
          <cell r="M441">
            <v>0</v>
          </cell>
        </row>
        <row r="442">
          <cell r="F442">
            <v>0</v>
          </cell>
          <cell r="H442">
            <v>0</v>
          </cell>
          <cell r="I442">
            <v>0</v>
          </cell>
          <cell r="J442">
            <v>0</v>
          </cell>
          <cell r="K442">
            <v>0</v>
          </cell>
          <cell r="M442">
            <v>0</v>
          </cell>
        </row>
        <row r="443">
          <cell r="F443">
            <v>0</v>
          </cell>
          <cell r="H443">
            <v>0</v>
          </cell>
          <cell r="I443">
            <v>0</v>
          </cell>
          <cell r="J443">
            <v>0</v>
          </cell>
          <cell r="K443">
            <v>0</v>
          </cell>
          <cell r="M443">
            <v>0</v>
          </cell>
        </row>
        <row r="444">
          <cell r="F444">
            <v>0</v>
          </cell>
          <cell r="H444">
            <v>0</v>
          </cell>
          <cell r="I444">
            <v>0</v>
          </cell>
          <cell r="J444">
            <v>0</v>
          </cell>
          <cell r="K444">
            <v>0</v>
          </cell>
          <cell r="M444">
            <v>0</v>
          </cell>
        </row>
        <row r="445">
          <cell r="F445">
            <v>0</v>
          </cell>
          <cell r="H445">
            <v>0</v>
          </cell>
          <cell r="I445">
            <v>0</v>
          </cell>
          <cell r="J445">
            <v>0</v>
          </cell>
          <cell r="K445">
            <v>0</v>
          </cell>
          <cell r="M445">
            <v>0</v>
          </cell>
        </row>
        <row r="446">
          <cell r="F446">
            <v>0</v>
          </cell>
          <cell r="H446">
            <v>0</v>
          </cell>
          <cell r="I446">
            <v>0</v>
          </cell>
          <cell r="J446">
            <v>0</v>
          </cell>
          <cell r="K446">
            <v>0</v>
          </cell>
          <cell r="M446">
            <v>0</v>
          </cell>
        </row>
        <row r="447">
          <cell r="F447">
            <v>0</v>
          </cell>
          <cell r="H447">
            <v>0</v>
          </cell>
          <cell r="I447">
            <v>0</v>
          </cell>
          <cell r="J447">
            <v>0</v>
          </cell>
          <cell r="K447">
            <v>0</v>
          </cell>
          <cell r="M447">
            <v>0</v>
          </cell>
        </row>
        <row r="448">
          <cell r="F448">
            <v>0</v>
          </cell>
          <cell r="H448">
            <v>0</v>
          </cell>
          <cell r="I448">
            <v>0</v>
          </cell>
          <cell r="J448">
            <v>0</v>
          </cell>
          <cell r="K448">
            <v>0</v>
          </cell>
          <cell r="M448">
            <v>0</v>
          </cell>
        </row>
        <row r="449">
          <cell r="F449">
            <v>0</v>
          </cell>
          <cell r="H449">
            <v>0</v>
          </cell>
          <cell r="I449">
            <v>0</v>
          </cell>
          <cell r="J449">
            <v>0</v>
          </cell>
          <cell r="K449">
            <v>0</v>
          </cell>
          <cell r="M449">
            <v>0</v>
          </cell>
        </row>
        <row r="450">
          <cell r="F450">
            <v>100</v>
          </cell>
          <cell r="H450">
            <v>0</v>
          </cell>
          <cell r="I450">
            <v>100</v>
          </cell>
          <cell r="J450">
            <v>0</v>
          </cell>
          <cell r="K450">
            <v>100</v>
          </cell>
          <cell r="M450">
            <v>70</v>
          </cell>
        </row>
        <row r="451">
          <cell r="F451">
            <v>100</v>
          </cell>
          <cell r="H451">
            <v>0</v>
          </cell>
          <cell r="I451">
            <v>100</v>
          </cell>
          <cell r="J451">
            <v>0</v>
          </cell>
          <cell r="K451">
            <v>100</v>
          </cell>
          <cell r="M451">
            <v>70</v>
          </cell>
        </row>
        <row r="453">
          <cell r="F453">
            <v>0</v>
          </cell>
          <cell r="H453">
            <v>0</v>
          </cell>
          <cell r="I453">
            <v>0</v>
          </cell>
          <cell r="J453">
            <v>0</v>
          </cell>
          <cell r="K453">
            <v>0</v>
          </cell>
          <cell r="M453">
            <v>0</v>
          </cell>
        </row>
        <row r="455">
          <cell r="F455">
            <v>0</v>
          </cell>
          <cell r="H455">
            <v>0</v>
          </cell>
          <cell r="I455">
            <v>0</v>
          </cell>
          <cell r="J455">
            <v>0</v>
          </cell>
          <cell r="K455">
            <v>0</v>
          </cell>
          <cell r="M455">
            <v>0</v>
          </cell>
        </row>
        <row r="457">
          <cell r="F457">
            <v>0</v>
          </cell>
          <cell r="H457">
            <v>0</v>
          </cell>
          <cell r="I457">
            <v>0</v>
          </cell>
          <cell r="J457">
            <v>0</v>
          </cell>
          <cell r="K457">
            <v>0</v>
          </cell>
          <cell r="M457">
            <v>0</v>
          </cell>
        </row>
        <row r="458">
          <cell r="F458">
            <v>0</v>
          </cell>
          <cell r="H458">
            <v>0</v>
          </cell>
          <cell r="I458">
            <v>0</v>
          </cell>
          <cell r="J458">
            <v>0</v>
          </cell>
          <cell r="K458">
            <v>0</v>
          </cell>
          <cell r="M458">
            <v>0</v>
          </cell>
        </row>
        <row r="459">
          <cell r="F459">
            <v>0</v>
          </cell>
          <cell r="H459">
            <v>0</v>
          </cell>
          <cell r="I459">
            <v>0</v>
          </cell>
          <cell r="J459">
            <v>0</v>
          </cell>
          <cell r="K459">
            <v>0</v>
          </cell>
          <cell r="M459">
            <v>0</v>
          </cell>
        </row>
        <row r="460">
          <cell r="F460">
            <v>0</v>
          </cell>
          <cell r="H460">
            <v>0</v>
          </cell>
          <cell r="I460">
            <v>0</v>
          </cell>
          <cell r="J460">
            <v>0</v>
          </cell>
          <cell r="K460">
            <v>0</v>
          </cell>
          <cell r="M460">
            <v>0</v>
          </cell>
        </row>
        <row r="461">
          <cell r="F461">
            <v>0</v>
          </cell>
          <cell r="H461">
            <v>0</v>
          </cell>
          <cell r="I461">
            <v>0</v>
          </cell>
          <cell r="J461">
            <v>0</v>
          </cell>
          <cell r="K461">
            <v>0</v>
          </cell>
          <cell r="M461">
            <v>0</v>
          </cell>
        </row>
        <row r="462">
          <cell r="F462">
            <v>0</v>
          </cell>
          <cell r="H462">
            <v>0</v>
          </cell>
          <cell r="I462">
            <v>0</v>
          </cell>
          <cell r="J462">
            <v>0</v>
          </cell>
          <cell r="K462">
            <v>0</v>
          </cell>
          <cell r="M462">
            <v>0</v>
          </cell>
        </row>
        <row r="463">
          <cell r="F463">
            <v>0</v>
          </cell>
          <cell r="H463">
            <v>0</v>
          </cell>
          <cell r="I463">
            <v>0</v>
          </cell>
          <cell r="J463">
            <v>0</v>
          </cell>
          <cell r="K463">
            <v>0</v>
          </cell>
          <cell r="M463">
            <v>0</v>
          </cell>
        </row>
        <row r="464">
          <cell r="F464">
            <v>0</v>
          </cell>
          <cell r="H464">
            <v>0</v>
          </cell>
          <cell r="I464">
            <v>0</v>
          </cell>
          <cell r="J464">
            <v>0</v>
          </cell>
          <cell r="K464">
            <v>0</v>
          </cell>
          <cell r="M464">
            <v>0</v>
          </cell>
        </row>
        <row r="465">
          <cell r="F465">
            <v>0</v>
          </cell>
          <cell r="H465">
            <v>0</v>
          </cell>
          <cell r="I465">
            <v>0</v>
          </cell>
          <cell r="J465">
            <v>0</v>
          </cell>
          <cell r="K465">
            <v>0</v>
          </cell>
          <cell r="M465">
            <v>0</v>
          </cell>
        </row>
        <row r="466">
          <cell r="F466">
            <v>0</v>
          </cell>
          <cell r="H466">
            <v>0</v>
          </cell>
          <cell r="I466">
            <v>0</v>
          </cell>
          <cell r="J466">
            <v>0</v>
          </cell>
          <cell r="K466">
            <v>0</v>
          </cell>
          <cell r="M466">
            <v>0</v>
          </cell>
        </row>
        <row r="467">
          <cell r="F467">
            <v>0</v>
          </cell>
          <cell r="H467">
            <v>0</v>
          </cell>
          <cell r="I467">
            <v>0</v>
          </cell>
          <cell r="J467">
            <v>0</v>
          </cell>
          <cell r="K467">
            <v>0</v>
          </cell>
          <cell r="M467">
            <v>0</v>
          </cell>
        </row>
        <row r="468">
          <cell r="F468">
            <v>0</v>
          </cell>
          <cell r="H468">
            <v>0</v>
          </cell>
          <cell r="I468">
            <v>0</v>
          </cell>
          <cell r="J468">
            <v>0</v>
          </cell>
          <cell r="K468">
            <v>0</v>
          </cell>
          <cell r="M468">
            <v>0</v>
          </cell>
        </row>
        <row r="469">
          <cell r="F469">
            <v>0</v>
          </cell>
          <cell r="H469">
            <v>0</v>
          </cell>
          <cell r="I469">
            <v>0</v>
          </cell>
          <cell r="J469">
            <v>0</v>
          </cell>
          <cell r="K469">
            <v>0</v>
          </cell>
          <cell r="M469">
            <v>0</v>
          </cell>
        </row>
        <row r="470">
          <cell r="F470">
            <v>0</v>
          </cell>
          <cell r="H470">
            <v>0</v>
          </cell>
          <cell r="I470">
            <v>0</v>
          </cell>
          <cell r="J470">
            <v>0</v>
          </cell>
          <cell r="K470">
            <v>0</v>
          </cell>
          <cell r="M470">
            <v>0</v>
          </cell>
        </row>
        <row r="471">
          <cell r="F471">
            <v>0</v>
          </cell>
          <cell r="H471">
            <v>0</v>
          </cell>
          <cell r="I471">
            <v>0</v>
          </cell>
          <cell r="J471">
            <v>0</v>
          </cell>
          <cell r="K471">
            <v>0</v>
          </cell>
          <cell r="M471">
            <v>0</v>
          </cell>
        </row>
        <row r="472">
          <cell r="F472">
            <v>0</v>
          </cell>
          <cell r="H472">
            <v>0</v>
          </cell>
          <cell r="I472">
            <v>0</v>
          </cell>
          <cell r="J472">
            <v>0</v>
          </cell>
          <cell r="K472">
            <v>0</v>
          </cell>
          <cell r="M472">
            <v>0</v>
          </cell>
        </row>
        <row r="473">
          <cell r="F473">
            <v>0</v>
          </cell>
          <cell r="H473">
            <v>0</v>
          </cell>
          <cell r="I473">
            <v>0</v>
          </cell>
          <cell r="J473">
            <v>0</v>
          </cell>
          <cell r="K473">
            <v>0</v>
          </cell>
          <cell r="M473">
            <v>2</v>
          </cell>
        </row>
        <row r="474">
          <cell r="F474">
            <v>3</v>
          </cell>
          <cell r="H474">
            <v>0</v>
          </cell>
          <cell r="I474">
            <v>3</v>
          </cell>
          <cell r="J474">
            <v>0</v>
          </cell>
          <cell r="K474">
            <v>3</v>
          </cell>
          <cell r="M474">
            <v>1</v>
          </cell>
        </row>
        <row r="475">
          <cell r="F475">
            <v>0</v>
          </cell>
          <cell r="H475">
            <v>0</v>
          </cell>
          <cell r="I475">
            <v>0</v>
          </cell>
          <cell r="J475">
            <v>0</v>
          </cell>
          <cell r="K475">
            <v>0</v>
          </cell>
          <cell r="M475">
            <v>0</v>
          </cell>
        </row>
        <row r="476">
          <cell r="F476">
            <v>48</v>
          </cell>
          <cell r="H476">
            <v>0</v>
          </cell>
          <cell r="I476">
            <v>48</v>
          </cell>
          <cell r="J476">
            <v>0</v>
          </cell>
          <cell r="K476">
            <v>48</v>
          </cell>
          <cell r="M476">
            <v>28</v>
          </cell>
        </row>
        <row r="477">
          <cell r="F477">
            <v>14</v>
          </cell>
          <cell r="H477">
            <v>0</v>
          </cell>
          <cell r="I477">
            <v>14</v>
          </cell>
          <cell r="J477">
            <v>0</v>
          </cell>
          <cell r="K477">
            <v>14</v>
          </cell>
          <cell r="M477">
            <v>8</v>
          </cell>
        </row>
        <row r="478">
          <cell r="F478">
            <v>11</v>
          </cell>
          <cell r="H478">
            <v>0</v>
          </cell>
          <cell r="I478">
            <v>11</v>
          </cell>
          <cell r="J478">
            <v>0</v>
          </cell>
          <cell r="K478">
            <v>11</v>
          </cell>
          <cell r="M478">
            <v>3</v>
          </cell>
        </row>
        <row r="479">
          <cell r="F479">
            <v>0</v>
          </cell>
          <cell r="H479">
            <v>0</v>
          </cell>
          <cell r="I479">
            <v>0</v>
          </cell>
          <cell r="J479">
            <v>0</v>
          </cell>
          <cell r="K479">
            <v>0</v>
          </cell>
          <cell r="M479">
            <v>12</v>
          </cell>
        </row>
        <row r="480">
          <cell r="F480">
            <v>6</v>
          </cell>
          <cell r="H480">
            <v>0</v>
          </cell>
          <cell r="I480">
            <v>6</v>
          </cell>
          <cell r="J480">
            <v>0</v>
          </cell>
          <cell r="K480">
            <v>6</v>
          </cell>
          <cell r="M480">
            <v>2</v>
          </cell>
        </row>
        <row r="481">
          <cell r="F481">
            <v>82</v>
          </cell>
          <cell r="H481">
            <v>0</v>
          </cell>
          <cell r="I481">
            <v>82</v>
          </cell>
          <cell r="J481">
            <v>0</v>
          </cell>
          <cell r="K481">
            <v>82</v>
          </cell>
          <cell r="M481">
            <v>56</v>
          </cell>
        </row>
        <row r="483">
          <cell r="F483">
            <v>0</v>
          </cell>
          <cell r="H483">
            <v>0</v>
          </cell>
          <cell r="I483">
            <v>0</v>
          </cell>
          <cell r="J483">
            <v>0</v>
          </cell>
          <cell r="K483">
            <v>0</v>
          </cell>
          <cell r="M483">
            <v>0</v>
          </cell>
        </row>
        <row r="485">
          <cell r="F485">
            <v>0</v>
          </cell>
          <cell r="H485">
            <v>0</v>
          </cell>
          <cell r="I485">
            <v>0</v>
          </cell>
          <cell r="J485">
            <v>0</v>
          </cell>
          <cell r="K485">
            <v>0</v>
          </cell>
          <cell r="M485">
            <v>0</v>
          </cell>
        </row>
        <row r="486">
          <cell r="F486">
            <v>0</v>
          </cell>
          <cell r="H486">
            <v>0</v>
          </cell>
          <cell r="I486">
            <v>0</v>
          </cell>
          <cell r="J486">
            <v>0</v>
          </cell>
          <cell r="K486">
            <v>0</v>
          </cell>
          <cell r="M486">
            <v>0</v>
          </cell>
        </row>
        <row r="487">
          <cell r="F487">
            <v>0</v>
          </cell>
          <cell r="H487">
            <v>0</v>
          </cell>
          <cell r="I487">
            <v>0</v>
          </cell>
          <cell r="J487">
            <v>0</v>
          </cell>
          <cell r="K487">
            <v>0</v>
          </cell>
          <cell r="M487">
            <v>0</v>
          </cell>
        </row>
        <row r="488">
          <cell r="F488">
            <v>69</v>
          </cell>
          <cell r="H488">
            <v>0</v>
          </cell>
          <cell r="I488">
            <v>69</v>
          </cell>
          <cell r="J488">
            <v>0</v>
          </cell>
          <cell r="K488">
            <v>69</v>
          </cell>
          <cell r="M488">
            <v>10</v>
          </cell>
        </row>
        <row r="489">
          <cell r="F489">
            <v>129</v>
          </cell>
          <cell r="H489">
            <v>0</v>
          </cell>
          <cell r="I489">
            <v>129</v>
          </cell>
          <cell r="J489">
            <v>0</v>
          </cell>
          <cell r="K489">
            <v>129</v>
          </cell>
          <cell r="M489">
            <v>91</v>
          </cell>
        </row>
        <row r="490">
          <cell r="F490">
            <v>7</v>
          </cell>
          <cell r="H490">
            <v>0</v>
          </cell>
          <cell r="I490">
            <v>7</v>
          </cell>
          <cell r="J490">
            <v>0</v>
          </cell>
          <cell r="K490">
            <v>7</v>
          </cell>
          <cell r="M490">
            <v>0</v>
          </cell>
        </row>
        <row r="491">
          <cell r="F491">
            <v>0</v>
          </cell>
          <cell r="H491">
            <v>0</v>
          </cell>
          <cell r="I491">
            <v>0</v>
          </cell>
          <cell r="J491">
            <v>0</v>
          </cell>
          <cell r="K491">
            <v>0</v>
          </cell>
          <cell r="M491">
            <v>0</v>
          </cell>
        </row>
        <row r="492">
          <cell r="F492">
            <v>205</v>
          </cell>
          <cell r="H492">
            <v>0</v>
          </cell>
          <cell r="I492">
            <v>205</v>
          </cell>
          <cell r="J492">
            <v>0</v>
          </cell>
          <cell r="K492">
            <v>205</v>
          </cell>
          <cell r="M492">
            <v>101</v>
          </cell>
        </row>
        <row r="494">
          <cell r="F494">
            <v>0</v>
          </cell>
          <cell r="H494">
            <v>0</v>
          </cell>
          <cell r="I494">
            <v>0</v>
          </cell>
          <cell r="J494">
            <v>0</v>
          </cell>
          <cell r="K494">
            <v>0</v>
          </cell>
          <cell r="M494">
            <v>0</v>
          </cell>
        </row>
        <row r="495">
          <cell r="F495">
            <v>0</v>
          </cell>
          <cell r="H495">
            <v>0</v>
          </cell>
          <cell r="I495">
            <v>0</v>
          </cell>
          <cell r="J495">
            <v>0</v>
          </cell>
          <cell r="K495">
            <v>0</v>
          </cell>
          <cell r="M495">
            <v>0</v>
          </cell>
        </row>
        <row r="496">
          <cell r="F496">
            <v>0</v>
          </cell>
          <cell r="H496">
            <v>0</v>
          </cell>
          <cell r="I496">
            <v>0</v>
          </cell>
          <cell r="J496">
            <v>0</v>
          </cell>
          <cell r="K496">
            <v>0</v>
          </cell>
          <cell r="M496">
            <v>177</v>
          </cell>
        </row>
        <row r="497">
          <cell r="F497">
            <v>0</v>
          </cell>
          <cell r="H497">
            <v>0</v>
          </cell>
          <cell r="I497">
            <v>0</v>
          </cell>
          <cell r="J497">
            <v>0</v>
          </cell>
          <cell r="K497">
            <v>0</v>
          </cell>
          <cell r="M497">
            <v>177</v>
          </cell>
        </row>
        <row r="499">
          <cell r="F499">
            <v>0</v>
          </cell>
          <cell r="H499">
            <v>0</v>
          </cell>
          <cell r="I499">
            <v>0</v>
          </cell>
          <cell r="J499">
            <v>0</v>
          </cell>
          <cell r="K499">
            <v>0</v>
          </cell>
          <cell r="M499">
            <v>0</v>
          </cell>
        </row>
        <row r="500">
          <cell r="F500">
            <v>0</v>
          </cell>
          <cell r="H500">
            <v>0</v>
          </cell>
          <cell r="I500">
            <v>0</v>
          </cell>
          <cell r="J500">
            <v>0</v>
          </cell>
          <cell r="K500">
            <v>0</v>
          </cell>
          <cell r="M500">
            <v>0</v>
          </cell>
        </row>
        <row r="501">
          <cell r="F501">
            <v>3</v>
          </cell>
          <cell r="H501">
            <v>0</v>
          </cell>
          <cell r="I501">
            <v>3</v>
          </cell>
          <cell r="J501">
            <v>0</v>
          </cell>
          <cell r="K501">
            <v>3</v>
          </cell>
          <cell r="M501">
            <v>0</v>
          </cell>
        </row>
        <row r="502">
          <cell r="F502">
            <v>115</v>
          </cell>
          <cell r="H502">
            <v>0</v>
          </cell>
          <cell r="I502">
            <v>115</v>
          </cell>
          <cell r="J502">
            <v>0</v>
          </cell>
          <cell r="K502">
            <v>115</v>
          </cell>
          <cell r="M502">
            <v>74</v>
          </cell>
        </row>
        <row r="503">
          <cell r="F503">
            <v>118</v>
          </cell>
          <cell r="H503">
            <v>0</v>
          </cell>
          <cell r="I503">
            <v>118</v>
          </cell>
          <cell r="J503">
            <v>0</v>
          </cell>
          <cell r="K503">
            <v>118</v>
          </cell>
          <cell r="M503">
            <v>74</v>
          </cell>
        </row>
        <row r="505">
          <cell r="F505">
            <v>0</v>
          </cell>
          <cell r="H505">
            <v>0</v>
          </cell>
          <cell r="I505">
            <v>0</v>
          </cell>
          <cell r="J505">
            <v>0</v>
          </cell>
          <cell r="K505">
            <v>0</v>
          </cell>
          <cell r="M505">
            <v>0</v>
          </cell>
        </row>
        <row r="506">
          <cell r="F506">
            <v>0</v>
          </cell>
          <cell r="H506">
            <v>0</v>
          </cell>
          <cell r="I506">
            <v>0</v>
          </cell>
          <cell r="J506">
            <v>0</v>
          </cell>
          <cell r="K506">
            <v>0</v>
          </cell>
          <cell r="M506">
            <v>0</v>
          </cell>
        </row>
        <row r="507">
          <cell r="F507">
            <v>125</v>
          </cell>
          <cell r="H507">
            <v>0</v>
          </cell>
          <cell r="I507">
            <v>125</v>
          </cell>
          <cell r="J507">
            <v>0</v>
          </cell>
          <cell r="K507">
            <v>125</v>
          </cell>
          <cell r="M507">
            <v>23</v>
          </cell>
        </row>
        <row r="508">
          <cell r="F508">
            <v>13</v>
          </cell>
          <cell r="H508">
            <v>0</v>
          </cell>
          <cell r="I508">
            <v>13</v>
          </cell>
          <cell r="J508">
            <v>0</v>
          </cell>
          <cell r="K508">
            <v>13</v>
          </cell>
          <cell r="M508">
            <v>15</v>
          </cell>
        </row>
        <row r="509">
          <cell r="F509">
            <v>138</v>
          </cell>
          <cell r="H509">
            <v>0</v>
          </cell>
          <cell r="I509">
            <v>138</v>
          </cell>
          <cell r="J509">
            <v>0</v>
          </cell>
          <cell r="K509">
            <v>138</v>
          </cell>
          <cell r="M509">
            <v>38</v>
          </cell>
        </row>
        <row r="511">
          <cell r="F511">
            <v>0</v>
          </cell>
          <cell r="H511">
            <v>0</v>
          </cell>
          <cell r="I511">
            <v>0</v>
          </cell>
          <cell r="J511">
            <v>0</v>
          </cell>
          <cell r="K511">
            <v>0</v>
          </cell>
          <cell r="M511">
            <v>0</v>
          </cell>
        </row>
        <row r="512">
          <cell r="F512">
            <v>0</v>
          </cell>
          <cell r="H512">
            <v>0</v>
          </cell>
          <cell r="I512">
            <v>0</v>
          </cell>
          <cell r="J512">
            <v>0</v>
          </cell>
          <cell r="K512">
            <v>0</v>
          </cell>
          <cell r="M512">
            <v>0</v>
          </cell>
        </row>
        <row r="513">
          <cell r="F513">
            <v>0</v>
          </cell>
          <cell r="H513">
            <v>0</v>
          </cell>
          <cell r="I513">
            <v>0</v>
          </cell>
          <cell r="J513">
            <v>0</v>
          </cell>
          <cell r="K513">
            <v>0</v>
          </cell>
          <cell r="M513">
            <v>0</v>
          </cell>
        </row>
        <row r="514">
          <cell r="F514">
            <v>0</v>
          </cell>
          <cell r="H514">
            <v>0</v>
          </cell>
          <cell r="I514">
            <v>0</v>
          </cell>
          <cell r="J514">
            <v>0</v>
          </cell>
          <cell r="K514">
            <v>0</v>
          </cell>
          <cell r="M514">
            <v>0</v>
          </cell>
        </row>
        <row r="515">
          <cell r="F515">
            <v>0</v>
          </cell>
          <cell r="H515">
            <v>0</v>
          </cell>
          <cell r="I515">
            <v>0</v>
          </cell>
          <cell r="J515">
            <v>0</v>
          </cell>
          <cell r="K515">
            <v>0</v>
          </cell>
          <cell r="M515">
            <v>0</v>
          </cell>
        </row>
        <row r="516">
          <cell r="F516">
            <v>333</v>
          </cell>
          <cell r="H516">
            <v>0</v>
          </cell>
          <cell r="I516">
            <v>333</v>
          </cell>
          <cell r="J516">
            <v>0</v>
          </cell>
          <cell r="K516">
            <v>333</v>
          </cell>
          <cell r="M516">
            <v>252</v>
          </cell>
        </row>
        <row r="517">
          <cell r="F517">
            <v>23</v>
          </cell>
          <cell r="H517">
            <v>0</v>
          </cell>
          <cell r="I517">
            <v>23</v>
          </cell>
          <cell r="J517">
            <v>0</v>
          </cell>
          <cell r="K517">
            <v>23</v>
          </cell>
          <cell r="M517">
            <v>0</v>
          </cell>
        </row>
        <row r="518">
          <cell r="F518">
            <v>356</v>
          </cell>
          <cell r="H518">
            <v>0</v>
          </cell>
          <cell r="I518">
            <v>356</v>
          </cell>
          <cell r="J518">
            <v>0</v>
          </cell>
          <cell r="K518">
            <v>356</v>
          </cell>
          <cell r="M518">
            <v>252</v>
          </cell>
        </row>
        <row r="520">
          <cell r="F520">
            <v>0</v>
          </cell>
          <cell r="H520">
            <v>0</v>
          </cell>
          <cell r="I520">
            <v>0</v>
          </cell>
          <cell r="J520">
            <v>0</v>
          </cell>
          <cell r="K520">
            <v>0</v>
          </cell>
          <cell r="M520">
            <v>0</v>
          </cell>
        </row>
        <row r="522">
          <cell r="F522">
            <v>139</v>
          </cell>
          <cell r="H522">
            <v>0</v>
          </cell>
          <cell r="I522">
            <v>139</v>
          </cell>
          <cell r="J522">
            <v>0</v>
          </cell>
          <cell r="K522">
            <v>139</v>
          </cell>
          <cell r="M522">
            <v>0</v>
          </cell>
        </row>
        <row r="523">
          <cell r="F523">
            <v>139</v>
          </cell>
          <cell r="H523">
            <v>0</v>
          </cell>
          <cell r="I523">
            <v>139</v>
          </cell>
          <cell r="J523">
            <v>0</v>
          </cell>
          <cell r="K523">
            <v>139</v>
          </cell>
          <cell r="M523">
            <v>0</v>
          </cell>
        </row>
        <row r="525">
          <cell r="F525">
            <v>0</v>
          </cell>
          <cell r="H525">
            <v>0</v>
          </cell>
          <cell r="I525">
            <v>0</v>
          </cell>
          <cell r="J525">
            <v>0</v>
          </cell>
          <cell r="K525">
            <v>0</v>
          </cell>
          <cell r="M525">
            <v>0</v>
          </cell>
        </row>
        <row r="527">
          <cell r="F527">
            <v>0</v>
          </cell>
          <cell r="H527">
            <v>0</v>
          </cell>
          <cell r="I527">
            <v>0</v>
          </cell>
          <cell r="J527">
            <v>0</v>
          </cell>
          <cell r="K527">
            <v>0</v>
          </cell>
          <cell r="M527">
            <v>0</v>
          </cell>
        </row>
        <row r="528">
          <cell r="F528">
            <v>0</v>
          </cell>
          <cell r="H528">
            <v>0</v>
          </cell>
          <cell r="I528">
            <v>0</v>
          </cell>
          <cell r="J528">
            <v>0</v>
          </cell>
          <cell r="K528">
            <v>0</v>
          </cell>
          <cell r="M528">
            <v>1213</v>
          </cell>
        </row>
        <row r="529">
          <cell r="F529">
            <v>0</v>
          </cell>
          <cell r="H529">
            <v>0</v>
          </cell>
          <cell r="I529">
            <v>0</v>
          </cell>
          <cell r="J529">
            <v>0</v>
          </cell>
          <cell r="K529">
            <v>0</v>
          </cell>
          <cell r="M529">
            <v>1213</v>
          </cell>
        </row>
        <row r="531">
          <cell r="F531">
            <v>0</v>
          </cell>
          <cell r="H531">
            <v>0</v>
          </cell>
          <cell r="I531">
            <v>0</v>
          </cell>
          <cell r="J531">
            <v>0</v>
          </cell>
          <cell r="K531">
            <v>0</v>
          </cell>
          <cell r="M531">
            <v>0</v>
          </cell>
        </row>
        <row r="532">
          <cell r="F532">
            <v>0</v>
          </cell>
          <cell r="H532">
            <v>0</v>
          </cell>
          <cell r="I532">
            <v>0</v>
          </cell>
          <cell r="J532">
            <v>0</v>
          </cell>
          <cell r="K532">
            <v>0</v>
          </cell>
          <cell r="M532">
            <v>0</v>
          </cell>
        </row>
        <row r="533">
          <cell r="F533">
            <v>0</v>
          </cell>
          <cell r="H533">
            <v>0</v>
          </cell>
          <cell r="I533">
            <v>0</v>
          </cell>
          <cell r="J533">
            <v>0</v>
          </cell>
          <cell r="K533">
            <v>0</v>
          </cell>
          <cell r="M533">
            <v>0</v>
          </cell>
        </row>
        <row r="534">
          <cell r="F534">
            <v>0</v>
          </cell>
          <cell r="H534">
            <v>0</v>
          </cell>
          <cell r="I534">
            <v>0</v>
          </cell>
          <cell r="J534">
            <v>0</v>
          </cell>
          <cell r="K534">
            <v>0</v>
          </cell>
          <cell r="M534">
            <v>0</v>
          </cell>
        </row>
        <row r="535">
          <cell r="F535">
            <v>0</v>
          </cell>
          <cell r="H535">
            <v>0</v>
          </cell>
          <cell r="I535">
            <v>0</v>
          </cell>
          <cell r="J535">
            <v>0</v>
          </cell>
          <cell r="K535">
            <v>0</v>
          </cell>
          <cell r="M535">
            <v>0</v>
          </cell>
        </row>
        <row r="536">
          <cell r="F536">
            <v>0</v>
          </cell>
          <cell r="H536">
            <v>0</v>
          </cell>
          <cell r="I536">
            <v>0</v>
          </cell>
          <cell r="J536">
            <v>0</v>
          </cell>
          <cell r="K536">
            <v>0</v>
          </cell>
          <cell r="M536">
            <v>0</v>
          </cell>
        </row>
        <row r="537">
          <cell r="F537">
            <v>0</v>
          </cell>
          <cell r="H537">
            <v>0</v>
          </cell>
          <cell r="I537">
            <v>0</v>
          </cell>
          <cell r="J537">
            <v>0</v>
          </cell>
          <cell r="K537">
            <v>0</v>
          </cell>
          <cell r="M537">
            <v>0</v>
          </cell>
        </row>
        <row r="538">
          <cell r="F538">
            <v>0</v>
          </cell>
          <cell r="H538">
            <v>0</v>
          </cell>
          <cell r="I538">
            <v>0</v>
          </cell>
          <cell r="J538">
            <v>0</v>
          </cell>
          <cell r="K538">
            <v>0</v>
          </cell>
          <cell r="M538">
            <v>0</v>
          </cell>
        </row>
        <row r="539">
          <cell r="F539">
            <v>-607</v>
          </cell>
          <cell r="H539">
            <v>0</v>
          </cell>
          <cell r="I539">
            <v>-607</v>
          </cell>
          <cell r="J539">
            <v>0</v>
          </cell>
          <cell r="K539">
            <v>-607</v>
          </cell>
          <cell r="M539">
            <v>757</v>
          </cell>
        </row>
        <row r="540">
          <cell r="F540">
            <v>-607</v>
          </cell>
          <cell r="H540">
            <v>0</v>
          </cell>
          <cell r="I540">
            <v>-607</v>
          </cell>
          <cell r="J540">
            <v>0</v>
          </cell>
          <cell r="K540">
            <v>-607</v>
          </cell>
          <cell r="M540">
            <v>757</v>
          </cell>
        </row>
        <row r="542">
          <cell r="F542">
            <v>0</v>
          </cell>
          <cell r="H542">
            <v>0</v>
          </cell>
          <cell r="I542">
            <v>0</v>
          </cell>
          <cell r="J542">
            <v>0</v>
          </cell>
          <cell r="K542">
            <v>0</v>
          </cell>
          <cell r="M542">
            <v>0</v>
          </cell>
        </row>
        <row r="543">
          <cell r="F543">
            <v>-6274</v>
          </cell>
          <cell r="H543">
            <v>0</v>
          </cell>
          <cell r="I543">
            <v>-6274</v>
          </cell>
          <cell r="J543">
            <v>0</v>
          </cell>
          <cell r="K543">
            <v>-6274</v>
          </cell>
          <cell r="M543">
            <v>1309</v>
          </cell>
        </row>
        <row r="544">
          <cell r="F544">
            <v>-6274</v>
          </cell>
          <cell r="H544">
            <v>0</v>
          </cell>
          <cell r="I544">
            <v>-6274</v>
          </cell>
          <cell r="J544">
            <v>0</v>
          </cell>
          <cell r="K544">
            <v>-6274</v>
          </cell>
          <cell r="M544">
            <v>1309</v>
          </cell>
        </row>
        <row r="546">
          <cell r="F546">
            <v>0</v>
          </cell>
          <cell r="H546">
            <v>0</v>
          </cell>
          <cell r="I546">
            <v>0</v>
          </cell>
          <cell r="J546">
            <v>0</v>
          </cell>
          <cell r="K546">
            <v>0</v>
          </cell>
          <cell r="M546">
            <v>0</v>
          </cell>
        </row>
        <row r="548">
          <cell r="F548">
            <v>0</v>
          </cell>
          <cell r="H548">
            <v>0</v>
          </cell>
          <cell r="I548">
            <v>0</v>
          </cell>
          <cell r="J548">
            <v>0</v>
          </cell>
          <cell r="K548">
            <v>0</v>
          </cell>
          <cell r="M548">
            <v>0</v>
          </cell>
        </row>
        <row r="550">
          <cell r="F550">
            <v>0</v>
          </cell>
          <cell r="H550">
            <v>0</v>
          </cell>
          <cell r="I550">
            <v>0</v>
          </cell>
          <cell r="J550">
            <v>0</v>
          </cell>
          <cell r="K550">
            <v>0</v>
          </cell>
          <cell r="M550">
            <v>0</v>
          </cell>
        </row>
        <row r="552">
          <cell r="F552">
            <v>0</v>
          </cell>
          <cell r="H552">
            <v>0</v>
          </cell>
          <cell r="I552">
            <v>0</v>
          </cell>
          <cell r="J552">
            <v>0</v>
          </cell>
          <cell r="K552">
            <v>0</v>
          </cell>
          <cell r="M552">
            <v>0</v>
          </cell>
        </row>
        <row r="553">
          <cell r="F553">
            <v>0</v>
          </cell>
          <cell r="H553">
            <v>0</v>
          </cell>
          <cell r="I553">
            <v>0</v>
          </cell>
          <cell r="J553">
            <v>0</v>
          </cell>
          <cell r="K553">
            <v>0</v>
          </cell>
          <cell r="M553">
            <v>0</v>
          </cell>
        </row>
      </sheetData>
      <sheetData sheetId="11"/>
      <sheetData sheetId="12"/>
      <sheetData sheetId="13">
        <row r="1">
          <cell r="F1" t="str">
            <v>Preliminary</v>
          </cell>
          <cell r="G1" t="str">
            <v>AJE</v>
          </cell>
          <cell r="H1" t="str">
            <v>Adjusted</v>
          </cell>
          <cell r="I1" t="str">
            <v>RJE</v>
          </cell>
          <cell r="J1" t="str">
            <v>Dec 15</v>
          </cell>
        </row>
        <row r="3">
          <cell r="F3">
            <v>353</v>
          </cell>
          <cell r="G3">
            <v>0</v>
          </cell>
          <cell r="H3">
            <v>353</v>
          </cell>
          <cell r="I3">
            <v>0</v>
          </cell>
          <cell r="J3">
            <v>353</v>
          </cell>
        </row>
        <row r="4">
          <cell r="F4">
            <v>204190</v>
          </cell>
          <cell r="G4">
            <v>0</v>
          </cell>
          <cell r="H4">
            <v>204190</v>
          </cell>
          <cell r="I4">
            <v>0</v>
          </cell>
          <cell r="J4">
            <v>204190</v>
          </cell>
        </row>
        <row r="5">
          <cell r="F5">
            <v>12</v>
          </cell>
          <cell r="G5">
            <v>0</v>
          </cell>
          <cell r="H5">
            <v>12</v>
          </cell>
          <cell r="I5">
            <v>0</v>
          </cell>
          <cell r="J5">
            <v>12</v>
          </cell>
        </row>
        <row r="6">
          <cell r="F6">
            <v>54076</v>
          </cell>
          <cell r="G6">
            <v>0</v>
          </cell>
          <cell r="H6">
            <v>54076</v>
          </cell>
          <cell r="I6">
            <v>0</v>
          </cell>
          <cell r="J6">
            <v>54076</v>
          </cell>
        </row>
        <row r="7">
          <cell r="F7">
            <v>4933</v>
          </cell>
          <cell r="G7">
            <v>0</v>
          </cell>
          <cell r="H7">
            <v>4933</v>
          </cell>
          <cell r="I7">
            <v>0</v>
          </cell>
          <cell r="J7">
            <v>4933</v>
          </cell>
        </row>
        <row r="8">
          <cell r="F8">
            <v>1101</v>
          </cell>
          <cell r="G8">
            <v>0</v>
          </cell>
          <cell r="H8">
            <v>1101</v>
          </cell>
          <cell r="I8">
            <v>0</v>
          </cell>
          <cell r="J8">
            <v>1101</v>
          </cell>
        </row>
        <row r="9">
          <cell r="F9">
            <v>144935</v>
          </cell>
          <cell r="G9">
            <v>0</v>
          </cell>
          <cell r="H9">
            <v>144935</v>
          </cell>
          <cell r="I9">
            <v>0</v>
          </cell>
          <cell r="J9">
            <v>144935</v>
          </cell>
        </row>
        <row r="10">
          <cell r="F10">
            <v>8</v>
          </cell>
          <cell r="G10">
            <v>0</v>
          </cell>
          <cell r="H10">
            <v>8</v>
          </cell>
          <cell r="I10">
            <v>0</v>
          </cell>
          <cell r="J10">
            <v>8</v>
          </cell>
        </row>
        <row r="11">
          <cell r="F11">
            <v>136609</v>
          </cell>
          <cell r="G11">
            <v>0</v>
          </cell>
          <cell r="H11">
            <v>136609</v>
          </cell>
          <cell r="I11">
            <v>0</v>
          </cell>
          <cell r="J11">
            <v>136609</v>
          </cell>
        </row>
        <row r="12">
          <cell r="F12">
            <v>4</v>
          </cell>
          <cell r="G12">
            <v>0</v>
          </cell>
          <cell r="H12">
            <v>4</v>
          </cell>
          <cell r="I12">
            <v>0</v>
          </cell>
          <cell r="J12">
            <v>4</v>
          </cell>
        </row>
        <row r="13">
          <cell r="F13">
            <v>719</v>
          </cell>
          <cell r="G13">
            <v>0</v>
          </cell>
          <cell r="H13">
            <v>719</v>
          </cell>
          <cell r="I13">
            <v>0</v>
          </cell>
          <cell r="J13">
            <v>719</v>
          </cell>
        </row>
        <row r="14">
          <cell r="F14">
            <v>835</v>
          </cell>
          <cell r="G14">
            <v>0</v>
          </cell>
          <cell r="H14">
            <v>835</v>
          </cell>
          <cell r="I14">
            <v>0</v>
          </cell>
          <cell r="J14">
            <v>835</v>
          </cell>
        </row>
        <row r="15">
          <cell r="F15">
            <v>4090</v>
          </cell>
          <cell r="G15">
            <v>0</v>
          </cell>
          <cell r="H15">
            <v>4090</v>
          </cell>
          <cell r="I15">
            <v>0</v>
          </cell>
          <cell r="J15">
            <v>4090</v>
          </cell>
        </row>
        <row r="16">
          <cell r="F16">
            <v>150000</v>
          </cell>
          <cell r="G16">
            <v>0</v>
          </cell>
          <cell r="H16">
            <v>150000</v>
          </cell>
          <cell r="I16">
            <v>0</v>
          </cell>
          <cell r="J16">
            <v>150000</v>
          </cell>
        </row>
        <row r="17">
          <cell r="F17">
            <v>0</v>
          </cell>
          <cell r="G17">
            <v>0</v>
          </cell>
          <cell r="H17">
            <v>0</v>
          </cell>
          <cell r="I17">
            <v>0</v>
          </cell>
          <cell r="J17">
            <v>0</v>
          </cell>
        </row>
        <row r="18">
          <cell r="F18">
            <v>0</v>
          </cell>
          <cell r="G18">
            <v>0</v>
          </cell>
          <cell r="H18">
            <v>0</v>
          </cell>
          <cell r="I18">
            <v>0</v>
          </cell>
          <cell r="J18">
            <v>0</v>
          </cell>
        </row>
        <row r="19">
          <cell r="F19">
            <v>0</v>
          </cell>
          <cell r="G19">
            <v>0</v>
          </cell>
          <cell r="H19">
            <v>0</v>
          </cell>
          <cell r="I19">
            <v>0</v>
          </cell>
          <cell r="J19">
            <v>0</v>
          </cell>
        </row>
        <row r="20">
          <cell r="F20">
            <v>0</v>
          </cell>
          <cell r="G20">
            <v>0</v>
          </cell>
          <cell r="H20">
            <v>0</v>
          </cell>
          <cell r="I20">
            <v>0</v>
          </cell>
          <cell r="J20">
            <v>0</v>
          </cell>
        </row>
        <row r="21">
          <cell r="F21">
            <v>0</v>
          </cell>
          <cell r="G21">
            <v>0</v>
          </cell>
          <cell r="H21">
            <v>0</v>
          </cell>
          <cell r="I21">
            <v>0</v>
          </cell>
          <cell r="J21">
            <v>0</v>
          </cell>
        </row>
        <row r="22">
          <cell r="F22">
            <v>0</v>
          </cell>
          <cell r="G22">
            <v>0</v>
          </cell>
          <cell r="H22">
            <v>0</v>
          </cell>
          <cell r="I22">
            <v>0</v>
          </cell>
          <cell r="J22">
            <v>0</v>
          </cell>
        </row>
        <row r="23">
          <cell r="F23">
            <v>0</v>
          </cell>
          <cell r="G23">
            <v>0</v>
          </cell>
          <cell r="H23">
            <v>0</v>
          </cell>
          <cell r="I23">
            <v>0</v>
          </cell>
          <cell r="J23">
            <v>0</v>
          </cell>
        </row>
        <row r="24">
          <cell r="F24">
            <v>0</v>
          </cell>
          <cell r="G24">
            <v>0</v>
          </cell>
          <cell r="H24">
            <v>0</v>
          </cell>
          <cell r="I24">
            <v>0</v>
          </cell>
          <cell r="J24">
            <v>0</v>
          </cell>
        </row>
        <row r="25">
          <cell r="F25">
            <v>0</v>
          </cell>
          <cell r="G25">
            <v>0</v>
          </cell>
          <cell r="H25">
            <v>0</v>
          </cell>
          <cell r="I25">
            <v>0</v>
          </cell>
          <cell r="J25">
            <v>0</v>
          </cell>
        </row>
        <row r="26">
          <cell r="F26">
            <v>0</v>
          </cell>
          <cell r="G26">
            <v>0</v>
          </cell>
          <cell r="H26">
            <v>0</v>
          </cell>
          <cell r="I26">
            <v>0</v>
          </cell>
          <cell r="J26">
            <v>0</v>
          </cell>
        </row>
        <row r="27">
          <cell r="F27">
            <v>701865</v>
          </cell>
          <cell r="G27">
            <v>0</v>
          </cell>
          <cell r="H27">
            <v>701865</v>
          </cell>
          <cell r="I27">
            <v>0</v>
          </cell>
          <cell r="J27">
            <v>701865</v>
          </cell>
        </row>
        <row r="29">
          <cell r="F29">
            <v>0</v>
          </cell>
          <cell r="G29">
            <v>0</v>
          </cell>
          <cell r="H29">
            <v>0</v>
          </cell>
          <cell r="I29">
            <v>0</v>
          </cell>
          <cell r="J29">
            <v>0</v>
          </cell>
        </row>
        <row r="30">
          <cell r="F30">
            <v>0</v>
          </cell>
          <cell r="G30">
            <v>0</v>
          </cell>
          <cell r="H30">
            <v>0</v>
          </cell>
          <cell r="I30">
            <v>0</v>
          </cell>
          <cell r="J30">
            <v>0</v>
          </cell>
        </row>
        <row r="31">
          <cell r="F31">
            <v>0</v>
          </cell>
          <cell r="G31">
            <v>0</v>
          </cell>
          <cell r="H31">
            <v>0</v>
          </cell>
          <cell r="I31">
            <v>0</v>
          </cell>
          <cell r="J31">
            <v>0</v>
          </cell>
        </row>
        <row r="32">
          <cell r="F32">
            <v>0</v>
          </cell>
          <cell r="G32">
            <v>0</v>
          </cell>
          <cell r="H32">
            <v>0</v>
          </cell>
          <cell r="I32">
            <v>0</v>
          </cell>
          <cell r="J32">
            <v>0</v>
          </cell>
        </row>
        <row r="33">
          <cell r="F33">
            <v>0</v>
          </cell>
          <cell r="G33">
            <v>0</v>
          </cell>
          <cell r="H33">
            <v>0</v>
          </cell>
          <cell r="I33">
            <v>0</v>
          </cell>
          <cell r="J33">
            <v>0</v>
          </cell>
        </row>
        <row r="34">
          <cell r="F34">
            <v>0</v>
          </cell>
          <cell r="G34">
            <v>0</v>
          </cell>
          <cell r="H34">
            <v>0</v>
          </cell>
          <cell r="I34">
            <v>0</v>
          </cell>
          <cell r="J34">
            <v>0</v>
          </cell>
        </row>
        <row r="35">
          <cell r="F35">
            <v>0</v>
          </cell>
          <cell r="G35">
            <v>0</v>
          </cell>
          <cell r="H35">
            <v>0</v>
          </cell>
          <cell r="I35">
            <v>0</v>
          </cell>
          <cell r="J35">
            <v>0</v>
          </cell>
        </row>
        <row r="37">
          <cell r="F37">
            <v>252526</v>
          </cell>
          <cell r="G37">
            <v>0</v>
          </cell>
          <cell r="H37">
            <v>252526</v>
          </cell>
          <cell r="I37">
            <v>0</v>
          </cell>
          <cell r="J37">
            <v>252526</v>
          </cell>
        </row>
        <row r="38">
          <cell r="F38">
            <v>5941</v>
          </cell>
          <cell r="G38">
            <v>0</v>
          </cell>
          <cell r="H38">
            <v>5941</v>
          </cell>
          <cell r="I38">
            <v>0</v>
          </cell>
          <cell r="J38">
            <v>5941</v>
          </cell>
        </row>
        <row r="39">
          <cell r="F39">
            <v>-8657</v>
          </cell>
          <cell r="G39">
            <v>0</v>
          </cell>
          <cell r="H39">
            <v>-8657</v>
          </cell>
          <cell r="I39">
            <v>0</v>
          </cell>
          <cell r="J39">
            <v>-8657</v>
          </cell>
        </row>
        <row r="40">
          <cell r="F40">
            <v>0</v>
          </cell>
          <cell r="G40">
            <v>0</v>
          </cell>
          <cell r="H40">
            <v>0</v>
          </cell>
          <cell r="I40">
            <v>0</v>
          </cell>
          <cell r="J40">
            <v>0</v>
          </cell>
        </row>
        <row r="41">
          <cell r="F41">
            <v>-9879</v>
          </cell>
          <cell r="G41">
            <v>0</v>
          </cell>
          <cell r="H41">
            <v>-9879</v>
          </cell>
          <cell r="I41">
            <v>0</v>
          </cell>
          <cell r="J41">
            <v>-9879</v>
          </cell>
        </row>
        <row r="42">
          <cell r="F42">
            <v>0</v>
          </cell>
          <cell r="G42">
            <v>0</v>
          </cell>
          <cell r="H42">
            <v>0</v>
          </cell>
          <cell r="I42">
            <v>0</v>
          </cell>
          <cell r="J42">
            <v>0</v>
          </cell>
        </row>
        <row r="43">
          <cell r="F43">
            <v>84795</v>
          </cell>
          <cell r="G43">
            <v>0</v>
          </cell>
          <cell r="H43">
            <v>84795</v>
          </cell>
          <cell r="I43">
            <v>0</v>
          </cell>
          <cell r="J43">
            <v>84795</v>
          </cell>
        </row>
        <row r="44">
          <cell r="F44">
            <v>0</v>
          </cell>
          <cell r="G44">
            <v>0</v>
          </cell>
          <cell r="H44">
            <v>0</v>
          </cell>
          <cell r="I44">
            <v>0</v>
          </cell>
          <cell r="J44">
            <v>0</v>
          </cell>
        </row>
        <row r="45">
          <cell r="F45">
            <v>-34964</v>
          </cell>
          <cell r="G45">
            <v>0</v>
          </cell>
          <cell r="H45">
            <v>-34964</v>
          </cell>
          <cell r="I45">
            <v>0</v>
          </cell>
          <cell r="J45">
            <v>-34964</v>
          </cell>
        </row>
        <row r="46">
          <cell r="F46">
            <v>-31088</v>
          </cell>
          <cell r="G46">
            <v>0</v>
          </cell>
          <cell r="H46">
            <v>-31088</v>
          </cell>
          <cell r="I46">
            <v>0</v>
          </cell>
          <cell r="J46">
            <v>-31088</v>
          </cell>
        </row>
        <row r="47">
          <cell r="F47">
            <v>-18743</v>
          </cell>
          <cell r="G47">
            <v>0</v>
          </cell>
          <cell r="H47">
            <v>-18743</v>
          </cell>
          <cell r="I47">
            <v>0</v>
          </cell>
          <cell r="J47">
            <v>-18743</v>
          </cell>
        </row>
        <row r="48">
          <cell r="F48">
            <v>0</v>
          </cell>
          <cell r="G48">
            <v>0</v>
          </cell>
          <cell r="H48">
            <v>0</v>
          </cell>
          <cell r="I48">
            <v>0</v>
          </cell>
          <cell r="J48">
            <v>0</v>
          </cell>
        </row>
        <row r="49">
          <cell r="F49">
            <v>0</v>
          </cell>
          <cell r="G49">
            <v>0</v>
          </cell>
          <cell r="H49">
            <v>0</v>
          </cell>
          <cell r="I49">
            <v>0</v>
          </cell>
          <cell r="J49">
            <v>0</v>
          </cell>
        </row>
        <row r="50">
          <cell r="F50">
            <v>0</v>
          </cell>
          <cell r="G50">
            <v>0</v>
          </cell>
          <cell r="H50">
            <v>0</v>
          </cell>
          <cell r="I50">
            <v>0</v>
          </cell>
          <cell r="J50">
            <v>0</v>
          </cell>
        </row>
        <row r="51">
          <cell r="F51">
            <v>0</v>
          </cell>
          <cell r="G51">
            <v>0</v>
          </cell>
          <cell r="H51">
            <v>0</v>
          </cell>
          <cell r="I51">
            <v>0</v>
          </cell>
          <cell r="J51">
            <v>0</v>
          </cell>
        </row>
        <row r="52">
          <cell r="F52">
            <v>0</v>
          </cell>
          <cell r="G52">
            <v>0</v>
          </cell>
          <cell r="H52">
            <v>0</v>
          </cell>
          <cell r="I52">
            <v>0</v>
          </cell>
          <cell r="J52">
            <v>0</v>
          </cell>
        </row>
        <row r="53">
          <cell r="F53">
            <v>0</v>
          </cell>
          <cell r="G53">
            <v>0</v>
          </cell>
          <cell r="H53">
            <v>0</v>
          </cell>
          <cell r="I53">
            <v>0</v>
          </cell>
          <cell r="J53">
            <v>0</v>
          </cell>
        </row>
        <row r="54">
          <cell r="F54">
            <v>0</v>
          </cell>
          <cell r="G54">
            <v>0</v>
          </cell>
          <cell r="H54">
            <v>0</v>
          </cell>
          <cell r="I54">
            <v>0</v>
          </cell>
          <cell r="J54">
            <v>0</v>
          </cell>
        </row>
        <row r="55">
          <cell r="F55">
            <v>0</v>
          </cell>
          <cell r="G55">
            <v>0</v>
          </cell>
          <cell r="H55">
            <v>0</v>
          </cell>
          <cell r="I55">
            <v>0</v>
          </cell>
          <cell r="J55">
            <v>0</v>
          </cell>
        </row>
        <row r="56">
          <cell r="F56">
            <v>0</v>
          </cell>
          <cell r="G56">
            <v>0</v>
          </cell>
          <cell r="H56">
            <v>0</v>
          </cell>
          <cell r="I56">
            <v>0</v>
          </cell>
          <cell r="J56">
            <v>0</v>
          </cell>
        </row>
        <row r="57">
          <cell r="F57">
            <v>0</v>
          </cell>
          <cell r="G57">
            <v>0</v>
          </cell>
          <cell r="H57">
            <v>0</v>
          </cell>
          <cell r="I57">
            <v>0</v>
          </cell>
          <cell r="J57">
            <v>0</v>
          </cell>
        </row>
        <row r="58">
          <cell r="F58">
            <v>239931</v>
          </cell>
          <cell r="G58">
            <v>0</v>
          </cell>
          <cell r="H58">
            <v>239931</v>
          </cell>
          <cell r="I58">
            <v>0</v>
          </cell>
          <cell r="J58">
            <v>239931</v>
          </cell>
        </row>
        <row r="60">
          <cell r="F60">
            <v>0</v>
          </cell>
          <cell r="G60">
            <v>0</v>
          </cell>
          <cell r="H60">
            <v>0</v>
          </cell>
          <cell r="I60">
            <v>0</v>
          </cell>
          <cell r="J60">
            <v>0</v>
          </cell>
        </row>
        <row r="62">
          <cell r="F62">
            <v>95039</v>
          </cell>
          <cell r="G62">
            <v>0</v>
          </cell>
          <cell r="H62">
            <v>95039</v>
          </cell>
          <cell r="I62">
            <v>0</v>
          </cell>
          <cell r="J62">
            <v>95039</v>
          </cell>
        </row>
        <row r="63">
          <cell r="F63">
            <v>-47</v>
          </cell>
          <cell r="G63">
            <v>0</v>
          </cell>
          <cell r="H63">
            <v>-47</v>
          </cell>
          <cell r="I63">
            <v>0</v>
          </cell>
          <cell r="J63">
            <v>-47</v>
          </cell>
        </row>
        <row r="64">
          <cell r="F64">
            <v>-1911</v>
          </cell>
          <cell r="G64">
            <v>0</v>
          </cell>
          <cell r="H64">
            <v>-1911</v>
          </cell>
          <cell r="I64">
            <v>0</v>
          </cell>
          <cell r="J64">
            <v>-1911</v>
          </cell>
        </row>
        <row r="65">
          <cell r="F65">
            <v>0</v>
          </cell>
          <cell r="G65">
            <v>0</v>
          </cell>
          <cell r="H65">
            <v>0</v>
          </cell>
          <cell r="I65">
            <v>0</v>
          </cell>
          <cell r="J65">
            <v>0</v>
          </cell>
        </row>
        <row r="66">
          <cell r="F66">
            <v>3301</v>
          </cell>
          <cell r="G66">
            <v>0</v>
          </cell>
          <cell r="H66">
            <v>3301</v>
          </cell>
          <cell r="I66">
            <v>-3301</v>
          </cell>
          <cell r="J66">
            <v>0</v>
          </cell>
        </row>
        <row r="67">
          <cell r="F67">
            <v>-3301</v>
          </cell>
          <cell r="G67">
            <v>0</v>
          </cell>
          <cell r="H67">
            <v>-3301</v>
          </cell>
          <cell r="I67">
            <v>3301</v>
          </cell>
          <cell r="J67">
            <v>0</v>
          </cell>
        </row>
        <row r="68">
          <cell r="F68">
            <v>173400</v>
          </cell>
          <cell r="G68">
            <v>0</v>
          </cell>
          <cell r="H68">
            <v>173400</v>
          </cell>
          <cell r="I68">
            <v>0</v>
          </cell>
          <cell r="J68">
            <v>173400</v>
          </cell>
        </row>
        <row r="69">
          <cell r="F69">
            <v>-359</v>
          </cell>
          <cell r="G69">
            <v>0</v>
          </cell>
          <cell r="H69">
            <v>-359</v>
          </cell>
          <cell r="I69">
            <v>0</v>
          </cell>
          <cell r="J69">
            <v>-359</v>
          </cell>
        </row>
        <row r="70">
          <cell r="F70">
            <v>17735</v>
          </cell>
          <cell r="G70">
            <v>0</v>
          </cell>
          <cell r="H70">
            <v>17735</v>
          </cell>
          <cell r="I70">
            <v>0</v>
          </cell>
          <cell r="J70">
            <v>17735</v>
          </cell>
        </row>
        <row r="71">
          <cell r="F71">
            <v>0</v>
          </cell>
          <cell r="G71">
            <v>0</v>
          </cell>
          <cell r="H71">
            <v>0</v>
          </cell>
          <cell r="I71">
            <v>0</v>
          </cell>
          <cell r="J71">
            <v>0</v>
          </cell>
        </row>
        <row r="72">
          <cell r="F72">
            <v>0</v>
          </cell>
          <cell r="G72">
            <v>0</v>
          </cell>
          <cell r="H72">
            <v>0</v>
          </cell>
          <cell r="I72">
            <v>0</v>
          </cell>
          <cell r="J72">
            <v>0</v>
          </cell>
        </row>
        <row r="73">
          <cell r="F73">
            <v>0</v>
          </cell>
          <cell r="G73">
            <v>0</v>
          </cell>
          <cell r="H73">
            <v>0</v>
          </cell>
          <cell r="I73">
            <v>0</v>
          </cell>
          <cell r="J73">
            <v>0</v>
          </cell>
        </row>
        <row r="74">
          <cell r="F74">
            <v>0</v>
          </cell>
          <cell r="G74">
            <v>0</v>
          </cell>
          <cell r="H74">
            <v>0</v>
          </cell>
          <cell r="I74">
            <v>0</v>
          </cell>
          <cell r="J74">
            <v>0</v>
          </cell>
        </row>
        <row r="75">
          <cell r="F75">
            <v>0</v>
          </cell>
          <cell r="G75">
            <v>0</v>
          </cell>
          <cell r="H75">
            <v>0</v>
          </cell>
          <cell r="I75">
            <v>0</v>
          </cell>
          <cell r="J75">
            <v>0</v>
          </cell>
        </row>
        <row r="76">
          <cell r="F76">
            <v>0</v>
          </cell>
          <cell r="G76">
            <v>0</v>
          </cell>
          <cell r="H76">
            <v>0</v>
          </cell>
          <cell r="I76">
            <v>0</v>
          </cell>
          <cell r="J76">
            <v>0</v>
          </cell>
        </row>
        <row r="77">
          <cell r="F77">
            <v>0</v>
          </cell>
          <cell r="G77">
            <v>0</v>
          </cell>
          <cell r="H77">
            <v>0</v>
          </cell>
          <cell r="I77">
            <v>0</v>
          </cell>
          <cell r="J77">
            <v>0</v>
          </cell>
        </row>
        <row r="78">
          <cell r="F78">
            <v>0</v>
          </cell>
          <cell r="G78">
            <v>0</v>
          </cell>
          <cell r="H78">
            <v>0</v>
          </cell>
          <cell r="I78">
            <v>0</v>
          </cell>
          <cell r="J78">
            <v>0</v>
          </cell>
        </row>
        <row r="79">
          <cell r="F79">
            <v>283857</v>
          </cell>
          <cell r="G79">
            <v>0</v>
          </cell>
          <cell r="H79">
            <v>283857</v>
          </cell>
          <cell r="I79">
            <v>0</v>
          </cell>
          <cell r="J79">
            <v>283857</v>
          </cell>
        </row>
        <row r="81">
          <cell r="F81">
            <v>0</v>
          </cell>
          <cell r="G81">
            <v>0</v>
          </cell>
          <cell r="H81">
            <v>0</v>
          </cell>
          <cell r="I81">
            <v>0</v>
          </cell>
          <cell r="J81">
            <v>0</v>
          </cell>
        </row>
        <row r="83">
          <cell r="F83">
            <v>0</v>
          </cell>
          <cell r="G83">
            <v>0</v>
          </cell>
          <cell r="H83">
            <v>0</v>
          </cell>
          <cell r="I83">
            <v>0</v>
          </cell>
          <cell r="J83">
            <v>0</v>
          </cell>
        </row>
        <row r="85">
          <cell r="F85">
            <v>1622</v>
          </cell>
          <cell r="G85">
            <v>0</v>
          </cell>
          <cell r="H85">
            <v>1622</v>
          </cell>
          <cell r="I85">
            <v>0</v>
          </cell>
          <cell r="J85">
            <v>1622</v>
          </cell>
        </row>
        <row r="86">
          <cell r="F86">
            <v>45</v>
          </cell>
          <cell r="G86">
            <v>0</v>
          </cell>
          <cell r="H86">
            <v>45</v>
          </cell>
          <cell r="I86">
            <v>0</v>
          </cell>
          <cell r="J86">
            <v>45</v>
          </cell>
        </row>
        <row r="87">
          <cell r="F87">
            <v>923</v>
          </cell>
          <cell r="G87">
            <v>0</v>
          </cell>
          <cell r="H87">
            <v>923</v>
          </cell>
          <cell r="I87">
            <v>0</v>
          </cell>
          <cell r="J87">
            <v>923</v>
          </cell>
        </row>
        <row r="88">
          <cell r="F88">
            <v>21</v>
          </cell>
          <cell r="G88">
            <v>0</v>
          </cell>
          <cell r="H88">
            <v>21</v>
          </cell>
          <cell r="I88">
            <v>0</v>
          </cell>
          <cell r="J88">
            <v>21</v>
          </cell>
        </row>
        <row r="89">
          <cell r="F89">
            <v>10</v>
          </cell>
          <cell r="G89">
            <v>0</v>
          </cell>
          <cell r="H89">
            <v>10</v>
          </cell>
          <cell r="I89">
            <v>0</v>
          </cell>
          <cell r="J89">
            <v>10</v>
          </cell>
        </row>
        <row r="90">
          <cell r="F90">
            <v>8</v>
          </cell>
          <cell r="G90">
            <v>0</v>
          </cell>
          <cell r="H90">
            <v>8</v>
          </cell>
          <cell r="I90">
            <v>0</v>
          </cell>
          <cell r="J90">
            <v>8</v>
          </cell>
        </row>
        <row r="91">
          <cell r="F91">
            <v>120</v>
          </cell>
          <cell r="G91">
            <v>0</v>
          </cell>
          <cell r="H91">
            <v>120</v>
          </cell>
          <cell r="I91">
            <v>0</v>
          </cell>
          <cell r="J91">
            <v>120</v>
          </cell>
        </row>
        <row r="92">
          <cell r="F92">
            <v>792</v>
          </cell>
          <cell r="G92">
            <v>0</v>
          </cell>
          <cell r="H92">
            <v>792</v>
          </cell>
          <cell r="I92">
            <v>0</v>
          </cell>
          <cell r="J92">
            <v>792</v>
          </cell>
        </row>
        <row r="93">
          <cell r="F93">
            <v>4840</v>
          </cell>
          <cell r="G93">
            <v>0</v>
          </cell>
          <cell r="H93">
            <v>4840</v>
          </cell>
          <cell r="I93">
            <v>0</v>
          </cell>
          <cell r="J93">
            <v>4840</v>
          </cell>
        </row>
        <row r="94">
          <cell r="F94">
            <v>43</v>
          </cell>
          <cell r="G94">
            <v>0</v>
          </cell>
          <cell r="H94">
            <v>43</v>
          </cell>
          <cell r="I94">
            <v>0</v>
          </cell>
          <cell r="J94">
            <v>43</v>
          </cell>
        </row>
        <row r="95">
          <cell r="F95">
            <v>10</v>
          </cell>
          <cell r="G95">
            <v>0</v>
          </cell>
          <cell r="H95">
            <v>10</v>
          </cell>
          <cell r="I95">
            <v>0</v>
          </cell>
          <cell r="J95">
            <v>10</v>
          </cell>
        </row>
        <row r="96">
          <cell r="F96">
            <v>9047</v>
          </cell>
          <cell r="G96">
            <v>0</v>
          </cell>
          <cell r="H96">
            <v>9047</v>
          </cell>
          <cell r="I96">
            <v>0</v>
          </cell>
          <cell r="J96">
            <v>9047</v>
          </cell>
        </row>
        <row r="97">
          <cell r="F97">
            <v>0</v>
          </cell>
          <cell r="G97">
            <v>0</v>
          </cell>
          <cell r="H97">
            <v>0</v>
          </cell>
          <cell r="I97">
            <v>0</v>
          </cell>
          <cell r="J97">
            <v>0</v>
          </cell>
        </row>
        <row r="98">
          <cell r="F98">
            <v>0</v>
          </cell>
          <cell r="G98">
            <v>0</v>
          </cell>
          <cell r="H98">
            <v>0</v>
          </cell>
          <cell r="I98">
            <v>0</v>
          </cell>
          <cell r="J98">
            <v>0</v>
          </cell>
        </row>
        <row r="99">
          <cell r="F99">
            <v>0</v>
          </cell>
          <cell r="G99">
            <v>0</v>
          </cell>
          <cell r="H99">
            <v>0</v>
          </cell>
          <cell r="I99">
            <v>0</v>
          </cell>
          <cell r="J99">
            <v>0</v>
          </cell>
        </row>
        <row r="100">
          <cell r="F100">
            <v>0</v>
          </cell>
          <cell r="G100">
            <v>0</v>
          </cell>
          <cell r="H100">
            <v>0</v>
          </cell>
          <cell r="I100">
            <v>0</v>
          </cell>
          <cell r="J100">
            <v>0</v>
          </cell>
        </row>
        <row r="101">
          <cell r="F101">
            <v>0</v>
          </cell>
          <cell r="G101">
            <v>0</v>
          </cell>
          <cell r="H101">
            <v>0</v>
          </cell>
          <cell r="I101">
            <v>0</v>
          </cell>
          <cell r="J101">
            <v>0</v>
          </cell>
        </row>
        <row r="102">
          <cell r="F102">
            <v>0</v>
          </cell>
          <cell r="G102">
            <v>0</v>
          </cell>
          <cell r="H102">
            <v>0</v>
          </cell>
          <cell r="I102">
            <v>0</v>
          </cell>
          <cell r="J102">
            <v>0</v>
          </cell>
        </row>
        <row r="103">
          <cell r="F103">
            <v>0</v>
          </cell>
          <cell r="G103">
            <v>0</v>
          </cell>
          <cell r="H103">
            <v>0</v>
          </cell>
          <cell r="I103">
            <v>0</v>
          </cell>
          <cell r="J103">
            <v>0</v>
          </cell>
        </row>
        <row r="104">
          <cell r="F104">
            <v>0</v>
          </cell>
          <cell r="G104">
            <v>0</v>
          </cell>
          <cell r="H104">
            <v>0</v>
          </cell>
          <cell r="I104">
            <v>0</v>
          </cell>
          <cell r="J104">
            <v>0</v>
          </cell>
        </row>
        <row r="105">
          <cell r="F105">
            <v>0</v>
          </cell>
          <cell r="G105">
            <v>0</v>
          </cell>
          <cell r="H105">
            <v>0</v>
          </cell>
          <cell r="I105">
            <v>0</v>
          </cell>
          <cell r="J105">
            <v>0</v>
          </cell>
        </row>
        <row r="106">
          <cell r="F106">
            <v>0</v>
          </cell>
          <cell r="G106">
            <v>0</v>
          </cell>
          <cell r="H106">
            <v>0</v>
          </cell>
          <cell r="I106">
            <v>0</v>
          </cell>
          <cell r="J106">
            <v>0</v>
          </cell>
        </row>
        <row r="107">
          <cell r="F107">
            <v>0</v>
          </cell>
          <cell r="G107">
            <v>0</v>
          </cell>
          <cell r="H107">
            <v>0</v>
          </cell>
          <cell r="I107">
            <v>0</v>
          </cell>
          <cell r="J107">
            <v>0</v>
          </cell>
        </row>
        <row r="108">
          <cell r="F108">
            <v>0</v>
          </cell>
          <cell r="G108">
            <v>0</v>
          </cell>
          <cell r="H108">
            <v>0</v>
          </cell>
          <cell r="I108">
            <v>0</v>
          </cell>
          <cell r="J108">
            <v>0</v>
          </cell>
        </row>
        <row r="109">
          <cell r="F109">
            <v>0</v>
          </cell>
          <cell r="G109">
            <v>0</v>
          </cell>
          <cell r="H109">
            <v>0</v>
          </cell>
          <cell r="I109">
            <v>0</v>
          </cell>
          <cell r="J109">
            <v>0</v>
          </cell>
        </row>
        <row r="110">
          <cell r="F110">
            <v>0</v>
          </cell>
          <cell r="G110">
            <v>0</v>
          </cell>
          <cell r="H110">
            <v>0</v>
          </cell>
          <cell r="I110">
            <v>0</v>
          </cell>
          <cell r="J110">
            <v>0</v>
          </cell>
        </row>
        <row r="111">
          <cell r="F111">
            <v>0</v>
          </cell>
          <cell r="G111">
            <v>0</v>
          </cell>
          <cell r="H111">
            <v>0</v>
          </cell>
          <cell r="I111">
            <v>0</v>
          </cell>
          <cell r="J111">
            <v>0</v>
          </cell>
        </row>
        <row r="112">
          <cell r="F112">
            <v>0</v>
          </cell>
          <cell r="G112">
            <v>0</v>
          </cell>
          <cell r="H112">
            <v>0</v>
          </cell>
          <cell r="I112">
            <v>0</v>
          </cell>
          <cell r="J112">
            <v>0</v>
          </cell>
        </row>
        <row r="113">
          <cell r="F113">
            <v>0</v>
          </cell>
          <cell r="G113">
            <v>0</v>
          </cell>
          <cell r="H113">
            <v>0</v>
          </cell>
          <cell r="I113">
            <v>0</v>
          </cell>
          <cell r="J113">
            <v>0</v>
          </cell>
        </row>
        <row r="114">
          <cell r="F114">
            <v>0</v>
          </cell>
          <cell r="G114">
            <v>0</v>
          </cell>
          <cell r="H114">
            <v>0</v>
          </cell>
          <cell r="I114">
            <v>0</v>
          </cell>
          <cell r="J114">
            <v>0</v>
          </cell>
        </row>
        <row r="115">
          <cell r="F115">
            <v>0</v>
          </cell>
          <cell r="G115">
            <v>0</v>
          </cell>
          <cell r="H115">
            <v>0</v>
          </cell>
          <cell r="I115">
            <v>0</v>
          </cell>
          <cell r="J115">
            <v>0</v>
          </cell>
        </row>
        <row r="116">
          <cell r="F116">
            <v>0</v>
          </cell>
          <cell r="G116">
            <v>0</v>
          </cell>
          <cell r="H116">
            <v>0</v>
          </cell>
          <cell r="I116">
            <v>0</v>
          </cell>
          <cell r="J116">
            <v>0</v>
          </cell>
        </row>
        <row r="117">
          <cell r="F117">
            <v>0</v>
          </cell>
          <cell r="G117">
            <v>0</v>
          </cell>
          <cell r="H117">
            <v>0</v>
          </cell>
          <cell r="I117">
            <v>0</v>
          </cell>
          <cell r="J117">
            <v>0</v>
          </cell>
        </row>
        <row r="118">
          <cell r="F118">
            <v>0</v>
          </cell>
          <cell r="G118">
            <v>0</v>
          </cell>
          <cell r="H118">
            <v>0</v>
          </cell>
          <cell r="I118">
            <v>0</v>
          </cell>
          <cell r="J118">
            <v>0</v>
          </cell>
        </row>
        <row r="119">
          <cell r="F119">
            <v>0</v>
          </cell>
          <cell r="G119">
            <v>0</v>
          </cell>
          <cell r="H119">
            <v>0</v>
          </cell>
          <cell r="I119">
            <v>0</v>
          </cell>
          <cell r="J119">
            <v>0</v>
          </cell>
        </row>
        <row r="120">
          <cell r="F120">
            <v>0</v>
          </cell>
          <cell r="G120">
            <v>0</v>
          </cell>
          <cell r="H120">
            <v>0</v>
          </cell>
          <cell r="I120">
            <v>0</v>
          </cell>
          <cell r="J120">
            <v>0</v>
          </cell>
        </row>
        <row r="121">
          <cell r="F121">
            <v>0</v>
          </cell>
          <cell r="G121">
            <v>0</v>
          </cell>
          <cell r="H121">
            <v>0</v>
          </cell>
          <cell r="I121">
            <v>0</v>
          </cell>
          <cell r="J121">
            <v>0</v>
          </cell>
        </row>
        <row r="122">
          <cell r="F122">
            <v>17481</v>
          </cell>
          <cell r="G122">
            <v>0</v>
          </cell>
          <cell r="H122">
            <v>17481</v>
          </cell>
          <cell r="I122">
            <v>0</v>
          </cell>
          <cell r="J122">
            <v>17481</v>
          </cell>
        </row>
        <row r="124">
          <cell r="F124">
            <v>0</v>
          </cell>
          <cell r="G124">
            <v>0</v>
          </cell>
          <cell r="H124">
            <v>0</v>
          </cell>
          <cell r="I124">
            <v>0</v>
          </cell>
          <cell r="J124">
            <v>0</v>
          </cell>
        </row>
        <row r="125">
          <cell r="F125">
            <v>0</v>
          </cell>
          <cell r="G125">
            <v>0</v>
          </cell>
          <cell r="H125">
            <v>0</v>
          </cell>
          <cell r="I125">
            <v>0</v>
          </cell>
          <cell r="J125">
            <v>0</v>
          </cell>
        </row>
        <row r="126">
          <cell r="F126">
            <v>29264</v>
          </cell>
          <cell r="G126">
            <v>0</v>
          </cell>
          <cell r="H126">
            <v>29264</v>
          </cell>
          <cell r="I126">
            <v>0</v>
          </cell>
          <cell r="J126">
            <v>29264</v>
          </cell>
        </row>
        <row r="127">
          <cell r="F127">
            <v>-29264</v>
          </cell>
          <cell r="G127">
            <v>0</v>
          </cell>
          <cell r="H127">
            <v>-29264</v>
          </cell>
          <cell r="I127">
            <v>0</v>
          </cell>
          <cell r="J127">
            <v>-29264</v>
          </cell>
        </row>
        <row r="128">
          <cell r="F128">
            <v>5</v>
          </cell>
          <cell r="G128">
            <v>0</v>
          </cell>
          <cell r="H128">
            <v>5</v>
          </cell>
          <cell r="I128">
            <v>0</v>
          </cell>
          <cell r="J128">
            <v>5</v>
          </cell>
        </row>
        <row r="129">
          <cell r="F129">
            <v>0</v>
          </cell>
          <cell r="G129">
            <v>0</v>
          </cell>
          <cell r="H129">
            <v>0</v>
          </cell>
          <cell r="I129">
            <v>0</v>
          </cell>
          <cell r="J129">
            <v>0</v>
          </cell>
        </row>
        <row r="130">
          <cell r="F130">
            <v>0</v>
          </cell>
          <cell r="G130">
            <v>0</v>
          </cell>
          <cell r="H130">
            <v>0</v>
          </cell>
          <cell r="I130">
            <v>0</v>
          </cell>
          <cell r="J130">
            <v>0</v>
          </cell>
        </row>
        <row r="131">
          <cell r="F131">
            <v>0</v>
          </cell>
          <cell r="G131">
            <v>0</v>
          </cell>
          <cell r="H131">
            <v>0</v>
          </cell>
          <cell r="I131">
            <v>0</v>
          </cell>
          <cell r="J131">
            <v>0</v>
          </cell>
        </row>
        <row r="132">
          <cell r="F132">
            <v>0</v>
          </cell>
          <cell r="G132">
            <v>0</v>
          </cell>
          <cell r="H132">
            <v>0</v>
          </cell>
          <cell r="I132">
            <v>0</v>
          </cell>
          <cell r="J132">
            <v>0</v>
          </cell>
        </row>
        <row r="133">
          <cell r="F133">
            <v>5</v>
          </cell>
          <cell r="G133">
            <v>0</v>
          </cell>
          <cell r="H133">
            <v>5</v>
          </cell>
          <cell r="I133">
            <v>0</v>
          </cell>
          <cell r="J133">
            <v>5</v>
          </cell>
        </row>
        <row r="135">
          <cell r="F135">
            <v>136</v>
          </cell>
          <cell r="G135">
            <v>0</v>
          </cell>
          <cell r="H135">
            <v>136</v>
          </cell>
          <cell r="I135">
            <v>0</v>
          </cell>
          <cell r="J135">
            <v>136</v>
          </cell>
        </row>
        <row r="136">
          <cell r="F136">
            <v>0</v>
          </cell>
          <cell r="G136">
            <v>0</v>
          </cell>
          <cell r="H136">
            <v>0</v>
          </cell>
          <cell r="I136">
            <v>0</v>
          </cell>
          <cell r="J136">
            <v>0</v>
          </cell>
        </row>
        <row r="137">
          <cell r="F137">
            <v>3927</v>
          </cell>
          <cell r="G137">
            <v>0</v>
          </cell>
          <cell r="H137">
            <v>3927</v>
          </cell>
          <cell r="I137">
            <v>0</v>
          </cell>
          <cell r="J137">
            <v>3927</v>
          </cell>
        </row>
        <row r="138">
          <cell r="F138">
            <v>0</v>
          </cell>
          <cell r="G138">
            <v>0</v>
          </cell>
          <cell r="H138">
            <v>0</v>
          </cell>
          <cell r="I138">
            <v>0</v>
          </cell>
          <cell r="J138">
            <v>0</v>
          </cell>
        </row>
        <row r="139">
          <cell r="F139">
            <v>0</v>
          </cell>
          <cell r="G139">
            <v>0</v>
          </cell>
          <cell r="H139">
            <v>0</v>
          </cell>
          <cell r="I139">
            <v>0</v>
          </cell>
          <cell r="J139">
            <v>0</v>
          </cell>
        </row>
        <row r="140">
          <cell r="F140">
            <v>0</v>
          </cell>
          <cell r="G140">
            <v>0</v>
          </cell>
          <cell r="H140">
            <v>0</v>
          </cell>
          <cell r="I140">
            <v>0</v>
          </cell>
          <cell r="J140">
            <v>0</v>
          </cell>
        </row>
        <row r="141">
          <cell r="F141">
            <v>0</v>
          </cell>
          <cell r="G141">
            <v>0</v>
          </cell>
          <cell r="H141">
            <v>0</v>
          </cell>
          <cell r="I141">
            <v>0</v>
          </cell>
          <cell r="J141">
            <v>0</v>
          </cell>
        </row>
        <row r="142">
          <cell r="F142">
            <v>0</v>
          </cell>
          <cell r="G142">
            <v>0</v>
          </cell>
          <cell r="H142">
            <v>0</v>
          </cell>
          <cell r="I142">
            <v>0</v>
          </cell>
          <cell r="J142">
            <v>0</v>
          </cell>
        </row>
        <row r="143">
          <cell r="F143">
            <v>4063</v>
          </cell>
          <cell r="G143">
            <v>0</v>
          </cell>
          <cell r="H143">
            <v>4063</v>
          </cell>
          <cell r="I143">
            <v>0</v>
          </cell>
          <cell r="J143">
            <v>4063</v>
          </cell>
        </row>
        <row r="145">
          <cell r="F145">
            <v>2500</v>
          </cell>
          <cell r="G145">
            <v>0</v>
          </cell>
          <cell r="H145">
            <v>2500</v>
          </cell>
          <cell r="I145">
            <v>0</v>
          </cell>
          <cell r="J145">
            <v>2500</v>
          </cell>
        </row>
        <row r="146">
          <cell r="F146">
            <v>0</v>
          </cell>
          <cell r="G146">
            <v>0</v>
          </cell>
          <cell r="H146">
            <v>0</v>
          </cell>
          <cell r="I146">
            <v>0</v>
          </cell>
          <cell r="J146">
            <v>0</v>
          </cell>
        </row>
        <row r="147">
          <cell r="F147">
            <v>0</v>
          </cell>
          <cell r="G147">
            <v>0</v>
          </cell>
          <cell r="H147">
            <v>0</v>
          </cell>
          <cell r="I147">
            <v>0</v>
          </cell>
          <cell r="J147">
            <v>0</v>
          </cell>
        </row>
        <row r="148">
          <cell r="F148">
            <v>0</v>
          </cell>
          <cell r="G148">
            <v>0</v>
          </cell>
          <cell r="H148">
            <v>0</v>
          </cell>
          <cell r="I148">
            <v>0</v>
          </cell>
          <cell r="J148">
            <v>0</v>
          </cell>
        </row>
        <row r="149">
          <cell r="F149">
            <v>2500</v>
          </cell>
          <cell r="G149">
            <v>0</v>
          </cell>
          <cell r="H149">
            <v>2500</v>
          </cell>
          <cell r="I149">
            <v>0</v>
          </cell>
          <cell r="J149">
            <v>2500</v>
          </cell>
        </row>
        <row r="151">
          <cell r="F151">
            <v>200</v>
          </cell>
          <cell r="G151">
            <v>0</v>
          </cell>
          <cell r="H151">
            <v>200</v>
          </cell>
          <cell r="I151">
            <v>0</v>
          </cell>
          <cell r="J151">
            <v>200</v>
          </cell>
        </row>
        <row r="152">
          <cell r="F152">
            <v>0</v>
          </cell>
          <cell r="G152">
            <v>0</v>
          </cell>
          <cell r="H152">
            <v>0</v>
          </cell>
          <cell r="I152">
            <v>0</v>
          </cell>
          <cell r="J152">
            <v>0</v>
          </cell>
        </row>
        <row r="153">
          <cell r="F153">
            <v>200</v>
          </cell>
          <cell r="G153">
            <v>0</v>
          </cell>
          <cell r="H153">
            <v>200</v>
          </cell>
          <cell r="I153">
            <v>0</v>
          </cell>
          <cell r="J153">
            <v>200</v>
          </cell>
        </row>
        <row r="155">
          <cell r="F155">
            <v>1353</v>
          </cell>
          <cell r="G155">
            <v>0</v>
          </cell>
          <cell r="H155">
            <v>1353</v>
          </cell>
          <cell r="I155">
            <v>0</v>
          </cell>
          <cell r="J155">
            <v>1353</v>
          </cell>
        </row>
        <row r="156">
          <cell r="F156">
            <v>0</v>
          </cell>
          <cell r="G156">
            <v>0</v>
          </cell>
          <cell r="H156">
            <v>0</v>
          </cell>
          <cell r="I156">
            <v>0</v>
          </cell>
          <cell r="J156">
            <v>0</v>
          </cell>
        </row>
        <row r="157">
          <cell r="F157">
            <v>1353</v>
          </cell>
          <cell r="G157">
            <v>0</v>
          </cell>
          <cell r="H157">
            <v>1353</v>
          </cell>
          <cell r="I157">
            <v>0</v>
          </cell>
          <cell r="J157">
            <v>1353</v>
          </cell>
        </row>
        <row r="159">
          <cell r="F159">
            <v>0</v>
          </cell>
          <cell r="G159">
            <v>0</v>
          </cell>
          <cell r="H159">
            <v>0</v>
          </cell>
          <cell r="I159">
            <v>0</v>
          </cell>
          <cell r="J159">
            <v>0</v>
          </cell>
        </row>
        <row r="160">
          <cell r="F160">
            <v>-1</v>
          </cell>
          <cell r="G160">
            <v>0</v>
          </cell>
          <cell r="H160">
            <v>-1</v>
          </cell>
          <cell r="I160">
            <v>0</v>
          </cell>
          <cell r="J160">
            <v>-1</v>
          </cell>
        </row>
        <row r="161">
          <cell r="F161">
            <v>-19</v>
          </cell>
          <cell r="G161">
            <v>0</v>
          </cell>
          <cell r="H161">
            <v>-19</v>
          </cell>
          <cell r="I161">
            <v>0</v>
          </cell>
          <cell r="J161">
            <v>-19</v>
          </cell>
        </row>
        <row r="162">
          <cell r="F162">
            <v>91</v>
          </cell>
          <cell r="G162">
            <v>0</v>
          </cell>
          <cell r="H162">
            <v>91</v>
          </cell>
          <cell r="I162">
            <v>0</v>
          </cell>
          <cell r="J162">
            <v>91</v>
          </cell>
        </row>
        <row r="163">
          <cell r="F163">
            <v>0</v>
          </cell>
          <cell r="G163">
            <v>0</v>
          </cell>
          <cell r="H163">
            <v>0</v>
          </cell>
          <cell r="I163">
            <v>0</v>
          </cell>
          <cell r="J163">
            <v>0</v>
          </cell>
        </row>
        <row r="164">
          <cell r="F164">
            <v>0</v>
          </cell>
          <cell r="G164">
            <v>0</v>
          </cell>
          <cell r="H164">
            <v>0</v>
          </cell>
          <cell r="I164">
            <v>0</v>
          </cell>
          <cell r="J164">
            <v>0</v>
          </cell>
        </row>
        <row r="165">
          <cell r="F165">
            <v>71</v>
          </cell>
          <cell r="G165">
            <v>0</v>
          </cell>
          <cell r="H165">
            <v>71</v>
          </cell>
          <cell r="I165">
            <v>0</v>
          </cell>
          <cell r="J165">
            <v>71</v>
          </cell>
        </row>
        <row r="167">
          <cell r="F167">
            <v>50000</v>
          </cell>
          <cell r="G167">
            <v>0</v>
          </cell>
          <cell r="H167">
            <v>50000</v>
          </cell>
          <cell r="I167">
            <v>0</v>
          </cell>
          <cell r="J167">
            <v>50000</v>
          </cell>
        </row>
        <row r="168">
          <cell r="F168">
            <v>50000</v>
          </cell>
          <cell r="G168">
            <v>0</v>
          </cell>
          <cell r="H168">
            <v>50000</v>
          </cell>
          <cell r="I168">
            <v>0</v>
          </cell>
          <cell r="J168">
            <v>50000</v>
          </cell>
        </row>
        <row r="170">
          <cell r="F170">
            <v>0</v>
          </cell>
          <cell r="G170">
            <v>0</v>
          </cell>
          <cell r="H170">
            <v>0</v>
          </cell>
          <cell r="I170">
            <v>0</v>
          </cell>
          <cell r="J170">
            <v>0</v>
          </cell>
        </row>
        <row r="171">
          <cell r="F171">
            <v>0</v>
          </cell>
          <cell r="G171">
            <v>0</v>
          </cell>
          <cell r="H171">
            <v>0</v>
          </cell>
          <cell r="I171">
            <v>0</v>
          </cell>
          <cell r="J171">
            <v>0</v>
          </cell>
        </row>
        <row r="172">
          <cell r="F172">
            <v>0</v>
          </cell>
          <cell r="G172">
            <v>0</v>
          </cell>
          <cell r="H172">
            <v>0</v>
          </cell>
          <cell r="I172">
            <v>0</v>
          </cell>
          <cell r="J172">
            <v>0</v>
          </cell>
        </row>
        <row r="173">
          <cell r="F173">
            <v>0</v>
          </cell>
          <cell r="G173">
            <v>0</v>
          </cell>
          <cell r="H173">
            <v>0</v>
          </cell>
          <cell r="I173">
            <v>0</v>
          </cell>
          <cell r="J173">
            <v>0</v>
          </cell>
        </row>
        <row r="174">
          <cell r="F174">
            <v>-1614</v>
          </cell>
          <cell r="G174">
            <v>0</v>
          </cell>
          <cell r="H174">
            <v>-1614</v>
          </cell>
          <cell r="I174">
            <v>0</v>
          </cell>
          <cell r="J174">
            <v>-1614</v>
          </cell>
        </row>
        <row r="175">
          <cell r="F175">
            <v>-259</v>
          </cell>
          <cell r="G175">
            <v>0</v>
          </cell>
          <cell r="H175">
            <v>-259</v>
          </cell>
          <cell r="I175">
            <v>224</v>
          </cell>
          <cell r="J175">
            <v>-35</v>
          </cell>
        </row>
        <row r="176">
          <cell r="F176">
            <v>-226</v>
          </cell>
          <cell r="G176">
            <v>0</v>
          </cell>
          <cell r="H176">
            <v>-226</v>
          </cell>
          <cell r="I176">
            <v>0</v>
          </cell>
          <cell r="J176">
            <v>-226</v>
          </cell>
        </row>
        <row r="177">
          <cell r="F177">
            <v>0</v>
          </cell>
          <cell r="G177">
            <v>0</v>
          </cell>
          <cell r="H177">
            <v>0</v>
          </cell>
          <cell r="I177">
            <v>0</v>
          </cell>
          <cell r="J177">
            <v>0</v>
          </cell>
        </row>
        <row r="178">
          <cell r="F178">
            <v>-2099</v>
          </cell>
          <cell r="G178">
            <v>0</v>
          </cell>
          <cell r="H178">
            <v>-2099</v>
          </cell>
          <cell r="I178">
            <v>224</v>
          </cell>
          <cell r="J178">
            <v>-1875</v>
          </cell>
        </row>
        <row r="180">
          <cell r="F180">
            <v>0</v>
          </cell>
          <cell r="G180">
            <v>0</v>
          </cell>
          <cell r="H180">
            <v>0</v>
          </cell>
          <cell r="I180">
            <v>0</v>
          </cell>
          <cell r="J180">
            <v>0</v>
          </cell>
        </row>
        <row r="181">
          <cell r="F181">
            <v>-23</v>
          </cell>
          <cell r="G181">
            <v>0</v>
          </cell>
          <cell r="H181">
            <v>-23</v>
          </cell>
          <cell r="I181">
            <v>0</v>
          </cell>
          <cell r="J181">
            <v>-23</v>
          </cell>
        </row>
        <row r="182">
          <cell r="F182">
            <v>-163</v>
          </cell>
          <cell r="G182">
            <v>0</v>
          </cell>
          <cell r="H182">
            <v>-163</v>
          </cell>
          <cell r="I182">
            <v>0</v>
          </cell>
          <cell r="J182">
            <v>-163</v>
          </cell>
        </row>
        <row r="183">
          <cell r="F183">
            <v>-22</v>
          </cell>
          <cell r="G183">
            <v>0</v>
          </cell>
          <cell r="H183">
            <v>-22</v>
          </cell>
          <cell r="I183">
            <v>0</v>
          </cell>
          <cell r="J183">
            <v>-22</v>
          </cell>
        </row>
        <row r="184">
          <cell r="F184">
            <v>-208</v>
          </cell>
          <cell r="G184">
            <v>0</v>
          </cell>
          <cell r="H184">
            <v>-208</v>
          </cell>
          <cell r="I184">
            <v>0</v>
          </cell>
          <cell r="J184">
            <v>-208</v>
          </cell>
        </row>
        <row r="186">
          <cell r="F186">
            <v>0</v>
          </cell>
          <cell r="G186">
            <v>0</v>
          </cell>
          <cell r="H186">
            <v>0</v>
          </cell>
          <cell r="I186">
            <v>0</v>
          </cell>
          <cell r="J186">
            <v>0</v>
          </cell>
        </row>
        <row r="187">
          <cell r="F187">
            <v>-462</v>
          </cell>
          <cell r="G187">
            <v>0</v>
          </cell>
          <cell r="H187">
            <v>-462</v>
          </cell>
          <cell r="I187">
            <v>0</v>
          </cell>
          <cell r="J187">
            <v>-462</v>
          </cell>
        </row>
        <row r="188">
          <cell r="F188">
            <v>-462</v>
          </cell>
          <cell r="G188">
            <v>0</v>
          </cell>
          <cell r="H188">
            <v>-462</v>
          </cell>
          <cell r="I188">
            <v>0</v>
          </cell>
          <cell r="J188">
            <v>-462</v>
          </cell>
        </row>
        <row r="190">
          <cell r="F190">
            <v>0</v>
          </cell>
          <cell r="G190">
            <v>0</v>
          </cell>
          <cell r="H190">
            <v>0</v>
          </cell>
          <cell r="I190">
            <v>0</v>
          </cell>
          <cell r="J190">
            <v>0</v>
          </cell>
        </row>
        <row r="191">
          <cell r="F191">
            <v>0</v>
          </cell>
          <cell r="G191">
            <v>0</v>
          </cell>
          <cell r="H191">
            <v>0</v>
          </cell>
          <cell r="I191">
            <v>0</v>
          </cell>
          <cell r="J191">
            <v>0</v>
          </cell>
        </row>
        <row r="192">
          <cell r="F192">
            <v>0</v>
          </cell>
          <cell r="G192">
            <v>0</v>
          </cell>
          <cell r="H192">
            <v>0</v>
          </cell>
          <cell r="I192">
            <v>0</v>
          </cell>
          <cell r="J192">
            <v>0</v>
          </cell>
        </row>
        <row r="193">
          <cell r="F193">
            <v>-47</v>
          </cell>
          <cell r="G193">
            <v>0</v>
          </cell>
          <cell r="H193">
            <v>-47</v>
          </cell>
          <cell r="I193">
            <v>0</v>
          </cell>
          <cell r="J193">
            <v>-47</v>
          </cell>
        </row>
        <row r="194">
          <cell r="F194">
            <v>-47</v>
          </cell>
          <cell r="G194">
            <v>0</v>
          </cell>
          <cell r="H194">
            <v>-47</v>
          </cell>
          <cell r="I194">
            <v>0</v>
          </cell>
          <cell r="J194">
            <v>-47</v>
          </cell>
        </row>
        <row r="196">
          <cell r="F196">
            <v>0</v>
          </cell>
          <cell r="G196">
            <v>0</v>
          </cell>
          <cell r="H196">
            <v>0</v>
          </cell>
          <cell r="I196">
            <v>0</v>
          </cell>
          <cell r="J196">
            <v>0</v>
          </cell>
        </row>
        <row r="198">
          <cell r="F198">
            <v>0</v>
          </cell>
          <cell r="G198">
            <v>0</v>
          </cell>
          <cell r="H198">
            <v>0</v>
          </cell>
          <cell r="I198">
            <v>0</v>
          </cell>
          <cell r="J198">
            <v>0</v>
          </cell>
        </row>
        <row r="199">
          <cell r="F199">
            <v>0</v>
          </cell>
          <cell r="G199">
            <v>0</v>
          </cell>
          <cell r="H199">
            <v>0</v>
          </cell>
          <cell r="I199">
            <v>0</v>
          </cell>
          <cell r="J199">
            <v>0</v>
          </cell>
        </row>
        <row r="200">
          <cell r="F200">
            <v>0</v>
          </cell>
          <cell r="G200">
            <v>0</v>
          </cell>
          <cell r="H200">
            <v>0</v>
          </cell>
          <cell r="I200">
            <v>0</v>
          </cell>
          <cell r="J200">
            <v>0</v>
          </cell>
        </row>
        <row r="201">
          <cell r="F201">
            <v>0</v>
          </cell>
          <cell r="G201">
            <v>0</v>
          </cell>
          <cell r="H201">
            <v>0</v>
          </cell>
          <cell r="I201">
            <v>0</v>
          </cell>
          <cell r="J201">
            <v>0</v>
          </cell>
        </row>
        <row r="202">
          <cell r="F202">
            <v>0</v>
          </cell>
          <cell r="G202">
            <v>0</v>
          </cell>
          <cell r="H202">
            <v>0</v>
          </cell>
          <cell r="I202">
            <v>0</v>
          </cell>
          <cell r="J202">
            <v>0</v>
          </cell>
        </row>
        <row r="203">
          <cell r="F203">
            <v>0</v>
          </cell>
          <cell r="G203">
            <v>0</v>
          </cell>
          <cell r="H203">
            <v>0</v>
          </cell>
          <cell r="I203">
            <v>0</v>
          </cell>
          <cell r="J203">
            <v>0</v>
          </cell>
        </row>
        <row r="204">
          <cell r="F204">
            <v>0</v>
          </cell>
          <cell r="G204">
            <v>0</v>
          </cell>
          <cell r="H204">
            <v>0</v>
          </cell>
          <cell r="I204">
            <v>0</v>
          </cell>
          <cell r="J204">
            <v>0</v>
          </cell>
        </row>
        <row r="205">
          <cell r="F205">
            <v>0</v>
          </cell>
          <cell r="G205">
            <v>0</v>
          </cell>
          <cell r="H205">
            <v>0</v>
          </cell>
          <cell r="I205">
            <v>0</v>
          </cell>
          <cell r="J205">
            <v>0</v>
          </cell>
        </row>
        <row r="206">
          <cell r="F206">
            <v>0</v>
          </cell>
          <cell r="G206">
            <v>0</v>
          </cell>
          <cell r="H206">
            <v>0</v>
          </cell>
          <cell r="I206">
            <v>0</v>
          </cell>
          <cell r="J206">
            <v>0</v>
          </cell>
        </row>
        <row r="207">
          <cell r="F207">
            <v>0</v>
          </cell>
          <cell r="G207">
            <v>0</v>
          </cell>
          <cell r="H207">
            <v>0</v>
          </cell>
          <cell r="I207">
            <v>0</v>
          </cell>
          <cell r="J207">
            <v>0</v>
          </cell>
        </row>
        <row r="208">
          <cell r="F208">
            <v>0</v>
          </cell>
          <cell r="G208">
            <v>0</v>
          </cell>
          <cell r="H208">
            <v>0</v>
          </cell>
          <cell r="I208">
            <v>0</v>
          </cell>
          <cell r="J208">
            <v>0</v>
          </cell>
        </row>
        <row r="209">
          <cell r="F209">
            <v>0</v>
          </cell>
          <cell r="G209">
            <v>0</v>
          </cell>
          <cell r="H209">
            <v>0</v>
          </cell>
          <cell r="I209">
            <v>0</v>
          </cell>
          <cell r="J209">
            <v>0</v>
          </cell>
        </row>
        <row r="210">
          <cell r="F210">
            <v>0</v>
          </cell>
          <cell r="G210">
            <v>0</v>
          </cell>
          <cell r="H210">
            <v>0</v>
          </cell>
          <cell r="I210">
            <v>0</v>
          </cell>
          <cell r="J210">
            <v>0</v>
          </cell>
        </row>
        <row r="211">
          <cell r="F211">
            <v>0</v>
          </cell>
          <cell r="G211">
            <v>0</v>
          </cell>
          <cell r="H211">
            <v>0</v>
          </cell>
          <cell r="I211">
            <v>0</v>
          </cell>
          <cell r="J211">
            <v>0</v>
          </cell>
        </row>
        <row r="212">
          <cell r="F212">
            <v>0</v>
          </cell>
          <cell r="G212">
            <v>0</v>
          </cell>
          <cell r="H212">
            <v>0</v>
          </cell>
          <cell r="I212">
            <v>0</v>
          </cell>
          <cell r="J212">
            <v>0</v>
          </cell>
        </row>
        <row r="213">
          <cell r="F213">
            <v>0</v>
          </cell>
          <cell r="G213">
            <v>0</v>
          </cell>
          <cell r="H213">
            <v>0</v>
          </cell>
          <cell r="I213">
            <v>0</v>
          </cell>
          <cell r="J213">
            <v>0</v>
          </cell>
        </row>
        <row r="214">
          <cell r="F214">
            <v>0</v>
          </cell>
          <cell r="G214">
            <v>0</v>
          </cell>
          <cell r="H214">
            <v>0</v>
          </cell>
          <cell r="I214">
            <v>0</v>
          </cell>
          <cell r="J214">
            <v>0</v>
          </cell>
        </row>
        <row r="215">
          <cell r="F215">
            <v>0</v>
          </cell>
          <cell r="G215">
            <v>0</v>
          </cell>
          <cell r="H215">
            <v>0</v>
          </cell>
          <cell r="I215">
            <v>0</v>
          </cell>
          <cell r="J215">
            <v>0</v>
          </cell>
        </row>
        <row r="216">
          <cell r="F216">
            <v>0</v>
          </cell>
          <cell r="G216">
            <v>0</v>
          </cell>
          <cell r="H216">
            <v>0</v>
          </cell>
          <cell r="I216">
            <v>0</v>
          </cell>
          <cell r="J216">
            <v>0</v>
          </cell>
        </row>
        <row r="217">
          <cell r="F217">
            <v>0</v>
          </cell>
          <cell r="G217">
            <v>0</v>
          </cell>
          <cell r="H217">
            <v>0</v>
          </cell>
          <cell r="I217">
            <v>0</v>
          </cell>
          <cell r="J217">
            <v>0</v>
          </cell>
        </row>
        <row r="218">
          <cell r="F218">
            <v>0</v>
          </cell>
          <cell r="G218">
            <v>0</v>
          </cell>
          <cell r="H218">
            <v>0</v>
          </cell>
          <cell r="I218">
            <v>0</v>
          </cell>
          <cell r="J218">
            <v>0</v>
          </cell>
        </row>
        <row r="219">
          <cell r="F219">
            <v>0</v>
          </cell>
          <cell r="G219">
            <v>0</v>
          </cell>
          <cell r="H219">
            <v>0</v>
          </cell>
          <cell r="I219">
            <v>0</v>
          </cell>
          <cell r="J219">
            <v>0</v>
          </cell>
        </row>
        <row r="220">
          <cell r="F220">
            <v>0</v>
          </cell>
          <cell r="G220">
            <v>0</v>
          </cell>
          <cell r="H220">
            <v>0</v>
          </cell>
          <cell r="I220">
            <v>0</v>
          </cell>
          <cell r="J220">
            <v>0</v>
          </cell>
        </row>
        <row r="221">
          <cell r="F221">
            <v>0</v>
          </cell>
          <cell r="G221">
            <v>0</v>
          </cell>
          <cell r="H221">
            <v>0</v>
          </cell>
          <cell r="I221">
            <v>0</v>
          </cell>
          <cell r="J221">
            <v>0</v>
          </cell>
        </row>
        <row r="222">
          <cell r="F222">
            <v>0</v>
          </cell>
          <cell r="G222">
            <v>0</v>
          </cell>
          <cell r="H222">
            <v>0</v>
          </cell>
          <cell r="I222">
            <v>0</v>
          </cell>
          <cell r="J222">
            <v>0</v>
          </cell>
        </row>
        <row r="223">
          <cell r="F223">
            <v>0</v>
          </cell>
          <cell r="G223">
            <v>0</v>
          </cell>
          <cell r="H223">
            <v>0</v>
          </cell>
          <cell r="I223">
            <v>0</v>
          </cell>
          <cell r="J223">
            <v>0</v>
          </cell>
        </row>
        <row r="224">
          <cell r="F224">
            <v>0</v>
          </cell>
          <cell r="G224">
            <v>0</v>
          </cell>
          <cell r="H224">
            <v>0</v>
          </cell>
          <cell r="I224">
            <v>0</v>
          </cell>
          <cell r="J224">
            <v>0</v>
          </cell>
        </row>
        <row r="225">
          <cell r="F225">
            <v>0</v>
          </cell>
          <cell r="G225">
            <v>0</v>
          </cell>
          <cell r="H225">
            <v>0</v>
          </cell>
          <cell r="I225">
            <v>0</v>
          </cell>
          <cell r="J225">
            <v>0</v>
          </cell>
        </row>
        <row r="226">
          <cell r="F226">
            <v>0</v>
          </cell>
          <cell r="G226">
            <v>0</v>
          </cell>
          <cell r="H226">
            <v>0</v>
          </cell>
          <cell r="I226">
            <v>0</v>
          </cell>
          <cell r="J226">
            <v>0</v>
          </cell>
        </row>
        <row r="227">
          <cell r="F227">
            <v>0</v>
          </cell>
          <cell r="G227">
            <v>0</v>
          </cell>
          <cell r="H227">
            <v>0</v>
          </cell>
          <cell r="I227">
            <v>0</v>
          </cell>
          <cell r="J227">
            <v>0</v>
          </cell>
        </row>
        <row r="228">
          <cell r="F228">
            <v>0</v>
          </cell>
          <cell r="G228">
            <v>0</v>
          </cell>
          <cell r="H228">
            <v>0</v>
          </cell>
          <cell r="I228">
            <v>0</v>
          </cell>
          <cell r="J228">
            <v>0</v>
          </cell>
        </row>
        <row r="229">
          <cell r="F229">
            <v>0</v>
          </cell>
          <cell r="G229">
            <v>0</v>
          </cell>
          <cell r="H229">
            <v>0</v>
          </cell>
          <cell r="I229">
            <v>0</v>
          </cell>
          <cell r="J229">
            <v>0</v>
          </cell>
        </row>
        <row r="230">
          <cell r="F230">
            <v>-7579</v>
          </cell>
          <cell r="G230">
            <v>0</v>
          </cell>
          <cell r="H230">
            <v>-7579</v>
          </cell>
          <cell r="I230">
            <v>0</v>
          </cell>
          <cell r="J230">
            <v>-7579</v>
          </cell>
        </row>
        <row r="231">
          <cell r="F231">
            <v>-49</v>
          </cell>
          <cell r="G231">
            <v>0</v>
          </cell>
          <cell r="H231">
            <v>-49</v>
          </cell>
          <cell r="I231">
            <v>0</v>
          </cell>
          <cell r="J231">
            <v>-49</v>
          </cell>
        </row>
        <row r="232">
          <cell r="F232">
            <v>0</v>
          </cell>
          <cell r="G232">
            <v>0</v>
          </cell>
          <cell r="H232">
            <v>0</v>
          </cell>
          <cell r="I232">
            <v>0</v>
          </cell>
          <cell r="J232">
            <v>0</v>
          </cell>
        </row>
        <row r="233">
          <cell r="F233">
            <v>-24327</v>
          </cell>
          <cell r="G233">
            <v>0</v>
          </cell>
          <cell r="H233">
            <v>-24327</v>
          </cell>
          <cell r="I233">
            <v>0</v>
          </cell>
          <cell r="J233">
            <v>-24327</v>
          </cell>
        </row>
        <row r="234">
          <cell r="F234">
            <v>-325</v>
          </cell>
          <cell r="G234">
            <v>0</v>
          </cell>
          <cell r="H234">
            <v>-325</v>
          </cell>
          <cell r="I234">
            <v>0</v>
          </cell>
          <cell r="J234">
            <v>-325</v>
          </cell>
        </row>
        <row r="235">
          <cell r="F235">
            <v>-26</v>
          </cell>
          <cell r="G235">
            <v>0</v>
          </cell>
          <cell r="H235">
            <v>-26</v>
          </cell>
          <cell r="I235">
            <v>0</v>
          </cell>
          <cell r="J235">
            <v>-26</v>
          </cell>
        </row>
        <row r="236">
          <cell r="F236">
            <v>0</v>
          </cell>
          <cell r="G236">
            <v>0</v>
          </cell>
          <cell r="H236">
            <v>0</v>
          </cell>
          <cell r="I236">
            <v>0</v>
          </cell>
          <cell r="J236">
            <v>0</v>
          </cell>
        </row>
        <row r="237">
          <cell r="F237">
            <v>0</v>
          </cell>
          <cell r="G237">
            <v>0</v>
          </cell>
          <cell r="H237">
            <v>0</v>
          </cell>
          <cell r="I237">
            <v>0</v>
          </cell>
          <cell r="J237">
            <v>0</v>
          </cell>
        </row>
        <row r="238">
          <cell r="F238">
            <v>-165</v>
          </cell>
          <cell r="G238">
            <v>0</v>
          </cell>
          <cell r="H238">
            <v>-165</v>
          </cell>
          <cell r="I238">
            <v>0</v>
          </cell>
          <cell r="J238">
            <v>-165</v>
          </cell>
        </row>
        <row r="239">
          <cell r="F239">
            <v>-17</v>
          </cell>
          <cell r="G239">
            <v>0</v>
          </cell>
          <cell r="H239">
            <v>-17</v>
          </cell>
          <cell r="I239">
            <v>0</v>
          </cell>
          <cell r="J239">
            <v>-17</v>
          </cell>
        </row>
        <row r="240">
          <cell r="F240">
            <v>-69</v>
          </cell>
          <cell r="G240">
            <v>0</v>
          </cell>
          <cell r="H240">
            <v>-69</v>
          </cell>
          <cell r="I240">
            <v>0</v>
          </cell>
          <cell r="J240">
            <v>-69</v>
          </cell>
        </row>
        <row r="241">
          <cell r="F241">
            <v>-474</v>
          </cell>
          <cell r="G241">
            <v>0</v>
          </cell>
          <cell r="H241">
            <v>-474</v>
          </cell>
          <cell r="I241">
            <v>0</v>
          </cell>
          <cell r="J241">
            <v>-474</v>
          </cell>
        </row>
        <row r="242">
          <cell r="F242">
            <v>-139</v>
          </cell>
          <cell r="G242">
            <v>0</v>
          </cell>
          <cell r="H242">
            <v>-139</v>
          </cell>
          <cell r="I242">
            <v>0</v>
          </cell>
          <cell r="J242">
            <v>-139</v>
          </cell>
        </row>
        <row r="243">
          <cell r="F243">
            <v>0</v>
          </cell>
          <cell r="G243">
            <v>0</v>
          </cell>
          <cell r="H243">
            <v>0</v>
          </cell>
          <cell r="I243">
            <v>-224</v>
          </cell>
          <cell r="J243">
            <v>-224</v>
          </cell>
        </row>
        <row r="244">
          <cell r="F244">
            <v>-33170</v>
          </cell>
          <cell r="G244">
            <v>0</v>
          </cell>
          <cell r="H244">
            <v>-33170</v>
          </cell>
          <cell r="I244">
            <v>-224</v>
          </cell>
          <cell r="J244">
            <v>-33394</v>
          </cell>
        </row>
        <row r="246">
          <cell r="F246">
            <v>0</v>
          </cell>
          <cell r="G246">
            <v>0</v>
          </cell>
          <cell r="H246">
            <v>0</v>
          </cell>
          <cell r="I246">
            <v>0</v>
          </cell>
          <cell r="J246">
            <v>0</v>
          </cell>
        </row>
        <row r="248">
          <cell r="F248">
            <v>0</v>
          </cell>
          <cell r="G248">
            <v>0</v>
          </cell>
          <cell r="H248">
            <v>0</v>
          </cell>
          <cell r="I248">
            <v>0</v>
          </cell>
          <cell r="J248">
            <v>0</v>
          </cell>
        </row>
        <row r="250">
          <cell r="F250">
            <v>-2</v>
          </cell>
          <cell r="G250">
            <v>0</v>
          </cell>
          <cell r="H250">
            <v>-2</v>
          </cell>
          <cell r="I250">
            <v>0</v>
          </cell>
          <cell r="J250">
            <v>-2</v>
          </cell>
        </row>
        <row r="251">
          <cell r="F251">
            <v>0</v>
          </cell>
          <cell r="G251">
            <v>0</v>
          </cell>
          <cell r="H251">
            <v>0</v>
          </cell>
          <cell r="I251">
            <v>0</v>
          </cell>
          <cell r="J251">
            <v>0</v>
          </cell>
        </row>
        <row r="252">
          <cell r="F252">
            <v>0</v>
          </cell>
          <cell r="G252">
            <v>0</v>
          </cell>
          <cell r="H252">
            <v>0</v>
          </cell>
          <cell r="I252">
            <v>0</v>
          </cell>
          <cell r="J252">
            <v>0</v>
          </cell>
        </row>
        <row r="253">
          <cell r="F253">
            <v>0</v>
          </cell>
          <cell r="G253">
            <v>0</v>
          </cell>
          <cell r="H253">
            <v>0</v>
          </cell>
          <cell r="I253">
            <v>0</v>
          </cell>
          <cell r="J253">
            <v>0</v>
          </cell>
        </row>
        <row r="254">
          <cell r="F254">
            <v>0</v>
          </cell>
          <cell r="G254">
            <v>0</v>
          </cell>
          <cell r="H254">
            <v>0</v>
          </cell>
          <cell r="I254">
            <v>0</v>
          </cell>
          <cell r="J254">
            <v>0</v>
          </cell>
        </row>
        <row r="255">
          <cell r="F255">
            <v>0</v>
          </cell>
          <cell r="G255">
            <v>0</v>
          </cell>
          <cell r="H255">
            <v>0</v>
          </cell>
          <cell r="I255">
            <v>0</v>
          </cell>
          <cell r="J255">
            <v>0</v>
          </cell>
        </row>
        <row r="256">
          <cell r="F256">
            <v>0</v>
          </cell>
          <cell r="G256">
            <v>0</v>
          </cell>
          <cell r="H256">
            <v>0</v>
          </cell>
          <cell r="I256">
            <v>0</v>
          </cell>
          <cell r="J256">
            <v>0</v>
          </cell>
        </row>
        <row r="257">
          <cell r="F257">
            <v>0</v>
          </cell>
          <cell r="G257">
            <v>0</v>
          </cell>
          <cell r="H257">
            <v>0</v>
          </cell>
          <cell r="I257">
            <v>0</v>
          </cell>
          <cell r="J257">
            <v>0</v>
          </cell>
        </row>
        <row r="258">
          <cell r="F258">
            <v>-2</v>
          </cell>
          <cell r="G258">
            <v>0</v>
          </cell>
          <cell r="H258">
            <v>-2</v>
          </cell>
          <cell r="I258">
            <v>0</v>
          </cell>
          <cell r="J258">
            <v>-2</v>
          </cell>
        </row>
        <row r="260">
          <cell r="F260">
            <v>-1059</v>
          </cell>
          <cell r="G260">
            <v>0</v>
          </cell>
          <cell r="H260">
            <v>-1059</v>
          </cell>
          <cell r="I260">
            <v>0</v>
          </cell>
          <cell r="J260">
            <v>-1059</v>
          </cell>
        </row>
        <row r="261">
          <cell r="F261">
            <v>-1059</v>
          </cell>
          <cell r="G261">
            <v>0</v>
          </cell>
          <cell r="H261">
            <v>-1059</v>
          </cell>
          <cell r="I261">
            <v>0</v>
          </cell>
          <cell r="J261">
            <v>-1059</v>
          </cell>
        </row>
        <row r="263">
          <cell r="F263">
            <v>0</v>
          </cell>
          <cell r="G263">
            <v>0</v>
          </cell>
          <cell r="H263">
            <v>0</v>
          </cell>
          <cell r="I263">
            <v>0</v>
          </cell>
          <cell r="J263">
            <v>0</v>
          </cell>
        </row>
        <row r="264">
          <cell r="F264">
            <v>0</v>
          </cell>
          <cell r="G264">
            <v>0</v>
          </cell>
          <cell r="H264">
            <v>0</v>
          </cell>
          <cell r="I264">
            <v>0</v>
          </cell>
          <cell r="J264">
            <v>0</v>
          </cell>
        </row>
        <row r="265">
          <cell r="F265">
            <v>0</v>
          </cell>
          <cell r="G265">
            <v>0</v>
          </cell>
          <cell r="H265">
            <v>0</v>
          </cell>
          <cell r="I265">
            <v>0</v>
          </cell>
          <cell r="J265">
            <v>0</v>
          </cell>
        </row>
        <row r="266">
          <cell r="F266">
            <v>0</v>
          </cell>
          <cell r="G266">
            <v>0</v>
          </cell>
          <cell r="H266">
            <v>0</v>
          </cell>
          <cell r="I266">
            <v>0</v>
          </cell>
          <cell r="J266">
            <v>0</v>
          </cell>
        </row>
        <row r="267">
          <cell r="F267">
            <v>0</v>
          </cell>
          <cell r="G267">
            <v>0</v>
          </cell>
          <cell r="H267">
            <v>0</v>
          </cell>
          <cell r="I267">
            <v>0</v>
          </cell>
          <cell r="J267">
            <v>0</v>
          </cell>
        </row>
        <row r="268">
          <cell r="F268">
            <v>0</v>
          </cell>
          <cell r="G268">
            <v>0</v>
          </cell>
          <cell r="H268">
            <v>0</v>
          </cell>
          <cell r="I268">
            <v>0</v>
          </cell>
          <cell r="J268">
            <v>0</v>
          </cell>
        </row>
        <row r="269">
          <cell r="F269">
            <v>0</v>
          </cell>
          <cell r="G269">
            <v>0</v>
          </cell>
          <cell r="H269">
            <v>0</v>
          </cell>
          <cell r="I269">
            <v>0</v>
          </cell>
          <cell r="J269">
            <v>0</v>
          </cell>
        </row>
        <row r="270">
          <cell r="F270">
            <v>0</v>
          </cell>
          <cell r="G270">
            <v>0</v>
          </cell>
          <cell r="H270">
            <v>0</v>
          </cell>
          <cell r="I270">
            <v>0</v>
          </cell>
          <cell r="J270">
            <v>0</v>
          </cell>
        </row>
        <row r="271">
          <cell r="F271">
            <v>0</v>
          </cell>
          <cell r="G271">
            <v>0</v>
          </cell>
          <cell r="H271">
            <v>0</v>
          </cell>
          <cell r="I271">
            <v>0</v>
          </cell>
          <cell r="J271">
            <v>0</v>
          </cell>
        </row>
        <row r="272">
          <cell r="F272">
            <v>0</v>
          </cell>
          <cell r="G272">
            <v>0</v>
          </cell>
          <cell r="H272">
            <v>0</v>
          </cell>
          <cell r="I272">
            <v>0</v>
          </cell>
          <cell r="J272">
            <v>0</v>
          </cell>
        </row>
        <row r="273">
          <cell r="F273">
            <v>0</v>
          </cell>
          <cell r="G273">
            <v>0</v>
          </cell>
          <cell r="H273">
            <v>0</v>
          </cell>
          <cell r="I273">
            <v>0</v>
          </cell>
          <cell r="J273">
            <v>0</v>
          </cell>
        </row>
        <row r="274">
          <cell r="F274">
            <v>0</v>
          </cell>
          <cell r="G274">
            <v>0</v>
          </cell>
          <cell r="H274">
            <v>0</v>
          </cell>
          <cell r="I274">
            <v>0</v>
          </cell>
          <cell r="J274">
            <v>0</v>
          </cell>
        </row>
        <row r="275">
          <cell r="F275">
            <v>0</v>
          </cell>
          <cell r="G275">
            <v>0</v>
          </cell>
          <cell r="H275">
            <v>0</v>
          </cell>
          <cell r="I275">
            <v>0</v>
          </cell>
          <cell r="J275">
            <v>0</v>
          </cell>
        </row>
        <row r="276">
          <cell r="F276">
            <v>0</v>
          </cell>
          <cell r="G276">
            <v>0</v>
          </cell>
          <cell r="H276">
            <v>0</v>
          </cell>
          <cell r="I276">
            <v>0</v>
          </cell>
          <cell r="J276">
            <v>0</v>
          </cell>
        </row>
        <row r="277">
          <cell r="F277">
            <v>0</v>
          </cell>
          <cell r="G277">
            <v>0</v>
          </cell>
          <cell r="H277">
            <v>0</v>
          </cell>
          <cell r="I277">
            <v>0</v>
          </cell>
          <cell r="J277">
            <v>0</v>
          </cell>
        </row>
        <row r="278">
          <cell r="F278">
            <v>0</v>
          </cell>
          <cell r="G278">
            <v>0</v>
          </cell>
          <cell r="H278">
            <v>0</v>
          </cell>
          <cell r="I278">
            <v>0</v>
          </cell>
          <cell r="J278">
            <v>0</v>
          </cell>
        </row>
        <row r="279">
          <cell r="F279">
            <v>0</v>
          </cell>
          <cell r="G279">
            <v>0</v>
          </cell>
          <cell r="H279">
            <v>0</v>
          </cell>
          <cell r="I279">
            <v>0</v>
          </cell>
          <cell r="J279">
            <v>0</v>
          </cell>
        </row>
        <row r="280">
          <cell r="F280">
            <v>0</v>
          </cell>
          <cell r="G280">
            <v>0</v>
          </cell>
          <cell r="H280">
            <v>0</v>
          </cell>
          <cell r="I280">
            <v>0</v>
          </cell>
          <cell r="J280">
            <v>0</v>
          </cell>
        </row>
        <row r="281">
          <cell r="F281">
            <v>0</v>
          </cell>
          <cell r="G281">
            <v>0</v>
          </cell>
          <cell r="H281">
            <v>0</v>
          </cell>
          <cell r="I281">
            <v>0</v>
          </cell>
          <cell r="J281">
            <v>0</v>
          </cell>
        </row>
        <row r="282">
          <cell r="F282">
            <v>0</v>
          </cell>
          <cell r="G282">
            <v>0</v>
          </cell>
          <cell r="H282">
            <v>0</v>
          </cell>
          <cell r="I282">
            <v>0</v>
          </cell>
          <cell r="J282">
            <v>0</v>
          </cell>
        </row>
        <row r="283">
          <cell r="F283">
            <v>0</v>
          </cell>
          <cell r="G283">
            <v>0</v>
          </cell>
          <cell r="H283">
            <v>0</v>
          </cell>
          <cell r="I283">
            <v>0</v>
          </cell>
          <cell r="J283">
            <v>0</v>
          </cell>
        </row>
        <row r="285">
          <cell r="F285">
            <v>-157592</v>
          </cell>
          <cell r="G285">
            <v>0</v>
          </cell>
          <cell r="H285">
            <v>-157592</v>
          </cell>
          <cell r="I285">
            <v>0</v>
          </cell>
          <cell r="J285">
            <v>-157592</v>
          </cell>
        </row>
        <row r="286">
          <cell r="F286">
            <v>83419</v>
          </cell>
          <cell r="G286">
            <v>0</v>
          </cell>
          <cell r="H286">
            <v>83419</v>
          </cell>
          <cell r="I286">
            <v>0</v>
          </cell>
          <cell r="J286">
            <v>83419</v>
          </cell>
        </row>
        <row r="287">
          <cell r="F287">
            <v>0</v>
          </cell>
          <cell r="G287">
            <v>0</v>
          </cell>
          <cell r="H287">
            <v>0</v>
          </cell>
          <cell r="I287">
            <v>0</v>
          </cell>
          <cell r="J287">
            <v>0</v>
          </cell>
        </row>
        <row r="288">
          <cell r="F288">
            <v>-131368</v>
          </cell>
          <cell r="G288">
            <v>0</v>
          </cell>
          <cell r="H288">
            <v>-131368</v>
          </cell>
          <cell r="I288">
            <v>0</v>
          </cell>
          <cell r="J288">
            <v>-131368</v>
          </cell>
        </row>
        <row r="289">
          <cell r="F289">
            <v>113790</v>
          </cell>
          <cell r="G289">
            <v>0</v>
          </cell>
          <cell r="H289">
            <v>113790</v>
          </cell>
          <cell r="I289">
            <v>0</v>
          </cell>
          <cell r="J289">
            <v>113790</v>
          </cell>
        </row>
        <row r="290">
          <cell r="F290">
            <v>0</v>
          </cell>
          <cell r="G290">
            <v>0</v>
          </cell>
          <cell r="H290">
            <v>0</v>
          </cell>
          <cell r="I290">
            <v>0</v>
          </cell>
          <cell r="J290">
            <v>0</v>
          </cell>
        </row>
        <row r="291">
          <cell r="F291">
            <v>-1131446</v>
          </cell>
          <cell r="G291">
            <v>0</v>
          </cell>
          <cell r="H291">
            <v>-1131446</v>
          </cell>
          <cell r="I291">
            <v>0</v>
          </cell>
          <cell r="J291">
            <v>-1131446</v>
          </cell>
        </row>
        <row r="292">
          <cell r="F292">
            <v>-1223197</v>
          </cell>
          <cell r="G292">
            <v>0</v>
          </cell>
          <cell r="H292">
            <v>-1223197</v>
          </cell>
          <cell r="I292">
            <v>0</v>
          </cell>
          <cell r="J292">
            <v>-1223197</v>
          </cell>
        </row>
        <row r="294">
          <cell r="F294">
            <v>0</v>
          </cell>
          <cell r="G294">
            <v>0</v>
          </cell>
          <cell r="H294">
            <v>0</v>
          </cell>
          <cell r="I294">
            <v>0</v>
          </cell>
          <cell r="J294">
            <v>0</v>
          </cell>
        </row>
        <row r="295">
          <cell r="F295">
            <v>0</v>
          </cell>
          <cell r="G295">
            <v>0</v>
          </cell>
          <cell r="H295">
            <v>0</v>
          </cell>
          <cell r="I295">
            <v>0</v>
          </cell>
          <cell r="J295">
            <v>0</v>
          </cell>
        </row>
        <row r="296">
          <cell r="F296">
            <v>0</v>
          </cell>
          <cell r="G296">
            <v>0</v>
          </cell>
          <cell r="H296">
            <v>0</v>
          </cell>
          <cell r="I296">
            <v>0</v>
          </cell>
          <cell r="J296">
            <v>0</v>
          </cell>
        </row>
        <row r="297">
          <cell r="F297">
            <v>0</v>
          </cell>
          <cell r="G297">
            <v>0</v>
          </cell>
          <cell r="H297">
            <v>0</v>
          </cell>
          <cell r="I297">
            <v>0</v>
          </cell>
          <cell r="J297">
            <v>0</v>
          </cell>
        </row>
        <row r="298">
          <cell r="F298">
            <v>0</v>
          </cell>
          <cell r="G298">
            <v>0</v>
          </cell>
          <cell r="H298">
            <v>0</v>
          </cell>
          <cell r="I298">
            <v>0</v>
          </cell>
          <cell r="J298">
            <v>0</v>
          </cell>
        </row>
        <row r="299">
          <cell r="F299">
            <v>0</v>
          </cell>
          <cell r="G299">
            <v>0</v>
          </cell>
          <cell r="H299">
            <v>0</v>
          </cell>
          <cell r="I299">
            <v>0</v>
          </cell>
          <cell r="J299">
            <v>0</v>
          </cell>
        </row>
        <row r="300">
          <cell r="F300">
            <v>0</v>
          </cell>
          <cell r="G300">
            <v>0</v>
          </cell>
          <cell r="H300">
            <v>0</v>
          </cell>
          <cell r="I300">
            <v>0</v>
          </cell>
          <cell r="J300">
            <v>0</v>
          </cell>
        </row>
        <row r="301">
          <cell r="F301">
            <v>0</v>
          </cell>
          <cell r="G301">
            <v>0</v>
          </cell>
          <cell r="H301">
            <v>0</v>
          </cell>
          <cell r="I301">
            <v>0</v>
          </cell>
          <cell r="J301">
            <v>0</v>
          </cell>
        </row>
        <row r="302">
          <cell r="F302">
            <v>607</v>
          </cell>
          <cell r="G302">
            <v>0</v>
          </cell>
          <cell r="H302">
            <v>607</v>
          </cell>
          <cell r="I302">
            <v>0</v>
          </cell>
          <cell r="J302">
            <v>607</v>
          </cell>
        </row>
        <row r="303">
          <cell r="F303">
            <v>607</v>
          </cell>
          <cell r="G303">
            <v>0</v>
          </cell>
          <cell r="H303">
            <v>607</v>
          </cell>
          <cell r="I303">
            <v>0</v>
          </cell>
          <cell r="J303">
            <v>607</v>
          </cell>
        </row>
        <row r="305">
          <cell r="F305">
            <v>0</v>
          </cell>
          <cell r="G305">
            <v>0</v>
          </cell>
          <cell r="H305">
            <v>0</v>
          </cell>
          <cell r="I305">
            <v>0</v>
          </cell>
          <cell r="J305">
            <v>0</v>
          </cell>
        </row>
        <row r="306">
          <cell r="F306">
            <v>0</v>
          </cell>
          <cell r="G306">
            <v>0</v>
          </cell>
          <cell r="H306">
            <v>0</v>
          </cell>
          <cell r="I306">
            <v>0</v>
          </cell>
          <cell r="J306">
            <v>0</v>
          </cell>
        </row>
        <row r="307">
          <cell r="F307">
            <v>0</v>
          </cell>
          <cell r="G307">
            <v>0</v>
          </cell>
          <cell r="H307">
            <v>0</v>
          </cell>
          <cell r="I307">
            <v>0</v>
          </cell>
          <cell r="J307">
            <v>0</v>
          </cell>
        </row>
        <row r="308">
          <cell r="F308">
            <v>0</v>
          </cell>
          <cell r="G308">
            <v>0</v>
          </cell>
          <cell r="H308">
            <v>0</v>
          </cell>
          <cell r="I308">
            <v>0</v>
          </cell>
          <cell r="J308">
            <v>0</v>
          </cell>
        </row>
        <row r="309">
          <cell r="F309">
            <v>0</v>
          </cell>
          <cell r="G309">
            <v>0</v>
          </cell>
          <cell r="H309">
            <v>0</v>
          </cell>
          <cell r="I309">
            <v>0</v>
          </cell>
          <cell r="J309">
            <v>0</v>
          </cell>
        </row>
        <row r="310">
          <cell r="F310">
            <v>0</v>
          </cell>
          <cell r="G310">
            <v>0</v>
          </cell>
          <cell r="H310">
            <v>0</v>
          </cell>
          <cell r="I310">
            <v>0</v>
          </cell>
          <cell r="J310">
            <v>0</v>
          </cell>
        </row>
        <row r="311">
          <cell r="F311">
            <v>0</v>
          </cell>
          <cell r="G311">
            <v>0</v>
          </cell>
          <cell r="H311">
            <v>0</v>
          </cell>
          <cell r="I311">
            <v>0</v>
          </cell>
          <cell r="J311">
            <v>0</v>
          </cell>
        </row>
        <row r="312">
          <cell r="F312">
            <v>0</v>
          </cell>
          <cell r="G312">
            <v>0</v>
          </cell>
          <cell r="H312">
            <v>0</v>
          </cell>
          <cell r="I312">
            <v>0</v>
          </cell>
          <cell r="J312">
            <v>0</v>
          </cell>
        </row>
        <row r="313">
          <cell r="F313">
            <v>0</v>
          </cell>
          <cell r="G313">
            <v>0</v>
          </cell>
          <cell r="H313">
            <v>0</v>
          </cell>
          <cell r="I313">
            <v>0</v>
          </cell>
          <cell r="J313">
            <v>0</v>
          </cell>
        </row>
        <row r="314">
          <cell r="F314">
            <v>0</v>
          </cell>
          <cell r="G314">
            <v>0</v>
          </cell>
          <cell r="H314">
            <v>0</v>
          </cell>
          <cell r="I314">
            <v>0</v>
          </cell>
          <cell r="J314">
            <v>0</v>
          </cell>
        </row>
        <row r="315">
          <cell r="F315">
            <v>6274</v>
          </cell>
          <cell r="G315">
            <v>0</v>
          </cell>
          <cell r="H315">
            <v>6274</v>
          </cell>
          <cell r="I315">
            <v>0</v>
          </cell>
          <cell r="J315">
            <v>6274</v>
          </cell>
        </row>
        <row r="316">
          <cell r="F316">
            <v>6274</v>
          </cell>
          <cell r="G316">
            <v>0</v>
          </cell>
          <cell r="H316">
            <v>6274</v>
          </cell>
          <cell r="I316">
            <v>0</v>
          </cell>
          <cell r="J316">
            <v>6274</v>
          </cell>
        </row>
        <row r="318">
          <cell r="F318">
            <v>0</v>
          </cell>
          <cell r="G318">
            <v>0</v>
          </cell>
          <cell r="H318">
            <v>0</v>
          </cell>
          <cell r="I318">
            <v>0</v>
          </cell>
          <cell r="J318">
            <v>0</v>
          </cell>
        </row>
        <row r="319">
          <cell r="F319">
            <v>0</v>
          </cell>
          <cell r="G319">
            <v>0</v>
          </cell>
          <cell r="H319">
            <v>0</v>
          </cell>
          <cell r="I319">
            <v>0</v>
          </cell>
          <cell r="J319">
            <v>0</v>
          </cell>
        </row>
        <row r="320">
          <cell r="F320">
            <v>0</v>
          </cell>
          <cell r="G320">
            <v>0</v>
          </cell>
          <cell r="H320">
            <v>0</v>
          </cell>
          <cell r="I320">
            <v>0</v>
          </cell>
          <cell r="J320">
            <v>0</v>
          </cell>
        </row>
        <row r="321">
          <cell r="F321">
            <v>0</v>
          </cell>
          <cell r="G321">
            <v>0</v>
          </cell>
          <cell r="H321">
            <v>0</v>
          </cell>
          <cell r="I321">
            <v>0</v>
          </cell>
          <cell r="J321">
            <v>0</v>
          </cell>
        </row>
        <row r="322">
          <cell r="F322">
            <v>0</v>
          </cell>
          <cell r="G322">
            <v>0</v>
          </cell>
          <cell r="H322">
            <v>0</v>
          </cell>
          <cell r="I322">
            <v>0</v>
          </cell>
          <cell r="J322">
            <v>0</v>
          </cell>
        </row>
        <row r="323">
          <cell r="F323">
            <v>-5576</v>
          </cell>
          <cell r="G323">
            <v>0</v>
          </cell>
          <cell r="H323">
            <v>-5576</v>
          </cell>
          <cell r="I323">
            <v>0</v>
          </cell>
          <cell r="J323">
            <v>-5576</v>
          </cell>
        </row>
        <row r="324">
          <cell r="F324">
            <v>20</v>
          </cell>
          <cell r="G324">
            <v>0</v>
          </cell>
          <cell r="H324">
            <v>20</v>
          </cell>
          <cell r="I324">
            <v>-16</v>
          </cell>
          <cell r="J324">
            <v>4</v>
          </cell>
        </row>
        <row r="325">
          <cell r="F325">
            <v>0</v>
          </cell>
          <cell r="G325">
            <v>0</v>
          </cell>
          <cell r="H325">
            <v>0</v>
          </cell>
          <cell r="I325">
            <v>0</v>
          </cell>
          <cell r="J325">
            <v>0</v>
          </cell>
        </row>
        <row r="326">
          <cell r="F326">
            <v>-5556</v>
          </cell>
          <cell r="G326">
            <v>0</v>
          </cell>
          <cell r="H326">
            <v>-5556</v>
          </cell>
          <cell r="I326">
            <v>-16</v>
          </cell>
          <cell r="J326">
            <v>-5572</v>
          </cell>
        </row>
        <row r="328">
          <cell r="F328">
            <v>0</v>
          </cell>
          <cell r="G328">
            <v>0</v>
          </cell>
          <cell r="H328">
            <v>0</v>
          </cell>
          <cell r="I328">
            <v>0</v>
          </cell>
          <cell r="J328">
            <v>0</v>
          </cell>
        </row>
        <row r="330">
          <cell r="F330">
            <v>0</v>
          </cell>
          <cell r="G330">
            <v>0</v>
          </cell>
          <cell r="H330">
            <v>0</v>
          </cell>
          <cell r="I330">
            <v>0</v>
          </cell>
          <cell r="J330">
            <v>0</v>
          </cell>
        </row>
        <row r="331">
          <cell r="F331">
            <v>0</v>
          </cell>
          <cell r="G331">
            <v>0</v>
          </cell>
          <cell r="H331">
            <v>0</v>
          </cell>
          <cell r="I331">
            <v>0</v>
          </cell>
          <cell r="J331">
            <v>0</v>
          </cell>
        </row>
        <row r="332">
          <cell r="F332">
            <v>0</v>
          </cell>
          <cell r="G332">
            <v>0</v>
          </cell>
          <cell r="H332">
            <v>0</v>
          </cell>
          <cell r="I332">
            <v>0</v>
          </cell>
          <cell r="J332">
            <v>0</v>
          </cell>
        </row>
        <row r="333">
          <cell r="F333">
            <v>0</v>
          </cell>
          <cell r="G333">
            <v>0</v>
          </cell>
          <cell r="H333">
            <v>0</v>
          </cell>
          <cell r="I333">
            <v>0</v>
          </cell>
          <cell r="J333">
            <v>0</v>
          </cell>
        </row>
        <row r="334">
          <cell r="F334">
            <v>0</v>
          </cell>
          <cell r="G334">
            <v>0</v>
          </cell>
          <cell r="H334">
            <v>0</v>
          </cell>
          <cell r="I334">
            <v>0</v>
          </cell>
          <cell r="J334">
            <v>0</v>
          </cell>
        </row>
        <row r="335">
          <cell r="F335">
            <v>0</v>
          </cell>
          <cell r="G335">
            <v>0</v>
          </cell>
          <cell r="H335">
            <v>0</v>
          </cell>
          <cell r="I335">
            <v>0</v>
          </cell>
          <cell r="J335">
            <v>0</v>
          </cell>
        </row>
        <row r="336">
          <cell r="F336">
            <v>0</v>
          </cell>
          <cell r="G336">
            <v>0</v>
          </cell>
          <cell r="H336">
            <v>0</v>
          </cell>
          <cell r="I336">
            <v>0</v>
          </cell>
          <cell r="J336">
            <v>0</v>
          </cell>
        </row>
        <row r="337">
          <cell r="F337">
            <v>0</v>
          </cell>
          <cell r="G337">
            <v>0</v>
          </cell>
          <cell r="H337">
            <v>0</v>
          </cell>
          <cell r="I337">
            <v>0</v>
          </cell>
          <cell r="J337">
            <v>0</v>
          </cell>
        </row>
        <row r="338">
          <cell r="F338">
            <v>0</v>
          </cell>
          <cell r="G338">
            <v>0</v>
          </cell>
          <cell r="H338">
            <v>0</v>
          </cell>
          <cell r="I338">
            <v>0</v>
          </cell>
          <cell r="J338">
            <v>0</v>
          </cell>
        </row>
        <row r="339">
          <cell r="F339">
            <v>0</v>
          </cell>
          <cell r="G339">
            <v>0</v>
          </cell>
          <cell r="H339">
            <v>0</v>
          </cell>
          <cell r="I339">
            <v>0</v>
          </cell>
          <cell r="J339">
            <v>0</v>
          </cell>
        </row>
        <row r="340">
          <cell r="F340">
            <v>0</v>
          </cell>
          <cell r="G340">
            <v>0</v>
          </cell>
          <cell r="H340">
            <v>0</v>
          </cell>
          <cell r="I340">
            <v>0</v>
          </cell>
          <cell r="J340">
            <v>0</v>
          </cell>
        </row>
        <row r="341">
          <cell r="F341">
            <v>0</v>
          </cell>
          <cell r="G341">
            <v>0</v>
          </cell>
          <cell r="H341">
            <v>0</v>
          </cell>
          <cell r="I341">
            <v>0</v>
          </cell>
          <cell r="J341">
            <v>0</v>
          </cell>
        </row>
        <row r="342">
          <cell r="F342">
            <v>0</v>
          </cell>
          <cell r="G342">
            <v>0</v>
          </cell>
          <cell r="H342">
            <v>0</v>
          </cell>
          <cell r="I342">
            <v>0</v>
          </cell>
          <cell r="J342">
            <v>0</v>
          </cell>
        </row>
        <row r="343">
          <cell r="F343">
            <v>0</v>
          </cell>
          <cell r="G343">
            <v>0</v>
          </cell>
          <cell r="H343">
            <v>0</v>
          </cell>
          <cell r="I343">
            <v>0</v>
          </cell>
          <cell r="J343">
            <v>0</v>
          </cell>
        </row>
        <row r="344">
          <cell r="F344">
            <v>0</v>
          </cell>
          <cell r="G344">
            <v>0</v>
          </cell>
          <cell r="H344">
            <v>0</v>
          </cell>
          <cell r="I344">
            <v>0</v>
          </cell>
          <cell r="J344">
            <v>0</v>
          </cell>
        </row>
        <row r="345">
          <cell r="F345">
            <v>0</v>
          </cell>
          <cell r="G345">
            <v>0</v>
          </cell>
          <cell r="H345">
            <v>0</v>
          </cell>
          <cell r="I345">
            <v>0</v>
          </cell>
          <cell r="J345">
            <v>0</v>
          </cell>
        </row>
        <row r="346">
          <cell r="F346">
            <v>0</v>
          </cell>
          <cell r="G346">
            <v>0</v>
          </cell>
          <cell r="H346">
            <v>0</v>
          </cell>
          <cell r="I346">
            <v>0</v>
          </cell>
          <cell r="J346">
            <v>0</v>
          </cell>
        </row>
        <row r="347">
          <cell r="F347">
            <v>0</v>
          </cell>
          <cell r="G347">
            <v>0</v>
          </cell>
          <cell r="H347">
            <v>0</v>
          </cell>
          <cell r="I347">
            <v>0</v>
          </cell>
          <cell r="J347">
            <v>0</v>
          </cell>
        </row>
        <row r="348">
          <cell r="F348">
            <v>0</v>
          </cell>
          <cell r="G348">
            <v>0</v>
          </cell>
          <cell r="H348">
            <v>0</v>
          </cell>
          <cell r="I348">
            <v>0</v>
          </cell>
          <cell r="J348">
            <v>0</v>
          </cell>
        </row>
        <row r="349">
          <cell r="F349">
            <v>-10933</v>
          </cell>
          <cell r="G349">
            <v>0</v>
          </cell>
          <cell r="H349">
            <v>-10933</v>
          </cell>
          <cell r="I349">
            <v>0</v>
          </cell>
          <cell r="J349">
            <v>-10933</v>
          </cell>
        </row>
        <row r="350">
          <cell r="F350">
            <v>-146</v>
          </cell>
          <cell r="G350">
            <v>0</v>
          </cell>
          <cell r="H350">
            <v>-146</v>
          </cell>
          <cell r="I350">
            <v>0</v>
          </cell>
          <cell r="J350">
            <v>-146</v>
          </cell>
        </row>
        <row r="351">
          <cell r="F351">
            <v>-1729</v>
          </cell>
          <cell r="G351">
            <v>0</v>
          </cell>
          <cell r="H351">
            <v>-1729</v>
          </cell>
          <cell r="I351">
            <v>0</v>
          </cell>
          <cell r="J351">
            <v>-1729</v>
          </cell>
        </row>
        <row r="352">
          <cell r="F352">
            <v>-12808</v>
          </cell>
          <cell r="G352">
            <v>0</v>
          </cell>
          <cell r="H352">
            <v>-12808</v>
          </cell>
          <cell r="I352">
            <v>0</v>
          </cell>
          <cell r="J352">
            <v>-12808</v>
          </cell>
        </row>
        <row r="354">
          <cell r="F354">
            <v>0</v>
          </cell>
          <cell r="G354">
            <v>0</v>
          </cell>
          <cell r="H354">
            <v>0</v>
          </cell>
          <cell r="I354">
            <v>0</v>
          </cell>
          <cell r="J354">
            <v>0</v>
          </cell>
        </row>
        <row r="355">
          <cell r="F355">
            <v>0</v>
          </cell>
          <cell r="G355">
            <v>0</v>
          </cell>
          <cell r="H355">
            <v>0</v>
          </cell>
          <cell r="I355">
            <v>0</v>
          </cell>
          <cell r="J355">
            <v>0</v>
          </cell>
        </row>
        <row r="356">
          <cell r="F356">
            <v>0</v>
          </cell>
          <cell r="G356">
            <v>0</v>
          </cell>
          <cell r="H356">
            <v>0</v>
          </cell>
          <cell r="I356">
            <v>0</v>
          </cell>
          <cell r="J356">
            <v>0</v>
          </cell>
        </row>
        <row r="357">
          <cell r="F357">
            <v>-21331</v>
          </cell>
          <cell r="G357">
            <v>0</v>
          </cell>
          <cell r="H357">
            <v>-21331</v>
          </cell>
          <cell r="I357">
            <v>0</v>
          </cell>
          <cell r="J357">
            <v>-21331</v>
          </cell>
        </row>
        <row r="358">
          <cell r="F358">
            <v>0</v>
          </cell>
          <cell r="G358">
            <v>0</v>
          </cell>
          <cell r="H358">
            <v>0</v>
          </cell>
          <cell r="I358">
            <v>0</v>
          </cell>
          <cell r="J358">
            <v>0</v>
          </cell>
        </row>
        <row r="359">
          <cell r="F359">
            <v>0</v>
          </cell>
          <cell r="G359">
            <v>0</v>
          </cell>
          <cell r="H359">
            <v>0</v>
          </cell>
          <cell r="I359">
            <v>0</v>
          </cell>
          <cell r="J359">
            <v>0</v>
          </cell>
        </row>
        <row r="360">
          <cell r="F360">
            <v>0</v>
          </cell>
          <cell r="G360">
            <v>0</v>
          </cell>
          <cell r="H360">
            <v>0</v>
          </cell>
          <cell r="I360">
            <v>0</v>
          </cell>
          <cell r="J360">
            <v>0</v>
          </cell>
        </row>
        <row r="361">
          <cell r="F361">
            <v>-11728</v>
          </cell>
          <cell r="G361">
            <v>0</v>
          </cell>
          <cell r="H361">
            <v>-11728</v>
          </cell>
          <cell r="I361">
            <v>-141</v>
          </cell>
          <cell r="J361">
            <v>-11869</v>
          </cell>
        </row>
        <row r="362">
          <cell r="F362">
            <v>-33059</v>
          </cell>
          <cell r="G362">
            <v>0</v>
          </cell>
          <cell r="H362">
            <v>-33059</v>
          </cell>
          <cell r="I362">
            <v>-141</v>
          </cell>
          <cell r="J362">
            <v>-33200</v>
          </cell>
        </row>
        <row r="364">
          <cell r="F364">
            <v>0</v>
          </cell>
          <cell r="G364">
            <v>0</v>
          </cell>
          <cell r="H364">
            <v>0</v>
          </cell>
          <cell r="I364">
            <v>0</v>
          </cell>
          <cell r="J364">
            <v>0</v>
          </cell>
        </row>
        <row r="366">
          <cell r="F366">
            <v>0</v>
          </cell>
          <cell r="G366">
            <v>0</v>
          </cell>
          <cell r="H366">
            <v>0</v>
          </cell>
          <cell r="I366">
            <v>0</v>
          </cell>
          <cell r="J366">
            <v>0</v>
          </cell>
        </row>
        <row r="367">
          <cell r="F367">
            <v>-2969</v>
          </cell>
          <cell r="G367">
            <v>0</v>
          </cell>
          <cell r="H367">
            <v>-2969</v>
          </cell>
          <cell r="I367">
            <v>0</v>
          </cell>
          <cell r="J367">
            <v>-2969</v>
          </cell>
        </row>
        <row r="368">
          <cell r="F368">
            <v>-2969</v>
          </cell>
          <cell r="G368">
            <v>0</v>
          </cell>
          <cell r="H368">
            <v>-2969</v>
          </cell>
          <cell r="I368">
            <v>0</v>
          </cell>
          <cell r="J368">
            <v>-2969</v>
          </cell>
        </row>
        <row r="370">
          <cell r="F370">
            <v>0</v>
          </cell>
          <cell r="G370">
            <v>0</v>
          </cell>
          <cell r="H370">
            <v>0</v>
          </cell>
          <cell r="I370">
            <v>0</v>
          </cell>
          <cell r="J370">
            <v>0</v>
          </cell>
        </row>
        <row r="371">
          <cell r="F371">
            <v>-29</v>
          </cell>
          <cell r="G371">
            <v>0</v>
          </cell>
          <cell r="H371">
            <v>-29</v>
          </cell>
          <cell r="I371">
            <v>0</v>
          </cell>
          <cell r="J371">
            <v>-29</v>
          </cell>
        </row>
        <row r="372">
          <cell r="F372">
            <v>-29</v>
          </cell>
          <cell r="G372">
            <v>0</v>
          </cell>
          <cell r="H372">
            <v>-29</v>
          </cell>
          <cell r="I372">
            <v>0</v>
          </cell>
          <cell r="J372">
            <v>-29</v>
          </cell>
        </row>
        <row r="374">
          <cell r="F374">
            <v>0</v>
          </cell>
          <cell r="G374">
            <v>0</v>
          </cell>
          <cell r="H374">
            <v>0</v>
          </cell>
          <cell r="I374">
            <v>0</v>
          </cell>
          <cell r="J374">
            <v>0</v>
          </cell>
        </row>
        <row r="375">
          <cell r="F375">
            <v>0</v>
          </cell>
          <cell r="G375">
            <v>0</v>
          </cell>
          <cell r="H375">
            <v>0</v>
          </cell>
          <cell r="I375">
            <v>0</v>
          </cell>
          <cell r="J375">
            <v>0</v>
          </cell>
        </row>
        <row r="376">
          <cell r="F376">
            <v>0</v>
          </cell>
          <cell r="G376">
            <v>0</v>
          </cell>
          <cell r="H376">
            <v>0</v>
          </cell>
          <cell r="I376">
            <v>0</v>
          </cell>
          <cell r="J376">
            <v>0</v>
          </cell>
        </row>
        <row r="377">
          <cell r="F377">
            <v>0</v>
          </cell>
          <cell r="G377">
            <v>0</v>
          </cell>
          <cell r="H377">
            <v>0</v>
          </cell>
          <cell r="I377">
            <v>0</v>
          </cell>
          <cell r="J377">
            <v>0</v>
          </cell>
        </row>
        <row r="378">
          <cell r="F378">
            <v>0</v>
          </cell>
          <cell r="G378">
            <v>0</v>
          </cell>
          <cell r="H378">
            <v>0</v>
          </cell>
          <cell r="I378">
            <v>0</v>
          </cell>
          <cell r="J378">
            <v>0</v>
          </cell>
        </row>
        <row r="379">
          <cell r="F379">
            <v>0</v>
          </cell>
          <cell r="G379">
            <v>0</v>
          </cell>
          <cell r="H379">
            <v>0</v>
          </cell>
          <cell r="I379">
            <v>0</v>
          </cell>
          <cell r="J379">
            <v>0</v>
          </cell>
        </row>
        <row r="380">
          <cell r="F380">
            <v>0</v>
          </cell>
          <cell r="G380">
            <v>0</v>
          </cell>
          <cell r="H380">
            <v>0</v>
          </cell>
          <cell r="I380">
            <v>0</v>
          </cell>
          <cell r="J380">
            <v>0</v>
          </cell>
        </row>
        <row r="381">
          <cell r="F381">
            <v>0</v>
          </cell>
          <cell r="G381">
            <v>0</v>
          </cell>
          <cell r="H381">
            <v>0</v>
          </cell>
          <cell r="I381">
            <v>0</v>
          </cell>
          <cell r="J381">
            <v>0</v>
          </cell>
        </row>
        <row r="382">
          <cell r="F382">
            <v>0</v>
          </cell>
          <cell r="G382">
            <v>0</v>
          </cell>
          <cell r="H382">
            <v>0</v>
          </cell>
          <cell r="I382">
            <v>0</v>
          </cell>
          <cell r="J382">
            <v>0</v>
          </cell>
        </row>
        <row r="383">
          <cell r="F383">
            <v>0</v>
          </cell>
          <cell r="G383">
            <v>0</v>
          </cell>
          <cell r="H383">
            <v>0</v>
          </cell>
          <cell r="I383">
            <v>0</v>
          </cell>
          <cell r="J383">
            <v>0</v>
          </cell>
        </row>
        <row r="384">
          <cell r="F384">
            <v>0</v>
          </cell>
          <cell r="G384">
            <v>0</v>
          </cell>
          <cell r="H384">
            <v>0</v>
          </cell>
          <cell r="I384">
            <v>0</v>
          </cell>
          <cell r="J384">
            <v>0</v>
          </cell>
        </row>
        <row r="385">
          <cell r="F385">
            <v>0</v>
          </cell>
          <cell r="G385">
            <v>0</v>
          </cell>
          <cell r="H385">
            <v>0</v>
          </cell>
          <cell r="I385">
            <v>0</v>
          </cell>
          <cell r="J385">
            <v>0</v>
          </cell>
        </row>
        <row r="386">
          <cell r="F386">
            <v>0</v>
          </cell>
          <cell r="G386">
            <v>0</v>
          </cell>
          <cell r="H386">
            <v>0</v>
          </cell>
          <cell r="I386">
            <v>0</v>
          </cell>
          <cell r="J386">
            <v>0</v>
          </cell>
        </row>
        <row r="387">
          <cell r="F387">
            <v>0</v>
          </cell>
          <cell r="G387">
            <v>0</v>
          </cell>
          <cell r="H387">
            <v>0</v>
          </cell>
          <cell r="I387">
            <v>0</v>
          </cell>
          <cell r="J387">
            <v>0</v>
          </cell>
        </row>
        <row r="388">
          <cell r="F388">
            <v>0</v>
          </cell>
          <cell r="G388">
            <v>0</v>
          </cell>
          <cell r="H388">
            <v>0</v>
          </cell>
          <cell r="I388">
            <v>0</v>
          </cell>
          <cell r="J388">
            <v>0</v>
          </cell>
        </row>
        <row r="389">
          <cell r="F389">
            <v>0</v>
          </cell>
          <cell r="G389">
            <v>0</v>
          </cell>
          <cell r="H389">
            <v>0</v>
          </cell>
          <cell r="I389">
            <v>0</v>
          </cell>
          <cell r="J389">
            <v>0</v>
          </cell>
        </row>
        <row r="390">
          <cell r="F390">
            <v>-14</v>
          </cell>
          <cell r="G390">
            <v>0</v>
          </cell>
          <cell r="H390">
            <v>-14</v>
          </cell>
          <cell r="I390">
            <v>0</v>
          </cell>
          <cell r="J390">
            <v>-14</v>
          </cell>
        </row>
        <row r="391">
          <cell r="F391">
            <v>-1271</v>
          </cell>
          <cell r="G391">
            <v>0</v>
          </cell>
          <cell r="H391">
            <v>-1271</v>
          </cell>
          <cell r="I391">
            <v>0</v>
          </cell>
          <cell r="J391">
            <v>-1271</v>
          </cell>
        </row>
        <row r="392">
          <cell r="F392">
            <v>-1</v>
          </cell>
          <cell r="G392">
            <v>0</v>
          </cell>
          <cell r="H392">
            <v>-1</v>
          </cell>
          <cell r="I392">
            <v>0</v>
          </cell>
          <cell r="J392">
            <v>-1</v>
          </cell>
        </row>
        <row r="393">
          <cell r="F393">
            <v>-90</v>
          </cell>
          <cell r="G393">
            <v>0</v>
          </cell>
          <cell r="H393">
            <v>-90</v>
          </cell>
          <cell r="I393">
            <v>0</v>
          </cell>
          <cell r="J393">
            <v>-90</v>
          </cell>
        </row>
        <row r="394">
          <cell r="F394">
            <v>-96</v>
          </cell>
          <cell r="G394">
            <v>0</v>
          </cell>
          <cell r="H394">
            <v>-96</v>
          </cell>
          <cell r="I394">
            <v>0</v>
          </cell>
          <cell r="J394">
            <v>-96</v>
          </cell>
        </row>
        <row r="395">
          <cell r="F395">
            <v>-47</v>
          </cell>
          <cell r="G395">
            <v>0</v>
          </cell>
          <cell r="H395">
            <v>-47</v>
          </cell>
          <cell r="I395">
            <v>0</v>
          </cell>
          <cell r="J395">
            <v>-47</v>
          </cell>
        </row>
        <row r="396">
          <cell r="F396">
            <v>-435</v>
          </cell>
          <cell r="G396">
            <v>0</v>
          </cell>
          <cell r="H396">
            <v>-435</v>
          </cell>
          <cell r="I396">
            <v>0</v>
          </cell>
          <cell r="J396">
            <v>-435</v>
          </cell>
        </row>
        <row r="397">
          <cell r="F397">
            <v>-2</v>
          </cell>
          <cell r="G397">
            <v>0</v>
          </cell>
          <cell r="H397">
            <v>-2</v>
          </cell>
          <cell r="I397">
            <v>0</v>
          </cell>
          <cell r="J397">
            <v>-2</v>
          </cell>
        </row>
        <row r="398">
          <cell r="F398">
            <v>-2329</v>
          </cell>
          <cell r="G398">
            <v>0</v>
          </cell>
          <cell r="H398">
            <v>-2329</v>
          </cell>
          <cell r="I398">
            <v>0</v>
          </cell>
          <cell r="J398">
            <v>-2329</v>
          </cell>
        </row>
        <row r="399">
          <cell r="F399">
            <v>-4</v>
          </cell>
          <cell r="G399">
            <v>0</v>
          </cell>
          <cell r="H399">
            <v>-4</v>
          </cell>
          <cell r="I399">
            <v>0</v>
          </cell>
          <cell r="J399">
            <v>-4</v>
          </cell>
        </row>
        <row r="400">
          <cell r="F400">
            <v>-15</v>
          </cell>
          <cell r="G400">
            <v>0</v>
          </cell>
          <cell r="H400">
            <v>-15</v>
          </cell>
          <cell r="I400">
            <v>0</v>
          </cell>
          <cell r="J400">
            <v>-15</v>
          </cell>
        </row>
        <row r="401">
          <cell r="F401">
            <v>0</v>
          </cell>
          <cell r="G401">
            <v>0</v>
          </cell>
          <cell r="H401">
            <v>0</v>
          </cell>
          <cell r="I401">
            <v>0</v>
          </cell>
          <cell r="J401">
            <v>0</v>
          </cell>
        </row>
        <row r="402">
          <cell r="F402">
            <v>-4304</v>
          </cell>
          <cell r="G402">
            <v>0</v>
          </cell>
          <cell r="H402">
            <v>-4304</v>
          </cell>
          <cell r="I402">
            <v>0</v>
          </cell>
          <cell r="J402">
            <v>-4304</v>
          </cell>
        </row>
        <row r="404">
          <cell r="F404">
            <v>0</v>
          </cell>
          <cell r="G404">
            <v>0</v>
          </cell>
          <cell r="H404">
            <v>0</v>
          </cell>
          <cell r="I404">
            <v>0</v>
          </cell>
          <cell r="J404">
            <v>0</v>
          </cell>
        </row>
        <row r="405">
          <cell r="F405">
            <v>0</v>
          </cell>
          <cell r="G405">
            <v>0</v>
          </cell>
          <cell r="H405">
            <v>0</v>
          </cell>
          <cell r="I405">
            <v>0</v>
          </cell>
          <cell r="J405">
            <v>0</v>
          </cell>
        </row>
        <row r="406">
          <cell r="F406">
            <v>0</v>
          </cell>
          <cell r="G406">
            <v>0</v>
          </cell>
          <cell r="H406">
            <v>0</v>
          </cell>
          <cell r="I406">
            <v>0</v>
          </cell>
          <cell r="J406">
            <v>0</v>
          </cell>
        </row>
        <row r="407">
          <cell r="F407">
            <v>1148</v>
          </cell>
          <cell r="G407">
            <v>0</v>
          </cell>
          <cell r="H407">
            <v>1148</v>
          </cell>
          <cell r="I407">
            <v>0</v>
          </cell>
          <cell r="J407">
            <v>1148</v>
          </cell>
        </row>
        <row r="408">
          <cell r="F408">
            <v>0</v>
          </cell>
          <cell r="G408">
            <v>0</v>
          </cell>
          <cell r="H408">
            <v>0</v>
          </cell>
          <cell r="I408">
            <v>0</v>
          </cell>
          <cell r="J408">
            <v>0</v>
          </cell>
        </row>
        <row r="409">
          <cell r="F409">
            <v>-110</v>
          </cell>
          <cell r="G409">
            <v>0</v>
          </cell>
          <cell r="H409">
            <v>-110</v>
          </cell>
          <cell r="I409">
            <v>157</v>
          </cell>
          <cell r="J409">
            <v>47</v>
          </cell>
        </row>
        <row r="410">
          <cell r="F410">
            <v>1038</v>
          </cell>
          <cell r="G410">
            <v>0</v>
          </cell>
          <cell r="H410">
            <v>1038</v>
          </cell>
          <cell r="I410">
            <v>157</v>
          </cell>
          <cell r="J410">
            <v>1195</v>
          </cell>
        </row>
        <row r="412">
          <cell r="F412">
            <v>0</v>
          </cell>
          <cell r="G412">
            <v>0</v>
          </cell>
          <cell r="H412">
            <v>0</v>
          </cell>
          <cell r="I412">
            <v>0</v>
          </cell>
          <cell r="J412">
            <v>0</v>
          </cell>
        </row>
        <row r="413">
          <cell r="F413">
            <v>0</v>
          </cell>
          <cell r="G413">
            <v>0</v>
          </cell>
          <cell r="H413">
            <v>0</v>
          </cell>
          <cell r="I413">
            <v>0</v>
          </cell>
          <cell r="J413">
            <v>0</v>
          </cell>
        </row>
        <row r="414">
          <cell r="F414">
            <v>1699</v>
          </cell>
          <cell r="G414">
            <v>0</v>
          </cell>
          <cell r="H414">
            <v>1699</v>
          </cell>
          <cell r="I414">
            <v>0</v>
          </cell>
          <cell r="J414">
            <v>1699</v>
          </cell>
        </row>
        <row r="415">
          <cell r="F415">
            <v>1699</v>
          </cell>
          <cell r="G415">
            <v>0</v>
          </cell>
          <cell r="H415">
            <v>1699</v>
          </cell>
          <cell r="I415">
            <v>0</v>
          </cell>
          <cell r="J415">
            <v>1699</v>
          </cell>
        </row>
        <row r="417">
          <cell r="F417">
            <v>0</v>
          </cell>
          <cell r="G417">
            <v>0</v>
          </cell>
          <cell r="H417">
            <v>0</v>
          </cell>
          <cell r="I417">
            <v>0</v>
          </cell>
          <cell r="J417">
            <v>0</v>
          </cell>
        </row>
        <row r="418">
          <cell r="F418">
            <v>0</v>
          </cell>
          <cell r="G418">
            <v>0</v>
          </cell>
          <cell r="H418">
            <v>0</v>
          </cell>
          <cell r="I418">
            <v>0</v>
          </cell>
          <cell r="J418">
            <v>0</v>
          </cell>
        </row>
        <row r="419">
          <cell r="F419">
            <v>0</v>
          </cell>
          <cell r="G419">
            <v>0</v>
          </cell>
          <cell r="H419">
            <v>0</v>
          </cell>
          <cell r="I419">
            <v>0</v>
          </cell>
          <cell r="J419">
            <v>0</v>
          </cell>
        </row>
        <row r="420">
          <cell r="F420">
            <v>9242</v>
          </cell>
          <cell r="G420">
            <v>0</v>
          </cell>
          <cell r="H420">
            <v>9242</v>
          </cell>
          <cell r="I420">
            <v>0</v>
          </cell>
          <cell r="J420">
            <v>9242</v>
          </cell>
        </row>
        <row r="421">
          <cell r="F421">
            <v>1501</v>
          </cell>
          <cell r="G421">
            <v>0</v>
          </cell>
          <cell r="H421">
            <v>1501</v>
          </cell>
          <cell r="I421">
            <v>0</v>
          </cell>
          <cell r="J421">
            <v>1501</v>
          </cell>
        </row>
        <row r="422">
          <cell r="F422">
            <v>1479</v>
          </cell>
          <cell r="G422">
            <v>0</v>
          </cell>
          <cell r="H422">
            <v>1479</v>
          </cell>
          <cell r="I422">
            <v>0</v>
          </cell>
          <cell r="J422">
            <v>1479</v>
          </cell>
        </row>
        <row r="423">
          <cell r="F423">
            <v>12222</v>
          </cell>
          <cell r="G423">
            <v>0</v>
          </cell>
          <cell r="H423">
            <v>12222</v>
          </cell>
          <cell r="I423">
            <v>0</v>
          </cell>
          <cell r="J423">
            <v>12222</v>
          </cell>
        </row>
        <row r="425">
          <cell r="F425">
            <v>0</v>
          </cell>
          <cell r="G425">
            <v>0</v>
          </cell>
          <cell r="H425">
            <v>0</v>
          </cell>
          <cell r="I425">
            <v>0</v>
          </cell>
          <cell r="J425">
            <v>0</v>
          </cell>
        </row>
        <row r="426">
          <cell r="F426">
            <v>951</v>
          </cell>
          <cell r="G426">
            <v>0</v>
          </cell>
          <cell r="H426">
            <v>951</v>
          </cell>
          <cell r="I426">
            <v>0</v>
          </cell>
          <cell r="J426">
            <v>951</v>
          </cell>
        </row>
        <row r="427">
          <cell r="F427">
            <v>133</v>
          </cell>
          <cell r="G427">
            <v>0</v>
          </cell>
          <cell r="H427">
            <v>133</v>
          </cell>
          <cell r="I427">
            <v>0</v>
          </cell>
          <cell r="J427">
            <v>133</v>
          </cell>
        </row>
        <row r="428">
          <cell r="F428">
            <v>1084</v>
          </cell>
          <cell r="G428">
            <v>0</v>
          </cell>
          <cell r="H428">
            <v>1084</v>
          </cell>
          <cell r="I428">
            <v>0</v>
          </cell>
          <cell r="J428">
            <v>1084</v>
          </cell>
        </row>
        <row r="430">
          <cell r="F430">
            <v>0</v>
          </cell>
          <cell r="G430">
            <v>0</v>
          </cell>
          <cell r="H430">
            <v>0</v>
          </cell>
          <cell r="I430">
            <v>0</v>
          </cell>
          <cell r="J430">
            <v>0</v>
          </cell>
        </row>
        <row r="431">
          <cell r="F431">
            <v>462</v>
          </cell>
          <cell r="G431">
            <v>0</v>
          </cell>
          <cell r="H431">
            <v>462</v>
          </cell>
          <cell r="I431">
            <v>0</v>
          </cell>
          <cell r="J431">
            <v>462</v>
          </cell>
        </row>
        <row r="432">
          <cell r="F432">
            <v>462</v>
          </cell>
          <cell r="G432">
            <v>0</v>
          </cell>
          <cell r="H432">
            <v>462</v>
          </cell>
          <cell r="I432">
            <v>0</v>
          </cell>
          <cell r="J432">
            <v>462</v>
          </cell>
        </row>
        <row r="434">
          <cell r="F434">
            <v>0</v>
          </cell>
          <cell r="G434">
            <v>0</v>
          </cell>
          <cell r="H434">
            <v>0</v>
          </cell>
          <cell r="I434">
            <v>0</v>
          </cell>
          <cell r="J434">
            <v>0</v>
          </cell>
        </row>
        <row r="435">
          <cell r="F435">
            <v>0</v>
          </cell>
          <cell r="G435">
            <v>0</v>
          </cell>
          <cell r="H435">
            <v>0</v>
          </cell>
          <cell r="I435">
            <v>0</v>
          </cell>
          <cell r="J435">
            <v>0</v>
          </cell>
        </row>
        <row r="436">
          <cell r="F436">
            <v>0</v>
          </cell>
          <cell r="G436">
            <v>0</v>
          </cell>
          <cell r="H436">
            <v>0</v>
          </cell>
          <cell r="I436">
            <v>0</v>
          </cell>
          <cell r="J436">
            <v>0</v>
          </cell>
        </row>
        <row r="437">
          <cell r="F437">
            <v>0</v>
          </cell>
          <cell r="G437">
            <v>0</v>
          </cell>
          <cell r="H437">
            <v>0</v>
          </cell>
          <cell r="I437">
            <v>0</v>
          </cell>
          <cell r="J437">
            <v>0</v>
          </cell>
        </row>
        <row r="438">
          <cell r="F438">
            <v>0</v>
          </cell>
          <cell r="G438">
            <v>0</v>
          </cell>
          <cell r="H438">
            <v>0</v>
          </cell>
          <cell r="I438">
            <v>0</v>
          </cell>
          <cell r="J438">
            <v>0</v>
          </cell>
        </row>
        <row r="439">
          <cell r="F439">
            <v>0</v>
          </cell>
          <cell r="G439">
            <v>0</v>
          </cell>
          <cell r="H439">
            <v>0</v>
          </cell>
          <cell r="I439">
            <v>0</v>
          </cell>
          <cell r="J439">
            <v>0</v>
          </cell>
        </row>
        <row r="440">
          <cell r="F440">
            <v>0</v>
          </cell>
          <cell r="G440">
            <v>0</v>
          </cell>
          <cell r="H440">
            <v>0</v>
          </cell>
          <cell r="I440">
            <v>0</v>
          </cell>
          <cell r="J440">
            <v>0</v>
          </cell>
        </row>
        <row r="441">
          <cell r="F441">
            <v>0</v>
          </cell>
          <cell r="G441">
            <v>0</v>
          </cell>
          <cell r="H441">
            <v>0</v>
          </cell>
          <cell r="I441">
            <v>0</v>
          </cell>
          <cell r="J441">
            <v>0</v>
          </cell>
        </row>
        <row r="442">
          <cell r="F442">
            <v>0</v>
          </cell>
          <cell r="G442">
            <v>0</v>
          </cell>
          <cell r="H442">
            <v>0</v>
          </cell>
          <cell r="I442">
            <v>0</v>
          </cell>
          <cell r="J442">
            <v>0</v>
          </cell>
        </row>
        <row r="443">
          <cell r="F443">
            <v>0</v>
          </cell>
          <cell r="G443">
            <v>0</v>
          </cell>
          <cell r="H443">
            <v>0</v>
          </cell>
          <cell r="I443">
            <v>0</v>
          </cell>
          <cell r="J443">
            <v>0</v>
          </cell>
        </row>
        <row r="444">
          <cell r="F444">
            <v>0</v>
          </cell>
          <cell r="G444">
            <v>0</v>
          </cell>
          <cell r="H444">
            <v>0</v>
          </cell>
          <cell r="I444">
            <v>0</v>
          </cell>
          <cell r="J444">
            <v>0</v>
          </cell>
        </row>
        <row r="445">
          <cell r="F445">
            <v>0</v>
          </cell>
          <cell r="G445">
            <v>0</v>
          </cell>
          <cell r="H445">
            <v>0</v>
          </cell>
          <cell r="I445">
            <v>0</v>
          </cell>
          <cell r="J445">
            <v>0</v>
          </cell>
        </row>
        <row r="446">
          <cell r="F446">
            <v>0</v>
          </cell>
          <cell r="G446">
            <v>0</v>
          </cell>
          <cell r="H446">
            <v>0</v>
          </cell>
          <cell r="I446">
            <v>0</v>
          </cell>
          <cell r="J446">
            <v>0</v>
          </cell>
        </row>
        <row r="447">
          <cell r="F447">
            <v>0</v>
          </cell>
          <cell r="G447">
            <v>0</v>
          </cell>
          <cell r="H447">
            <v>0</v>
          </cell>
          <cell r="I447">
            <v>0</v>
          </cell>
          <cell r="J447">
            <v>0</v>
          </cell>
        </row>
        <row r="448">
          <cell r="F448">
            <v>0</v>
          </cell>
          <cell r="G448">
            <v>0</v>
          </cell>
          <cell r="H448">
            <v>0</v>
          </cell>
          <cell r="I448">
            <v>0</v>
          </cell>
          <cell r="J448">
            <v>0</v>
          </cell>
        </row>
        <row r="449">
          <cell r="F449">
            <v>100</v>
          </cell>
          <cell r="G449">
            <v>0</v>
          </cell>
          <cell r="H449">
            <v>100</v>
          </cell>
          <cell r="I449">
            <v>0</v>
          </cell>
          <cell r="J449">
            <v>100</v>
          </cell>
        </row>
        <row r="450">
          <cell r="F450">
            <v>100</v>
          </cell>
          <cell r="G450">
            <v>0</v>
          </cell>
          <cell r="H450">
            <v>100</v>
          </cell>
          <cell r="I450">
            <v>0</v>
          </cell>
          <cell r="J450">
            <v>100</v>
          </cell>
        </row>
        <row r="452">
          <cell r="F452">
            <v>0</v>
          </cell>
          <cell r="G452">
            <v>0</v>
          </cell>
          <cell r="H452">
            <v>0</v>
          </cell>
          <cell r="I452">
            <v>0</v>
          </cell>
          <cell r="J452">
            <v>0</v>
          </cell>
        </row>
        <row r="454">
          <cell r="F454">
            <v>0</v>
          </cell>
          <cell r="G454">
            <v>0</v>
          </cell>
          <cell r="H454">
            <v>0</v>
          </cell>
          <cell r="I454">
            <v>0</v>
          </cell>
          <cell r="J454">
            <v>0</v>
          </cell>
        </row>
        <row r="456">
          <cell r="F456">
            <v>0</v>
          </cell>
          <cell r="G456">
            <v>0</v>
          </cell>
          <cell r="H456">
            <v>0</v>
          </cell>
          <cell r="I456">
            <v>0</v>
          </cell>
          <cell r="J456">
            <v>0</v>
          </cell>
        </row>
        <row r="457">
          <cell r="F457">
            <v>0</v>
          </cell>
          <cell r="G457">
            <v>0</v>
          </cell>
          <cell r="H457">
            <v>0</v>
          </cell>
          <cell r="I457">
            <v>0</v>
          </cell>
          <cell r="J457">
            <v>0</v>
          </cell>
        </row>
        <row r="458">
          <cell r="F458">
            <v>0</v>
          </cell>
          <cell r="G458">
            <v>0</v>
          </cell>
          <cell r="H458">
            <v>0</v>
          </cell>
          <cell r="I458">
            <v>0</v>
          </cell>
          <cell r="J458">
            <v>0</v>
          </cell>
        </row>
        <row r="459">
          <cell r="F459">
            <v>0</v>
          </cell>
          <cell r="G459">
            <v>0</v>
          </cell>
          <cell r="H459">
            <v>0</v>
          </cell>
          <cell r="I459">
            <v>0</v>
          </cell>
          <cell r="J459">
            <v>0</v>
          </cell>
        </row>
        <row r="460">
          <cell r="F460">
            <v>0</v>
          </cell>
          <cell r="G460">
            <v>0</v>
          </cell>
          <cell r="H460">
            <v>0</v>
          </cell>
          <cell r="I460">
            <v>0</v>
          </cell>
          <cell r="J460">
            <v>0</v>
          </cell>
        </row>
        <row r="461">
          <cell r="F461">
            <v>0</v>
          </cell>
          <cell r="G461">
            <v>0</v>
          </cell>
          <cell r="H461">
            <v>0</v>
          </cell>
          <cell r="I461">
            <v>0</v>
          </cell>
          <cell r="J461">
            <v>0</v>
          </cell>
        </row>
        <row r="462">
          <cell r="F462">
            <v>0</v>
          </cell>
          <cell r="G462">
            <v>0</v>
          </cell>
          <cell r="H462">
            <v>0</v>
          </cell>
          <cell r="I462">
            <v>0</v>
          </cell>
          <cell r="J462">
            <v>0</v>
          </cell>
        </row>
        <row r="463">
          <cell r="F463">
            <v>0</v>
          </cell>
          <cell r="G463">
            <v>0</v>
          </cell>
          <cell r="H463">
            <v>0</v>
          </cell>
          <cell r="I463">
            <v>0</v>
          </cell>
          <cell r="J463">
            <v>0</v>
          </cell>
        </row>
        <row r="464">
          <cell r="F464">
            <v>0</v>
          </cell>
          <cell r="G464">
            <v>0</v>
          </cell>
          <cell r="H464">
            <v>0</v>
          </cell>
          <cell r="I464">
            <v>0</v>
          </cell>
          <cell r="J464">
            <v>0</v>
          </cell>
        </row>
        <row r="465">
          <cell r="F465">
            <v>0</v>
          </cell>
          <cell r="G465">
            <v>0</v>
          </cell>
          <cell r="H465">
            <v>0</v>
          </cell>
          <cell r="I465">
            <v>0</v>
          </cell>
          <cell r="J465">
            <v>0</v>
          </cell>
        </row>
        <row r="466">
          <cell r="F466">
            <v>0</v>
          </cell>
          <cell r="G466">
            <v>0</v>
          </cell>
          <cell r="H466">
            <v>0</v>
          </cell>
          <cell r="I466">
            <v>0</v>
          </cell>
          <cell r="J466">
            <v>0</v>
          </cell>
        </row>
        <row r="467">
          <cell r="F467">
            <v>0</v>
          </cell>
          <cell r="G467">
            <v>0</v>
          </cell>
          <cell r="H467">
            <v>0</v>
          </cell>
          <cell r="I467">
            <v>0</v>
          </cell>
          <cell r="J467">
            <v>0</v>
          </cell>
        </row>
        <row r="468">
          <cell r="F468">
            <v>0</v>
          </cell>
          <cell r="G468">
            <v>0</v>
          </cell>
          <cell r="H468">
            <v>0</v>
          </cell>
          <cell r="I468">
            <v>0</v>
          </cell>
          <cell r="J468">
            <v>0</v>
          </cell>
        </row>
        <row r="469">
          <cell r="F469">
            <v>0</v>
          </cell>
          <cell r="G469">
            <v>0</v>
          </cell>
          <cell r="H469">
            <v>0</v>
          </cell>
          <cell r="I469">
            <v>0</v>
          </cell>
          <cell r="J469">
            <v>0</v>
          </cell>
        </row>
        <row r="470">
          <cell r="F470">
            <v>0</v>
          </cell>
          <cell r="G470">
            <v>0</v>
          </cell>
          <cell r="H470">
            <v>0</v>
          </cell>
          <cell r="I470">
            <v>0</v>
          </cell>
          <cell r="J470">
            <v>0</v>
          </cell>
        </row>
        <row r="471">
          <cell r="F471">
            <v>0</v>
          </cell>
          <cell r="G471">
            <v>0</v>
          </cell>
          <cell r="H471">
            <v>0</v>
          </cell>
          <cell r="I471">
            <v>0</v>
          </cell>
          <cell r="J471">
            <v>0</v>
          </cell>
        </row>
        <row r="472">
          <cell r="F472">
            <v>0</v>
          </cell>
          <cell r="G472">
            <v>0</v>
          </cell>
          <cell r="H472">
            <v>0</v>
          </cell>
          <cell r="I472">
            <v>0</v>
          </cell>
          <cell r="J472">
            <v>0</v>
          </cell>
        </row>
        <row r="473">
          <cell r="F473">
            <v>3</v>
          </cell>
          <cell r="G473">
            <v>0</v>
          </cell>
          <cell r="H473">
            <v>3</v>
          </cell>
          <cell r="I473">
            <v>0</v>
          </cell>
          <cell r="J473">
            <v>3</v>
          </cell>
        </row>
        <row r="474">
          <cell r="F474">
            <v>0</v>
          </cell>
          <cell r="G474">
            <v>0</v>
          </cell>
          <cell r="H474">
            <v>0</v>
          </cell>
          <cell r="I474">
            <v>0</v>
          </cell>
          <cell r="J474">
            <v>0</v>
          </cell>
        </row>
        <row r="475">
          <cell r="F475">
            <v>48</v>
          </cell>
          <cell r="G475">
            <v>0</v>
          </cell>
          <cell r="H475">
            <v>48</v>
          </cell>
          <cell r="I475">
            <v>0</v>
          </cell>
          <cell r="J475">
            <v>48</v>
          </cell>
        </row>
        <row r="476">
          <cell r="F476">
            <v>14</v>
          </cell>
          <cell r="G476">
            <v>0</v>
          </cell>
          <cell r="H476">
            <v>14</v>
          </cell>
          <cell r="I476">
            <v>0</v>
          </cell>
          <cell r="J476">
            <v>14</v>
          </cell>
        </row>
        <row r="477">
          <cell r="F477">
            <v>11</v>
          </cell>
          <cell r="G477">
            <v>0</v>
          </cell>
          <cell r="H477">
            <v>11</v>
          </cell>
          <cell r="I477">
            <v>0</v>
          </cell>
          <cell r="J477">
            <v>11</v>
          </cell>
        </row>
        <row r="478">
          <cell r="F478">
            <v>0</v>
          </cell>
          <cell r="G478">
            <v>0</v>
          </cell>
          <cell r="H478">
            <v>0</v>
          </cell>
          <cell r="I478">
            <v>0</v>
          </cell>
          <cell r="J478">
            <v>0</v>
          </cell>
        </row>
        <row r="479">
          <cell r="F479">
            <v>6</v>
          </cell>
          <cell r="G479">
            <v>0</v>
          </cell>
          <cell r="H479">
            <v>6</v>
          </cell>
          <cell r="I479">
            <v>0</v>
          </cell>
          <cell r="J479">
            <v>6</v>
          </cell>
        </row>
        <row r="480">
          <cell r="F480">
            <v>82</v>
          </cell>
          <cell r="G480">
            <v>0</v>
          </cell>
          <cell r="H480">
            <v>82</v>
          </cell>
          <cell r="I480">
            <v>0</v>
          </cell>
          <cell r="J480">
            <v>82</v>
          </cell>
        </row>
        <row r="482">
          <cell r="F482">
            <v>0</v>
          </cell>
          <cell r="G482">
            <v>0</v>
          </cell>
          <cell r="H482">
            <v>0</v>
          </cell>
          <cell r="I482">
            <v>0</v>
          </cell>
          <cell r="J482">
            <v>0</v>
          </cell>
        </row>
        <row r="484">
          <cell r="F484">
            <v>0</v>
          </cell>
          <cell r="G484">
            <v>0</v>
          </cell>
          <cell r="H484">
            <v>0</v>
          </cell>
          <cell r="I484">
            <v>0</v>
          </cell>
          <cell r="J484">
            <v>0</v>
          </cell>
        </row>
        <row r="485">
          <cell r="F485">
            <v>0</v>
          </cell>
          <cell r="G485">
            <v>0</v>
          </cell>
          <cell r="H485">
            <v>0</v>
          </cell>
          <cell r="I485">
            <v>0</v>
          </cell>
          <cell r="J485">
            <v>0</v>
          </cell>
        </row>
        <row r="486">
          <cell r="F486">
            <v>0</v>
          </cell>
          <cell r="G486">
            <v>0</v>
          </cell>
          <cell r="H486">
            <v>0</v>
          </cell>
          <cell r="I486">
            <v>0</v>
          </cell>
          <cell r="J486">
            <v>0</v>
          </cell>
        </row>
        <row r="487">
          <cell r="F487">
            <v>69</v>
          </cell>
          <cell r="G487">
            <v>0</v>
          </cell>
          <cell r="H487">
            <v>69</v>
          </cell>
          <cell r="I487">
            <v>0</v>
          </cell>
          <cell r="J487">
            <v>69</v>
          </cell>
        </row>
        <row r="488">
          <cell r="F488">
            <v>129</v>
          </cell>
          <cell r="G488">
            <v>0</v>
          </cell>
          <cell r="H488">
            <v>129</v>
          </cell>
          <cell r="I488">
            <v>0</v>
          </cell>
          <cell r="J488">
            <v>129</v>
          </cell>
        </row>
        <row r="489">
          <cell r="F489">
            <v>7</v>
          </cell>
          <cell r="G489">
            <v>0</v>
          </cell>
          <cell r="H489">
            <v>7</v>
          </cell>
          <cell r="I489">
            <v>0</v>
          </cell>
          <cell r="J489">
            <v>7</v>
          </cell>
        </row>
        <row r="490">
          <cell r="F490">
            <v>0</v>
          </cell>
          <cell r="G490">
            <v>0</v>
          </cell>
          <cell r="H490">
            <v>0</v>
          </cell>
          <cell r="I490">
            <v>0</v>
          </cell>
          <cell r="J490">
            <v>0</v>
          </cell>
        </row>
        <row r="491">
          <cell r="F491">
            <v>205</v>
          </cell>
          <cell r="G491">
            <v>0</v>
          </cell>
          <cell r="H491">
            <v>205</v>
          </cell>
          <cell r="I491">
            <v>0</v>
          </cell>
          <cell r="J491">
            <v>205</v>
          </cell>
        </row>
        <row r="493">
          <cell r="F493">
            <v>0</v>
          </cell>
          <cell r="G493">
            <v>0</v>
          </cell>
          <cell r="H493">
            <v>0</v>
          </cell>
          <cell r="I493">
            <v>0</v>
          </cell>
          <cell r="J493">
            <v>0</v>
          </cell>
        </row>
        <row r="494">
          <cell r="F494">
            <v>0</v>
          </cell>
          <cell r="G494">
            <v>0</v>
          </cell>
          <cell r="H494">
            <v>0</v>
          </cell>
          <cell r="I494">
            <v>0</v>
          </cell>
          <cell r="J494">
            <v>0</v>
          </cell>
        </row>
        <row r="495">
          <cell r="F495">
            <v>0</v>
          </cell>
          <cell r="G495">
            <v>0</v>
          </cell>
          <cell r="H495">
            <v>0</v>
          </cell>
          <cell r="I495">
            <v>0</v>
          </cell>
          <cell r="J495">
            <v>0</v>
          </cell>
        </row>
        <row r="496">
          <cell r="F496">
            <v>0</v>
          </cell>
          <cell r="G496">
            <v>0</v>
          </cell>
          <cell r="H496">
            <v>0</v>
          </cell>
          <cell r="I496">
            <v>0</v>
          </cell>
          <cell r="J496">
            <v>0</v>
          </cell>
        </row>
        <row r="498">
          <cell r="F498">
            <v>0</v>
          </cell>
          <cell r="G498">
            <v>0</v>
          </cell>
          <cell r="H498">
            <v>0</v>
          </cell>
          <cell r="I498">
            <v>0</v>
          </cell>
          <cell r="J498">
            <v>0</v>
          </cell>
        </row>
        <row r="499">
          <cell r="F499">
            <v>0</v>
          </cell>
          <cell r="G499">
            <v>0</v>
          </cell>
          <cell r="H499">
            <v>0</v>
          </cell>
          <cell r="I499">
            <v>0</v>
          </cell>
          <cell r="J499">
            <v>0</v>
          </cell>
        </row>
        <row r="500">
          <cell r="F500">
            <v>3</v>
          </cell>
          <cell r="G500">
            <v>0</v>
          </cell>
          <cell r="H500">
            <v>3</v>
          </cell>
          <cell r="I500">
            <v>0</v>
          </cell>
          <cell r="J500">
            <v>3</v>
          </cell>
        </row>
        <row r="501">
          <cell r="F501">
            <v>115</v>
          </cell>
          <cell r="G501">
            <v>0</v>
          </cell>
          <cell r="H501">
            <v>115</v>
          </cell>
          <cell r="I501">
            <v>0</v>
          </cell>
          <cell r="J501">
            <v>115</v>
          </cell>
        </row>
        <row r="502">
          <cell r="F502">
            <v>118</v>
          </cell>
          <cell r="G502">
            <v>0</v>
          </cell>
          <cell r="H502">
            <v>118</v>
          </cell>
          <cell r="I502">
            <v>0</v>
          </cell>
          <cell r="J502">
            <v>118</v>
          </cell>
        </row>
        <row r="504">
          <cell r="F504">
            <v>0</v>
          </cell>
          <cell r="G504">
            <v>0</v>
          </cell>
          <cell r="H504">
            <v>0</v>
          </cell>
          <cell r="I504">
            <v>0</v>
          </cell>
          <cell r="J504">
            <v>0</v>
          </cell>
        </row>
        <row r="505">
          <cell r="F505">
            <v>0</v>
          </cell>
          <cell r="G505">
            <v>0</v>
          </cell>
          <cell r="H505">
            <v>0</v>
          </cell>
          <cell r="I505">
            <v>0</v>
          </cell>
          <cell r="J505">
            <v>0</v>
          </cell>
        </row>
        <row r="506">
          <cell r="F506">
            <v>125</v>
          </cell>
          <cell r="G506">
            <v>0</v>
          </cell>
          <cell r="H506">
            <v>125</v>
          </cell>
          <cell r="I506">
            <v>0</v>
          </cell>
          <cell r="J506">
            <v>125</v>
          </cell>
        </row>
        <row r="507">
          <cell r="F507">
            <v>13</v>
          </cell>
          <cell r="G507">
            <v>0</v>
          </cell>
          <cell r="H507">
            <v>13</v>
          </cell>
          <cell r="I507">
            <v>0</v>
          </cell>
          <cell r="J507">
            <v>13</v>
          </cell>
        </row>
        <row r="508">
          <cell r="F508">
            <v>138</v>
          </cell>
          <cell r="G508">
            <v>0</v>
          </cell>
          <cell r="H508">
            <v>138</v>
          </cell>
          <cell r="I508">
            <v>0</v>
          </cell>
          <cell r="J508">
            <v>138</v>
          </cell>
        </row>
        <row r="510">
          <cell r="F510">
            <v>0</v>
          </cell>
          <cell r="G510">
            <v>0</v>
          </cell>
          <cell r="H510">
            <v>0</v>
          </cell>
          <cell r="I510">
            <v>0</v>
          </cell>
          <cell r="J510">
            <v>0</v>
          </cell>
        </row>
        <row r="511">
          <cell r="F511">
            <v>0</v>
          </cell>
          <cell r="G511">
            <v>0</v>
          </cell>
          <cell r="H511">
            <v>0</v>
          </cell>
          <cell r="I511">
            <v>0</v>
          </cell>
          <cell r="J511">
            <v>0</v>
          </cell>
        </row>
        <row r="512">
          <cell r="F512">
            <v>0</v>
          </cell>
          <cell r="G512">
            <v>0</v>
          </cell>
          <cell r="H512">
            <v>0</v>
          </cell>
          <cell r="I512">
            <v>0</v>
          </cell>
          <cell r="J512">
            <v>0</v>
          </cell>
        </row>
        <row r="513">
          <cell r="F513">
            <v>0</v>
          </cell>
          <cell r="G513">
            <v>0</v>
          </cell>
          <cell r="H513">
            <v>0</v>
          </cell>
          <cell r="I513">
            <v>0</v>
          </cell>
          <cell r="J513">
            <v>0</v>
          </cell>
        </row>
        <row r="514">
          <cell r="F514">
            <v>0</v>
          </cell>
          <cell r="G514">
            <v>0</v>
          </cell>
          <cell r="H514">
            <v>0</v>
          </cell>
          <cell r="I514">
            <v>0</v>
          </cell>
          <cell r="J514">
            <v>0</v>
          </cell>
        </row>
        <row r="515">
          <cell r="F515">
            <v>333</v>
          </cell>
          <cell r="G515">
            <v>0</v>
          </cell>
          <cell r="H515">
            <v>333</v>
          </cell>
          <cell r="I515">
            <v>0</v>
          </cell>
          <cell r="J515">
            <v>333</v>
          </cell>
        </row>
        <row r="516">
          <cell r="F516">
            <v>23</v>
          </cell>
          <cell r="G516">
            <v>0</v>
          </cell>
          <cell r="H516">
            <v>23</v>
          </cell>
          <cell r="I516">
            <v>0</v>
          </cell>
          <cell r="J516">
            <v>23</v>
          </cell>
        </row>
        <row r="517">
          <cell r="F517">
            <v>356</v>
          </cell>
          <cell r="G517">
            <v>0</v>
          </cell>
          <cell r="H517">
            <v>356</v>
          </cell>
          <cell r="I517">
            <v>0</v>
          </cell>
          <cell r="J517">
            <v>356</v>
          </cell>
        </row>
        <row r="519">
          <cell r="F519">
            <v>0</v>
          </cell>
          <cell r="G519">
            <v>0</v>
          </cell>
          <cell r="H519">
            <v>0</v>
          </cell>
          <cell r="I519">
            <v>0</v>
          </cell>
          <cell r="J519">
            <v>0</v>
          </cell>
        </row>
        <row r="521">
          <cell r="F521">
            <v>139</v>
          </cell>
          <cell r="G521">
            <v>0</v>
          </cell>
          <cell r="H521">
            <v>139</v>
          </cell>
          <cell r="I521">
            <v>0</v>
          </cell>
          <cell r="J521">
            <v>139</v>
          </cell>
        </row>
        <row r="522">
          <cell r="F522">
            <v>139</v>
          </cell>
          <cell r="G522">
            <v>0</v>
          </cell>
          <cell r="H522">
            <v>139</v>
          </cell>
          <cell r="I522">
            <v>0</v>
          </cell>
          <cell r="J522">
            <v>139</v>
          </cell>
        </row>
        <row r="524">
          <cell r="F524">
            <v>0</v>
          </cell>
          <cell r="G524">
            <v>0</v>
          </cell>
          <cell r="H524">
            <v>0</v>
          </cell>
          <cell r="I524">
            <v>0</v>
          </cell>
          <cell r="J524">
            <v>0</v>
          </cell>
        </row>
        <row r="526">
          <cell r="F526">
            <v>0</v>
          </cell>
          <cell r="G526">
            <v>0</v>
          </cell>
          <cell r="H526">
            <v>0</v>
          </cell>
          <cell r="I526">
            <v>0</v>
          </cell>
          <cell r="J526">
            <v>0</v>
          </cell>
        </row>
        <row r="527">
          <cell r="F527">
            <v>0</v>
          </cell>
          <cell r="G527">
            <v>0</v>
          </cell>
          <cell r="H527">
            <v>0</v>
          </cell>
          <cell r="I527">
            <v>0</v>
          </cell>
          <cell r="J527">
            <v>0</v>
          </cell>
        </row>
        <row r="528">
          <cell r="F528">
            <v>0</v>
          </cell>
          <cell r="G528">
            <v>0</v>
          </cell>
          <cell r="H528">
            <v>0</v>
          </cell>
          <cell r="I528">
            <v>0</v>
          </cell>
          <cell r="J528">
            <v>0</v>
          </cell>
        </row>
        <row r="530">
          <cell r="F530">
            <v>0</v>
          </cell>
          <cell r="G530">
            <v>0</v>
          </cell>
          <cell r="H530">
            <v>0</v>
          </cell>
          <cell r="I530">
            <v>0</v>
          </cell>
          <cell r="J530">
            <v>0</v>
          </cell>
        </row>
        <row r="531">
          <cell r="F531">
            <v>0</v>
          </cell>
          <cell r="G531">
            <v>0</v>
          </cell>
          <cell r="H531">
            <v>0</v>
          </cell>
          <cell r="I531">
            <v>0</v>
          </cell>
          <cell r="J531">
            <v>0</v>
          </cell>
        </row>
        <row r="532">
          <cell r="F532">
            <v>0</v>
          </cell>
          <cell r="G532">
            <v>0</v>
          </cell>
          <cell r="H532">
            <v>0</v>
          </cell>
          <cell r="I532">
            <v>0</v>
          </cell>
          <cell r="J532">
            <v>0</v>
          </cell>
        </row>
        <row r="533">
          <cell r="F533">
            <v>0</v>
          </cell>
          <cell r="G533">
            <v>0</v>
          </cell>
          <cell r="H533">
            <v>0</v>
          </cell>
          <cell r="I533">
            <v>0</v>
          </cell>
          <cell r="J533">
            <v>0</v>
          </cell>
        </row>
        <row r="534">
          <cell r="F534">
            <v>0</v>
          </cell>
          <cell r="G534">
            <v>0</v>
          </cell>
          <cell r="H534">
            <v>0</v>
          </cell>
          <cell r="I534">
            <v>0</v>
          </cell>
          <cell r="J534">
            <v>0</v>
          </cell>
        </row>
        <row r="535">
          <cell r="F535">
            <v>0</v>
          </cell>
          <cell r="G535">
            <v>0</v>
          </cell>
          <cell r="H535">
            <v>0</v>
          </cell>
          <cell r="I535">
            <v>0</v>
          </cell>
          <cell r="J535">
            <v>0</v>
          </cell>
        </row>
        <row r="536">
          <cell r="F536">
            <v>0</v>
          </cell>
          <cell r="G536">
            <v>0</v>
          </cell>
          <cell r="H536">
            <v>0</v>
          </cell>
          <cell r="I536">
            <v>0</v>
          </cell>
          <cell r="J536">
            <v>0</v>
          </cell>
        </row>
        <row r="537">
          <cell r="F537">
            <v>0</v>
          </cell>
          <cell r="G537">
            <v>0</v>
          </cell>
          <cell r="H537">
            <v>0</v>
          </cell>
          <cell r="I537">
            <v>0</v>
          </cell>
          <cell r="J537">
            <v>0</v>
          </cell>
        </row>
        <row r="538">
          <cell r="F538">
            <v>-607</v>
          </cell>
          <cell r="G538">
            <v>0</v>
          </cell>
          <cell r="H538">
            <v>-607</v>
          </cell>
          <cell r="I538">
            <v>0</v>
          </cell>
          <cell r="J538">
            <v>-607</v>
          </cell>
        </row>
        <row r="539">
          <cell r="F539">
            <v>-607</v>
          </cell>
          <cell r="G539">
            <v>0</v>
          </cell>
          <cell r="H539">
            <v>-607</v>
          </cell>
          <cell r="I539">
            <v>0</v>
          </cell>
          <cell r="J539">
            <v>-607</v>
          </cell>
        </row>
        <row r="541">
          <cell r="F541">
            <v>0</v>
          </cell>
          <cell r="G541">
            <v>0</v>
          </cell>
          <cell r="H541">
            <v>0</v>
          </cell>
          <cell r="I541">
            <v>0</v>
          </cell>
          <cell r="J541">
            <v>0</v>
          </cell>
        </row>
        <row r="542">
          <cell r="F542">
            <v>-6274</v>
          </cell>
          <cell r="G542">
            <v>0</v>
          </cell>
          <cell r="H542">
            <v>-6274</v>
          </cell>
          <cell r="I542">
            <v>0</v>
          </cell>
          <cell r="J542">
            <v>-6274</v>
          </cell>
        </row>
        <row r="543">
          <cell r="F543">
            <v>-6274</v>
          </cell>
          <cell r="G543">
            <v>0</v>
          </cell>
          <cell r="H543">
            <v>-6274</v>
          </cell>
          <cell r="I543">
            <v>0</v>
          </cell>
          <cell r="J543">
            <v>-6274</v>
          </cell>
        </row>
        <row r="545">
          <cell r="F545">
            <v>0</v>
          </cell>
          <cell r="G545">
            <v>0</v>
          </cell>
          <cell r="H545">
            <v>0</v>
          </cell>
          <cell r="I545">
            <v>0</v>
          </cell>
          <cell r="J545">
            <v>0</v>
          </cell>
        </row>
        <row r="547">
          <cell r="F547">
            <v>0</v>
          </cell>
          <cell r="G547">
            <v>0</v>
          </cell>
          <cell r="H547">
            <v>0</v>
          </cell>
          <cell r="I547">
            <v>0</v>
          </cell>
          <cell r="J547">
            <v>0</v>
          </cell>
        </row>
        <row r="549">
          <cell r="F549">
            <v>0</v>
          </cell>
          <cell r="G549">
            <v>0</v>
          </cell>
          <cell r="H549">
            <v>0</v>
          </cell>
          <cell r="I549">
            <v>0</v>
          </cell>
          <cell r="J549">
            <v>0</v>
          </cell>
        </row>
        <row r="551">
          <cell r="F551">
            <v>0</v>
          </cell>
          <cell r="G551">
            <v>0</v>
          </cell>
          <cell r="H551">
            <v>0</v>
          </cell>
          <cell r="I551">
            <v>0</v>
          </cell>
          <cell r="J551">
            <v>0</v>
          </cell>
        </row>
        <row r="552">
          <cell r="F552">
            <v>0</v>
          </cell>
          <cell r="G552">
            <v>0</v>
          </cell>
          <cell r="H552">
            <v>0</v>
          </cell>
          <cell r="I552">
            <v>0</v>
          </cell>
          <cell r="J552">
            <v>0</v>
          </cell>
        </row>
      </sheetData>
      <sheetData sheetId="14"/>
      <sheetData sheetId="15"/>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OCI"/>
      <sheetName val="DS"/>
      <sheetName val="UHF"/>
      <sheetName val="CF"/>
      <sheetName val="Notes 1-5"/>
      <sheetName val="6-6.2"/>
      <sheetName val="6.5-8"/>
      <sheetName val="6.3-6.4"/>
      <sheetName val="6.5-10"/>
      <sheetName val="11-15"/>
      <sheetName val="16-25.1"/>
      <sheetName val="25.1-26"/>
      <sheetName val="27-29"/>
      <sheetName val="Links"/>
      <sheetName val="Lead"/>
      <sheetName val="AS2Lead"/>
      <sheetName val="Unrealized Working"/>
      <sheetName val="Tickmark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row r="1">
          <cell r="F1" t="str">
            <v>Preliminary</v>
          </cell>
          <cell r="G1" t="str">
            <v>AJE</v>
          </cell>
          <cell r="H1" t="str">
            <v>Adjusted</v>
          </cell>
          <cell r="I1" t="str">
            <v>RJE</v>
          </cell>
          <cell r="J1" t="str">
            <v>'2016</v>
          </cell>
          <cell r="K1" t="str">
            <v>'2015</v>
          </cell>
        </row>
        <row r="3">
          <cell r="F3">
            <v>49125433</v>
          </cell>
          <cell r="G3">
            <v>0</v>
          </cell>
          <cell r="H3">
            <v>49125433</v>
          </cell>
          <cell r="I3">
            <v>0</v>
          </cell>
          <cell r="J3">
            <v>49125433</v>
          </cell>
          <cell r="K3">
            <v>622442</v>
          </cell>
        </row>
        <row r="4">
          <cell r="F4">
            <v>622797</v>
          </cell>
          <cell r="G4">
            <v>0</v>
          </cell>
          <cell r="H4">
            <v>622797</v>
          </cell>
          <cell r="I4">
            <v>0</v>
          </cell>
          <cell r="J4">
            <v>622797</v>
          </cell>
          <cell r="K4">
            <v>1169550</v>
          </cell>
        </row>
        <row r="5">
          <cell r="F5">
            <v>4385482</v>
          </cell>
          <cell r="G5">
            <v>0</v>
          </cell>
          <cell r="H5">
            <v>4385482</v>
          </cell>
          <cell r="I5">
            <v>0</v>
          </cell>
          <cell r="J5">
            <v>4385482</v>
          </cell>
          <cell r="K5">
            <v>10871335</v>
          </cell>
        </row>
        <row r="6">
          <cell r="F6">
            <v>1064305900</v>
          </cell>
          <cell r="G6">
            <v>0</v>
          </cell>
          <cell r="H6">
            <v>1064305900</v>
          </cell>
          <cell r="I6">
            <v>0</v>
          </cell>
          <cell r="J6">
            <v>1064305900</v>
          </cell>
          <cell r="K6">
            <v>1684446</v>
          </cell>
        </row>
        <row r="7">
          <cell r="F7">
            <v>165796027</v>
          </cell>
          <cell r="G7">
            <v>0</v>
          </cell>
          <cell r="H7">
            <v>165796027</v>
          </cell>
          <cell r="I7">
            <v>0</v>
          </cell>
          <cell r="J7">
            <v>165796027</v>
          </cell>
          <cell r="K7">
            <v>2580957</v>
          </cell>
        </row>
        <row r="8">
          <cell r="F8">
            <v>10895</v>
          </cell>
          <cell r="G8">
            <v>0</v>
          </cell>
          <cell r="H8">
            <v>10895</v>
          </cell>
          <cell r="I8">
            <v>0</v>
          </cell>
          <cell r="J8">
            <v>10895</v>
          </cell>
          <cell r="K8">
            <v>6500</v>
          </cell>
        </row>
        <row r="9">
          <cell r="F9">
            <v>2112690</v>
          </cell>
          <cell r="G9">
            <v>0</v>
          </cell>
          <cell r="H9">
            <v>2112690</v>
          </cell>
          <cell r="I9">
            <v>0</v>
          </cell>
          <cell r="J9">
            <v>2112690</v>
          </cell>
          <cell r="K9">
            <v>92941519</v>
          </cell>
        </row>
        <row r="10">
          <cell r="F10">
            <v>642679</v>
          </cell>
          <cell r="G10">
            <v>0</v>
          </cell>
          <cell r="H10">
            <v>642679</v>
          </cell>
          <cell r="I10">
            <v>0</v>
          </cell>
          <cell r="J10">
            <v>642679</v>
          </cell>
          <cell r="K10">
            <v>368391</v>
          </cell>
        </row>
        <row r="11">
          <cell r="F11">
            <v>4183339</v>
          </cell>
          <cell r="G11">
            <v>0</v>
          </cell>
          <cell r="H11">
            <v>4183339</v>
          </cell>
          <cell r="I11">
            <v>0</v>
          </cell>
          <cell r="J11">
            <v>4183339</v>
          </cell>
          <cell r="K11">
            <v>4129756</v>
          </cell>
        </row>
        <row r="12">
          <cell r="F12">
            <v>6500</v>
          </cell>
          <cell r="G12">
            <v>0</v>
          </cell>
          <cell r="H12">
            <v>6500</v>
          </cell>
          <cell r="I12">
            <v>0</v>
          </cell>
          <cell r="J12">
            <v>6500</v>
          </cell>
          <cell r="K12">
            <v>0</v>
          </cell>
        </row>
        <row r="13">
          <cell r="F13">
            <v>1291191742</v>
          </cell>
          <cell r="G13">
            <v>0</v>
          </cell>
          <cell r="H13">
            <v>1291191742</v>
          </cell>
          <cell r="I13">
            <v>0</v>
          </cell>
          <cell r="J13">
            <v>1291191742</v>
          </cell>
          <cell r="K13">
            <v>114374896</v>
          </cell>
        </row>
        <row r="15">
          <cell r="F15">
            <v>0</v>
          </cell>
          <cell r="G15">
            <v>0</v>
          </cell>
          <cell r="H15">
            <v>0</v>
          </cell>
          <cell r="I15">
            <v>0</v>
          </cell>
          <cell r="J15">
            <v>0</v>
          </cell>
          <cell r="K15">
            <v>0</v>
          </cell>
        </row>
        <row r="16">
          <cell r="F16">
            <v>0</v>
          </cell>
          <cell r="G16">
            <v>0</v>
          </cell>
          <cell r="H16">
            <v>0</v>
          </cell>
          <cell r="I16">
            <v>0</v>
          </cell>
          <cell r="J16">
            <v>0</v>
          </cell>
          <cell r="K16">
            <v>0</v>
          </cell>
        </row>
        <row r="18">
          <cell r="F18">
            <v>422528239</v>
          </cell>
          <cell r="G18">
            <v>0</v>
          </cell>
          <cell r="H18">
            <v>422528239</v>
          </cell>
          <cell r="I18">
            <v>0</v>
          </cell>
          <cell r="J18">
            <v>422528239</v>
          </cell>
          <cell r="K18">
            <v>214171076</v>
          </cell>
        </row>
        <row r="19">
          <cell r="F19">
            <v>1258462</v>
          </cell>
          <cell r="G19">
            <v>0</v>
          </cell>
          <cell r="H19">
            <v>1258462</v>
          </cell>
          <cell r="I19">
            <v>0</v>
          </cell>
          <cell r="J19">
            <v>1258462</v>
          </cell>
          <cell r="K19">
            <v>227308</v>
          </cell>
        </row>
        <row r="20">
          <cell r="F20">
            <v>-2083168</v>
          </cell>
          <cell r="G20">
            <v>0</v>
          </cell>
          <cell r="H20">
            <v>-2083168</v>
          </cell>
          <cell r="I20">
            <v>0</v>
          </cell>
          <cell r="J20">
            <v>-2083168</v>
          </cell>
          <cell r="K20">
            <v>-7271755</v>
          </cell>
        </row>
        <row r="21">
          <cell r="F21">
            <v>-9879502</v>
          </cell>
          <cell r="G21">
            <v>0</v>
          </cell>
          <cell r="H21">
            <v>-9879502</v>
          </cell>
          <cell r="I21">
            <v>0</v>
          </cell>
          <cell r="J21">
            <v>-9879502</v>
          </cell>
          <cell r="K21">
            <v>-19758391</v>
          </cell>
        </row>
        <row r="22">
          <cell r="F22">
            <v>70186266</v>
          </cell>
          <cell r="G22">
            <v>0</v>
          </cell>
          <cell r="H22">
            <v>70186266</v>
          </cell>
          <cell r="I22">
            <v>0</v>
          </cell>
          <cell r="J22">
            <v>70186266</v>
          </cell>
          <cell r="K22">
            <v>72353061</v>
          </cell>
        </row>
        <row r="23">
          <cell r="F23">
            <v>-59934000</v>
          </cell>
          <cell r="G23">
            <v>0</v>
          </cell>
          <cell r="H23">
            <v>-59934000</v>
          </cell>
          <cell r="I23">
            <v>0</v>
          </cell>
          <cell r="J23">
            <v>-59934000</v>
          </cell>
          <cell r="K23">
            <v>-44958000</v>
          </cell>
        </row>
        <row r="24">
          <cell r="F24">
            <v>-10252266</v>
          </cell>
          <cell r="G24">
            <v>0</v>
          </cell>
          <cell r="H24">
            <v>-10252266</v>
          </cell>
          <cell r="I24">
            <v>0</v>
          </cell>
          <cell r="J24">
            <v>-10252266</v>
          </cell>
          <cell r="K24">
            <v>-10252266</v>
          </cell>
        </row>
        <row r="25">
          <cell r="F25">
            <v>0</v>
          </cell>
          <cell r="G25">
            <v>0</v>
          </cell>
          <cell r="H25">
            <v>0</v>
          </cell>
          <cell r="I25">
            <v>0</v>
          </cell>
          <cell r="J25">
            <v>0</v>
          </cell>
          <cell r="K25">
            <v>-17142795</v>
          </cell>
        </row>
        <row r="26">
          <cell r="F26">
            <v>0</v>
          </cell>
          <cell r="G26">
            <v>0</v>
          </cell>
          <cell r="H26">
            <v>0</v>
          </cell>
          <cell r="I26">
            <v>0</v>
          </cell>
          <cell r="J26">
            <v>0</v>
          </cell>
          <cell r="K26">
            <v>0</v>
          </cell>
        </row>
        <row r="27">
          <cell r="F27">
            <v>411824031</v>
          </cell>
          <cell r="G27">
            <v>0</v>
          </cell>
          <cell r="H27">
            <v>411824031</v>
          </cell>
          <cell r="I27">
            <v>0</v>
          </cell>
          <cell r="J27">
            <v>411824031</v>
          </cell>
          <cell r="K27">
            <v>187368238</v>
          </cell>
        </row>
        <row r="29">
          <cell r="F29">
            <v>0</v>
          </cell>
          <cell r="G29">
            <v>0</v>
          </cell>
          <cell r="H29">
            <v>0</v>
          </cell>
          <cell r="I29">
            <v>0</v>
          </cell>
          <cell r="J29">
            <v>0</v>
          </cell>
          <cell r="K29">
            <v>0</v>
          </cell>
        </row>
        <row r="31">
          <cell r="F31">
            <v>0</v>
          </cell>
          <cell r="G31">
            <v>0</v>
          </cell>
          <cell r="H31">
            <v>0</v>
          </cell>
          <cell r="I31">
            <v>0</v>
          </cell>
          <cell r="J31">
            <v>0</v>
          </cell>
          <cell r="K31">
            <v>12500000</v>
          </cell>
        </row>
        <row r="32">
          <cell r="F32">
            <v>108</v>
          </cell>
          <cell r="G32">
            <v>0</v>
          </cell>
          <cell r="H32">
            <v>108</v>
          </cell>
          <cell r="I32">
            <v>0</v>
          </cell>
          <cell r="J32">
            <v>108</v>
          </cell>
          <cell r="K32">
            <v>62974</v>
          </cell>
        </row>
        <row r="33">
          <cell r="F33">
            <v>-85</v>
          </cell>
          <cell r="G33">
            <v>0</v>
          </cell>
          <cell r="H33">
            <v>-85</v>
          </cell>
          <cell r="I33">
            <v>0</v>
          </cell>
          <cell r="J33">
            <v>-85</v>
          </cell>
          <cell r="K33">
            <v>-622644</v>
          </cell>
        </row>
        <row r="34">
          <cell r="F34">
            <v>50000000</v>
          </cell>
          <cell r="G34">
            <v>0</v>
          </cell>
          <cell r="H34">
            <v>50000000</v>
          </cell>
          <cell r="I34">
            <v>0</v>
          </cell>
          <cell r="J34">
            <v>50000000</v>
          </cell>
          <cell r="K34">
            <v>55602575</v>
          </cell>
        </row>
        <row r="35">
          <cell r="F35">
            <v>257250</v>
          </cell>
          <cell r="G35">
            <v>0</v>
          </cell>
          <cell r="H35">
            <v>257250</v>
          </cell>
          <cell r="I35">
            <v>0</v>
          </cell>
          <cell r="J35">
            <v>257250</v>
          </cell>
          <cell r="K35">
            <v>6418571</v>
          </cell>
        </row>
        <row r="36">
          <cell r="F36">
            <v>7171600</v>
          </cell>
          <cell r="G36">
            <v>0</v>
          </cell>
          <cell r="H36">
            <v>7171600</v>
          </cell>
          <cell r="I36">
            <v>0</v>
          </cell>
          <cell r="J36">
            <v>7171600</v>
          </cell>
          <cell r="K36">
            <v>-6122702</v>
          </cell>
        </row>
        <row r="37">
          <cell r="F37">
            <v>677900000</v>
          </cell>
          <cell r="G37">
            <v>0</v>
          </cell>
          <cell r="H37">
            <v>677900000</v>
          </cell>
          <cell r="I37">
            <v>0</v>
          </cell>
          <cell r="J37">
            <v>677900000</v>
          </cell>
          <cell r="K37">
            <v>441597425</v>
          </cell>
        </row>
        <row r="38">
          <cell r="F38">
            <v>3534970</v>
          </cell>
          <cell r="G38">
            <v>0</v>
          </cell>
          <cell r="H38">
            <v>3534970</v>
          </cell>
          <cell r="I38">
            <v>0</v>
          </cell>
          <cell r="J38">
            <v>3534970</v>
          </cell>
          <cell r="K38">
            <v>-5115899</v>
          </cell>
        </row>
        <row r="39">
          <cell r="F39">
            <v>54773401</v>
          </cell>
          <cell r="G39">
            <v>0</v>
          </cell>
          <cell r="H39">
            <v>54773401</v>
          </cell>
          <cell r="I39">
            <v>0</v>
          </cell>
          <cell r="J39">
            <v>54773401</v>
          </cell>
          <cell r="K39">
            <v>32071881</v>
          </cell>
        </row>
        <row r="40">
          <cell r="F40">
            <v>793637244</v>
          </cell>
          <cell r="G40">
            <v>0</v>
          </cell>
          <cell r="H40">
            <v>793637244</v>
          </cell>
          <cell r="I40">
            <v>0</v>
          </cell>
          <cell r="J40">
            <v>793637244</v>
          </cell>
          <cell r="K40">
            <v>536392181</v>
          </cell>
        </row>
        <row r="42">
          <cell r="F42">
            <v>0</v>
          </cell>
          <cell r="G42">
            <v>0</v>
          </cell>
          <cell r="H42">
            <v>0</v>
          </cell>
          <cell r="I42">
            <v>0</v>
          </cell>
          <cell r="J42">
            <v>0</v>
          </cell>
          <cell r="K42">
            <v>150000000</v>
          </cell>
        </row>
        <row r="43">
          <cell r="F43">
            <v>0</v>
          </cell>
          <cell r="G43">
            <v>0</v>
          </cell>
          <cell r="H43">
            <v>0</v>
          </cell>
          <cell r="I43">
            <v>0</v>
          </cell>
          <cell r="J43">
            <v>0</v>
          </cell>
          <cell r="K43">
            <v>150000000</v>
          </cell>
        </row>
        <row r="45">
          <cell r="F45">
            <v>0</v>
          </cell>
          <cell r="G45">
            <v>0</v>
          </cell>
          <cell r="H45">
            <v>0</v>
          </cell>
          <cell r="I45">
            <v>0</v>
          </cell>
          <cell r="J45">
            <v>0</v>
          </cell>
          <cell r="K45">
            <v>0</v>
          </cell>
        </row>
        <row r="47">
          <cell r="F47">
            <v>33758441</v>
          </cell>
          <cell r="G47">
            <v>0</v>
          </cell>
          <cell r="H47">
            <v>33758441</v>
          </cell>
          <cell r="I47">
            <v>0</v>
          </cell>
          <cell r="J47">
            <v>33758441</v>
          </cell>
          <cell r="K47">
            <v>31169091</v>
          </cell>
        </row>
        <row r="48">
          <cell r="F48">
            <v>-33758441</v>
          </cell>
          <cell r="G48">
            <v>0</v>
          </cell>
          <cell r="H48">
            <v>-33758441</v>
          </cell>
          <cell r="I48">
            <v>0</v>
          </cell>
          <cell r="J48">
            <v>-33758441</v>
          </cell>
          <cell r="K48">
            <v>-31169091</v>
          </cell>
        </row>
        <row r="49">
          <cell r="F49">
            <v>0</v>
          </cell>
          <cell r="G49">
            <v>0</v>
          </cell>
          <cell r="H49">
            <v>0</v>
          </cell>
          <cell r="I49">
            <v>0</v>
          </cell>
          <cell r="J49">
            <v>0</v>
          </cell>
          <cell r="K49">
            <v>1932528</v>
          </cell>
        </row>
        <row r="50">
          <cell r="F50">
            <v>620847</v>
          </cell>
          <cell r="G50">
            <v>0</v>
          </cell>
          <cell r="H50">
            <v>620847</v>
          </cell>
          <cell r="I50">
            <v>0</v>
          </cell>
          <cell r="J50">
            <v>620847</v>
          </cell>
          <cell r="K50">
            <v>0</v>
          </cell>
        </row>
        <row r="51">
          <cell r="F51">
            <v>537</v>
          </cell>
          <cell r="G51">
            <v>0</v>
          </cell>
          <cell r="H51">
            <v>537</v>
          </cell>
          <cell r="I51">
            <v>0</v>
          </cell>
          <cell r="J51">
            <v>537</v>
          </cell>
          <cell r="K51">
            <v>4414</v>
          </cell>
        </row>
        <row r="52">
          <cell r="F52">
            <v>17654</v>
          </cell>
          <cell r="G52">
            <v>0</v>
          </cell>
          <cell r="H52">
            <v>17654</v>
          </cell>
          <cell r="I52">
            <v>0</v>
          </cell>
          <cell r="J52">
            <v>17654</v>
          </cell>
          <cell r="K52">
            <v>20708</v>
          </cell>
        </row>
        <row r="53">
          <cell r="F53">
            <v>18763</v>
          </cell>
          <cell r="G53">
            <v>0</v>
          </cell>
          <cell r="H53">
            <v>18763</v>
          </cell>
          <cell r="I53">
            <v>0</v>
          </cell>
          <cell r="J53">
            <v>18763</v>
          </cell>
          <cell r="K53">
            <v>5654</v>
          </cell>
        </row>
        <row r="54">
          <cell r="F54">
            <v>169008</v>
          </cell>
          <cell r="G54">
            <v>0</v>
          </cell>
          <cell r="H54">
            <v>169008</v>
          </cell>
          <cell r="I54">
            <v>0</v>
          </cell>
          <cell r="J54">
            <v>169008</v>
          </cell>
          <cell r="K54">
            <v>82023</v>
          </cell>
        </row>
        <row r="55">
          <cell r="F55">
            <v>32528</v>
          </cell>
          <cell r="G55">
            <v>0</v>
          </cell>
          <cell r="H55">
            <v>32528</v>
          </cell>
          <cell r="I55">
            <v>0</v>
          </cell>
          <cell r="J55">
            <v>32528</v>
          </cell>
          <cell r="K55">
            <v>402093</v>
          </cell>
        </row>
        <row r="56">
          <cell r="F56">
            <v>1600798</v>
          </cell>
          <cell r="G56">
            <v>0</v>
          </cell>
          <cell r="H56">
            <v>1600798</v>
          </cell>
          <cell r="I56">
            <v>0</v>
          </cell>
          <cell r="J56">
            <v>1600798</v>
          </cell>
          <cell r="K56">
            <v>9440744</v>
          </cell>
        </row>
        <row r="57">
          <cell r="F57">
            <v>5316327</v>
          </cell>
          <cell r="G57">
            <v>0</v>
          </cell>
          <cell r="H57">
            <v>5316327</v>
          </cell>
          <cell r="I57">
            <v>0</v>
          </cell>
          <cell r="J57">
            <v>5316327</v>
          </cell>
          <cell r="K57">
            <v>-6153964</v>
          </cell>
        </row>
        <row r="58">
          <cell r="F58">
            <v>0</v>
          </cell>
          <cell r="G58">
            <v>0</v>
          </cell>
          <cell r="H58">
            <v>0</v>
          </cell>
          <cell r="I58">
            <v>0</v>
          </cell>
          <cell r="J58">
            <v>0</v>
          </cell>
          <cell r="K58">
            <v>0</v>
          </cell>
        </row>
        <row r="59">
          <cell r="F59">
            <v>22992329</v>
          </cell>
          <cell r="G59">
            <v>0</v>
          </cell>
          <cell r="H59">
            <v>22992329</v>
          </cell>
          <cell r="I59">
            <v>0</v>
          </cell>
          <cell r="J59">
            <v>22992329</v>
          </cell>
          <cell r="K59">
            <v>19018823</v>
          </cell>
        </row>
        <row r="60">
          <cell r="F60">
            <v>30768791</v>
          </cell>
          <cell r="G60">
            <v>0</v>
          </cell>
          <cell r="H60">
            <v>30768791</v>
          </cell>
          <cell r="I60">
            <v>0</v>
          </cell>
          <cell r="J60">
            <v>30768791</v>
          </cell>
          <cell r="K60">
            <v>24753023</v>
          </cell>
        </row>
        <row r="62">
          <cell r="F62">
            <v>138694</v>
          </cell>
          <cell r="G62">
            <v>0</v>
          </cell>
          <cell r="H62">
            <v>138694</v>
          </cell>
          <cell r="I62">
            <v>0</v>
          </cell>
          <cell r="J62">
            <v>138694</v>
          </cell>
          <cell r="K62">
            <v>128650</v>
          </cell>
        </row>
        <row r="63">
          <cell r="F63">
            <v>0</v>
          </cell>
          <cell r="G63">
            <v>0</v>
          </cell>
          <cell r="H63">
            <v>0</v>
          </cell>
          <cell r="I63">
            <v>0</v>
          </cell>
          <cell r="J63">
            <v>0</v>
          </cell>
          <cell r="K63">
            <v>0</v>
          </cell>
        </row>
        <row r="64">
          <cell r="F64">
            <v>138694</v>
          </cell>
          <cell r="G64">
            <v>0</v>
          </cell>
          <cell r="H64">
            <v>138694</v>
          </cell>
          <cell r="I64">
            <v>0</v>
          </cell>
          <cell r="J64">
            <v>138694</v>
          </cell>
          <cell r="K64">
            <v>128650</v>
          </cell>
        </row>
        <row r="66">
          <cell r="F66">
            <v>56587</v>
          </cell>
          <cell r="G66">
            <v>0</v>
          </cell>
          <cell r="H66">
            <v>56587</v>
          </cell>
          <cell r="I66">
            <v>0</v>
          </cell>
          <cell r="J66">
            <v>56587</v>
          </cell>
          <cell r="K66">
            <v>0</v>
          </cell>
        </row>
        <row r="67">
          <cell r="F67">
            <v>110927</v>
          </cell>
          <cell r="G67">
            <v>0</v>
          </cell>
          <cell r="H67">
            <v>110927</v>
          </cell>
          <cell r="I67">
            <v>0</v>
          </cell>
          <cell r="J67">
            <v>110927</v>
          </cell>
          <cell r="K67">
            <v>256417</v>
          </cell>
        </row>
        <row r="68">
          <cell r="F68">
            <v>167514</v>
          </cell>
          <cell r="G68">
            <v>0</v>
          </cell>
          <cell r="H68">
            <v>167514</v>
          </cell>
          <cell r="I68">
            <v>0</v>
          </cell>
          <cell r="J68">
            <v>167514</v>
          </cell>
          <cell r="K68">
            <v>256417</v>
          </cell>
        </row>
        <row r="70">
          <cell r="F70">
            <v>51523</v>
          </cell>
          <cell r="G70">
            <v>0</v>
          </cell>
          <cell r="H70">
            <v>51523</v>
          </cell>
          <cell r="I70">
            <v>0</v>
          </cell>
          <cell r="J70">
            <v>51523</v>
          </cell>
          <cell r="K70">
            <v>51523</v>
          </cell>
        </row>
        <row r="71">
          <cell r="F71">
            <v>51523</v>
          </cell>
          <cell r="G71">
            <v>0</v>
          </cell>
          <cell r="H71">
            <v>51523</v>
          </cell>
          <cell r="I71">
            <v>0</v>
          </cell>
          <cell r="J71">
            <v>51523</v>
          </cell>
          <cell r="K71">
            <v>51523</v>
          </cell>
        </row>
        <row r="73">
          <cell r="F73">
            <v>200000</v>
          </cell>
          <cell r="G73">
            <v>0</v>
          </cell>
          <cell r="H73">
            <v>200000</v>
          </cell>
          <cell r="I73">
            <v>0</v>
          </cell>
          <cell r="J73">
            <v>200000</v>
          </cell>
          <cell r="K73">
            <v>200000</v>
          </cell>
        </row>
        <row r="74">
          <cell r="F74">
            <v>200000</v>
          </cell>
          <cell r="G74">
            <v>0</v>
          </cell>
          <cell r="H74">
            <v>200000</v>
          </cell>
          <cell r="I74">
            <v>0</v>
          </cell>
          <cell r="J74">
            <v>200000</v>
          </cell>
          <cell r="K74">
            <v>200000</v>
          </cell>
        </row>
        <row r="76">
          <cell r="F76">
            <v>0</v>
          </cell>
          <cell r="G76">
            <v>0</v>
          </cell>
          <cell r="H76">
            <v>0</v>
          </cell>
          <cell r="I76">
            <v>0</v>
          </cell>
          <cell r="J76">
            <v>0</v>
          </cell>
          <cell r="K76">
            <v>0</v>
          </cell>
        </row>
        <row r="78">
          <cell r="F78">
            <v>0</v>
          </cell>
          <cell r="G78">
            <v>0</v>
          </cell>
          <cell r="H78">
            <v>0</v>
          </cell>
          <cell r="I78">
            <v>0</v>
          </cell>
          <cell r="J78">
            <v>0</v>
          </cell>
          <cell r="K78">
            <v>0</v>
          </cell>
        </row>
        <row r="79">
          <cell r="F79">
            <v>0</v>
          </cell>
          <cell r="G79">
            <v>0</v>
          </cell>
          <cell r="H79">
            <v>0</v>
          </cell>
          <cell r="I79">
            <v>0</v>
          </cell>
          <cell r="J79">
            <v>0</v>
          </cell>
          <cell r="K79">
            <v>0</v>
          </cell>
        </row>
        <row r="81">
          <cell r="F81">
            <v>0</v>
          </cell>
          <cell r="G81">
            <v>0</v>
          </cell>
          <cell r="H81">
            <v>0</v>
          </cell>
          <cell r="I81">
            <v>0</v>
          </cell>
          <cell r="J81">
            <v>0</v>
          </cell>
          <cell r="K81">
            <v>0</v>
          </cell>
        </row>
        <row r="83">
          <cell r="F83">
            <v>-4731339</v>
          </cell>
          <cell r="G83">
            <v>0</v>
          </cell>
          <cell r="H83">
            <v>-4731339</v>
          </cell>
          <cell r="I83">
            <v>0</v>
          </cell>
          <cell r="J83">
            <v>-4731339</v>
          </cell>
          <cell r="K83">
            <v>-1690104</v>
          </cell>
        </row>
        <row r="84">
          <cell r="F84">
            <v>-662388</v>
          </cell>
          <cell r="G84">
            <v>0</v>
          </cell>
          <cell r="H84">
            <v>-662388</v>
          </cell>
          <cell r="I84">
            <v>0</v>
          </cell>
          <cell r="J84">
            <v>-662388</v>
          </cell>
          <cell r="K84">
            <v>-231916</v>
          </cell>
        </row>
        <row r="85">
          <cell r="F85">
            <v>-60005</v>
          </cell>
          <cell r="G85">
            <v>0</v>
          </cell>
          <cell r="H85">
            <v>-60005</v>
          </cell>
          <cell r="I85">
            <v>0</v>
          </cell>
          <cell r="J85">
            <v>-60005</v>
          </cell>
          <cell r="K85">
            <v>-100000</v>
          </cell>
        </row>
        <row r="86">
          <cell r="F86">
            <v>-5453732</v>
          </cell>
          <cell r="G86">
            <v>0</v>
          </cell>
          <cell r="H86">
            <v>-5453732</v>
          </cell>
          <cell r="I86">
            <v>0</v>
          </cell>
          <cell r="J86">
            <v>-5453732</v>
          </cell>
          <cell r="K86">
            <v>-2022020</v>
          </cell>
        </row>
        <row r="88">
          <cell r="F88">
            <v>-337825</v>
          </cell>
          <cell r="G88">
            <v>0</v>
          </cell>
          <cell r="H88">
            <v>-337825</v>
          </cell>
          <cell r="I88">
            <v>0</v>
          </cell>
          <cell r="J88">
            <v>-337825</v>
          </cell>
          <cell r="K88">
            <v>-156214</v>
          </cell>
        </row>
        <row r="89">
          <cell r="F89">
            <v>-337825</v>
          </cell>
          <cell r="G89">
            <v>0</v>
          </cell>
          <cell r="H89">
            <v>-337825</v>
          </cell>
          <cell r="I89">
            <v>0</v>
          </cell>
          <cell r="J89">
            <v>-337825</v>
          </cell>
          <cell r="K89">
            <v>-156214</v>
          </cell>
        </row>
        <row r="91">
          <cell r="F91">
            <v>-2424744</v>
          </cell>
          <cell r="G91">
            <v>0</v>
          </cell>
          <cell r="H91">
            <v>-2424744</v>
          </cell>
          <cell r="I91">
            <v>0</v>
          </cell>
          <cell r="J91">
            <v>-2424744</v>
          </cell>
          <cell r="K91">
            <v>-1186864</v>
          </cell>
        </row>
        <row r="92">
          <cell r="F92">
            <v>-2424744</v>
          </cell>
          <cell r="G92">
            <v>0</v>
          </cell>
          <cell r="H92">
            <v>-2424744</v>
          </cell>
          <cell r="I92">
            <v>0</v>
          </cell>
          <cell r="J92">
            <v>-2424744</v>
          </cell>
          <cell r="K92">
            <v>-1186864</v>
          </cell>
        </row>
        <row r="94">
          <cell r="F94">
            <v>-3108199</v>
          </cell>
          <cell r="G94">
            <v>0</v>
          </cell>
          <cell r="H94">
            <v>-3108199</v>
          </cell>
          <cell r="I94">
            <v>0</v>
          </cell>
          <cell r="J94">
            <v>-3108199</v>
          </cell>
          <cell r="K94">
            <v>-4589064</v>
          </cell>
        </row>
        <row r="95">
          <cell r="F95">
            <v>-3108199</v>
          </cell>
          <cell r="G95">
            <v>0</v>
          </cell>
          <cell r="H95">
            <v>-3108199</v>
          </cell>
          <cell r="I95">
            <v>0</v>
          </cell>
          <cell r="J95">
            <v>-3108199</v>
          </cell>
          <cell r="K95">
            <v>-4589064</v>
          </cell>
        </row>
        <row r="97">
          <cell r="F97">
            <v>0</v>
          </cell>
          <cell r="G97">
            <v>0</v>
          </cell>
          <cell r="H97">
            <v>0</v>
          </cell>
          <cell r="I97">
            <v>0</v>
          </cell>
          <cell r="J97">
            <v>0</v>
          </cell>
          <cell r="K97">
            <v>0</v>
          </cell>
        </row>
        <row r="99">
          <cell r="F99">
            <v>0</v>
          </cell>
          <cell r="G99">
            <v>0</v>
          </cell>
          <cell r="H99">
            <v>0</v>
          </cell>
          <cell r="I99">
            <v>0</v>
          </cell>
          <cell r="J99">
            <v>0</v>
          </cell>
          <cell r="K99">
            <v>0</v>
          </cell>
        </row>
        <row r="100">
          <cell r="F100">
            <v>-1330490</v>
          </cell>
          <cell r="G100">
            <v>0</v>
          </cell>
          <cell r="H100">
            <v>-1330490</v>
          </cell>
          <cell r="I100">
            <v>0</v>
          </cell>
          <cell r="J100">
            <v>-1330490</v>
          </cell>
          <cell r="K100">
            <v>-1194352</v>
          </cell>
        </row>
        <row r="101">
          <cell r="F101">
            <v>-16589808</v>
          </cell>
          <cell r="G101">
            <v>0</v>
          </cell>
          <cell r="H101">
            <v>-16589808</v>
          </cell>
          <cell r="I101">
            <v>0</v>
          </cell>
          <cell r="J101">
            <v>-16589808</v>
          </cell>
          <cell r="K101">
            <v>-7754800</v>
          </cell>
        </row>
        <row r="102">
          <cell r="F102">
            <v>-47299</v>
          </cell>
          <cell r="G102">
            <v>0</v>
          </cell>
          <cell r="H102">
            <v>-47299</v>
          </cell>
          <cell r="I102">
            <v>0</v>
          </cell>
          <cell r="J102">
            <v>-47299</v>
          </cell>
          <cell r="K102">
            <v>0</v>
          </cell>
        </row>
        <row r="103">
          <cell r="F103">
            <v>-4746222</v>
          </cell>
          <cell r="G103">
            <v>0</v>
          </cell>
          <cell r="H103">
            <v>-4746222</v>
          </cell>
          <cell r="I103">
            <v>0</v>
          </cell>
          <cell r="J103">
            <v>-4746222</v>
          </cell>
          <cell r="K103">
            <v>0</v>
          </cell>
        </row>
        <row r="104">
          <cell r="F104">
            <v>-5</v>
          </cell>
          <cell r="G104">
            <v>0</v>
          </cell>
          <cell r="H104">
            <v>-5</v>
          </cell>
          <cell r="I104">
            <v>0</v>
          </cell>
          <cell r="J104">
            <v>-5</v>
          </cell>
          <cell r="K104">
            <v>0</v>
          </cell>
        </row>
        <row r="105">
          <cell r="F105">
            <v>-344315</v>
          </cell>
          <cell r="G105">
            <v>0</v>
          </cell>
          <cell r="H105">
            <v>-344315</v>
          </cell>
          <cell r="I105">
            <v>0</v>
          </cell>
          <cell r="J105">
            <v>-344315</v>
          </cell>
          <cell r="K105">
            <v>-183914</v>
          </cell>
        </row>
        <row r="106">
          <cell r="F106">
            <v>0</v>
          </cell>
          <cell r="G106">
            <v>0</v>
          </cell>
          <cell r="H106">
            <v>0</v>
          </cell>
          <cell r="I106">
            <v>0</v>
          </cell>
          <cell r="J106">
            <v>0</v>
          </cell>
          <cell r="K106">
            <v>0</v>
          </cell>
        </row>
        <row r="107">
          <cell r="F107">
            <v>-18228155</v>
          </cell>
          <cell r="G107">
            <v>0</v>
          </cell>
          <cell r="H107">
            <v>-18228155</v>
          </cell>
          <cell r="I107">
            <v>0</v>
          </cell>
          <cell r="J107">
            <v>-18228155</v>
          </cell>
          <cell r="K107">
            <v>-18228155</v>
          </cell>
        </row>
        <row r="108">
          <cell r="F108">
            <v>-418935</v>
          </cell>
          <cell r="G108">
            <v>0</v>
          </cell>
          <cell r="H108">
            <v>-418935</v>
          </cell>
          <cell r="I108">
            <v>0</v>
          </cell>
          <cell r="J108">
            <v>-418935</v>
          </cell>
          <cell r="K108">
            <v>-367500</v>
          </cell>
        </row>
        <row r="109">
          <cell r="F109">
            <v>-1667086</v>
          </cell>
          <cell r="G109">
            <v>0</v>
          </cell>
          <cell r="H109">
            <v>-1667086</v>
          </cell>
          <cell r="I109">
            <v>0</v>
          </cell>
          <cell r="J109">
            <v>-1667086</v>
          </cell>
          <cell r="K109">
            <v>-46654</v>
          </cell>
        </row>
        <row r="110">
          <cell r="F110">
            <v>-9278472</v>
          </cell>
          <cell r="G110">
            <v>0</v>
          </cell>
          <cell r="H110">
            <v>-9278472</v>
          </cell>
          <cell r="I110">
            <v>0</v>
          </cell>
          <cell r="J110">
            <v>-9278472</v>
          </cell>
          <cell r="K110">
            <v>-8281615</v>
          </cell>
        </row>
        <row r="111">
          <cell r="F111">
            <v>-695032</v>
          </cell>
          <cell r="G111">
            <v>0</v>
          </cell>
          <cell r="H111">
            <v>-695032</v>
          </cell>
          <cell r="I111">
            <v>0</v>
          </cell>
          <cell r="J111">
            <v>-695032</v>
          </cell>
          <cell r="K111">
            <v>-695032</v>
          </cell>
        </row>
        <row r="112">
          <cell r="F112">
            <v>-20716</v>
          </cell>
          <cell r="G112">
            <v>0</v>
          </cell>
          <cell r="H112">
            <v>-20716</v>
          </cell>
          <cell r="I112">
            <v>0</v>
          </cell>
          <cell r="J112">
            <v>-20716</v>
          </cell>
          <cell r="K112">
            <v>-10217</v>
          </cell>
        </row>
        <row r="113">
          <cell r="F113">
            <v>-100037</v>
          </cell>
          <cell r="G113">
            <v>0</v>
          </cell>
          <cell r="H113">
            <v>-100037</v>
          </cell>
          <cell r="I113">
            <v>0</v>
          </cell>
          <cell r="J113">
            <v>-100037</v>
          </cell>
          <cell r="K113">
            <v>-100625</v>
          </cell>
        </row>
        <row r="114">
          <cell r="F114">
            <v>-636349</v>
          </cell>
          <cell r="G114">
            <v>0</v>
          </cell>
          <cell r="H114">
            <v>-636349</v>
          </cell>
          <cell r="I114">
            <v>0</v>
          </cell>
          <cell r="J114">
            <v>-636349</v>
          </cell>
          <cell r="K114">
            <v>0</v>
          </cell>
        </row>
        <row r="115">
          <cell r="F115">
            <v>-54102921</v>
          </cell>
          <cell r="G115">
            <v>0</v>
          </cell>
          <cell r="H115">
            <v>-54102921</v>
          </cell>
          <cell r="I115">
            <v>0</v>
          </cell>
          <cell r="J115">
            <v>-54102921</v>
          </cell>
          <cell r="K115">
            <v>-36862864</v>
          </cell>
        </row>
        <row r="117">
          <cell r="F117">
            <v>0</v>
          </cell>
          <cell r="G117">
            <v>0</v>
          </cell>
          <cell r="H117">
            <v>0</v>
          </cell>
          <cell r="I117">
            <v>0</v>
          </cell>
          <cell r="J117">
            <v>0</v>
          </cell>
          <cell r="K117">
            <v>0</v>
          </cell>
        </row>
        <row r="119">
          <cell r="F119">
            <v>0</v>
          </cell>
          <cell r="G119">
            <v>0</v>
          </cell>
          <cell r="H119">
            <v>0</v>
          </cell>
          <cell r="I119">
            <v>0</v>
          </cell>
          <cell r="J119">
            <v>0</v>
          </cell>
          <cell r="K119">
            <v>0</v>
          </cell>
        </row>
        <row r="121">
          <cell r="F121">
            <v>0</v>
          </cell>
          <cell r="G121">
            <v>0</v>
          </cell>
          <cell r="H121">
            <v>0</v>
          </cell>
          <cell r="I121">
            <v>0</v>
          </cell>
          <cell r="J121">
            <v>0</v>
          </cell>
          <cell r="K121">
            <v>0</v>
          </cell>
        </row>
        <row r="123">
          <cell r="F123">
            <v>-8059575</v>
          </cell>
          <cell r="G123">
            <v>0</v>
          </cell>
          <cell r="H123">
            <v>-8059575</v>
          </cell>
          <cell r="I123">
            <v>0</v>
          </cell>
          <cell r="J123">
            <v>-8059575</v>
          </cell>
          <cell r="K123">
            <v>4981651</v>
          </cell>
        </row>
        <row r="124">
          <cell r="F124">
            <v>-8059575</v>
          </cell>
          <cell r="G124">
            <v>0</v>
          </cell>
          <cell r="H124">
            <v>-8059575</v>
          </cell>
          <cell r="I124">
            <v>0</v>
          </cell>
          <cell r="J124">
            <v>-8059575</v>
          </cell>
          <cell r="K124">
            <v>4981651</v>
          </cell>
        </row>
        <row r="126">
          <cell r="F126">
            <v>101531700</v>
          </cell>
          <cell r="G126">
            <v>0</v>
          </cell>
          <cell r="H126">
            <v>101531700</v>
          </cell>
          <cell r="I126">
            <v>0</v>
          </cell>
          <cell r="J126">
            <v>101531700</v>
          </cell>
          <cell r="K126">
            <v>81539966</v>
          </cell>
        </row>
        <row r="127">
          <cell r="F127">
            <v>101531700</v>
          </cell>
          <cell r="G127">
            <v>0</v>
          </cell>
          <cell r="H127">
            <v>101531700</v>
          </cell>
          <cell r="I127">
            <v>0</v>
          </cell>
          <cell r="J127">
            <v>101531700</v>
          </cell>
          <cell r="K127">
            <v>81539966</v>
          </cell>
        </row>
        <row r="129">
          <cell r="F129">
            <v>-3619526683</v>
          </cell>
          <cell r="G129">
            <v>0</v>
          </cell>
          <cell r="H129">
            <v>-3619526683</v>
          </cell>
          <cell r="I129">
            <v>0</v>
          </cell>
          <cell r="J129">
            <v>-3619526683</v>
          </cell>
          <cell r="K129">
            <v>-1926514293</v>
          </cell>
        </row>
        <row r="130">
          <cell r="F130">
            <v>1104223371</v>
          </cell>
          <cell r="G130">
            <v>0</v>
          </cell>
          <cell r="H130">
            <v>1104223371</v>
          </cell>
          <cell r="I130">
            <v>0</v>
          </cell>
          <cell r="J130">
            <v>1104223371</v>
          </cell>
          <cell r="K130">
            <v>2444365150</v>
          </cell>
        </row>
        <row r="131">
          <cell r="F131">
            <v>-3148274875</v>
          </cell>
          <cell r="G131">
            <v>0</v>
          </cell>
          <cell r="H131">
            <v>-3148274875</v>
          </cell>
          <cell r="I131">
            <v>0</v>
          </cell>
          <cell r="J131">
            <v>-3148274875</v>
          </cell>
          <cell r="K131">
            <v>-905792371</v>
          </cell>
        </row>
        <row r="132">
          <cell r="F132">
            <v>4289450608</v>
          </cell>
          <cell r="G132">
            <v>0</v>
          </cell>
          <cell r="H132">
            <v>4289450608</v>
          </cell>
          <cell r="I132">
            <v>0</v>
          </cell>
          <cell r="J132">
            <v>4289450608</v>
          </cell>
          <cell r="K132">
            <v>1217912416</v>
          </cell>
        </row>
        <row r="133">
          <cell r="F133">
            <v>104865494</v>
          </cell>
          <cell r="G133">
            <v>0</v>
          </cell>
          <cell r="H133">
            <v>104865494</v>
          </cell>
          <cell r="I133">
            <v>0</v>
          </cell>
          <cell r="J133">
            <v>104865494</v>
          </cell>
          <cell r="K133">
            <v>-10668890</v>
          </cell>
        </row>
        <row r="134">
          <cell r="F134">
            <v>-968707905</v>
          </cell>
          <cell r="G134">
            <v>0</v>
          </cell>
          <cell r="H134">
            <v>-968707905</v>
          </cell>
          <cell r="I134">
            <v>0</v>
          </cell>
          <cell r="J134">
            <v>-968707905</v>
          </cell>
          <cell r="K134">
            <v>-1677165963</v>
          </cell>
        </row>
        <row r="135">
          <cell r="F135">
            <v>-2237969990</v>
          </cell>
          <cell r="G135">
            <v>0</v>
          </cell>
          <cell r="H135">
            <v>-2237969990</v>
          </cell>
          <cell r="I135">
            <v>0</v>
          </cell>
          <cell r="J135">
            <v>-2237969990</v>
          </cell>
          <cell r="K135">
            <v>-857863951</v>
          </cell>
        </row>
        <row r="137">
          <cell r="F137">
            <v>-133135554</v>
          </cell>
          <cell r="G137">
            <v>0</v>
          </cell>
          <cell r="H137">
            <v>-133135554</v>
          </cell>
          <cell r="I137">
            <v>0</v>
          </cell>
          <cell r="J137">
            <v>-133135554</v>
          </cell>
          <cell r="K137">
            <v>-90373946</v>
          </cell>
        </row>
        <row r="138">
          <cell r="F138">
            <v>-133135554</v>
          </cell>
          <cell r="G138">
            <v>0</v>
          </cell>
          <cell r="H138">
            <v>-133135554</v>
          </cell>
          <cell r="I138">
            <v>0</v>
          </cell>
          <cell r="J138">
            <v>-133135554</v>
          </cell>
          <cell r="K138">
            <v>-90373946</v>
          </cell>
        </row>
        <row r="140">
          <cell r="F140">
            <v>0</v>
          </cell>
          <cell r="G140">
            <v>0</v>
          </cell>
          <cell r="H140">
            <v>0</v>
          </cell>
          <cell r="I140">
            <v>0</v>
          </cell>
          <cell r="J140">
            <v>0</v>
          </cell>
          <cell r="K140">
            <v>0</v>
          </cell>
        </row>
        <row r="142">
          <cell r="F142">
            <v>351220</v>
          </cell>
          <cell r="G142">
            <v>0</v>
          </cell>
          <cell r="H142">
            <v>351220</v>
          </cell>
          <cell r="I142">
            <v>0</v>
          </cell>
          <cell r="J142">
            <v>351220</v>
          </cell>
          <cell r="K142">
            <v>-784271</v>
          </cell>
        </row>
        <row r="143">
          <cell r="F143">
            <v>13904550</v>
          </cell>
          <cell r="G143">
            <v>0</v>
          </cell>
          <cell r="H143">
            <v>13904550</v>
          </cell>
          <cell r="I143">
            <v>0</v>
          </cell>
          <cell r="J143">
            <v>13904550</v>
          </cell>
          <cell r="K143">
            <v>-71280248</v>
          </cell>
        </row>
        <row r="144">
          <cell r="F144">
            <v>-842630</v>
          </cell>
          <cell r="G144">
            <v>0</v>
          </cell>
          <cell r="H144">
            <v>-842630</v>
          </cell>
          <cell r="I144">
            <v>0</v>
          </cell>
          <cell r="J144">
            <v>-842630</v>
          </cell>
          <cell r="K144">
            <v>-330138</v>
          </cell>
        </row>
        <row r="145">
          <cell r="F145">
            <v>13413140</v>
          </cell>
          <cell r="G145">
            <v>0</v>
          </cell>
          <cell r="H145">
            <v>13413140</v>
          </cell>
          <cell r="I145">
            <v>0</v>
          </cell>
          <cell r="J145">
            <v>13413140</v>
          </cell>
          <cell r="K145">
            <v>-72394657</v>
          </cell>
        </row>
        <row r="147">
          <cell r="F147">
            <v>0</v>
          </cell>
          <cell r="G147">
            <v>0</v>
          </cell>
          <cell r="H147">
            <v>0</v>
          </cell>
          <cell r="I147">
            <v>0</v>
          </cell>
          <cell r="J147">
            <v>0</v>
          </cell>
          <cell r="K147">
            <v>0</v>
          </cell>
        </row>
        <row r="149">
          <cell r="F149">
            <v>-24347106</v>
          </cell>
          <cell r="G149">
            <v>0</v>
          </cell>
          <cell r="H149">
            <v>-24347106</v>
          </cell>
          <cell r="I149">
            <v>0</v>
          </cell>
          <cell r="J149">
            <v>-24347106</v>
          </cell>
          <cell r="K149">
            <v>-31652140</v>
          </cell>
        </row>
        <row r="150">
          <cell r="F150">
            <v>-14737</v>
          </cell>
          <cell r="G150">
            <v>0</v>
          </cell>
          <cell r="H150">
            <v>-14737</v>
          </cell>
          <cell r="I150">
            <v>0</v>
          </cell>
          <cell r="J150">
            <v>-14737</v>
          </cell>
          <cell r="K150">
            <v>-962972</v>
          </cell>
        </row>
        <row r="151">
          <cell r="F151">
            <v>-5096076</v>
          </cell>
          <cell r="G151">
            <v>0</v>
          </cell>
          <cell r="H151">
            <v>-5096076</v>
          </cell>
          <cell r="I151">
            <v>0</v>
          </cell>
          <cell r="J151">
            <v>-5096076</v>
          </cell>
          <cell r="K151">
            <v>-4202792</v>
          </cell>
        </row>
        <row r="152">
          <cell r="F152">
            <v>1876207</v>
          </cell>
          <cell r="G152">
            <v>0</v>
          </cell>
          <cell r="H152">
            <v>1876207</v>
          </cell>
          <cell r="I152">
            <v>0</v>
          </cell>
          <cell r="J152">
            <v>1876207</v>
          </cell>
          <cell r="K152">
            <v>0</v>
          </cell>
        </row>
        <row r="153">
          <cell r="F153">
            <v>6880</v>
          </cell>
          <cell r="G153">
            <v>0</v>
          </cell>
          <cell r="H153">
            <v>6880</v>
          </cell>
          <cell r="I153">
            <v>0</v>
          </cell>
          <cell r="J153">
            <v>6880</v>
          </cell>
          <cell r="K153">
            <v>4340836</v>
          </cell>
        </row>
        <row r="154">
          <cell r="F154">
            <v>-27574832</v>
          </cell>
          <cell r="G154">
            <v>0</v>
          </cell>
          <cell r="H154">
            <v>-27574832</v>
          </cell>
          <cell r="I154">
            <v>0</v>
          </cell>
          <cell r="J154">
            <v>-27574832</v>
          </cell>
          <cell r="K154">
            <v>-32477068</v>
          </cell>
        </row>
        <row r="156">
          <cell r="F156">
            <v>-198489941</v>
          </cell>
          <cell r="G156">
            <v>0</v>
          </cell>
          <cell r="H156">
            <v>-198489941</v>
          </cell>
          <cell r="I156">
            <v>0</v>
          </cell>
          <cell r="J156">
            <v>-198489941</v>
          </cell>
          <cell r="K156">
            <v>-114963915</v>
          </cell>
        </row>
        <row r="157">
          <cell r="F157">
            <v>-32648906</v>
          </cell>
          <cell r="G157">
            <v>0</v>
          </cell>
          <cell r="H157">
            <v>-32648906</v>
          </cell>
          <cell r="I157">
            <v>0</v>
          </cell>
          <cell r="J157">
            <v>-32648906</v>
          </cell>
          <cell r="K157">
            <v>-13422664</v>
          </cell>
        </row>
        <row r="158">
          <cell r="F158">
            <v>-231138847</v>
          </cell>
          <cell r="G158">
            <v>0</v>
          </cell>
          <cell r="H158">
            <v>-231138847</v>
          </cell>
          <cell r="I158">
            <v>0</v>
          </cell>
          <cell r="J158">
            <v>-231138847</v>
          </cell>
          <cell r="K158">
            <v>-128386579</v>
          </cell>
        </row>
        <row r="160">
          <cell r="F160">
            <v>0</v>
          </cell>
          <cell r="G160">
            <v>0</v>
          </cell>
          <cell r="H160">
            <v>0</v>
          </cell>
          <cell r="I160">
            <v>0</v>
          </cell>
          <cell r="J160">
            <v>0</v>
          </cell>
          <cell r="K160">
            <v>0</v>
          </cell>
        </row>
        <row r="162">
          <cell r="F162">
            <v>-10397042</v>
          </cell>
          <cell r="G162">
            <v>0</v>
          </cell>
          <cell r="H162">
            <v>-10397042</v>
          </cell>
          <cell r="I162">
            <v>0</v>
          </cell>
          <cell r="J162">
            <v>-10397042</v>
          </cell>
          <cell r="K162">
            <v>-1932528</v>
          </cell>
        </row>
        <row r="163">
          <cell r="F163">
            <v>-10397042</v>
          </cell>
          <cell r="G163">
            <v>0</v>
          </cell>
          <cell r="H163">
            <v>-10397042</v>
          </cell>
          <cell r="I163">
            <v>0</v>
          </cell>
          <cell r="J163">
            <v>-10397042</v>
          </cell>
          <cell r="K163">
            <v>-1932528</v>
          </cell>
        </row>
        <row r="165">
          <cell r="F165">
            <v>-1563</v>
          </cell>
          <cell r="G165">
            <v>0</v>
          </cell>
          <cell r="H165">
            <v>-1563</v>
          </cell>
          <cell r="I165">
            <v>0</v>
          </cell>
          <cell r="J165">
            <v>-1563</v>
          </cell>
          <cell r="K165">
            <v>-450</v>
          </cell>
        </row>
        <row r="166">
          <cell r="F166">
            <v>-1563</v>
          </cell>
          <cell r="G166">
            <v>0</v>
          </cell>
          <cell r="H166">
            <v>-1563</v>
          </cell>
          <cell r="I166">
            <v>0</v>
          </cell>
          <cell r="J166">
            <v>-1563</v>
          </cell>
          <cell r="K166">
            <v>-450</v>
          </cell>
        </row>
        <row r="168">
          <cell r="F168">
            <v>-225000</v>
          </cell>
          <cell r="G168">
            <v>0</v>
          </cell>
          <cell r="H168">
            <v>-225000</v>
          </cell>
          <cell r="I168">
            <v>0</v>
          </cell>
          <cell r="J168">
            <v>-225000</v>
          </cell>
          <cell r="K168">
            <v>-250000</v>
          </cell>
        </row>
        <row r="169">
          <cell r="F169">
            <v>-225000</v>
          </cell>
          <cell r="G169">
            <v>0</v>
          </cell>
          <cell r="H169">
            <v>-225000</v>
          </cell>
          <cell r="I169">
            <v>0</v>
          </cell>
          <cell r="J169">
            <v>-225000</v>
          </cell>
          <cell r="K169">
            <v>-250000</v>
          </cell>
        </row>
        <row r="171">
          <cell r="F171">
            <v>-2887599</v>
          </cell>
          <cell r="G171">
            <v>0</v>
          </cell>
          <cell r="H171">
            <v>-2887599</v>
          </cell>
          <cell r="I171">
            <v>0</v>
          </cell>
          <cell r="J171">
            <v>-2887599</v>
          </cell>
          <cell r="K171">
            <v>-52815</v>
          </cell>
        </row>
        <row r="172">
          <cell r="F172">
            <v>-450897</v>
          </cell>
          <cell r="G172">
            <v>0</v>
          </cell>
          <cell r="H172">
            <v>-450897</v>
          </cell>
          <cell r="I172">
            <v>0</v>
          </cell>
          <cell r="J172">
            <v>-450897</v>
          </cell>
          <cell r="K172">
            <v>-580047</v>
          </cell>
        </row>
        <row r="173">
          <cell r="F173">
            <v>-234339</v>
          </cell>
          <cell r="G173">
            <v>0</v>
          </cell>
          <cell r="H173">
            <v>-234339</v>
          </cell>
          <cell r="I173">
            <v>0</v>
          </cell>
          <cell r="J173">
            <v>-234339</v>
          </cell>
          <cell r="K173">
            <v>-299378</v>
          </cell>
        </row>
        <row r="174">
          <cell r="F174">
            <v>-236307</v>
          </cell>
          <cell r="G174">
            <v>0</v>
          </cell>
          <cell r="H174">
            <v>-236307</v>
          </cell>
          <cell r="I174">
            <v>0</v>
          </cell>
          <cell r="J174">
            <v>-236307</v>
          </cell>
          <cell r="K174">
            <v>-152554</v>
          </cell>
        </row>
        <row r="175">
          <cell r="F175">
            <v>-1475264</v>
          </cell>
          <cell r="G175">
            <v>0</v>
          </cell>
          <cell r="H175">
            <v>-1475264</v>
          </cell>
          <cell r="I175">
            <v>0</v>
          </cell>
          <cell r="J175">
            <v>-1475264</v>
          </cell>
          <cell r="K175">
            <v>-1961315</v>
          </cell>
        </row>
        <row r="176">
          <cell r="F176">
            <v>-263</v>
          </cell>
          <cell r="G176">
            <v>0</v>
          </cell>
          <cell r="H176">
            <v>-263</v>
          </cell>
          <cell r="I176">
            <v>0</v>
          </cell>
          <cell r="J176">
            <v>-263</v>
          </cell>
          <cell r="K176">
            <v>0</v>
          </cell>
        </row>
        <row r="177">
          <cell r="F177">
            <v>-14480932</v>
          </cell>
          <cell r="G177">
            <v>0</v>
          </cell>
          <cell r="H177">
            <v>-14480932</v>
          </cell>
          <cell r="I177">
            <v>0</v>
          </cell>
          <cell r="J177">
            <v>-14480932</v>
          </cell>
          <cell r="K177">
            <v>-6830195</v>
          </cell>
        </row>
        <row r="178">
          <cell r="F178">
            <v>0</v>
          </cell>
          <cell r="G178">
            <v>0</v>
          </cell>
          <cell r="H178">
            <v>0</v>
          </cell>
          <cell r="I178">
            <v>0</v>
          </cell>
          <cell r="J178">
            <v>0</v>
          </cell>
          <cell r="K178">
            <v>-192917</v>
          </cell>
        </row>
        <row r="179">
          <cell r="F179">
            <v>-123685</v>
          </cell>
          <cell r="G179">
            <v>0</v>
          </cell>
          <cell r="H179">
            <v>-123685</v>
          </cell>
          <cell r="I179">
            <v>0</v>
          </cell>
          <cell r="J179">
            <v>-123685</v>
          </cell>
          <cell r="K179">
            <v>-21224</v>
          </cell>
        </row>
        <row r="180">
          <cell r="F180">
            <v>-19889286</v>
          </cell>
          <cell r="G180">
            <v>0</v>
          </cell>
          <cell r="H180">
            <v>-19889286</v>
          </cell>
          <cell r="I180">
            <v>0</v>
          </cell>
          <cell r="J180">
            <v>-19889286</v>
          </cell>
          <cell r="K180">
            <v>-10090445</v>
          </cell>
        </row>
        <row r="182">
          <cell r="F182">
            <v>-1031154</v>
          </cell>
          <cell r="G182">
            <v>0</v>
          </cell>
          <cell r="H182">
            <v>-1031154</v>
          </cell>
          <cell r="I182">
            <v>0</v>
          </cell>
          <cell r="J182">
            <v>-1031154</v>
          </cell>
          <cell r="K182">
            <v>-227295</v>
          </cell>
        </row>
        <row r="183">
          <cell r="F183">
            <v>-257250</v>
          </cell>
          <cell r="G183">
            <v>0</v>
          </cell>
          <cell r="H183">
            <v>-257250</v>
          </cell>
          <cell r="I183">
            <v>0</v>
          </cell>
          <cell r="J183">
            <v>-257250</v>
          </cell>
          <cell r="K183">
            <v>-5595045</v>
          </cell>
        </row>
        <row r="184">
          <cell r="F184">
            <v>-55</v>
          </cell>
          <cell r="G184">
            <v>0</v>
          </cell>
          <cell r="H184">
            <v>-55</v>
          </cell>
          <cell r="I184">
            <v>0</v>
          </cell>
          <cell r="J184">
            <v>-55</v>
          </cell>
          <cell r="K184">
            <v>-62964</v>
          </cell>
        </row>
        <row r="185">
          <cell r="F185">
            <v>-1288459</v>
          </cell>
          <cell r="G185">
            <v>0</v>
          </cell>
          <cell r="H185">
            <v>-1288459</v>
          </cell>
          <cell r="I185">
            <v>0</v>
          </cell>
          <cell r="J185">
            <v>-1288459</v>
          </cell>
          <cell r="K185">
            <v>-5885304</v>
          </cell>
        </row>
        <row r="187">
          <cell r="F187">
            <v>-12045683</v>
          </cell>
          <cell r="G187">
            <v>0</v>
          </cell>
          <cell r="H187">
            <v>-12045683</v>
          </cell>
          <cell r="I187">
            <v>0</v>
          </cell>
          <cell r="J187">
            <v>-12045683</v>
          </cell>
          <cell r="K187">
            <v>0</v>
          </cell>
        </row>
        <row r="188">
          <cell r="F188">
            <v>0</v>
          </cell>
          <cell r="G188">
            <v>0</v>
          </cell>
          <cell r="H188">
            <v>0</v>
          </cell>
          <cell r="I188">
            <v>0</v>
          </cell>
          <cell r="J188">
            <v>0</v>
          </cell>
          <cell r="K188">
            <v>3893195</v>
          </cell>
        </row>
        <row r="189">
          <cell r="F189">
            <v>-12045683</v>
          </cell>
          <cell r="G189">
            <v>0</v>
          </cell>
          <cell r="H189">
            <v>-12045683</v>
          </cell>
          <cell r="I189">
            <v>0</v>
          </cell>
          <cell r="J189">
            <v>-12045683</v>
          </cell>
          <cell r="K189">
            <v>3893195</v>
          </cell>
        </row>
        <row r="191">
          <cell r="F191">
            <v>48494690</v>
          </cell>
          <cell r="G191">
            <v>0</v>
          </cell>
          <cell r="H191">
            <v>48494690</v>
          </cell>
          <cell r="I191">
            <v>0</v>
          </cell>
          <cell r="J191">
            <v>48494690</v>
          </cell>
          <cell r="K191">
            <v>23737331</v>
          </cell>
        </row>
        <row r="192">
          <cell r="F192">
            <v>6789292</v>
          </cell>
          <cell r="G192">
            <v>0</v>
          </cell>
          <cell r="H192">
            <v>6789292</v>
          </cell>
          <cell r="I192">
            <v>0</v>
          </cell>
          <cell r="J192">
            <v>6789292</v>
          </cell>
          <cell r="K192">
            <v>3705680</v>
          </cell>
        </row>
        <row r="193">
          <cell r="F193">
            <v>8834972</v>
          </cell>
          <cell r="G193">
            <v>0</v>
          </cell>
          <cell r="H193">
            <v>8834972</v>
          </cell>
          <cell r="I193">
            <v>0</v>
          </cell>
          <cell r="J193">
            <v>8834972</v>
          </cell>
          <cell r="K193">
            <v>4222589</v>
          </cell>
        </row>
        <row r="194">
          <cell r="F194">
            <v>64118954</v>
          </cell>
          <cell r="G194">
            <v>0</v>
          </cell>
          <cell r="H194">
            <v>64118954</v>
          </cell>
          <cell r="I194">
            <v>0</v>
          </cell>
          <cell r="J194">
            <v>64118954</v>
          </cell>
          <cell r="K194">
            <v>31665600</v>
          </cell>
        </row>
        <row r="196">
          <cell r="F196">
            <v>3597715</v>
          </cell>
          <cell r="G196">
            <v>0</v>
          </cell>
          <cell r="H196">
            <v>3597715</v>
          </cell>
          <cell r="I196">
            <v>0</v>
          </cell>
          <cell r="J196">
            <v>3597715</v>
          </cell>
          <cell r="K196">
            <v>2193791</v>
          </cell>
        </row>
        <row r="197">
          <cell r="F197">
            <v>3597715</v>
          </cell>
          <cell r="G197">
            <v>0</v>
          </cell>
          <cell r="H197">
            <v>3597715</v>
          </cell>
          <cell r="I197">
            <v>0</v>
          </cell>
          <cell r="J197">
            <v>3597715</v>
          </cell>
          <cell r="K197">
            <v>2193791</v>
          </cell>
        </row>
        <row r="199">
          <cell r="F199">
            <v>2424744</v>
          </cell>
          <cell r="G199">
            <v>0</v>
          </cell>
          <cell r="H199">
            <v>2424744</v>
          </cell>
          <cell r="I199">
            <v>0</v>
          </cell>
          <cell r="J199">
            <v>2424744</v>
          </cell>
          <cell r="K199">
            <v>1186864</v>
          </cell>
        </row>
        <row r="200">
          <cell r="F200">
            <v>2424744</v>
          </cell>
          <cell r="G200">
            <v>0</v>
          </cell>
          <cell r="H200">
            <v>2424744</v>
          </cell>
          <cell r="I200">
            <v>0</v>
          </cell>
          <cell r="J200">
            <v>2424744</v>
          </cell>
          <cell r="K200">
            <v>1186864</v>
          </cell>
        </row>
        <row r="202">
          <cell r="F202">
            <v>948493</v>
          </cell>
          <cell r="G202">
            <v>0</v>
          </cell>
          <cell r="H202">
            <v>948493</v>
          </cell>
          <cell r="I202">
            <v>0</v>
          </cell>
          <cell r="J202">
            <v>948493</v>
          </cell>
          <cell r="K202">
            <v>572053</v>
          </cell>
        </row>
        <row r="203">
          <cell r="F203">
            <v>19149</v>
          </cell>
          <cell r="G203">
            <v>0</v>
          </cell>
          <cell r="H203">
            <v>19149</v>
          </cell>
          <cell r="I203">
            <v>0</v>
          </cell>
          <cell r="J203">
            <v>19149</v>
          </cell>
          <cell r="K203">
            <v>11500</v>
          </cell>
        </row>
        <row r="204">
          <cell r="F204">
            <v>0</v>
          </cell>
          <cell r="G204">
            <v>0</v>
          </cell>
          <cell r="H204">
            <v>0</v>
          </cell>
          <cell r="I204">
            <v>0</v>
          </cell>
          <cell r="J204">
            <v>0</v>
          </cell>
          <cell r="K204">
            <v>21985</v>
          </cell>
        </row>
        <row r="205">
          <cell r="F205">
            <v>254792</v>
          </cell>
          <cell r="G205">
            <v>0</v>
          </cell>
          <cell r="H205">
            <v>254792</v>
          </cell>
          <cell r="I205">
            <v>0</v>
          </cell>
          <cell r="J205">
            <v>254792</v>
          </cell>
          <cell r="K205">
            <v>214250</v>
          </cell>
        </row>
        <row r="206">
          <cell r="F206">
            <v>103905</v>
          </cell>
          <cell r="G206">
            <v>0</v>
          </cell>
          <cell r="H206">
            <v>103905</v>
          </cell>
          <cell r="I206">
            <v>0</v>
          </cell>
          <cell r="J206">
            <v>103905</v>
          </cell>
          <cell r="K206">
            <v>100000</v>
          </cell>
        </row>
        <row r="207">
          <cell r="F207">
            <v>1326339</v>
          </cell>
          <cell r="G207">
            <v>0</v>
          </cell>
          <cell r="H207">
            <v>1326339</v>
          </cell>
          <cell r="I207">
            <v>0</v>
          </cell>
          <cell r="J207">
            <v>1326339</v>
          </cell>
          <cell r="K207">
            <v>919788</v>
          </cell>
        </row>
        <row r="209">
          <cell r="F209">
            <v>0</v>
          </cell>
          <cell r="G209">
            <v>0</v>
          </cell>
          <cell r="H209">
            <v>0</v>
          </cell>
          <cell r="I209">
            <v>0</v>
          </cell>
          <cell r="J209">
            <v>0</v>
          </cell>
          <cell r="K209">
            <v>0</v>
          </cell>
        </row>
        <row r="211">
          <cell r="F211">
            <v>0</v>
          </cell>
          <cell r="G211">
            <v>0</v>
          </cell>
          <cell r="H211">
            <v>0</v>
          </cell>
          <cell r="I211">
            <v>0</v>
          </cell>
          <cell r="J211">
            <v>0</v>
          </cell>
          <cell r="K211">
            <v>0</v>
          </cell>
        </row>
        <row r="213">
          <cell r="F213">
            <v>14042</v>
          </cell>
          <cell r="G213">
            <v>0</v>
          </cell>
          <cell r="H213">
            <v>14042</v>
          </cell>
          <cell r="I213">
            <v>0</v>
          </cell>
          <cell r="J213">
            <v>14042</v>
          </cell>
          <cell r="K213">
            <v>1255</v>
          </cell>
        </row>
        <row r="214">
          <cell r="F214">
            <v>1527</v>
          </cell>
          <cell r="G214">
            <v>0</v>
          </cell>
          <cell r="H214">
            <v>1527</v>
          </cell>
          <cell r="I214">
            <v>0</v>
          </cell>
          <cell r="J214">
            <v>1527</v>
          </cell>
          <cell r="K214">
            <v>0</v>
          </cell>
        </row>
        <row r="215">
          <cell r="F215">
            <v>216518</v>
          </cell>
          <cell r="G215">
            <v>0</v>
          </cell>
          <cell r="H215">
            <v>216518</v>
          </cell>
          <cell r="I215">
            <v>0</v>
          </cell>
          <cell r="J215">
            <v>216518</v>
          </cell>
          <cell r="K215">
            <v>115867</v>
          </cell>
        </row>
        <row r="216">
          <cell r="F216">
            <v>62498</v>
          </cell>
          <cell r="G216">
            <v>0</v>
          </cell>
          <cell r="H216">
            <v>62498</v>
          </cell>
          <cell r="I216">
            <v>0</v>
          </cell>
          <cell r="J216">
            <v>62498</v>
          </cell>
          <cell r="K216">
            <v>44124</v>
          </cell>
        </row>
        <row r="217">
          <cell r="F217">
            <v>36499</v>
          </cell>
          <cell r="G217">
            <v>0</v>
          </cell>
          <cell r="H217">
            <v>36499</v>
          </cell>
          <cell r="I217">
            <v>0</v>
          </cell>
          <cell r="J217">
            <v>36499</v>
          </cell>
          <cell r="K217">
            <v>20079</v>
          </cell>
        </row>
        <row r="218">
          <cell r="F218">
            <v>10060</v>
          </cell>
          <cell r="G218">
            <v>0</v>
          </cell>
          <cell r="H218">
            <v>10060</v>
          </cell>
          <cell r="I218">
            <v>0</v>
          </cell>
          <cell r="J218">
            <v>10060</v>
          </cell>
          <cell r="K218">
            <v>2968</v>
          </cell>
        </row>
        <row r="219">
          <cell r="F219">
            <v>341144</v>
          </cell>
          <cell r="G219">
            <v>0</v>
          </cell>
          <cell r="H219">
            <v>341144</v>
          </cell>
          <cell r="I219">
            <v>0</v>
          </cell>
          <cell r="J219">
            <v>341144</v>
          </cell>
          <cell r="K219">
            <v>184293</v>
          </cell>
        </row>
        <row r="221">
          <cell r="F221">
            <v>0</v>
          </cell>
          <cell r="G221">
            <v>0</v>
          </cell>
          <cell r="H221">
            <v>0</v>
          </cell>
          <cell r="I221">
            <v>0</v>
          </cell>
          <cell r="J221">
            <v>0</v>
          </cell>
          <cell r="K221">
            <v>0</v>
          </cell>
        </row>
        <row r="223">
          <cell r="F223">
            <v>0</v>
          </cell>
          <cell r="G223">
            <v>0</v>
          </cell>
          <cell r="H223">
            <v>0</v>
          </cell>
          <cell r="I223">
            <v>0</v>
          </cell>
          <cell r="J223">
            <v>0</v>
          </cell>
          <cell r="K223">
            <v>0</v>
          </cell>
        </row>
        <row r="224">
          <cell r="F224">
            <v>265835</v>
          </cell>
          <cell r="G224">
            <v>0</v>
          </cell>
          <cell r="H224">
            <v>265835</v>
          </cell>
          <cell r="I224">
            <v>0</v>
          </cell>
          <cell r="J224">
            <v>265835</v>
          </cell>
          <cell r="K224">
            <v>227196</v>
          </cell>
        </row>
        <row r="225">
          <cell r="F225">
            <v>25000</v>
          </cell>
          <cell r="G225">
            <v>0</v>
          </cell>
          <cell r="H225">
            <v>25000</v>
          </cell>
          <cell r="I225">
            <v>0</v>
          </cell>
          <cell r="J225">
            <v>25000</v>
          </cell>
          <cell r="K225">
            <v>24999</v>
          </cell>
        </row>
        <row r="226">
          <cell r="F226">
            <v>0</v>
          </cell>
          <cell r="G226">
            <v>0</v>
          </cell>
          <cell r="H226">
            <v>0</v>
          </cell>
          <cell r="I226">
            <v>0</v>
          </cell>
          <cell r="J226">
            <v>0</v>
          </cell>
          <cell r="K226">
            <v>0</v>
          </cell>
        </row>
        <row r="227">
          <cell r="F227">
            <v>0</v>
          </cell>
          <cell r="G227">
            <v>0</v>
          </cell>
          <cell r="H227">
            <v>0</v>
          </cell>
          <cell r="I227">
            <v>0</v>
          </cell>
          <cell r="J227">
            <v>0</v>
          </cell>
          <cell r="K227">
            <v>7875</v>
          </cell>
        </row>
        <row r="228">
          <cell r="F228">
            <v>290835</v>
          </cell>
          <cell r="G228">
            <v>0</v>
          </cell>
          <cell r="H228">
            <v>290835</v>
          </cell>
          <cell r="I228">
            <v>0</v>
          </cell>
          <cell r="J228">
            <v>290835</v>
          </cell>
          <cell r="K228">
            <v>260070</v>
          </cell>
        </row>
        <row r="230">
          <cell r="F230">
            <v>0</v>
          </cell>
          <cell r="G230">
            <v>0</v>
          </cell>
          <cell r="H230">
            <v>0</v>
          </cell>
          <cell r="I230">
            <v>0</v>
          </cell>
          <cell r="J230">
            <v>0</v>
          </cell>
          <cell r="K230">
            <v>0</v>
          </cell>
        </row>
        <row r="232">
          <cell r="F232">
            <v>0</v>
          </cell>
          <cell r="G232">
            <v>0</v>
          </cell>
          <cell r="H232">
            <v>0</v>
          </cell>
          <cell r="I232">
            <v>0</v>
          </cell>
          <cell r="J232">
            <v>0</v>
          </cell>
          <cell r="K232">
            <v>0</v>
          </cell>
        </row>
        <row r="234">
          <cell r="F234">
            <v>135878</v>
          </cell>
          <cell r="G234">
            <v>0</v>
          </cell>
          <cell r="H234">
            <v>135878</v>
          </cell>
          <cell r="I234">
            <v>0</v>
          </cell>
          <cell r="J234">
            <v>135878</v>
          </cell>
          <cell r="K234">
            <v>139035</v>
          </cell>
        </row>
        <row r="235">
          <cell r="F235">
            <v>11093</v>
          </cell>
          <cell r="G235">
            <v>0</v>
          </cell>
          <cell r="H235">
            <v>11093</v>
          </cell>
          <cell r="I235">
            <v>0</v>
          </cell>
          <cell r="J235">
            <v>11093</v>
          </cell>
          <cell r="K235">
            <v>9202</v>
          </cell>
        </row>
        <row r="236">
          <cell r="F236">
            <v>146971</v>
          </cell>
          <cell r="G236">
            <v>0</v>
          </cell>
          <cell r="H236">
            <v>146971</v>
          </cell>
          <cell r="I236">
            <v>0</v>
          </cell>
          <cell r="J236">
            <v>146971</v>
          </cell>
          <cell r="K236">
            <v>148237</v>
          </cell>
        </row>
        <row r="238">
          <cell r="F238">
            <v>527500</v>
          </cell>
          <cell r="G238">
            <v>0</v>
          </cell>
          <cell r="H238">
            <v>527500</v>
          </cell>
          <cell r="I238">
            <v>0</v>
          </cell>
          <cell r="J238">
            <v>527500</v>
          </cell>
          <cell r="K238">
            <v>502250</v>
          </cell>
        </row>
        <row r="239">
          <cell r="F239">
            <v>64936</v>
          </cell>
          <cell r="G239">
            <v>0</v>
          </cell>
          <cell r="H239">
            <v>64936</v>
          </cell>
          <cell r="I239">
            <v>0</v>
          </cell>
          <cell r="J239">
            <v>64936</v>
          </cell>
          <cell r="K239">
            <v>27250</v>
          </cell>
        </row>
        <row r="240">
          <cell r="F240">
            <v>592436</v>
          </cell>
          <cell r="G240">
            <v>0</v>
          </cell>
          <cell r="H240">
            <v>592436</v>
          </cell>
          <cell r="I240">
            <v>0</v>
          </cell>
          <cell r="J240">
            <v>592436</v>
          </cell>
          <cell r="K240">
            <v>529500</v>
          </cell>
        </row>
        <row r="242">
          <cell r="F242">
            <v>0</v>
          </cell>
          <cell r="G242">
            <v>0</v>
          </cell>
          <cell r="H242">
            <v>0</v>
          </cell>
          <cell r="I242">
            <v>0</v>
          </cell>
          <cell r="J242">
            <v>0</v>
          </cell>
          <cell r="K242">
            <v>0</v>
          </cell>
        </row>
        <row r="244">
          <cell r="F244">
            <v>0</v>
          </cell>
          <cell r="G244">
            <v>0</v>
          </cell>
          <cell r="H244">
            <v>0</v>
          </cell>
          <cell r="I244">
            <v>0</v>
          </cell>
          <cell r="J244">
            <v>0</v>
          </cell>
          <cell r="K244">
            <v>0</v>
          </cell>
        </row>
        <row r="246">
          <cell r="F246">
            <v>0</v>
          </cell>
          <cell r="G246">
            <v>0</v>
          </cell>
          <cell r="H246">
            <v>0</v>
          </cell>
          <cell r="I246">
            <v>0</v>
          </cell>
          <cell r="J246">
            <v>0</v>
          </cell>
          <cell r="K246">
            <v>2401235</v>
          </cell>
        </row>
        <row r="247">
          <cell r="F247">
            <v>0</v>
          </cell>
          <cell r="G247">
            <v>0</v>
          </cell>
          <cell r="H247">
            <v>0</v>
          </cell>
          <cell r="I247">
            <v>0</v>
          </cell>
          <cell r="J247">
            <v>0</v>
          </cell>
          <cell r="K247">
            <v>2401235</v>
          </cell>
        </row>
        <row r="249">
          <cell r="F249">
            <v>503427</v>
          </cell>
          <cell r="G249">
            <v>0</v>
          </cell>
          <cell r="H249">
            <v>503427</v>
          </cell>
          <cell r="I249">
            <v>0</v>
          </cell>
          <cell r="J249">
            <v>503427</v>
          </cell>
          <cell r="K249">
            <v>0</v>
          </cell>
        </row>
        <row r="250">
          <cell r="F250">
            <v>503427</v>
          </cell>
          <cell r="G250">
            <v>0</v>
          </cell>
          <cell r="H250">
            <v>503427</v>
          </cell>
          <cell r="I250">
            <v>0</v>
          </cell>
          <cell r="J250">
            <v>503427</v>
          </cell>
          <cell r="K250">
            <v>0</v>
          </cell>
        </row>
        <row r="252">
          <cell r="F252">
            <v>2294954</v>
          </cell>
          <cell r="G252">
            <v>0</v>
          </cell>
          <cell r="H252">
            <v>2294954</v>
          </cell>
          <cell r="I252">
            <v>0</v>
          </cell>
          <cell r="J252">
            <v>2294954</v>
          </cell>
          <cell r="K252">
            <v>0</v>
          </cell>
        </row>
        <row r="253">
          <cell r="F253">
            <v>321294</v>
          </cell>
          <cell r="G253">
            <v>0</v>
          </cell>
          <cell r="H253">
            <v>321294</v>
          </cell>
          <cell r="I253">
            <v>0</v>
          </cell>
          <cell r="J253">
            <v>321294</v>
          </cell>
          <cell r="K253">
            <v>0</v>
          </cell>
        </row>
        <row r="254">
          <cell r="F254">
            <v>2616248</v>
          </cell>
          <cell r="G254">
            <v>0</v>
          </cell>
          <cell r="H254">
            <v>2616248</v>
          </cell>
          <cell r="I254">
            <v>0</v>
          </cell>
          <cell r="J254">
            <v>2616248</v>
          </cell>
          <cell r="K254">
            <v>0</v>
          </cell>
        </row>
        <row r="256">
          <cell r="F256">
            <v>133135554</v>
          </cell>
          <cell r="G256">
            <v>0</v>
          </cell>
          <cell r="H256">
            <v>133135554</v>
          </cell>
          <cell r="I256">
            <v>0</v>
          </cell>
          <cell r="J256">
            <v>133135554</v>
          </cell>
          <cell r="K256">
            <v>90373946</v>
          </cell>
        </row>
        <row r="257">
          <cell r="F257">
            <v>133135554</v>
          </cell>
          <cell r="G257">
            <v>0</v>
          </cell>
          <cell r="H257">
            <v>133135554</v>
          </cell>
          <cell r="I257">
            <v>0</v>
          </cell>
          <cell r="J257">
            <v>133135554</v>
          </cell>
          <cell r="K257">
            <v>90373946</v>
          </cell>
        </row>
        <row r="259">
          <cell r="F259">
            <v>-104865494</v>
          </cell>
          <cell r="G259">
            <v>0</v>
          </cell>
          <cell r="H259">
            <v>-104865494</v>
          </cell>
          <cell r="I259">
            <v>0</v>
          </cell>
          <cell r="J259">
            <v>-104865494</v>
          </cell>
          <cell r="K259">
            <v>10668890</v>
          </cell>
        </row>
        <row r="260">
          <cell r="F260">
            <v>-104865494</v>
          </cell>
          <cell r="G260">
            <v>0</v>
          </cell>
          <cell r="H260">
            <v>-104865494</v>
          </cell>
          <cell r="I260">
            <v>0</v>
          </cell>
          <cell r="J260">
            <v>-104865494</v>
          </cell>
          <cell r="K260">
            <v>10668890</v>
          </cell>
        </row>
        <row r="262">
          <cell r="F262">
            <v>0</v>
          </cell>
          <cell r="G262">
            <v>0</v>
          </cell>
          <cell r="H262">
            <v>0</v>
          </cell>
          <cell r="I262">
            <v>0</v>
          </cell>
          <cell r="J262">
            <v>0</v>
          </cell>
          <cell r="K262">
            <v>0</v>
          </cell>
        </row>
        <row r="264">
          <cell r="F264">
            <v>0</v>
          </cell>
          <cell r="G264">
            <v>0</v>
          </cell>
          <cell r="H264">
            <v>0</v>
          </cell>
          <cell r="I264">
            <v>0</v>
          </cell>
          <cell r="J264">
            <v>0</v>
          </cell>
          <cell r="K264">
            <v>0</v>
          </cell>
        </row>
        <row r="266">
          <cell r="F266">
            <v>0</v>
          </cell>
          <cell r="G266">
            <v>0</v>
          </cell>
          <cell r="H266">
            <v>0</v>
          </cell>
          <cell r="I266">
            <v>0</v>
          </cell>
          <cell r="J266">
            <v>0</v>
          </cell>
          <cell r="K266">
            <v>0</v>
          </cell>
        </row>
        <row r="268">
          <cell r="F268">
            <v>0</v>
          </cell>
          <cell r="G268">
            <v>0</v>
          </cell>
          <cell r="H268">
            <v>0</v>
          </cell>
          <cell r="I268">
            <v>0</v>
          </cell>
          <cell r="J268">
            <v>0</v>
          </cell>
          <cell r="K268">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sheetData>
      <sheetData sheetId="16" refreshError="1"/>
      <sheetData sheetId="17">
        <row r="2">
          <cell r="F2" t="str">
            <v>Preliminary</v>
          </cell>
          <cell r="H2" t="str">
            <v>AJE</v>
          </cell>
          <cell r="I2" t="str">
            <v>Adjusted</v>
          </cell>
          <cell r="J2" t="str">
            <v>RJE</v>
          </cell>
          <cell r="K2" t="str">
            <v>2016</v>
          </cell>
          <cell r="M2" t="str">
            <v>2015</v>
          </cell>
        </row>
        <row r="4">
          <cell r="F4">
            <v>49125433</v>
          </cell>
          <cell r="H4">
            <v>0</v>
          </cell>
          <cell r="I4">
            <v>49125433</v>
          </cell>
          <cell r="J4">
            <v>0</v>
          </cell>
          <cell r="K4">
            <v>49125433</v>
          </cell>
          <cell r="M4">
            <v>622442</v>
          </cell>
        </row>
        <row r="5">
          <cell r="F5">
            <v>622797</v>
          </cell>
          <cell r="H5">
            <v>0</v>
          </cell>
          <cell r="I5">
            <v>622797</v>
          </cell>
          <cell r="J5">
            <v>0</v>
          </cell>
          <cell r="K5">
            <v>622797</v>
          </cell>
          <cell r="M5">
            <v>1169550</v>
          </cell>
        </row>
        <row r="6">
          <cell r="F6">
            <v>4385482</v>
          </cell>
          <cell r="H6">
            <v>0</v>
          </cell>
          <cell r="I6">
            <v>4385482</v>
          </cell>
          <cell r="J6">
            <v>0</v>
          </cell>
          <cell r="K6">
            <v>4385482</v>
          </cell>
          <cell r="M6">
            <v>10871335</v>
          </cell>
        </row>
        <row r="7">
          <cell r="F7">
            <v>1064305900</v>
          </cell>
          <cell r="H7">
            <v>0</v>
          </cell>
          <cell r="I7">
            <v>1064305900</v>
          </cell>
          <cell r="J7">
            <v>0</v>
          </cell>
          <cell r="K7">
            <v>1064305900</v>
          </cell>
          <cell r="M7">
            <v>1684446</v>
          </cell>
        </row>
        <row r="8">
          <cell r="F8">
            <v>165796027</v>
          </cell>
          <cell r="H8">
            <v>0</v>
          </cell>
          <cell r="I8">
            <v>165796027</v>
          </cell>
          <cell r="J8">
            <v>0</v>
          </cell>
          <cell r="K8">
            <v>165796027</v>
          </cell>
          <cell r="M8">
            <v>2580957</v>
          </cell>
        </row>
        <row r="9">
          <cell r="F9">
            <v>10895</v>
          </cell>
          <cell r="H9">
            <v>0</v>
          </cell>
          <cell r="I9">
            <v>10895</v>
          </cell>
          <cell r="J9">
            <v>0</v>
          </cell>
          <cell r="K9">
            <v>10895</v>
          </cell>
          <cell r="M9">
            <v>6500</v>
          </cell>
        </row>
        <row r="10">
          <cell r="F10">
            <v>2112690</v>
          </cell>
          <cell r="H10">
            <v>0</v>
          </cell>
          <cell r="I10">
            <v>2112690</v>
          </cell>
          <cell r="J10">
            <v>0</v>
          </cell>
          <cell r="K10">
            <v>2112690</v>
          </cell>
          <cell r="M10">
            <v>92941519</v>
          </cell>
        </row>
        <row r="11">
          <cell r="F11">
            <v>642679</v>
          </cell>
          <cell r="H11">
            <v>0</v>
          </cell>
          <cell r="I11">
            <v>642679</v>
          </cell>
          <cell r="J11">
            <v>0</v>
          </cell>
          <cell r="K11">
            <v>642679</v>
          </cell>
          <cell r="M11">
            <v>368391</v>
          </cell>
        </row>
        <row r="12">
          <cell r="F12">
            <v>4183339</v>
          </cell>
          <cell r="H12">
            <v>0</v>
          </cell>
          <cell r="I12">
            <v>4183339</v>
          </cell>
          <cell r="J12">
            <v>0</v>
          </cell>
          <cell r="K12">
            <v>4183339</v>
          </cell>
          <cell r="M12">
            <v>4129756</v>
          </cell>
        </row>
        <row r="13">
          <cell r="F13">
            <v>6500</v>
          </cell>
          <cell r="H13">
            <v>0</v>
          </cell>
          <cell r="I13">
            <v>6500</v>
          </cell>
          <cell r="J13">
            <v>0</v>
          </cell>
          <cell r="K13">
            <v>6500</v>
          </cell>
          <cell r="M13">
            <v>0</v>
          </cell>
        </row>
        <row r="14">
          <cell r="F14">
            <v>1291191742</v>
          </cell>
          <cell r="H14">
            <v>0</v>
          </cell>
          <cell r="I14">
            <v>1291191742</v>
          </cell>
          <cell r="J14">
            <v>0</v>
          </cell>
          <cell r="K14">
            <v>1291191742</v>
          </cell>
          <cell r="M14">
            <v>114374896</v>
          </cell>
        </row>
        <row r="16">
          <cell r="F16">
            <v>0</v>
          </cell>
          <cell r="H16">
            <v>0</v>
          </cell>
          <cell r="I16">
            <v>0</v>
          </cell>
          <cell r="J16">
            <v>0</v>
          </cell>
          <cell r="K16">
            <v>0</v>
          </cell>
          <cell r="M16">
            <v>0</v>
          </cell>
        </row>
        <row r="17">
          <cell r="F17">
            <v>0</v>
          </cell>
          <cell r="H17">
            <v>0</v>
          </cell>
          <cell r="I17">
            <v>0</v>
          </cell>
          <cell r="J17">
            <v>0</v>
          </cell>
          <cell r="K17">
            <v>0</v>
          </cell>
          <cell r="M17">
            <v>0</v>
          </cell>
        </row>
        <row r="19">
          <cell r="F19">
            <v>422528239</v>
          </cell>
          <cell r="H19">
            <v>0</v>
          </cell>
          <cell r="I19">
            <v>422528239</v>
          </cell>
          <cell r="J19">
            <v>0</v>
          </cell>
          <cell r="K19">
            <v>422528239</v>
          </cell>
          <cell r="M19">
            <v>214171076</v>
          </cell>
        </row>
        <row r="20">
          <cell r="F20">
            <v>1258462</v>
          </cell>
          <cell r="H20">
            <v>0</v>
          </cell>
          <cell r="I20">
            <v>1258462</v>
          </cell>
          <cell r="J20">
            <v>0</v>
          </cell>
          <cell r="K20">
            <v>1258462</v>
          </cell>
          <cell r="M20">
            <v>227308</v>
          </cell>
        </row>
        <row r="21">
          <cell r="F21">
            <v>-2083168</v>
          </cell>
          <cell r="H21">
            <v>0</v>
          </cell>
          <cell r="I21">
            <v>-2083168</v>
          </cell>
          <cell r="J21">
            <v>0</v>
          </cell>
          <cell r="K21">
            <v>-2083168</v>
          </cell>
          <cell r="M21">
            <v>-7271755</v>
          </cell>
        </row>
        <row r="22">
          <cell r="F22">
            <v>-9879502</v>
          </cell>
          <cell r="H22">
            <v>0</v>
          </cell>
          <cell r="I22">
            <v>-9879502</v>
          </cell>
          <cell r="J22">
            <v>0</v>
          </cell>
          <cell r="K22">
            <v>-9879502</v>
          </cell>
          <cell r="M22">
            <v>-19758391</v>
          </cell>
        </row>
        <row r="23">
          <cell r="F23">
            <v>70186266</v>
          </cell>
          <cell r="H23">
            <v>0</v>
          </cell>
          <cell r="I23">
            <v>70186266</v>
          </cell>
          <cell r="J23">
            <v>0</v>
          </cell>
          <cell r="K23">
            <v>70186266</v>
          </cell>
          <cell r="M23">
            <v>72353061</v>
          </cell>
        </row>
        <row r="24">
          <cell r="F24">
            <v>-59934000</v>
          </cell>
          <cell r="H24">
            <v>0</v>
          </cell>
          <cell r="I24">
            <v>-59934000</v>
          </cell>
          <cell r="J24">
            <v>0</v>
          </cell>
          <cell r="K24">
            <v>-59934000</v>
          </cell>
          <cell r="M24">
            <v>-44958000</v>
          </cell>
        </row>
        <row r="25">
          <cell r="F25">
            <v>-10252266</v>
          </cell>
          <cell r="H25">
            <v>0</v>
          </cell>
          <cell r="I25">
            <v>-10252266</v>
          </cell>
          <cell r="J25">
            <v>0</v>
          </cell>
          <cell r="K25">
            <v>-10252266</v>
          </cell>
          <cell r="M25">
            <v>-10252266</v>
          </cell>
        </row>
        <row r="26">
          <cell r="F26">
            <v>0</v>
          </cell>
          <cell r="H26">
            <v>0</v>
          </cell>
          <cell r="I26">
            <v>0</v>
          </cell>
          <cell r="J26">
            <v>0</v>
          </cell>
          <cell r="K26">
            <v>0</v>
          </cell>
          <cell r="M26">
            <v>-17142795</v>
          </cell>
        </row>
        <row r="27">
          <cell r="F27">
            <v>0</v>
          </cell>
          <cell r="H27">
            <v>0</v>
          </cell>
          <cell r="I27">
            <v>0</v>
          </cell>
          <cell r="J27">
            <v>0</v>
          </cell>
          <cell r="K27">
            <v>0</v>
          </cell>
          <cell r="M27">
            <v>0</v>
          </cell>
        </row>
        <row r="28">
          <cell r="F28">
            <v>411824031</v>
          </cell>
          <cell r="H28">
            <v>0</v>
          </cell>
          <cell r="I28">
            <v>411824031</v>
          </cell>
          <cell r="J28">
            <v>0</v>
          </cell>
          <cell r="K28">
            <v>411824031</v>
          </cell>
          <cell r="M28">
            <v>187368238</v>
          </cell>
        </row>
        <row r="30">
          <cell r="F30">
            <v>0</v>
          </cell>
          <cell r="H30">
            <v>0</v>
          </cell>
          <cell r="I30">
            <v>0</v>
          </cell>
          <cell r="J30">
            <v>0</v>
          </cell>
          <cell r="K30">
            <v>0</v>
          </cell>
          <cell r="M30">
            <v>0</v>
          </cell>
        </row>
        <row r="32">
          <cell r="F32">
            <v>0</v>
          </cell>
          <cell r="H32">
            <v>0</v>
          </cell>
          <cell r="I32">
            <v>0</v>
          </cell>
          <cell r="J32">
            <v>0</v>
          </cell>
          <cell r="K32">
            <v>0</v>
          </cell>
          <cell r="M32">
            <v>12500000</v>
          </cell>
        </row>
        <row r="33">
          <cell r="F33">
            <v>108</v>
          </cell>
          <cell r="H33">
            <v>0</v>
          </cell>
          <cell r="I33">
            <v>108</v>
          </cell>
          <cell r="J33">
            <v>0</v>
          </cell>
          <cell r="K33">
            <v>108</v>
          </cell>
          <cell r="M33">
            <v>62974</v>
          </cell>
        </row>
        <row r="34">
          <cell r="F34">
            <v>-85</v>
          </cell>
          <cell r="H34">
            <v>0</v>
          </cell>
          <cell r="I34">
            <v>-85</v>
          </cell>
          <cell r="J34">
            <v>0</v>
          </cell>
          <cell r="K34">
            <v>-85</v>
          </cell>
          <cell r="M34">
            <v>-622644</v>
          </cell>
        </row>
        <row r="35">
          <cell r="F35">
            <v>50000000</v>
          </cell>
          <cell r="H35">
            <v>0</v>
          </cell>
          <cell r="I35">
            <v>50000000</v>
          </cell>
          <cell r="J35">
            <v>0</v>
          </cell>
          <cell r="K35">
            <v>50000000</v>
          </cell>
          <cell r="M35">
            <v>55602575</v>
          </cell>
        </row>
        <row r="36">
          <cell r="F36">
            <v>257250</v>
          </cell>
          <cell r="H36">
            <v>0</v>
          </cell>
          <cell r="I36">
            <v>257250</v>
          </cell>
          <cell r="J36">
            <v>0</v>
          </cell>
          <cell r="K36">
            <v>257250</v>
          </cell>
          <cell r="M36">
            <v>6418571</v>
          </cell>
        </row>
        <row r="37">
          <cell r="F37">
            <v>7171600</v>
          </cell>
          <cell r="H37">
            <v>0</v>
          </cell>
          <cell r="I37">
            <v>7171600</v>
          </cell>
          <cell r="J37">
            <v>0</v>
          </cell>
          <cell r="K37">
            <v>7171600</v>
          </cell>
          <cell r="M37">
            <v>-6122702</v>
          </cell>
        </row>
        <row r="38">
          <cell r="F38">
            <v>677900000</v>
          </cell>
          <cell r="H38">
            <v>0</v>
          </cell>
          <cell r="I38">
            <v>677900000</v>
          </cell>
          <cell r="J38">
            <v>0</v>
          </cell>
          <cell r="K38">
            <v>677900000</v>
          </cell>
          <cell r="M38">
            <v>441597425</v>
          </cell>
        </row>
        <row r="39">
          <cell r="F39">
            <v>3534970</v>
          </cell>
          <cell r="H39">
            <v>0</v>
          </cell>
          <cell r="I39">
            <v>3534970</v>
          </cell>
          <cell r="J39">
            <v>0</v>
          </cell>
          <cell r="K39">
            <v>3534970</v>
          </cell>
          <cell r="M39">
            <v>-5115899</v>
          </cell>
        </row>
        <row r="40">
          <cell r="F40">
            <v>54773401</v>
          </cell>
          <cell r="H40">
            <v>0</v>
          </cell>
          <cell r="I40">
            <v>54773401</v>
          </cell>
          <cell r="J40">
            <v>0</v>
          </cell>
          <cell r="K40">
            <v>54773401</v>
          </cell>
          <cell r="M40">
            <v>32071881</v>
          </cell>
        </row>
        <row r="41">
          <cell r="F41">
            <v>793637244</v>
          </cell>
          <cell r="H41">
            <v>0</v>
          </cell>
          <cell r="I41">
            <v>793637244</v>
          </cell>
          <cell r="J41">
            <v>0</v>
          </cell>
          <cell r="K41">
            <v>793637244</v>
          </cell>
          <cell r="M41">
            <v>536392181</v>
          </cell>
        </row>
        <row r="43">
          <cell r="F43">
            <v>0</v>
          </cell>
          <cell r="H43">
            <v>0</v>
          </cell>
          <cell r="I43">
            <v>0</v>
          </cell>
          <cell r="J43">
            <v>0</v>
          </cell>
          <cell r="K43">
            <v>0</v>
          </cell>
          <cell r="M43">
            <v>150000000</v>
          </cell>
        </row>
        <row r="44">
          <cell r="F44">
            <v>0</v>
          </cell>
          <cell r="H44">
            <v>0</v>
          </cell>
          <cell r="I44">
            <v>0</v>
          </cell>
          <cell r="J44">
            <v>0</v>
          </cell>
          <cell r="K44">
            <v>0</v>
          </cell>
          <cell r="M44">
            <v>150000000</v>
          </cell>
        </row>
        <row r="46">
          <cell r="F46">
            <v>0</v>
          </cell>
          <cell r="H46">
            <v>0</v>
          </cell>
          <cell r="I46">
            <v>0</v>
          </cell>
          <cell r="J46">
            <v>0</v>
          </cell>
          <cell r="K46">
            <v>0</v>
          </cell>
          <cell r="M46">
            <v>0</v>
          </cell>
        </row>
        <row r="48">
          <cell r="F48">
            <v>33758441</v>
          </cell>
          <cell r="H48">
            <v>0</v>
          </cell>
          <cell r="I48">
            <v>33758441</v>
          </cell>
          <cell r="J48">
            <v>0</v>
          </cell>
          <cell r="K48">
            <v>33758441</v>
          </cell>
          <cell r="M48">
            <v>31169091</v>
          </cell>
        </row>
        <row r="49">
          <cell r="F49">
            <v>-33758441</v>
          </cell>
          <cell r="H49">
            <v>0</v>
          </cell>
          <cell r="I49">
            <v>-33758441</v>
          </cell>
          <cell r="J49">
            <v>0</v>
          </cell>
          <cell r="K49">
            <v>-33758441</v>
          </cell>
          <cell r="M49">
            <v>-31169091</v>
          </cell>
        </row>
        <row r="50">
          <cell r="F50">
            <v>0</v>
          </cell>
          <cell r="H50">
            <v>0</v>
          </cell>
          <cell r="I50">
            <v>0</v>
          </cell>
          <cell r="J50">
            <v>0</v>
          </cell>
          <cell r="K50">
            <v>0</v>
          </cell>
          <cell r="M50">
            <v>1932528</v>
          </cell>
        </row>
        <row r="51">
          <cell r="F51">
            <v>620847</v>
          </cell>
          <cell r="H51">
            <v>0</v>
          </cell>
          <cell r="I51">
            <v>620847</v>
          </cell>
          <cell r="J51">
            <v>0</v>
          </cell>
          <cell r="K51">
            <v>620847</v>
          </cell>
          <cell r="M51">
            <v>0</v>
          </cell>
        </row>
        <row r="52">
          <cell r="F52">
            <v>537</v>
          </cell>
          <cell r="H52">
            <v>0</v>
          </cell>
          <cell r="I52">
            <v>537</v>
          </cell>
          <cell r="J52">
            <v>0</v>
          </cell>
          <cell r="K52">
            <v>537</v>
          </cell>
          <cell r="M52">
            <v>4414</v>
          </cell>
        </row>
        <row r="53">
          <cell r="F53">
            <v>17654</v>
          </cell>
          <cell r="H53">
            <v>0</v>
          </cell>
          <cell r="I53">
            <v>17654</v>
          </cell>
          <cell r="J53">
            <v>0</v>
          </cell>
          <cell r="K53">
            <v>17654</v>
          </cell>
          <cell r="M53">
            <v>20708</v>
          </cell>
        </row>
        <row r="54">
          <cell r="F54">
            <v>18763</v>
          </cell>
          <cell r="H54">
            <v>0</v>
          </cell>
          <cell r="I54">
            <v>18763</v>
          </cell>
          <cell r="J54">
            <v>0</v>
          </cell>
          <cell r="K54">
            <v>18763</v>
          </cell>
          <cell r="M54">
            <v>5654</v>
          </cell>
        </row>
        <row r="55">
          <cell r="F55">
            <v>169008</v>
          </cell>
          <cell r="H55">
            <v>0</v>
          </cell>
          <cell r="I55">
            <v>169008</v>
          </cell>
          <cell r="J55">
            <v>0</v>
          </cell>
          <cell r="K55">
            <v>169008</v>
          </cell>
          <cell r="M55">
            <v>82023</v>
          </cell>
        </row>
        <row r="56">
          <cell r="F56">
            <v>32528</v>
          </cell>
          <cell r="H56">
            <v>0</v>
          </cell>
          <cell r="I56">
            <v>32528</v>
          </cell>
          <cell r="J56">
            <v>0</v>
          </cell>
          <cell r="K56">
            <v>32528</v>
          </cell>
          <cell r="M56">
            <v>402093</v>
          </cell>
        </row>
        <row r="57">
          <cell r="F57">
            <v>1600798</v>
          </cell>
          <cell r="H57">
            <v>0</v>
          </cell>
          <cell r="I57">
            <v>1600798</v>
          </cell>
          <cell r="J57">
            <v>0</v>
          </cell>
          <cell r="K57">
            <v>1600798</v>
          </cell>
          <cell r="M57">
            <v>9440744</v>
          </cell>
        </row>
        <row r="58">
          <cell r="F58">
            <v>5316327</v>
          </cell>
          <cell r="H58">
            <v>0</v>
          </cell>
          <cell r="I58">
            <v>5316327</v>
          </cell>
          <cell r="J58">
            <v>0</v>
          </cell>
          <cell r="K58">
            <v>5316327</v>
          </cell>
          <cell r="M58">
            <v>-6153964</v>
          </cell>
        </row>
        <row r="59">
          <cell r="F59">
            <v>0</v>
          </cell>
          <cell r="H59">
            <v>0</v>
          </cell>
          <cell r="I59">
            <v>0</v>
          </cell>
          <cell r="J59">
            <v>0</v>
          </cell>
          <cell r="K59">
            <v>0</v>
          </cell>
          <cell r="M59">
            <v>0</v>
          </cell>
        </row>
        <row r="60">
          <cell r="F60">
            <v>22992329</v>
          </cell>
          <cell r="H60">
            <v>0</v>
          </cell>
          <cell r="I60">
            <v>22992329</v>
          </cell>
          <cell r="J60">
            <v>0</v>
          </cell>
          <cell r="K60">
            <v>22992329</v>
          </cell>
          <cell r="M60">
            <v>19018823</v>
          </cell>
        </row>
        <row r="61">
          <cell r="F61">
            <v>30768791</v>
          </cell>
          <cell r="H61">
            <v>0</v>
          </cell>
          <cell r="I61">
            <v>30768791</v>
          </cell>
          <cell r="J61">
            <v>0</v>
          </cell>
          <cell r="K61">
            <v>30768791</v>
          </cell>
          <cell r="M61">
            <v>24753023</v>
          </cell>
        </row>
        <row r="63">
          <cell r="F63">
            <v>138694</v>
          </cell>
          <cell r="H63">
            <v>0</v>
          </cell>
          <cell r="I63">
            <v>138694</v>
          </cell>
          <cell r="J63">
            <v>0</v>
          </cell>
          <cell r="K63">
            <v>138694</v>
          </cell>
          <cell r="M63">
            <v>128650</v>
          </cell>
        </row>
        <row r="64">
          <cell r="F64">
            <v>0</v>
          </cell>
          <cell r="H64">
            <v>0</v>
          </cell>
          <cell r="I64">
            <v>0</v>
          </cell>
          <cell r="J64">
            <v>0</v>
          </cell>
          <cell r="K64">
            <v>0</v>
          </cell>
          <cell r="M64">
            <v>0</v>
          </cell>
        </row>
        <row r="65">
          <cell r="F65">
            <v>138694</v>
          </cell>
          <cell r="H65">
            <v>0</v>
          </cell>
          <cell r="I65">
            <v>138694</v>
          </cell>
          <cell r="J65">
            <v>0</v>
          </cell>
          <cell r="K65">
            <v>138694</v>
          </cell>
          <cell r="M65">
            <v>128650</v>
          </cell>
        </row>
        <row r="67">
          <cell r="F67">
            <v>56587</v>
          </cell>
          <cell r="H67">
            <v>0</v>
          </cell>
          <cell r="I67">
            <v>56587</v>
          </cell>
          <cell r="J67">
            <v>0</v>
          </cell>
          <cell r="K67">
            <v>56587</v>
          </cell>
          <cell r="M67">
            <v>0</v>
          </cell>
        </row>
        <row r="68">
          <cell r="F68">
            <v>110927</v>
          </cell>
          <cell r="H68">
            <v>0</v>
          </cell>
          <cell r="I68">
            <v>110927</v>
          </cell>
          <cell r="J68">
            <v>0</v>
          </cell>
          <cell r="K68">
            <v>110927</v>
          </cell>
          <cell r="M68">
            <v>256417</v>
          </cell>
        </row>
        <row r="69">
          <cell r="F69">
            <v>167514</v>
          </cell>
          <cell r="H69">
            <v>0</v>
          </cell>
          <cell r="I69">
            <v>167514</v>
          </cell>
          <cell r="J69">
            <v>0</v>
          </cell>
          <cell r="K69">
            <v>167514</v>
          </cell>
          <cell r="M69">
            <v>256417</v>
          </cell>
        </row>
        <row r="71">
          <cell r="F71">
            <v>51523</v>
          </cell>
          <cell r="H71">
            <v>0</v>
          </cell>
          <cell r="I71">
            <v>51523</v>
          </cell>
          <cell r="J71">
            <v>0</v>
          </cell>
          <cell r="K71">
            <v>51523</v>
          </cell>
          <cell r="M71">
            <v>51523</v>
          </cell>
        </row>
        <row r="72">
          <cell r="F72">
            <v>51523</v>
          </cell>
          <cell r="H72">
            <v>0</v>
          </cell>
          <cell r="I72">
            <v>51523</v>
          </cell>
          <cell r="J72">
            <v>0</v>
          </cell>
          <cell r="K72">
            <v>51523</v>
          </cell>
          <cell r="M72">
            <v>51523</v>
          </cell>
        </row>
        <row r="74">
          <cell r="F74">
            <v>200000</v>
          </cell>
          <cell r="H74">
            <v>0</v>
          </cell>
          <cell r="I74">
            <v>200000</v>
          </cell>
          <cell r="J74">
            <v>0</v>
          </cell>
          <cell r="K74">
            <v>200000</v>
          </cell>
          <cell r="M74">
            <v>200000</v>
          </cell>
        </row>
        <row r="75">
          <cell r="F75">
            <v>200000</v>
          </cell>
          <cell r="H75">
            <v>0</v>
          </cell>
          <cell r="I75">
            <v>200000</v>
          </cell>
          <cell r="J75">
            <v>0</v>
          </cell>
          <cell r="K75">
            <v>200000</v>
          </cell>
          <cell r="M75">
            <v>200000</v>
          </cell>
        </row>
        <row r="77">
          <cell r="F77">
            <v>0</v>
          </cell>
          <cell r="H77">
            <v>0</v>
          </cell>
          <cell r="I77">
            <v>0</v>
          </cell>
          <cell r="J77">
            <v>0</v>
          </cell>
          <cell r="K77">
            <v>0</v>
          </cell>
          <cell r="M77">
            <v>0</v>
          </cell>
        </row>
        <row r="79">
          <cell r="F79">
            <v>0</v>
          </cell>
          <cell r="H79">
            <v>0</v>
          </cell>
          <cell r="I79">
            <v>0</v>
          </cell>
          <cell r="J79">
            <v>0</v>
          </cell>
          <cell r="K79">
            <v>0</v>
          </cell>
          <cell r="M79">
            <v>0</v>
          </cell>
        </row>
        <row r="80">
          <cell r="F80">
            <v>0</v>
          </cell>
          <cell r="H80">
            <v>0</v>
          </cell>
          <cell r="I80">
            <v>0</v>
          </cell>
          <cell r="J80">
            <v>0</v>
          </cell>
          <cell r="K80">
            <v>0</v>
          </cell>
          <cell r="M80">
            <v>0</v>
          </cell>
        </row>
        <row r="82">
          <cell r="F82">
            <v>0</v>
          </cell>
          <cell r="H82">
            <v>0</v>
          </cell>
          <cell r="I82">
            <v>0</v>
          </cell>
          <cell r="J82">
            <v>0</v>
          </cell>
          <cell r="K82">
            <v>0</v>
          </cell>
          <cell r="M82">
            <v>0</v>
          </cell>
        </row>
        <row r="84">
          <cell r="F84">
            <v>-4731339</v>
          </cell>
          <cell r="H84">
            <v>0</v>
          </cell>
          <cell r="I84">
            <v>-4731339</v>
          </cell>
          <cell r="J84">
            <v>0</v>
          </cell>
          <cell r="K84">
            <v>-4731339</v>
          </cell>
          <cell r="M84">
            <v>-1690104</v>
          </cell>
        </row>
        <row r="85">
          <cell r="F85">
            <v>-662388</v>
          </cell>
          <cell r="H85">
            <v>0</v>
          </cell>
          <cell r="I85">
            <v>-662388</v>
          </cell>
          <cell r="J85">
            <v>0</v>
          </cell>
          <cell r="K85">
            <v>-662388</v>
          </cell>
          <cell r="M85">
            <v>-231916</v>
          </cell>
        </row>
        <row r="86">
          <cell r="F86">
            <v>-60005</v>
          </cell>
          <cell r="H86">
            <v>0</v>
          </cell>
          <cell r="I86">
            <v>-60005</v>
          </cell>
          <cell r="J86">
            <v>0</v>
          </cell>
          <cell r="K86">
            <v>-60005</v>
          </cell>
          <cell r="M86">
            <v>-100000</v>
          </cell>
        </row>
        <row r="87">
          <cell r="F87">
            <v>-5453732</v>
          </cell>
          <cell r="H87">
            <v>0</v>
          </cell>
          <cell r="I87">
            <v>-5453732</v>
          </cell>
          <cell r="J87">
            <v>0</v>
          </cell>
          <cell r="K87">
            <v>-5453732</v>
          </cell>
          <cell r="M87">
            <v>-2022020</v>
          </cell>
        </row>
        <row r="89">
          <cell r="F89">
            <v>-337825</v>
          </cell>
          <cell r="H89">
            <v>0</v>
          </cell>
          <cell r="I89">
            <v>-337825</v>
          </cell>
          <cell r="J89">
            <v>0</v>
          </cell>
          <cell r="K89">
            <v>-337825</v>
          </cell>
          <cell r="M89">
            <v>-156214</v>
          </cell>
        </row>
        <row r="90">
          <cell r="F90">
            <v>-337825</v>
          </cell>
          <cell r="H90">
            <v>0</v>
          </cell>
          <cell r="I90">
            <v>-337825</v>
          </cell>
          <cell r="J90">
            <v>0</v>
          </cell>
          <cell r="K90">
            <v>-337825</v>
          </cell>
          <cell r="M90">
            <v>-156214</v>
          </cell>
        </row>
        <row r="92">
          <cell r="F92">
            <v>-2424744</v>
          </cell>
          <cell r="H92">
            <v>0</v>
          </cell>
          <cell r="I92">
            <v>-2424744</v>
          </cell>
          <cell r="J92">
            <v>0</v>
          </cell>
          <cell r="K92">
            <v>-2424744</v>
          </cell>
          <cell r="M92">
            <v>-1186864</v>
          </cell>
        </row>
        <row r="93">
          <cell r="F93">
            <v>-2424744</v>
          </cell>
          <cell r="H93">
            <v>0</v>
          </cell>
          <cell r="I93">
            <v>-2424744</v>
          </cell>
          <cell r="J93">
            <v>0</v>
          </cell>
          <cell r="K93">
            <v>-2424744</v>
          </cell>
          <cell r="M93">
            <v>-1186864</v>
          </cell>
        </row>
        <row r="95">
          <cell r="F95">
            <v>-3108199</v>
          </cell>
          <cell r="H95">
            <v>0</v>
          </cell>
          <cell r="I95">
            <v>-3108199</v>
          </cell>
          <cell r="J95">
            <v>0</v>
          </cell>
          <cell r="K95">
            <v>-3108199</v>
          </cell>
          <cell r="M95">
            <v>-4589064</v>
          </cell>
        </row>
        <row r="96">
          <cell r="F96">
            <v>-3108199</v>
          </cell>
          <cell r="H96">
            <v>0</v>
          </cell>
          <cell r="I96">
            <v>-3108199</v>
          </cell>
          <cell r="J96">
            <v>0</v>
          </cell>
          <cell r="K96">
            <v>-3108199</v>
          </cell>
          <cell r="M96">
            <v>-4589064</v>
          </cell>
        </row>
        <row r="98">
          <cell r="F98">
            <v>0</v>
          </cell>
          <cell r="H98">
            <v>0</v>
          </cell>
          <cell r="I98">
            <v>0</v>
          </cell>
          <cell r="J98">
            <v>0</v>
          </cell>
          <cell r="K98">
            <v>0</v>
          </cell>
          <cell r="M98">
            <v>0</v>
          </cell>
        </row>
        <row r="100">
          <cell r="F100">
            <v>0</v>
          </cell>
          <cell r="H100">
            <v>0</v>
          </cell>
          <cell r="I100">
            <v>0</v>
          </cell>
          <cell r="J100">
            <v>0</v>
          </cell>
          <cell r="K100">
            <v>0</v>
          </cell>
          <cell r="M100">
            <v>0</v>
          </cell>
        </row>
        <row r="101">
          <cell r="F101">
            <v>-1330490</v>
          </cell>
          <cell r="H101">
            <v>0</v>
          </cell>
          <cell r="I101">
            <v>-1330490</v>
          </cell>
          <cell r="J101">
            <v>0</v>
          </cell>
          <cell r="K101">
            <v>-1330490</v>
          </cell>
          <cell r="M101">
            <v>-1194352</v>
          </cell>
        </row>
        <row r="102">
          <cell r="F102">
            <v>-16589808</v>
          </cell>
          <cell r="H102">
            <v>0</v>
          </cell>
          <cell r="I102">
            <v>-16589808</v>
          </cell>
          <cell r="J102">
            <v>0</v>
          </cell>
          <cell r="K102">
            <v>-16589808</v>
          </cell>
          <cell r="M102">
            <v>-7754800</v>
          </cell>
        </row>
        <row r="103">
          <cell r="F103">
            <v>-47299</v>
          </cell>
          <cell r="H103">
            <v>0</v>
          </cell>
          <cell r="I103">
            <v>-47299</v>
          </cell>
          <cell r="J103">
            <v>0</v>
          </cell>
          <cell r="K103">
            <v>-47299</v>
          </cell>
          <cell r="M103">
            <v>0</v>
          </cell>
        </row>
        <row r="104">
          <cell r="F104">
            <v>-4746222</v>
          </cell>
          <cell r="H104">
            <v>0</v>
          </cell>
          <cell r="I104">
            <v>-4746222</v>
          </cell>
          <cell r="J104">
            <v>0</v>
          </cell>
          <cell r="K104">
            <v>-4746222</v>
          </cell>
          <cell r="M104">
            <v>0</v>
          </cell>
        </row>
        <row r="105">
          <cell r="F105">
            <v>-5</v>
          </cell>
          <cell r="H105">
            <v>0</v>
          </cell>
          <cell r="I105">
            <v>-5</v>
          </cell>
          <cell r="J105">
            <v>0</v>
          </cell>
          <cell r="K105">
            <v>-5</v>
          </cell>
          <cell r="M105">
            <v>0</v>
          </cell>
        </row>
        <row r="106">
          <cell r="F106">
            <v>-344315</v>
          </cell>
          <cell r="H106">
            <v>0</v>
          </cell>
          <cell r="I106">
            <v>-344315</v>
          </cell>
          <cell r="J106">
            <v>0</v>
          </cell>
          <cell r="K106">
            <v>-344315</v>
          </cell>
          <cell r="M106">
            <v>-183914</v>
          </cell>
        </row>
        <row r="107">
          <cell r="F107">
            <v>0</v>
          </cell>
          <cell r="H107">
            <v>0</v>
          </cell>
          <cell r="I107">
            <v>0</v>
          </cell>
          <cell r="J107">
            <v>0</v>
          </cell>
          <cell r="K107">
            <v>0</v>
          </cell>
          <cell r="M107">
            <v>0</v>
          </cell>
        </row>
        <row r="108">
          <cell r="F108">
            <v>-18228155</v>
          </cell>
          <cell r="H108">
            <v>0</v>
          </cell>
          <cell r="I108">
            <v>-18228155</v>
          </cell>
          <cell r="J108">
            <v>0</v>
          </cell>
          <cell r="K108">
            <v>-18228155</v>
          </cell>
          <cell r="M108">
            <v>-18228155</v>
          </cell>
        </row>
        <row r="109">
          <cell r="F109">
            <v>-418935</v>
          </cell>
          <cell r="H109">
            <v>0</v>
          </cell>
          <cell r="I109">
            <v>-418935</v>
          </cell>
          <cell r="J109">
            <v>0</v>
          </cell>
          <cell r="K109">
            <v>-418935</v>
          </cell>
          <cell r="M109">
            <v>-367500</v>
          </cell>
        </row>
        <row r="110">
          <cell r="F110">
            <v>-1667086</v>
          </cell>
          <cell r="H110">
            <v>0</v>
          </cell>
          <cell r="I110">
            <v>-1667086</v>
          </cell>
          <cell r="J110">
            <v>0</v>
          </cell>
          <cell r="K110">
            <v>-1667086</v>
          </cell>
          <cell r="M110">
            <v>-46654</v>
          </cell>
        </row>
        <row r="111">
          <cell r="F111">
            <v>-9278472</v>
          </cell>
          <cell r="H111">
            <v>0</v>
          </cell>
          <cell r="I111">
            <v>-9278472</v>
          </cell>
          <cell r="J111">
            <v>0</v>
          </cell>
          <cell r="K111">
            <v>-9278472</v>
          </cell>
          <cell r="M111">
            <v>-8281615</v>
          </cell>
        </row>
        <row r="112">
          <cell r="F112">
            <v>-695032</v>
          </cell>
          <cell r="H112">
            <v>0</v>
          </cell>
          <cell r="I112">
            <v>-695032</v>
          </cell>
          <cell r="J112">
            <v>0</v>
          </cell>
          <cell r="K112">
            <v>-695032</v>
          </cell>
          <cell r="M112">
            <v>-695032</v>
          </cell>
        </row>
        <row r="113">
          <cell r="F113">
            <v>-20716</v>
          </cell>
          <cell r="H113">
            <v>0</v>
          </cell>
          <cell r="I113">
            <v>-20716</v>
          </cell>
          <cell r="J113">
            <v>0</v>
          </cell>
          <cell r="K113">
            <v>-20716</v>
          </cell>
          <cell r="M113">
            <v>-10217</v>
          </cell>
        </row>
        <row r="114">
          <cell r="F114">
            <v>-100037</v>
          </cell>
          <cell r="H114">
            <v>0</v>
          </cell>
          <cell r="I114">
            <v>-100037</v>
          </cell>
          <cell r="J114">
            <v>0</v>
          </cell>
          <cell r="K114">
            <v>-100037</v>
          </cell>
          <cell r="M114">
            <v>-100625</v>
          </cell>
        </row>
        <row r="115">
          <cell r="F115">
            <v>-636349</v>
          </cell>
          <cell r="H115">
            <v>0</v>
          </cell>
          <cell r="I115">
            <v>-636349</v>
          </cell>
          <cell r="J115">
            <v>0</v>
          </cell>
          <cell r="K115">
            <v>-636349</v>
          </cell>
          <cell r="M115">
            <v>0</v>
          </cell>
        </row>
        <row r="116">
          <cell r="F116">
            <v>-54102921</v>
          </cell>
          <cell r="H116">
            <v>0</v>
          </cell>
          <cell r="I116">
            <v>-54102921</v>
          </cell>
          <cell r="J116">
            <v>0</v>
          </cell>
          <cell r="K116">
            <v>-54102921</v>
          </cell>
          <cell r="M116">
            <v>-36862864</v>
          </cell>
        </row>
        <row r="118">
          <cell r="F118">
            <v>0</v>
          </cell>
          <cell r="H118">
            <v>0</v>
          </cell>
          <cell r="I118">
            <v>0</v>
          </cell>
          <cell r="J118">
            <v>0</v>
          </cell>
          <cell r="K118">
            <v>0</v>
          </cell>
          <cell r="M118">
            <v>0</v>
          </cell>
        </row>
        <row r="120">
          <cell r="F120">
            <v>0</v>
          </cell>
          <cell r="H120">
            <v>0</v>
          </cell>
          <cell r="I120">
            <v>0</v>
          </cell>
          <cell r="J120">
            <v>0</v>
          </cell>
          <cell r="K120">
            <v>0</v>
          </cell>
          <cell r="M120">
            <v>0</v>
          </cell>
        </row>
        <row r="122">
          <cell r="F122">
            <v>0</v>
          </cell>
          <cell r="H122">
            <v>0</v>
          </cell>
          <cell r="I122">
            <v>0</v>
          </cell>
          <cell r="J122">
            <v>0</v>
          </cell>
          <cell r="K122">
            <v>0</v>
          </cell>
          <cell r="M122">
            <v>0</v>
          </cell>
        </row>
        <row r="124">
          <cell r="F124">
            <v>-8059575</v>
          </cell>
          <cell r="H124">
            <v>0</v>
          </cell>
          <cell r="I124">
            <v>-8059575</v>
          </cell>
          <cell r="J124">
            <v>0</v>
          </cell>
          <cell r="K124">
            <v>-8059575</v>
          </cell>
          <cell r="M124">
            <v>4981651</v>
          </cell>
        </row>
        <row r="125">
          <cell r="F125">
            <v>-8059575</v>
          </cell>
          <cell r="H125">
            <v>0</v>
          </cell>
          <cell r="I125">
            <v>-8059575</v>
          </cell>
          <cell r="J125">
            <v>0</v>
          </cell>
          <cell r="K125">
            <v>-8059575</v>
          </cell>
          <cell r="M125">
            <v>4981651</v>
          </cell>
        </row>
        <row r="127">
          <cell r="F127">
            <v>101531700</v>
          </cell>
          <cell r="H127">
            <v>0</v>
          </cell>
          <cell r="I127">
            <v>101531700</v>
          </cell>
          <cell r="J127">
            <v>0</v>
          </cell>
          <cell r="K127">
            <v>101531700</v>
          </cell>
          <cell r="M127">
            <v>81539966</v>
          </cell>
        </row>
        <row r="128">
          <cell r="F128">
            <v>101531700</v>
          </cell>
          <cell r="H128">
            <v>0</v>
          </cell>
          <cell r="I128">
            <v>101531700</v>
          </cell>
          <cell r="J128">
            <v>0</v>
          </cell>
          <cell r="K128">
            <v>101531700</v>
          </cell>
          <cell r="M128">
            <v>81539966</v>
          </cell>
        </row>
        <row r="130">
          <cell r="F130">
            <v>-3619526683</v>
          </cell>
          <cell r="H130">
            <v>0</v>
          </cell>
          <cell r="I130">
            <v>-3619526683</v>
          </cell>
          <cell r="J130">
            <v>0</v>
          </cell>
          <cell r="K130">
            <v>-3619526683</v>
          </cell>
          <cell r="M130">
            <v>-1926514293</v>
          </cell>
        </row>
        <row r="131">
          <cell r="F131">
            <v>1104223371</v>
          </cell>
          <cell r="H131">
            <v>0</v>
          </cell>
          <cell r="I131">
            <v>1104223371</v>
          </cell>
          <cell r="J131">
            <v>0</v>
          </cell>
          <cell r="K131">
            <v>1104223371</v>
          </cell>
          <cell r="M131">
            <v>2444365150</v>
          </cell>
        </row>
        <row r="132">
          <cell r="F132">
            <v>-3148274875</v>
          </cell>
          <cell r="H132">
            <v>0</v>
          </cell>
          <cell r="I132">
            <v>-3148274875</v>
          </cell>
          <cell r="J132">
            <v>0</v>
          </cell>
          <cell r="K132">
            <v>-3148274875</v>
          </cell>
          <cell r="M132">
            <v>-905792371</v>
          </cell>
        </row>
        <row r="133">
          <cell r="F133">
            <v>4289450608</v>
          </cell>
          <cell r="H133">
            <v>0</v>
          </cell>
          <cell r="I133">
            <v>4289450608</v>
          </cell>
          <cell r="J133">
            <v>0</v>
          </cell>
          <cell r="K133">
            <v>4289450608</v>
          </cell>
          <cell r="M133">
            <v>1217912416</v>
          </cell>
        </row>
        <row r="134">
          <cell r="F134">
            <v>104865494</v>
          </cell>
          <cell r="H134">
            <v>0</v>
          </cell>
          <cell r="I134">
            <v>104865494</v>
          </cell>
          <cell r="J134">
            <v>0</v>
          </cell>
          <cell r="K134">
            <v>104865494</v>
          </cell>
          <cell r="M134">
            <v>-10668890</v>
          </cell>
        </row>
        <row r="135">
          <cell r="F135">
            <v>-968707905</v>
          </cell>
          <cell r="H135">
            <v>0</v>
          </cell>
          <cell r="I135">
            <v>-968707905</v>
          </cell>
          <cell r="J135">
            <v>0</v>
          </cell>
          <cell r="K135">
            <v>-968707905</v>
          </cell>
          <cell r="M135">
            <v>-1677165963</v>
          </cell>
        </row>
        <row r="136">
          <cell r="F136">
            <v>-2237969990</v>
          </cell>
          <cell r="H136">
            <v>0</v>
          </cell>
          <cell r="I136">
            <v>-2237969990</v>
          </cell>
          <cell r="J136">
            <v>0</v>
          </cell>
          <cell r="K136">
            <v>-2237969990</v>
          </cell>
          <cell r="M136">
            <v>-857863951</v>
          </cell>
        </row>
        <row r="138">
          <cell r="F138">
            <v>-133135554</v>
          </cell>
          <cell r="H138">
            <v>0</v>
          </cell>
          <cell r="I138">
            <v>-133135554</v>
          </cell>
          <cell r="J138">
            <v>0</v>
          </cell>
          <cell r="K138">
            <v>-133135554</v>
          </cell>
          <cell r="M138">
            <v>-90373946</v>
          </cell>
        </row>
        <row r="139">
          <cell r="F139">
            <v>-133135554</v>
          </cell>
          <cell r="H139">
            <v>0</v>
          </cell>
          <cell r="I139">
            <v>-133135554</v>
          </cell>
          <cell r="J139">
            <v>0</v>
          </cell>
          <cell r="K139">
            <v>-133135554</v>
          </cell>
          <cell r="M139">
            <v>-90373946</v>
          </cell>
        </row>
        <row r="141">
          <cell r="F141">
            <v>0</v>
          </cell>
          <cell r="H141">
            <v>0</v>
          </cell>
          <cell r="I141">
            <v>0</v>
          </cell>
          <cell r="J141">
            <v>0</v>
          </cell>
          <cell r="K141">
            <v>0</v>
          </cell>
          <cell r="M141">
            <v>0</v>
          </cell>
        </row>
        <row r="143">
          <cell r="F143">
            <v>351220</v>
          </cell>
          <cell r="H143">
            <v>0</v>
          </cell>
          <cell r="I143">
            <v>351220</v>
          </cell>
          <cell r="J143">
            <v>0</v>
          </cell>
          <cell r="K143">
            <v>351220</v>
          </cell>
          <cell r="M143">
            <v>-784271</v>
          </cell>
        </row>
        <row r="144">
          <cell r="F144">
            <v>13904550</v>
          </cell>
          <cell r="H144">
            <v>0</v>
          </cell>
          <cell r="I144">
            <v>13904550</v>
          </cell>
          <cell r="J144">
            <v>0</v>
          </cell>
          <cell r="K144">
            <v>13904550</v>
          </cell>
          <cell r="M144">
            <v>-71280248</v>
          </cell>
        </row>
        <row r="145">
          <cell r="F145">
            <v>-842630</v>
          </cell>
          <cell r="H145">
            <v>0</v>
          </cell>
          <cell r="I145">
            <v>-842630</v>
          </cell>
          <cell r="J145">
            <v>0</v>
          </cell>
          <cell r="K145">
            <v>-842630</v>
          </cell>
          <cell r="M145">
            <v>-330138</v>
          </cell>
        </row>
        <row r="146">
          <cell r="F146">
            <v>13413140</v>
          </cell>
          <cell r="H146">
            <v>0</v>
          </cell>
          <cell r="I146">
            <v>13413140</v>
          </cell>
          <cell r="J146">
            <v>0</v>
          </cell>
          <cell r="K146">
            <v>13413140</v>
          </cell>
          <cell r="M146">
            <v>-72394657</v>
          </cell>
        </row>
        <row r="148">
          <cell r="F148">
            <v>0</v>
          </cell>
          <cell r="H148">
            <v>0</v>
          </cell>
          <cell r="I148">
            <v>0</v>
          </cell>
          <cell r="J148">
            <v>0</v>
          </cell>
          <cell r="K148">
            <v>0</v>
          </cell>
          <cell r="M148">
            <v>0</v>
          </cell>
        </row>
        <row r="150">
          <cell r="F150">
            <v>-24347106</v>
          </cell>
          <cell r="H150">
            <v>0</v>
          </cell>
          <cell r="I150">
            <v>-24347106</v>
          </cell>
          <cell r="J150">
            <v>0</v>
          </cell>
          <cell r="K150">
            <v>-24347106</v>
          </cell>
          <cell r="M150">
            <v>-31652140</v>
          </cell>
        </row>
        <row r="151">
          <cell r="F151">
            <v>-14737</v>
          </cell>
          <cell r="H151">
            <v>0</v>
          </cell>
          <cell r="I151">
            <v>-14737</v>
          </cell>
          <cell r="J151">
            <v>0</v>
          </cell>
          <cell r="K151">
            <v>-14737</v>
          </cell>
          <cell r="M151">
            <v>-962972</v>
          </cell>
        </row>
        <row r="152">
          <cell r="F152">
            <v>-5096076</v>
          </cell>
          <cell r="H152">
            <v>0</v>
          </cell>
          <cell r="I152">
            <v>-5096076</v>
          </cell>
          <cell r="J152">
            <v>0</v>
          </cell>
          <cell r="K152">
            <v>-5096076</v>
          </cell>
          <cell r="M152">
            <v>-4202792</v>
          </cell>
        </row>
        <row r="153">
          <cell r="F153">
            <v>1876207</v>
          </cell>
          <cell r="H153">
            <v>0</v>
          </cell>
          <cell r="I153">
            <v>1876207</v>
          </cell>
          <cell r="J153">
            <v>0</v>
          </cell>
          <cell r="K153">
            <v>1876207</v>
          </cell>
          <cell r="M153">
            <v>0</v>
          </cell>
        </row>
        <row r="154">
          <cell r="F154">
            <v>6880</v>
          </cell>
          <cell r="H154">
            <v>0</v>
          </cell>
          <cell r="I154">
            <v>6880</v>
          </cell>
          <cell r="J154">
            <v>0</v>
          </cell>
          <cell r="K154">
            <v>6880</v>
          </cell>
          <cell r="M154">
            <v>4340836</v>
          </cell>
        </row>
        <row r="155">
          <cell r="F155">
            <v>-27574832</v>
          </cell>
          <cell r="H155">
            <v>0</v>
          </cell>
          <cell r="I155">
            <v>-27574832</v>
          </cell>
          <cell r="J155">
            <v>0</v>
          </cell>
          <cell r="K155">
            <v>-27574832</v>
          </cell>
          <cell r="M155">
            <v>-32477068</v>
          </cell>
        </row>
        <row r="157">
          <cell r="F157">
            <v>-198489941</v>
          </cell>
          <cell r="H157">
            <v>0</v>
          </cell>
          <cell r="I157">
            <v>-198489941</v>
          </cell>
          <cell r="J157">
            <v>0</v>
          </cell>
          <cell r="K157">
            <v>-198489941</v>
          </cell>
          <cell r="M157">
            <v>-114963915</v>
          </cell>
        </row>
        <row r="158">
          <cell r="F158">
            <v>-32648906</v>
          </cell>
          <cell r="H158">
            <v>0</v>
          </cell>
          <cell r="I158">
            <v>-32648906</v>
          </cell>
          <cell r="J158">
            <v>0</v>
          </cell>
          <cell r="K158">
            <v>-32648906</v>
          </cell>
          <cell r="M158">
            <v>-13422664</v>
          </cell>
        </row>
        <row r="159">
          <cell r="F159">
            <v>-231138847</v>
          </cell>
          <cell r="H159">
            <v>0</v>
          </cell>
          <cell r="I159">
            <v>-231138847</v>
          </cell>
          <cell r="J159">
            <v>0</v>
          </cell>
          <cell r="K159">
            <v>-231138847</v>
          </cell>
          <cell r="M159">
            <v>-128386579</v>
          </cell>
        </row>
        <row r="161">
          <cell r="F161">
            <v>0</v>
          </cell>
          <cell r="H161">
            <v>0</v>
          </cell>
          <cell r="I161">
            <v>0</v>
          </cell>
          <cell r="J161">
            <v>0</v>
          </cell>
          <cell r="K161">
            <v>0</v>
          </cell>
          <cell r="M161">
            <v>0</v>
          </cell>
        </row>
        <row r="163">
          <cell r="F163">
            <v>-10397042</v>
          </cell>
          <cell r="H163">
            <v>0</v>
          </cell>
          <cell r="I163">
            <v>-10397042</v>
          </cell>
          <cell r="J163">
            <v>0</v>
          </cell>
          <cell r="K163">
            <v>-10397042</v>
          </cell>
          <cell r="M163">
            <v>-1932528</v>
          </cell>
        </row>
        <row r="164">
          <cell r="F164">
            <v>-10397042</v>
          </cell>
          <cell r="H164">
            <v>0</v>
          </cell>
          <cell r="I164">
            <v>-10397042</v>
          </cell>
          <cell r="J164">
            <v>0</v>
          </cell>
          <cell r="K164">
            <v>-10397042</v>
          </cell>
          <cell r="M164">
            <v>-1932528</v>
          </cell>
        </row>
        <row r="166">
          <cell r="F166">
            <v>-1563</v>
          </cell>
          <cell r="H166">
            <v>0</v>
          </cell>
          <cell r="I166">
            <v>-1563</v>
          </cell>
          <cell r="J166">
            <v>0</v>
          </cell>
          <cell r="K166">
            <v>-1563</v>
          </cell>
          <cell r="M166">
            <v>-450</v>
          </cell>
        </row>
        <row r="167">
          <cell r="F167">
            <v>-1563</v>
          </cell>
          <cell r="H167">
            <v>0</v>
          </cell>
          <cell r="I167">
            <v>-1563</v>
          </cell>
          <cell r="J167">
            <v>0</v>
          </cell>
          <cell r="K167">
            <v>-1563</v>
          </cell>
          <cell r="M167">
            <v>-450</v>
          </cell>
        </row>
        <row r="169">
          <cell r="F169">
            <v>-225000</v>
          </cell>
          <cell r="H169">
            <v>0</v>
          </cell>
          <cell r="I169">
            <v>-225000</v>
          </cell>
          <cell r="J169">
            <v>0</v>
          </cell>
          <cell r="K169">
            <v>-225000</v>
          </cell>
          <cell r="M169">
            <v>-250000</v>
          </cell>
        </row>
        <row r="170">
          <cell r="F170">
            <v>-225000</v>
          </cell>
          <cell r="H170">
            <v>0</v>
          </cell>
          <cell r="I170">
            <v>-225000</v>
          </cell>
          <cell r="J170">
            <v>0</v>
          </cell>
          <cell r="K170">
            <v>-225000</v>
          </cell>
          <cell r="M170">
            <v>-250000</v>
          </cell>
        </row>
        <row r="172">
          <cell r="F172">
            <v>-2887599</v>
          </cell>
          <cell r="H172">
            <v>0</v>
          </cell>
          <cell r="I172">
            <v>-2887599</v>
          </cell>
          <cell r="J172">
            <v>0</v>
          </cell>
          <cell r="K172">
            <v>-2887599</v>
          </cell>
          <cell r="M172">
            <v>-52815</v>
          </cell>
        </row>
        <row r="173">
          <cell r="F173">
            <v>-450897</v>
          </cell>
          <cell r="H173">
            <v>0</v>
          </cell>
          <cell r="I173">
            <v>-450897</v>
          </cell>
          <cell r="J173">
            <v>0</v>
          </cell>
          <cell r="K173">
            <v>-450897</v>
          </cell>
          <cell r="M173">
            <v>-580047</v>
          </cell>
        </row>
        <row r="174">
          <cell r="F174">
            <v>-234339</v>
          </cell>
          <cell r="H174">
            <v>0</v>
          </cell>
          <cell r="I174">
            <v>-234339</v>
          </cell>
          <cell r="J174">
            <v>0</v>
          </cell>
          <cell r="K174">
            <v>-234339</v>
          </cell>
          <cell r="M174">
            <v>-299378</v>
          </cell>
        </row>
        <row r="175">
          <cell r="F175">
            <v>-236307</v>
          </cell>
          <cell r="H175">
            <v>0</v>
          </cell>
          <cell r="I175">
            <v>-236307</v>
          </cell>
          <cell r="J175">
            <v>0</v>
          </cell>
          <cell r="K175">
            <v>-236307</v>
          </cell>
          <cell r="M175">
            <v>-152554</v>
          </cell>
        </row>
        <row r="176">
          <cell r="F176">
            <v>-1475264</v>
          </cell>
          <cell r="H176">
            <v>0</v>
          </cell>
          <cell r="I176">
            <v>-1475264</v>
          </cell>
          <cell r="J176">
            <v>0</v>
          </cell>
          <cell r="K176">
            <v>-1475264</v>
          </cell>
          <cell r="M176">
            <v>-1961315</v>
          </cell>
        </row>
        <row r="177">
          <cell r="F177">
            <v>-263</v>
          </cell>
          <cell r="H177">
            <v>0</v>
          </cell>
          <cell r="I177">
            <v>-263</v>
          </cell>
          <cell r="J177">
            <v>0</v>
          </cell>
          <cell r="K177">
            <v>-263</v>
          </cell>
          <cell r="M177">
            <v>0</v>
          </cell>
        </row>
        <row r="178">
          <cell r="F178">
            <v>-14480932</v>
          </cell>
          <cell r="H178">
            <v>0</v>
          </cell>
          <cell r="I178">
            <v>-14480932</v>
          </cell>
          <cell r="J178">
            <v>0</v>
          </cell>
          <cell r="K178">
            <v>-14480932</v>
          </cell>
          <cell r="M178">
            <v>-6830195</v>
          </cell>
        </row>
        <row r="179">
          <cell r="F179">
            <v>0</v>
          </cell>
          <cell r="H179">
            <v>0</v>
          </cell>
          <cell r="I179">
            <v>0</v>
          </cell>
          <cell r="J179">
            <v>0</v>
          </cell>
          <cell r="K179">
            <v>0</v>
          </cell>
          <cell r="M179">
            <v>-192917</v>
          </cell>
        </row>
        <row r="180">
          <cell r="F180">
            <v>-123685</v>
          </cell>
          <cell r="H180">
            <v>0</v>
          </cell>
          <cell r="I180">
            <v>-123685</v>
          </cell>
          <cell r="J180">
            <v>0</v>
          </cell>
          <cell r="K180">
            <v>-123685</v>
          </cell>
          <cell r="M180">
            <v>-21224</v>
          </cell>
        </row>
        <row r="181">
          <cell r="F181">
            <v>-19889286</v>
          </cell>
          <cell r="H181">
            <v>0</v>
          </cell>
          <cell r="I181">
            <v>-19889286</v>
          </cell>
          <cell r="J181">
            <v>0</v>
          </cell>
          <cell r="K181">
            <v>-19889286</v>
          </cell>
          <cell r="M181">
            <v>-10090445</v>
          </cell>
        </row>
        <row r="183">
          <cell r="F183">
            <v>-1031154</v>
          </cell>
          <cell r="H183">
            <v>0</v>
          </cell>
          <cell r="I183">
            <v>-1031154</v>
          </cell>
          <cell r="J183">
            <v>0</v>
          </cell>
          <cell r="K183">
            <v>-1031154</v>
          </cell>
          <cell r="M183">
            <v>-227295</v>
          </cell>
        </row>
        <row r="184">
          <cell r="F184">
            <v>-257250</v>
          </cell>
          <cell r="H184">
            <v>0</v>
          </cell>
          <cell r="I184">
            <v>-257250</v>
          </cell>
          <cell r="J184">
            <v>0</v>
          </cell>
          <cell r="K184">
            <v>-257250</v>
          </cell>
          <cell r="M184">
            <v>-5595045</v>
          </cell>
        </row>
        <row r="185">
          <cell r="F185">
            <v>-55</v>
          </cell>
          <cell r="H185">
            <v>0</v>
          </cell>
          <cell r="I185">
            <v>-55</v>
          </cell>
          <cell r="J185">
            <v>0</v>
          </cell>
          <cell r="K185">
            <v>-55</v>
          </cell>
          <cell r="M185">
            <v>-62964</v>
          </cell>
        </row>
        <row r="186">
          <cell r="F186">
            <v>-1288459</v>
          </cell>
          <cell r="H186">
            <v>0</v>
          </cell>
          <cell r="I186">
            <v>-1288459</v>
          </cell>
          <cell r="J186">
            <v>0</v>
          </cell>
          <cell r="K186">
            <v>-1288459</v>
          </cell>
          <cell r="M186">
            <v>-5885304</v>
          </cell>
        </row>
        <row r="188">
          <cell r="F188">
            <v>-12045683</v>
          </cell>
          <cell r="H188">
            <v>0</v>
          </cell>
          <cell r="I188">
            <v>-12045683</v>
          </cell>
          <cell r="J188">
            <v>0</v>
          </cell>
          <cell r="K188">
            <v>-12045683</v>
          </cell>
          <cell r="M188">
            <v>0</v>
          </cell>
        </row>
        <row r="189">
          <cell r="F189">
            <v>0</v>
          </cell>
          <cell r="H189">
            <v>0</v>
          </cell>
          <cell r="I189">
            <v>0</v>
          </cell>
          <cell r="J189">
            <v>0</v>
          </cell>
          <cell r="K189">
            <v>0</v>
          </cell>
          <cell r="M189">
            <v>3893195</v>
          </cell>
        </row>
        <row r="190">
          <cell r="F190">
            <v>-12045683</v>
          </cell>
          <cell r="H190">
            <v>0</v>
          </cell>
          <cell r="I190">
            <v>-12045683</v>
          </cell>
          <cell r="J190">
            <v>0</v>
          </cell>
          <cell r="K190">
            <v>-12045683</v>
          </cell>
          <cell r="M190">
            <v>3893195</v>
          </cell>
        </row>
        <row r="192">
          <cell r="F192">
            <v>48494690</v>
          </cell>
          <cell r="H192">
            <v>0</v>
          </cell>
          <cell r="I192">
            <v>48494690</v>
          </cell>
          <cell r="J192">
            <v>0</v>
          </cell>
          <cell r="K192">
            <v>48494690</v>
          </cell>
          <cell r="M192">
            <v>23737331</v>
          </cell>
        </row>
        <row r="193">
          <cell r="F193">
            <v>6789292</v>
          </cell>
          <cell r="H193">
            <v>0</v>
          </cell>
          <cell r="I193">
            <v>6789292</v>
          </cell>
          <cell r="J193">
            <v>0</v>
          </cell>
          <cell r="K193">
            <v>6789292</v>
          </cell>
          <cell r="M193">
            <v>3705680</v>
          </cell>
        </row>
        <row r="194">
          <cell r="F194">
            <v>8834972</v>
          </cell>
          <cell r="H194">
            <v>0</v>
          </cell>
          <cell r="I194">
            <v>8834972</v>
          </cell>
          <cell r="J194">
            <v>0</v>
          </cell>
          <cell r="K194">
            <v>8834972</v>
          </cell>
          <cell r="M194">
            <v>4222589</v>
          </cell>
        </row>
        <row r="195">
          <cell r="F195">
            <v>64118954</v>
          </cell>
          <cell r="H195">
            <v>0</v>
          </cell>
          <cell r="I195">
            <v>64118954</v>
          </cell>
          <cell r="J195">
            <v>0</v>
          </cell>
          <cell r="K195">
            <v>64118954</v>
          </cell>
          <cell r="M195">
            <v>31665600</v>
          </cell>
        </row>
        <row r="197">
          <cell r="F197">
            <v>3597715</v>
          </cell>
          <cell r="H197">
            <v>0</v>
          </cell>
          <cell r="I197">
            <v>3597715</v>
          </cell>
          <cell r="J197">
            <v>0</v>
          </cell>
          <cell r="K197">
            <v>3597715</v>
          </cell>
          <cell r="M197">
            <v>2193791</v>
          </cell>
        </row>
        <row r="198">
          <cell r="F198">
            <v>3597715</v>
          </cell>
          <cell r="H198">
            <v>0</v>
          </cell>
          <cell r="I198">
            <v>3597715</v>
          </cell>
          <cell r="J198">
            <v>0</v>
          </cell>
          <cell r="K198">
            <v>3597715</v>
          </cell>
          <cell r="M198">
            <v>2193791</v>
          </cell>
        </row>
        <row r="200">
          <cell r="F200">
            <v>2424744</v>
          </cell>
          <cell r="H200">
            <v>0</v>
          </cell>
          <cell r="I200">
            <v>2424744</v>
          </cell>
          <cell r="J200">
            <v>0</v>
          </cell>
          <cell r="K200">
            <v>2424744</v>
          </cell>
          <cell r="M200">
            <v>1186864</v>
          </cell>
        </row>
        <row r="201">
          <cell r="F201">
            <v>2424744</v>
          </cell>
          <cell r="H201">
            <v>0</v>
          </cell>
          <cell r="I201">
            <v>2424744</v>
          </cell>
          <cell r="J201">
            <v>0</v>
          </cell>
          <cell r="K201">
            <v>2424744</v>
          </cell>
          <cell r="M201">
            <v>1186864</v>
          </cell>
        </row>
        <row r="203">
          <cell r="F203">
            <v>948493</v>
          </cell>
          <cell r="H203">
            <v>0</v>
          </cell>
          <cell r="I203">
            <v>948493</v>
          </cell>
          <cell r="J203">
            <v>0</v>
          </cell>
          <cell r="K203">
            <v>948493</v>
          </cell>
          <cell r="M203">
            <v>572053</v>
          </cell>
        </row>
        <row r="204">
          <cell r="F204">
            <v>19149</v>
          </cell>
          <cell r="H204">
            <v>0</v>
          </cell>
          <cell r="I204">
            <v>19149</v>
          </cell>
          <cell r="J204">
            <v>0</v>
          </cell>
          <cell r="K204">
            <v>19149</v>
          </cell>
          <cell r="M204">
            <v>11500</v>
          </cell>
        </row>
        <row r="205">
          <cell r="F205">
            <v>0</v>
          </cell>
          <cell r="H205">
            <v>0</v>
          </cell>
          <cell r="I205">
            <v>0</v>
          </cell>
          <cell r="J205">
            <v>0</v>
          </cell>
          <cell r="K205">
            <v>0</v>
          </cell>
          <cell r="M205">
            <v>21985</v>
          </cell>
        </row>
        <row r="206">
          <cell r="F206">
            <v>254792</v>
          </cell>
          <cell r="H206">
            <v>0</v>
          </cell>
          <cell r="I206">
            <v>254792</v>
          </cell>
          <cell r="J206">
            <v>0</v>
          </cell>
          <cell r="K206">
            <v>254792</v>
          </cell>
          <cell r="M206">
            <v>214250</v>
          </cell>
        </row>
        <row r="207">
          <cell r="F207">
            <v>103905</v>
          </cell>
          <cell r="H207">
            <v>0</v>
          </cell>
          <cell r="I207">
            <v>103905</v>
          </cell>
          <cell r="J207">
            <v>0</v>
          </cell>
          <cell r="K207">
            <v>103905</v>
          </cell>
          <cell r="M207">
            <v>100000</v>
          </cell>
        </row>
        <row r="208">
          <cell r="F208">
            <v>1326339</v>
          </cell>
          <cell r="H208">
            <v>0</v>
          </cell>
          <cell r="I208">
            <v>1326339</v>
          </cell>
          <cell r="J208">
            <v>0</v>
          </cell>
          <cell r="K208">
            <v>1326339</v>
          </cell>
          <cell r="M208">
            <v>919788</v>
          </cell>
        </row>
        <row r="210">
          <cell r="F210">
            <v>0</v>
          </cell>
          <cell r="H210">
            <v>0</v>
          </cell>
          <cell r="I210">
            <v>0</v>
          </cell>
          <cell r="J210">
            <v>0</v>
          </cell>
          <cell r="K210">
            <v>0</v>
          </cell>
          <cell r="M210">
            <v>0</v>
          </cell>
        </row>
        <row r="212">
          <cell r="F212">
            <v>0</v>
          </cell>
          <cell r="H212">
            <v>0</v>
          </cell>
          <cell r="I212">
            <v>0</v>
          </cell>
          <cell r="J212">
            <v>0</v>
          </cell>
          <cell r="K212">
            <v>0</v>
          </cell>
          <cell r="M212">
            <v>0</v>
          </cell>
        </row>
        <row r="214">
          <cell r="F214">
            <v>14042</v>
          </cell>
          <cell r="H214">
            <v>0</v>
          </cell>
          <cell r="I214">
            <v>14042</v>
          </cell>
          <cell r="J214">
            <v>0</v>
          </cell>
          <cell r="K214">
            <v>14042</v>
          </cell>
          <cell r="M214">
            <v>1255</v>
          </cell>
        </row>
        <row r="215">
          <cell r="F215">
            <v>1527</v>
          </cell>
          <cell r="H215">
            <v>0</v>
          </cell>
          <cell r="I215">
            <v>1527</v>
          </cell>
          <cell r="J215">
            <v>0</v>
          </cell>
          <cell r="K215">
            <v>1527</v>
          </cell>
          <cell r="M215">
            <v>0</v>
          </cell>
        </row>
        <row r="216">
          <cell r="F216">
            <v>216518</v>
          </cell>
          <cell r="H216">
            <v>0</v>
          </cell>
          <cell r="I216">
            <v>216518</v>
          </cell>
          <cell r="J216">
            <v>0</v>
          </cell>
          <cell r="K216">
            <v>216518</v>
          </cell>
          <cell r="M216">
            <v>115867</v>
          </cell>
        </row>
        <row r="217">
          <cell r="F217">
            <v>62498</v>
          </cell>
          <cell r="H217">
            <v>0</v>
          </cell>
          <cell r="I217">
            <v>62498</v>
          </cell>
          <cell r="J217">
            <v>0</v>
          </cell>
          <cell r="K217">
            <v>62498</v>
          </cell>
          <cell r="M217">
            <v>44124</v>
          </cell>
        </row>
        <row r="218">
          <cell r="F218">
            <v>36499</v>
          </cell>
          <cell r="H218">
            <v>0</v>
          </cell>
          <cell r="I218">
            <v>36499</v>
          </cell>
          <cell r="J218">
            <v>0</v>
          </cell>
          <cell r="K218">
            <v>36499</v>
          </cell>
          <cell r="M218">
            <v>20079</v>
          </cell>
        </row>
        <row r="219">
          <cell r="F219">
            <v>10060</v>
          </cell>
          <cell r="H219">
            <v>0</v>
          </cell>
          <cell r="I219">
            <v>10060</v>
          </cell>
          <cell r="J219">
            <v>0</v>
          </cell>
          <cell r="K219">
            <v>10060</v>
          </cell>
          <cell r="M219">
            <v>2968</v>
          </cell>
        </row>
        <row r="220">
          <cell r="F220">
            <v>341144</v>
          </cell>
          <cell r="H220">
            <v>0</v>
          </cell>
          <cell r="I220">
            <v>341144</v>
          </cell>
          <cell r="J220">
            <v>0</v>
          </cell>
          <cell r="K220">
            <v>341144</v>
          </cell>
          <cell r="M220">
            <v>184293</v>
          </cell>
        </row>
        <row r="222">
          <cell r="F222">
            <v>0</v>
          </cell>
          <cell r="H222">
            <v>0</v>
          </cell>
          <cell r="I222">
            <v>0</v>
          </cell>
          <cell r="J222">
            <v>0</v>
          </cell>
          <cell r="K222">
            <v>0</v>
          </cell>
          <cell r="M222">
            <v>0</v>
          </cell>
        </row>
        <row r="224">
          <cell r="F224">
            <v>0</v>
          </cell>
          <cell r="H224">
            <v>0</v>
          </cell>
          <cell r="I224">
            <v>0</v>
          </cell>
          <cell r="J224">
            <v>0</v>
          </cell>
          <cell r="K224">
            <v>0</v>
          </cell>
          <cell r="M224">
            <v>0</v>
          </cell>
        </row>
        <row r="225">
          <cell r="F225">
            <v>265835</v>
          </cell>
          <cell r="H225">
            <v>0</v>
          </cell>
          <cell r="I225">
            <v>265835</v>
          </cell>
          <cell r="J225">
            <v>0</v>
          </cell>
          <cell r="K225">
            <v>265835</v>
          </cell>
          <cell r="M225">
            <v>227196</v>
          </cell>
        </row>
        <row r="226">
          <cell r="F226">
            <v>25000</v>
          </cell>
          <cell r="H226">
            <v>0</v>
          </cell>
          <cell r="I226">
            <v>25000</v>
          </cell>
          <cell r="J226">
            <v>0</v>
          </cell>
          <cell r="K226">
            <v>25000</v>
          </cell>
          <cell r="M226">
            <v>24999</v>
          </cell>
        </row>
        <row r="227">
          <cell r="F227">
            <v>0</v>
          </cell>
          <cell r="H227">
            <v>0</v>
          </cell>
          <cell r="I227">
            <v>0</v>
          </cell>
          <cell r="J227">
            <v>0</v>
          </cell>
          <cell r="K227">
            <v>0</v>
          </cell>
          <cell r="M227">
            <v>0</v>
          </cell>
        </row>
        <row r="228">
          <cell r="F228">
            <v>0</v>
          </cell>
          <cell r="H228">
            <v>0</v>
          </cell>
          <cell r="I228">
            <v>0</v>
          </cell>
          <cell r="J228">
            <v>0</v>
          </cell>
          <cell r="K228">
            <v>0</v>
          </cell>
          <cell r="M228">
            <v>7875</v>
          </cell>
        </row>
        <row r="229">
          <cell r="F229">
            <v>290835</v>
          </cell>
          <cell r="H229">
            <v>0</v>
          </cell>
          <cell r="I229">
            <v>290835</v>
          </cell>
          <cell r="J229">
            <v>0</v>
          </cell>
          <cell r="K229">
            <v>290835</v>
          </cell>
          <cell r="M229">
            <v>260070</v>
          </cell>
        </row>
        <row r="231">
          <cell r="F231">
            <v>0</v>
          </cell>
          <cell r="H231">
            <v>0</v>
          </cell>
          <cell r="I231">
            <v>0</v>
          </cell>
          <cell r="J231">
            <v>0</v>
          </cell>
          <cell r="K231">
            <v>0</v>
          </cell>
          <cell r="M231">
            <v>0</v>
          </cell>
        </row>
        <row r="233">
          <cell r="F233">
            <v>0</v>
          </cell>
          <cell r="H233">
            <v>0</v>
          </cell>
          <cell r="I233">
            <v>0</v>
          </cell>
          <cell r="J233">
            <v>0</v>
          </cell>
          <cell r="K233">
            <v>0</v>
          </cell>
          <cell r="M233">
            <v>0</v>
          </cell>
        </row>
        <row r="235">
          <cell r="F235">
            <v>135878</v>
          </cell>
          <cell r="H235">
            <v>0</v>
          </cell>
          <cell r="I235">
            <v>135878</v>
          </cell>
          <cell r="J235">
            <v>0</v>
          </cell>
          <cell r="K235">
            <v>135878</v>
          </cell>
          <cell r="M235">
            <v>139035</v>
          </cell>
        </row>
        <row r="236">
          <cell r="F236">
            <v>11093</v>
          </cell>
          <cell r="H236">
            <v>0</v>
          </cell>
          <cell r="I236">
            <v>11093</v>
          </cell>
          <cell r="J236">
            <v>0</v>
          </cell>
          <cell r="K236">
            <v>11093</v>
          </cell>
          <cell r="M236">
            <v>9202</v>
          </cell>
        </row>
        <row r="237">
          <cell r="F237">
            <v>146971</v>
          </cell>
          <cell r="H237">
            <v>0</v>
          </cell>
          <cell r="I237">
            <v>146971</v>
          </cell>
          <cell r="J237">
            <v>0</v>
          </cell>
          <cell r="K237">
            <v>146971</v>
          </cell>
          <cell r="M237">
            <v>148237</v>
          </cell>
        </row>
        <row r="239">
          <cell r="F239">
            <v>527500</v>
          </cell>
          <cell r="H239">
            <v>0</v>
          </cell>
          <cell r="I239">
            <v>527500</v>
          </cell>
          <cell r="J239">
            <v>0</v>
          </cell>
          <cell r="K239">
            <v>527500</v>
          </cell>
          <cell r="M239">
            <v>502250</v>
          </cell>
        </row>
        <row r="240">
          <cell r="F240">
            <v>64936</v>
          </cell>
          <cell r="H240">
            <v>0</v>
          </cell>
          <cell r="I240">
            <v>64936</v>
          </cell>
          <cell r="J240">
            <v>0</v>
          </cell>
          <cell r="K240">
            <v>64936</v>
          </cell>
          <cell r="M240">
            <v>27250</v>
          </cell>
        </row>
        <row r="241">
          <cell r="F241">
            <v>592436</v>
          </cell>
          <cell r="H241">
            <v>0</v>
          </cell>
          <cell r="I241">
            <v>592436</v>
          </cell>
          <cell r="J241">
            <v>0</v>
          </cell>
          <cell r="K241">
            <v>592436</v>
          </cell>
          <cell r="M241">
            <v>529500</v>
          </cell>
        </row>
        <row r="243">
          <cell r="F243">
            <v>0</v>
          </cell>
          <cell r="H243">
            <v>0</v>
          </cell>
          <cell r="I243">
            <v>0</v>
          </cell>
          <cell r="J243">
            <v>0</v>
          </cell>
          <cell r="K243">
            <v>0</v>
          </cell>
          <cell r="M243">
            <v>0</v>
          </cell>
        </row>
        <row r="245">
          <cell r="F245">
            <v>0</v>
          </cell>
          <cell r="H245">
            <v>0</v>
          </cell>
          <cell r="I245">
            <v>0</v>
          </cell>
          <cell r="J245">
            <v>0</v>
          </cell>
          <cell r="K245">
            <v>0</v>
          </cell>
          <cell r="M245">
            <v>0</v>
          </cell>
        </row>
        <row r="247">
          <cell r="F247">
            <v>0</v>
          </cell>
          <cell r="H247">
            <v>0</v>
          </cell>
          <cell r="I247">
            <v>0</v>
          </cell>
          <cell r="J247">
            <v>0</v>
          </cell>
          <cell r="K247">
            <v>0</v>
          </cell>
          <cell r="M247">
            <v>2401235</v>
          </cell>
        </row>
        <row r="248">
          <cell r="F248">
            <v>0</v>
          </cell>
          <cell r="H248">
            <v>0</v>
          </cell>
          <cell r="I248">
            <v>0</v>
          </cell>
          <cell r="J248">
            <v>0</v>
          </cell>
          <cell r="K248">
            <v>0</v>
          </cell>
          <cell r="M248">
            <v>2401235</v>
          </cell>
        </row>
        <row r="250">
          <cell r="F250">
            <v>503427</v>
          </cell>
          <cell r="H250">
            <v>0</v>
          </cell>
          <cell r="I250">
            <v>503427</v>
          </cell>
          <cell r="J250">
            <v>0</v>
          </cell>
          <cell r="K250">
            <v>503427</v>
          </cell>
          <cell r="M250">
            <v>0</v>
          </cell>
        </row>
        <row r="251">
          <cell r="F251">
            <v>503427</v>
          </cell>
          <cell r="H251">
            <v>0</v>
          </cell>
          <cell r="I251">
            <v>503427</v>
          </cell>
          <cell r="J251">
            <v>0</v>
          </cell>
          <cell r="K251">
            <v>503427</v>
          </cell>
          <cell r="M251">
            <v>0</v>
          </cell>
        </row>
        <row r="253">
          <cell r="F253">
            <v>2294954</v>
          </cell>
          <cell r="H253">
            <v>0</v>
          </cell>
          <cell r="I253">
            <v>2294954</v>
          </cell>
          <cell r="J253">
            <v>0</v>
          </cell>
          <cell r="K253">
            <v>2294954</v>
          </cell>
          <cell r="M253">
            <v>0</v>
          </cell>
        </row>
        <row r="254">
          <cell r="F254">
            <v>321294</v>
          </cell>
          <cell r="H254">
            <v>0</v>
          </cell>
          <cell r="I254">
            <v>321294</v>
          </cell>
          <cell r="J254">
            <v>0</v>
          </cell>
          <cell r="K254">
            <v>321294</v>
          </cell>
          <cell r="M254">
            <v>0</v>
          </cell>
        </row>
        <row r="255">
          <cell r="F255">
            <v>2616248</v>
          </cell>
          <cell r="H255">
            <v>0</v>
          </cell>
          <cell r="I255">
            <v>2616248</v>
          </cell>
          <cell r="J255">
            <v>0</v>
          </cell>
          <cell r="K255">
            <v>2616248</v>
          </cell>
          <cell r="M255">
            <v>0</v>
          </cell>
        </row>
        <row r="257">
          <cell r="F257">
            <v>133135554</v>
          </cell>
          <cell r="H257">
            <v>0</v>
          </cell>
          <cell r="I257">
            <v>133135554</v>
          </cell>
          <cell r="J257">
            <v>0</v>
          </cell>
          <cell r="K257">
            <v>133135554</v>
          </cell>
          <cell r="M257">
            <v>90373946</v>
          </cell>
        </row>
        <row r="258">
          <cell r="F258">
            <v>133135554</v>
          </cell>
          <cell r="H258">
            <v>0</v>
          </cell>
          <cell r="I258">
            <v>133135554</v>
          </cell>
          <cell r="J258">
            <v>0</v>
          </cell>
          <cell r="K258">
            <v>133135554</v>
          </cell>
          <cell r="M258">
            <v>90373946</v>
          </cell>
        </row>
        <row r="260">
          <cell r="F260">
            <v>-104865494</v>
          </cell>
          <cell r="H260">
            <v>0</v>
          </cell>
          <cell r="I260">
            <v>-104865494</v>
          </cell>
          <cell r="J260">
            <v>0</v>
          </cell>
          <cell r="K260">
            <v>-104865494</v>
          </cell>
          <cell r="M260">
            <v>10668890</v>
          </cell>
        </row>
        <row r="261">
          <cell r="F261">
            <v>-104865494</v>
          </cell>
          <cell r="H261">
            <v>0</v>
          </cell>
          <cell r="I261">
            <v>-104865494</v>
          </cell>
          <cell r="J261">
            <v>0</v>
          </cell>
          <cell r="K261">
            <v>-104865494</v>
          </cell>
          <cell r="M261">
            <v>10668890</v>
          </cell>
        </row>
        <row r="263">
          <cell r="F263">
            <v>0</v>
          </cell>
          <cell r="H263">
            <v>0</v>
          </cell>
          <cell r="I263">
            <v>0</v>
          </cell>
          <cell r="J263">
            <v>0</v>
          </cell>
          <cell r="K263">
            <v>0</v>
          </cell>
          <cell r="M263">
            <v>0</v>
          </cell>
        </row>
        <row r="265">
          <cell r="F265">
            <v>0</v>
          </cell>
          <cell r="H265">
            <v>0</v>
          </cell>
          <cell r="I265">
            <v>0</v>
          </cell>
          <cell r="J265">
            <v>0</v>
          </cell>
          <cell r="K265">
            <v>0</v>
          </cell>
          <cell r="M265">
            <v>0</v>
          </cell>
        </row>
        <row r="267">
          <cell r="F267">
            <v>0</v>
          </cell>
          <cell r="H267">
            <v>0</v>
          </cell>
          <cell r="I267">
            <v>0</v>
          </cell>
          <cell r="J267">
            <v>0</v>
          </cell>
          <cell r="K267">
            <v>0</v>
          </cell>
          <cell r="M267">
            <v>0</v>
          </cell>
        </row>
        <row r="269">
          <cell r="F269">
            <v>0</v>
          </cell>
          <cell r="H269">
            <v>0</v>
          </cell>
          <cell r="I269">
            <v>0</v>
          </cell>
          <cell r="J269">
            <v>0</v>
          </cell>
          <cell r="K269">
            <v>0</v>
          </cell>
          <cell r="M269">
            <v>0</v>
          </cell>
        </row>
        <row r="271">
          <cell r="F271">
            <v>0</v>
          </cell>
          <cell r="H271">
            <v>0</v>
          </cell>
          <cell r="I271">
            <v>0</v>
          </cell>
          <cell r="J271">
            <v>0</v>
          </cell>
          <cell r="K271">
            <v>0</v>
          </cell>
          <cell r="M271">
            <v>0</v>
          </cell>
        </row>
        <row r="272">
          <cell r="F272">
            <v>0</v>
          </cell>
          <cell r="H272">
            <v>0</v>
          </cell>
          <cell r="I272">
            <v>0</v>
          </cell>
          <cell r="J272">
            <v>0</v>
          </cell>
          <cell r="K272">
            <v>0</v>
          </cell>
          <cell r="M272">
            <v>0</v>
          </cell>
        </row>
      </sheetData>
      <sheetData sheetId="18">
        <row r="17">
          <cell r="G17">
            <v>32812.985062780353</v>
          </cell>
        </row>
      </sheetData>
      <sheetData sheetId="1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OCI"/>
      <sheetName val="DS"/>
      <sheetName val="UHF"/>
      <sheetName val="CF"/>
      <sheetName val="Notes 1-5"/>
      <sheetName val="6-6.2"/>
      <sheetName val="6.5-8"/>
      <sheetName val="6.5-10"/>
      <sheetName val="11-15"/>
      <sheetName val="16-25.1"/>
      <sheetName val="25.1-26"/>
      <sheetName val="27-29"/>
      <sheetName val="Links"/>
      <sheetName val="Lead"/>
      <sheetName val="AS2Lead"/>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F1" t="str">
            <v>Preliminary</v>
          </cell>
          <cell r="G1" t="str">
            <v>AJE</v>
          </cell>
          <cell r="H1" t="str">
            <v>Adjusted</v>
          </cell>
          <cell r="I1" t="str">
            <v>RJE</v>
          </cell>
          <cell r="J1" t="str">
            <v>'2016</v>
          </cell>
          <cell r="K1" t="str">
            <v>'2015</v>
          </cell>
        </row>
        <row r="3">
          <cell r="F3">
            <v>49125433</v>
          </cell>
          <cell r="G3">
            <v>0</v>
          </cell>
          <cell r="H3">
            <v>49125433</v>
          </cell>
          <cell r="I3">
            <v>0</v>
          </cell>
          <cell r="J3">
            <v>49125433</v>
          </cell>
          <cell r="K3">
            <v>622442</v>
          </cell>
        </row>
        <row r="4">
          <cell r="F4">
            <v>622797</v>
          </cell>
          <cell r="G4">
            <v>0</v>
          </cell>
          <cell r="H4">
            <v>622797</v>
          </cell>
          <cell r="I4">
            <v>0</v>
          </cell>
          <cell r="J4">
            <v>622797</v>
          </cell>
          <cell r="K4">
            <v>1169550</v>
          </cell>
        </row>
        <row r="5">
          <cell r="F5">
            <v>4385482</v>
          </cell>
          <cell r="G5">
            <v>0</v>
          </cell>
          <cell r="H5">
            <v>4385482</v>
          </cell>
          <cell r="I5">
            <v>0</v>
          </cell>
          <cell r="J5">
            <v>4385482</v>
          </cell>
          <cell r="K5">
            <v>10871335</v>
          </cell>
        </row>
        <row r="6">
          <cell r="F6">
            <v>1064305900</v>
          </cell>
          <cell r="G6">
            <v>0</v>
          </cell>
          <cell r="H6">
            <v>1064305900</v>
          </cell>
          <cell r="I6">
            <v>0</v>
          </cell>
          <cell r="J6">
            <v>1064305900</v>
          </cell>
          <cell r="K6">
            <v>1684446</v>
          </cell>
        </row>
        <row r="7">
          <cell r="F7">
            <v>165796027</v>
          </cell>
          <cell r="G7">
            <v>0</v>
          </cell>
          <cell r="H7">
            <v>165796027</v>
          </cell>
          <cell r="I7">
            <v>0</v>
          </cell>
          <cell r="J7">
            <v>165796027</v>
          </cell>
          <cell r="K7">
            <v>2580957</v>
          </cell>
        </row>
        <row r="8">
          <cell r="F8">
            <v>10895</v>
          </cell>
          <cell r="G8">
            <v>0</v>
          </cell>
          <cell r="H8">
            <v>10895</v>
          </cell>
          <cell r="I8">
            <v>0</v>
          </cell>
          <cell r="J8">
            <v>10895</v>
          </cell>
          <cell r="K8">
            <v>6500</v>
          </cell>
        </row>
        <row r="9">
          <cell r="F9">
            <v>2112690</v>
          </cell>
          <cell r="G9">
            <v>0</v>
          </cell>
          <cell r="H9">
            <v>2112690</v>
          </cell>
          <cell r="I9">
            <v>0</v>
          </cell>
          <cell r="J9">
            <v>2112690</v>
          </cell>
          <cell r="K9">
            <v>92941519</v>
          </cell>
        </row>
        <row r="10">
          <cell r="F10">
            <v>642679</v>
          </cell>
          <cell r="G10">
            <v>0</v>
          </cell>
          <cell r="H10">
            <v>642679</v>
          </cell>
          <cell r="I10">
            <v>0</v>
          </cell>
          <cell r="J10">
            <v>642679</v>
          </cell>
          <cell r="K10">
            <v>368391</v>
          </cell>
        </row>
        <row r="11">
          <cell r="F11">
            <v>4183339</v>
          </cell>
          <cell r="G11">
            <v>0</v>
          </cell>
          <cell r="H11">
            <v>4183339</v>
          </cell>
          <cell r="I11">
            <v>0</v>
          </cell>
          <cell r="J11">
            <v>4183339</v>
          </cell>
          <cell r="K11">
            <v>4129756</v>
          </cell>
        </row>
        <row r="12">
          <cell r="F12">
            <v>6500</v>
          </cell>
          <cell r="G12">
            <v>0</v>
          </cell>
          <cell r="H12">
            <v>6500</v>
          </cell>
          <cell r="I12">
            <v>0</v>
          </cell>
          <cell r="J12">
            <v>6500</v>
          </cell>
          <cell r="K12">
            <v>0</v>
          </cell>
        </row>
        <row r="13">
          <cell r="F13">
            <v>1291191742</v>
          </cell>
          <cell r="G13">
            <v>0</v>
          </cell>
          <cell r="H13">
            <v>1291191742</v>
          </cell>
          <cell r="I13">
            <v>0</v>
          </cell>
          <cell r="J13">
            <v>1291191742</v>
          </cell>
          <cell r="K13">
            <v>114374896</v>
          </cell>
        </row>
        <row r="15">
          <cell r="F15">
            <v>0</v>
          </cell>
          <cell r="G15">
            <v>0</v>
          </cell>
          <cell r="H15">
            <v>0</v>
          </cell>
          <cell r="I15">
            <v>0</v>
          </cell>
          <cell r="J15">
            <v>0</v>
          </cell>
          <cell r="K15">
            <v>0</v>
          </cell>
        </row>
        <row r="16">
          <cell r="F16">
            <v>0</v>
          </cell>
          <cell r="G16">
            <v>0</v>
          </cell>
          <cell r="H16">
            <v>0</v>
          </cell>
          <cell r="I16">
            <v>0</v>
          </cell>
          <cell r="J16">
            <v>0</v>
          </cell>
          <cell r="K16">
            <v>0</v>
          </cell>
        </row>
        <row r="18">
          <cell r="F18">
            <v>422528239</v>
          </cell>
          <cell r="G18">
            <v>0</v>
          </cell>
          <cell r="H18">
            <v>422528239</v>
          </cell>
          <cell r="I18">
            <v>0</v>
          </cell>
          <cell r="J18">
            <v>422528239</v>
          </cell>
          <cell r="K18">
            <v>214171076</v>
          </cell>
        </row>
        <row r="19">
          <cell r="F19">
            <v>1258462</v>
          </cell>
          <cell r="G19">
            <v>0</v>
          </cell>
          <cell r="H19">
            <v>1258462</v>
          </cell>
          <cell r="I19">
            <v>0</v>
          </cell>
          <cell r="J19">
            <v>1258462</v>
          </cell>
          <cell r="K19">
            <v>227308</v>
          </cell>
        </row>
        <row r="20">
          <cell r="F20">
            <v>-2083168</v>
          </cell>
          <cell r="G20">
            <v>0</v>
          </cell>
          <cell r="H20">
            <v>-2083168</v>
          </cell>
          <cell r="I20">
            <v>0</v>
          </cell>
          <cell r="J20">
            <v>-2083168</v>
          </cell>
          <cell r="K20">
            <v>-7271755</v>
          </cell>
        </row>
        <row r="21">
          <cell r="F21">
            <v>-9879502</v>
          </cell>
          <cell r="G21">
            <v>0</v>
          </cell>
          <cell r="H21">
            <v>-9879502</v>
          </cell>
          <cell r="I21">
            <v>0</v>
          </cell>
          <cell r="J21">
            <v>-9879502</v>
          </cell>
          <cell r="K21">
            <v>-19758391</v>
          </cell>
        </row>
        <row r="22">
          <cell r="F22">
            <v>70186266</v>
          </cell>
          <cell r="G22">
            <v>0</v>
          </cell>
          <cell r="H22">
            <v>70186266</v>
          </cell>
          <cell r="I22">
            <v>0</v>
          </cell>
          <cell r="J22">
            <v>70186266</v>
          </cell>
          <cell r="K22">
            <v>72353061</v>
          </cell>
        </row>
        <row r="23">
          <cell r="F23">
            <v>-59934000</v>
          </cell>
          <cell r="G23">
            <v>0</v>
          </cell>
          <cell r="H23">
            <v>-59934000</v>
          </cell>
          <cell r="I23">
            <v>0</v>
          </cell>
          <cell r="J23">
            <v>-59934000</v>
          </cell>
          <cell r="K23">
            <v>-44958000</v>
          </cell>
        </row>
        <row r="24">
          <cell r="F24">
            <v>-10252266</v>
          </cell>
          <cell r="G24">
            <v>0</v>
          </cell>
          <cell r="H24">
            <v>-10252266</v>
          </cell>
          <cell r="I24">
            <v>0</v>
          </cell>
          <cell r="J24">
            <v>-10252266</v>
          </cell>
          <cell r="K24">
            <v>-10252266</v>
          </cell>
        </row>
        <row r="25">
          <cell r="F25">
            <v>0</v>
          </cell>
          <cell r="G25">
            <v>0</v>
          </cell>
          <cell r="H25">
            <v>0</v>
          </cell>
          <cell r="I25">
            <v>0</v>
          </cell>
          <cell r="J25">
            <v>0</v>
          </cell>
          <cell r="K25">
            <v>-17142795</v>
          </cell>
        </row>
        <row r="26">
          <cell r="F26">
            <v>0</v>
          </cell>
          <cell r="G26">
            <v>0</v>
          </cell>
          <cell r="H26">
            <v>0</v>
          </cell>
          <cell r="I26">
            <v>0</v>
          </cell>
          <cell r="J26">
            <v>0</v>
          </cell>
          <cell r="K26">
            <v>0</v>
          </cell>
        </row>
        <row r="27">
          <cell r="F27">
            <v>411824031</v>
          </cell>
          <cell r="G27">
            <v>0</v>
          </cell>
          <cell r="H27">
            <v>411824031</v>
          </cell>
          <cell r="I27">
            <v>0</v>
          </cell>
          <cell r="J27">
            <v>411824031</v>
          </cell>
          <cell r="K27">
            <v>187368238</v>
          </cell>
        </row>
        <row r="29">
          <cell r="F29">
            <v>0</v>
          </cell>
          <cell r="G29">
            <v>0</v>
          </cell>
          <cell r="H29">
            <v>0</v>
          </cell>
          <cell r="I29">
            <v>0</v>
          </cell>
          <cell r="J29">
            <v>0</v>
          </cell>
          <cell r="K29">
            <v>0</v>
          </cell>
        </row>
        <row r="31">
          <cell r="F31">
            <v>0</v>
          </cell>
          <cell r="G31">
            <v>0</v>
          </cell>
          <cell r="H31">
            <v>0</v>
          </cell>
          <cell r="I31">
            <v>0</v>
          </cell>
          <cell r="J31">
            <v>0</v>
          </cell>
          <cell r="K31">
            <v>12500000</v>
          </cell>
        </row>
        <row r="32">
          <cell r="F32">
            <v>108</v>
          </cell>
          <cell r="G32">
            <v>0</v>
          </cell>
          <cell r="H32">
            <v>108</v>
          </cell>
          <cell r="I32">
            <v>0</v>
          </cell>
          <cell r="J32">
            <v>108</v>
          </cell>
          <cell r="K32">
            <v>62974</v>
          </cell>
        </row>
        <row r="33">
          <cell r="F33">
            <v>-85</v>
          </cell>
          <cell r="G33">
            <v>0</v>
          </cell>
          <cell r="H33">
            <v>-85</v>
          </cell>
          <cell r="I33">
            <v>0</v>
          </cell>
          <cell r="J33">
            <v>-85</v>
          </cell>
          <cell r="K33">
            <v>-622644</v>
          </cell>
        </row>
        <row r="34">
          <cell r="F34">
            <v>50000000</v>
          </cell>
          <cell r="G34">
            <v>0</v>
          </cell>
          <cell r="H34">
            <v>50000000</v>
          </cell>
          <cell r="I34">
            <v>0</v>
          </cell>
          <cell r="J34">
            <v>50000000</v>
          </cell>
          <cell r="K34">
            <v>55602575</v>
          </cell>
        </row>
        <row r="35">
          <cell r="F35">
            <v>257250</v>
          </cell>
          <cell r="G35">
            <v>0</v>
          </cell>
          <cell r="H35">
            <v>257250</v>
          </cell>
          <cell r="I35">
            <v>0</v>
          </cell>
          <cell r="J35">
            <v>257250</v>
          </cell>
          <cell r="K35">
            <v>6418571</v>
          </cell>
        </row>
        <row r="36">
          <cell r="F36">
            <v>7171600</v>
          </cell>
          <cell r="G36">
            <v>0</v>
          </cell>
          <cell r="H36">
            <v>7171600</v>
          </cell>
          <cell r="I36">
            <v>0</v>
          </cell>
          <cell r="J36">
            <v>7171600</v>
          </cell>
          <cell r="K36">
            <v>-6122702</v>
          </cell>
        </row>
        <row r="37">
          <cell r="F37">
            <v>677900000</v>
          </cell>
          <cell r="G37">
            <v>0</v>
          </cell>
          <cell r="H37">
            <v>677900000</v>
          </cell>
          <cell r="I37">
            <v>0</v>
          </cell>
          <cell r="J37">
            <v>677900000</v>
          </cell>
          <cell r="K37">
            <v>441597425</v>
          </cell>
        </row>
        <row r="38">
          <cell r="F38">
            <v>3534970</v>
          </cell>
          <cell r="G38">
            <v>0</v>
          </cell>
          <cell r="H38">
            <v>3534970</v>
          </cell>
          <cell r="I38">
            <v>0</v>
          </cell>
          <cell r="J38">
            <v>3534970</v>
          </cell>
          <cell r="K38">
            <v>-5115899</v>
          </cell>
        </row>
        <row r="39">
          <cell r="F39">
            <v>54773401</v>
          </cell>
          <cell r="G39">
            <v>0</v>
          </cell>
          <cell r="H39">
            <v>54773401</v>
          </cell>
          <cell r="I39">
            <v>0</v>
          </cell>
          <cell r="J39">
            <v>54773401</v>
          </cell>
          <cell r="K39">
            <v>32071881</v>
          </cell>
        </row>
        <row r="40">
          <cell r="F40">
            <v>793637244</v>
          </cell>
          <cell r="G40">
            <v>0</v>
          </cell>
          <cell r="H40">
            <v>793637244</v>
          </cell>
          <cell r="I40">
            <v>0</v>
          </cell>
          <cell r="J40">
            <v>793637244</v>
          </cell>
          <cell r="K40">
            <v>536392181</v>
          </cell>
        </row>
        <row r="42">
          <cell r="F42">
            <v>0</v>
          </cell>
          <cell r="G42">
            <v>0</v>
          </cell>
          <cell r="H42">
            <v>0</v>
          </cell>
          <cell r="I42">
            <v>0</v>
          </cell>
          <cell r="J42">
            <v>0</v>
          </cell>
          <cell r="K42">
            <v>150000000</v>
          </cell>
        </row>
        <row r="43">
          <cell r="F43">
            <v>0</v>
          </cell>
          <cell r="G43">
            <v>0</v>
          </cell>
          <cell r="H43">
            <v>0</v>
          </cell>
          <cell r="I43">
            <v>0</v>
          </cell>
          <cell r="J43">
            <v>0</v>
          </cell>
          <cell r="K43">
            <v>150000000</v>
          </cell>
        </row>
        <row r="45">
          <cell r="F45">
            <v>0</v>
          </cell>
          <cell r="G45">
            <v>0</v>
          </cell>
          <cell r="H45">
            <v>0</v>
          </cell>
          <cell r="I45">
            <v>0</v>
          </cell>
          <cell r="J45">
            <v>0</v>
          </cell>
          <cell r="K45">
            <v>0</v>
          </cell>
        </row>
        <row r="47">
          <cell r="F47">
            <v>33758441</v>
          </cell>
          <cell r="G47">
            <v>0</v>
          </cell>
          <cell r="H47">
            <v>33758441</v>
          </cell>
          <cell r="I47">
            <v>0</v>
          </cell>
          <cell r="J47">
            <v>33758441</v>
          </cell>
          <cell r="K47">
            <v>31169091</v>
          </cell>
        </row>
        <row r="48">
          <cell r="F48">
            <v>-33758441</v>
          </cell>
          <cell r="G48">
            <v>0</v>
          </cell>
          <cell r="H48">
            <v>-33758441</v>
          </cell>
          <cell r="I48">
            <v>0</v>
          </cell>
          <cell r="J48">
            <v>-33758441</v>
          </cell>
          <cell r="K48">
            <v>-31169091</v>
          </cell>
        </row>
        <row r="49">
          <cell r="F49">
            <v>0</v>
          </cell>
          <cell r="G49">
            <v>0</v>
          </cell>
          <cell r="H49">
            <v>0</v>
          </cell>
          <cell r="I49">
            <v>0</v>
          </cell>
          <cell r="J49">
            <v>0</v>
          </cell>
          <cell r="K49">
            <v>1932528</v>
          </cell>
        </row>
        <row r="50">
          <cell r="F50">
            <v>620847</v>
          </cell>
          <cell r="G50">
            <v>0</v>
          </cell>
          <cell r="H50">
            <v>620847</v>
          </cell>
          <cell r="I50">
            <v>0</v>
          </cell>
          <cell r="J50">
            <v>620847</v>
          </cell>
          <cell r="K50">
            <v>0</v>
          </cell>
        </row>
        <row r="51">
          <cell r="F51">
            <v>537</v>
          </cell>
          <cell r="G51">
            <v>0</v>
          </cell>
          <cell r="H51">
            <v>537</v>
          </cell>
          <cell r="I51">
            <v>0</v>
          </cell>
          <cell r="J51">
            <v>537</v>
          </cell>
          <cell r="K51">
            <v>4414</v>
          </cell>
        </row>
        <row r="52">
          <cell r="F52">
            <v>17654</v>
          </cell>
          <cell r="G52">
            <v>0</v>
          </cell>
          <cell r="H52">
            <v>17654</v>
          </cell>
          <cell r="I52">
            <v>0</v>
          </cell>
          <cell r="J52">
            <v>17654</v>
          </cell>
          <cell r="K52">
            <v>20708</v>
          </cell>
        </row>
        <row r="53">
          <cell r="F53">
            <v>18763</v>
          </cell>
          <cell r="G53">
            <v>0</v>
          </cell>
          <cell r="H53">
            <v>18763</v>
          </cell>
          <cell r="I53">
            <v>0</v>
          </cell>
          <cell r="J53">
            <v>18763</v>
          </cell>
          <cell r="K53">
            <v>5654</v>
          </cell>
        </row>
        <row r="54">
          <cell r="F54">
            <v>169008</v>
          </cell>
          <cell r="G54">
            <v>0</v>
          </cell>
          <cell r="H54">
            <v>169008</v>
          </cell>
          <cell r="I54">
            <v>0</v>
          </cell>
          <cell r="J54">
            <v>169008</v>
          </cell>
          <cell r="K54">
            <v>82023</v>
          </cell>
        </row>
        <row r="55">
          <cell r="F55">
            <v>32528</v>
          </cell>
          <cell r="G55">
            <v>0</v>
          </cell>
          <cell r="H55">
            <v>32528</v>
          </cell>
          <cell r="I55">
            <v>0</v>
          </cell>
          <cell r="J55">
            <v>32528</v>
          </cell>
          <cell r="K55">
            <v>402093</v>
          </cell>
        </row>
        <row r="56">
          <cell r="F56">
            <v>1600798</v>
          </cell>
          <cell r="G56">
            <v>0</v>
          </cell>
          <cell r="H56">
            <v>1600798</v>
          </cell>
          <cell r="I56">
            <v>0</v>
          </cell>
          <cell r="J56">
            <v>1600798</v>
          </cell>
          <cell r="K56">
            <v>9440744</v>
          </cell>
        </row>
        <row r="57">
          <cell r="F57">
            <v>5316327</v>
          </cell>
          <cell r="G57">
            <v>0</v>
          </cell>
          <cell r="H57">
            <v>5316327</v>
          </cell>
          <cell r="I57">
            <v>0</v>
          </cell>
          <cell r="J57">
            <v>5316327</v>
          </cell>
          <cell r="K57">
            <v>-6153964</v>
          </cell>
        </row>
        <row r="58">
          <cell r="F58">
            <v>0</v>
          </cell>
          <cell r="G58">
            <v>0</v>
          </cell>
          <cell r="H58">
            <v>0</v>
          </cell>
          <cell r="I58">
            <v>0</v>
          </cell>
          <cell r="J58">
            <v>0</v>
          </cell>
          <cell r="K58">
            <v>0</v>
          </cell>
        </row>
        <row r="59">
          <cell r="F59">
            <v>22992329</v>
          </cell>
          <cell r="G59">
            <v>0</v>
          </cell>
          <cell r="H59">
            <v>22992329</v>
          </cell>
          <cell r="I59">
            <v>0</v>
          </cell>
          <cell r="J59">
            <v>22992329</v>
          </cell>
          <cell r="K59">
            <v>19018823</v>
          </cell>
        </row>
        <row r="60">
          <cell r="F60">
            <v>30768791</v>
          </cell>
          <cell r="G60">
            <v>0</v>
          </cell>
          <cell r="H60">
            <v>30768791</v>
          </cell>
          <cell r="I60">
            <v>0</v>
          </cell>
          <cell r="J60">
            <v>30768791</v>
          </cell>
          <cell r="K60">
            <v>24753023</v>
          </cell>
        </row>
        <row r="62">
          <cell r="F62">
            <v>138694</v>
          </cell>
          <cell r="G62">
            <v>0</v>
          </cell>
          <cell r="H62">
            <v>138694</v>
          </cell>
          <cell r="I62">
            <v>0</v>
          </cell>
          <cell r="J62">
            <v>138694</v>
          </cell>
          <cell r="K62">
            <v>128650</v>
          </cell>
        </row>
        <row r="63">
          <cell r="F63">
            <v>0</v>
          </cell>
          <cell r="G63">
            <v>0</v>
          </cell>
          <cell r="H63">
            <v>0</v>
          </cell>
          <cell r="I63">
            <v>0</v>
          </cell>
          <cell r="J63">
            <v>0</v>
          </cell>
          <cell r="K63">
            <v>0</v>
          </cell>
        </row>
        <row r="64">
          <cell r="F64">
            <v>138694</v>
          </cell>
          <cell r="G64">
            <v>0</v>
          </cell>
          <cell r="H64">
            <v>138694</v>
          </cell>
          <cell r="I64">
            <v>0</v>
          </cell>
          <cell r="J64">
            <v>138694</v>
          </cell>
          <cell r="K64">
            <v>128650</v>
          </cell>
        </row>
        <row r="66">
          <cell r="F66">
            <v>56587</v>
          </cell>
          <cell r="G66">
            <v>0</v>
          </cell>
          <cell r="H66">
            <v>56587</v>
          </cell>
          <cell r="I66">
            <v>0</v>
          </cell>
          <cell r="J66">
            <v>56587</v>
          </cell>
          <cell r="K66">
            <v>0</v>
          </cell>
        </row>
        <row r="67">
          <cell r="F67">
            <v>110927</v>
          </cell>
          <cell r="G67">
            <v>0</v>
          </cell>
          <cell r="H67">
            <v>110927</v>
          </cell>
          <cell r="I67">
            <v>0</v>
          </cell>
          <cell r="J67">
            <v>110927</v>
          </cell>
          <cell r="K67">
            <v>256417</v>
          </cell>
        </row>
        <row r="68">
          <cell r="F68">
            <v>167514</v>
          </cell>
          <cell r="G68">
            <v>0</v>
          </cell>
          <cell r="H68">
            <v>167514</v>
          </cell>
          <cell r="I68">
            <v>0</v>
          </cell>
          <cell r="J68">
            <v>167514</v>
          </cell>
          <cell r="K68">
            <v>256417</v>
          </cell>
        </row>
        <row r="70">
          <cell r="F70">
            <v>51523</v>
          </cell>
          <cell r="G70">
            <v>0</v>
          </cell>
          <cell r="H70">
            <v>51523</v>
          </cell>
          <cell r="I70">
            <v>0</v>
          </cell>
          <cell r="J70">
            <v>51523</v>
          </cell>
          <cell r="K70">
            <v>51523</v>
          </cell>
        </row>
        <row r="71">
          <cell r="F71">
            <v>51523</v>
          </cell>
          <cell r="G71">
            <v>0</v>
          </cell>
          <cell r="H71">
            <v>51523</v>
          </cell>
          <cell r="I71">
            <v>0</v>
          </cell>
          <cell r="J71">
            <v>51523</v>
          </cell>
          <cell r="K71">
            <v>51523</v>
          </cell>
        </row>
        <row r="73">
          <cell r="F73">
            <v>200000</v>
          </cell>
          <cell r="G73">
            <v>0</v>
          </cell>
          <cell r="H73">
            <v>200000</v>
          </cell>
          <cell r="I73">
            <v>0</v>
          </cell>
          <cell r="J73">
            <v>200000</v>
          </cell>
          <cell r="K73">
            <v>200000</v>
          </cell>
        </row>
        <row r="74">
          <cell r="F74">
            <v>200000</v>
          </cell>
          <cell r="G74">
            <v>0</v>
          </cell>
          <cell r="H74">
            <v>200000</v>
          </cell>
          <cell r="I74">
            <v>0</v>
          </cell>
          <cell r="J74">
            <v>200000</v>
          </cell>
          <cell r="K74">
            <v>200000</v>
          </cell>
        </row>
        <row r="76">
          <cell r="F76">
            <v>0</v>
          </cell>
          <cell r="G76">
            <v>0</v>
          </cell>
          <cell r="H76">
            <v>0</v>
          </cell>
          <cell r="I76">
            <v>0</v>
          </cell>
          <cell r="J76">
            <v>0</v>
          </cell>
          <cell r="K76">
            <v>0</v>
          </cell>
        </row>
        <row r="78">
          <cell r="F78">
            <v>0</v>
          </cell>
          <cell r="G78">
            <v>0</v>
          </cell>
          <cell r="H78">
            <v>0</v>
          </cell>
          <cell r="I78">
            <v>0</v>
          </cell>
          <cell r="J78">
            <v>0</v>
          </cell>
          <cell r="K78">
            <v>0</v>
          </cell>
        </row>
        <row r="79">
          <cell r="F79">
            <v>0</v>
          </cell>
          <cell r="G79">
            <v>0</v>
          </cell>
          <cell r="H79">
            <v>0</v>
          </cell>
          <cell r="I79">
            <v>0</v>
          </cell>
          <cell r="J79">
            <v>0</v>
          </cell>
          <cell r="K79">
            <v>0</v>
          </cell>
        </row>
        <row r="81">
          <cell r="F81">
            <v>0</v>
          </cell>
          <cell r="G81">
            <v>0</v>
          </cell>
          <cell r="H81">
            <v>0</v>
          </cell>
          <cell r="I81">
            <v>0</v>
          </cell>
          <cell r="J81">
            <v>0</v>
          </cell>
          <cell r="K81">
            <v>0</v>
          </cell>
        </row>
        <row r="83">
          <cell r="F83">
            <v>-4731339</v>
          </cell>
          <cell r="G83">
            <v>0</v>
          </cell>
          <cell r="H83">
            <v>-4731339</v>
          </cell>
          <cell r="I83">
            <v>0</v>
          </cell>
          <cell r="J83">
            <v>-4731339</v>
          </cell>
          <cell r="K83">
            <v>-1690104</v>
          </cell>
        </row>
        <row r="84">
          <cell r="F84">
            <v>-662388</v>
          </cell>
          <cell r="G84">
            <v>0</v>
          </cell>
          <cell r="H84">
            <v>-662388</v>
          </cell>
          <cell r="I84">
            <v>0</v>
          </cell>
          <cell r="J84">
            <v>-662388</v>
          </cell>
          <cell r="K84">
            <v>-231916</v>
          </cell>
        </row>
        <row r="85">
          <cell r="F85">
            <v>-60005</v>
          </cell>
          <cell r="G85">
            <v>0</v>
          </cell>
          <cell r="H85">
            <v>-60005</v>
          </cell>
          <cell r="I85">
            <v>0</v>
          </cell>
          <cell r="J85">
            <v>-60005</v>
          </cell>
          <cell r="K85">
            <v>-100000</v>
          </cell>
        </row>
        <row r="86">
          <cell r="F86">
            <v>-5453732</v>
          </cell>
          <cell r="G86">
            <v>0</v>
          </cell>
          <cell r="H86">
            <v>-5453732</v>
          </cell>
          <cell r="I86">
            <v>0</v>
          </cell>
          <cell r="J86">
            <v>-5453732</v>
          </cell>
          <cell r="K86">
            <v>-2022020</v>
          </cell>
        </row>
        <row r="88">
          <cell r="F88">
            <v>-337825</v>
          </cell>
          <cell r="G88">
            <v>0</v>
          </cell>
          <cell r="H88">
            <v>-337825</v>
          </cell>
          <cell r="I88">
            <v>0</v>
          </cell>
          <cell r="J88">
            <v>-337825</v>
          </cell>
          <cell r="K88">
            <v>-156214</v>
          </cell>
        </row>
        <row r="89">
          <cell r="F89">
            <v>-337825</v>
          </cell>
          <cell r="G89">
            <v>0</v>
          </cell>
          <cell r="H89">
            <v>-337825</v>
          </cell>
          <cell r="I89">
            <v>0</v>
          </cell>
          <cell r="J89">
            <v>-337825</v>
          </cell>
          <cell r="K89">
            <v>-156214</v>
          </cell>
        </row>
        <row r="91">
          <cell r="F91">
            <v>-2424744</v>
          </cell>
          <cell r="G91">
            <v>0</v>
          </cell>
          <cell r="H91">
            <v>-2424744</v>
          </cell>
          <cell r="I91">
            <v>0</v>
          </cell>
          <cell r="J91">
            <v>-2424744</v>
          </cell>
          <cell r="K91">
            <v>-1186864</v>
          </cell>
        </row>
        <row r="92">
          <cell r="F92">
            <v>-2424744</v>
          </cell>
          <cell r="G92">
            <v>0</v>
          </cell>
          <cell r="H92">
            <v>-2424744</v>
          </cell>
          <cell r="I92">
            <v>0</v>
          </cell>
          <cell r="J92">
            <v>-2424744</v>
          </cell>
          <cell r="K92">
            <v>-1186864</v>
          </cell>
        </row>
        <row r="94">
          <cell r="F94">
            <v>-3108199</v>
          </cell>
          <cell r="G94">
            <v>0</v>
          </cell>
          <cell r="H94">
            <v>-3108199</v>
          </cell>
          <cell r="I94">
            <v>0</v>
          </cell>
          <cell r="J94">
            <v>-3108199</v>
          </cell>
          <cell r="K94">
            <v>-4589064</v>
          </cell>
        </row>
        <row r="95">
          <cell r="F95">
            <v>-3108199</v>
          </cell>
          <cell r="G95">
            <v>0</v>
          </cell>
          <cell r="H95">
            <v>-3108199</v>
          </cell>
          <cell r="I95">
            <v>0</v>
          </cell>
          <cell r="J95">
            <v>-3108199</v>
          </cell>
          <cell r="K95">
            <v>-4589064</v>
          </cell>
        </row>
        <row r="97">
          <cell r="F97">
            <v>0</v>
          </cell>
          <cell r="G97">
            <v>0</v>
          </cell>
          <cell r="H97">
            <v>0</v>
          </cell>
          <cell r="I97">
            <v>0</v>
          </cell>
          <cell r="J97">
            <v>0</v>
          </cell>
          <cell r="K97">
            <v>0</v>
          </cell>
        </row>
        <row r="99">
          <cell r="F99">
            <v>0</v>
          </cell>
          <cell r="G99">
            <v>0</v>
          </cell>
          <cell r="H99">
            <v>0</v>
          </cell>
          <cell r="I99">
            <v>0</v>
          </cell>
          <cell r="J99">
            <v>0</v>
          </cell>
          <cell r="K99">
            <v>0</v>
          </cell>
        </row>
        <row r="100">
          <cell r="F100">
            <v>-1330490</v>
          </cell>
          <cell r="G100">
            <v>0</v>
          </cell>
          <cell r="H100">
            <v>-1330490</v>
          </cell>
          <cell r="I100">
            <v>0</v>
          </cell>
          <cell r="J100">
            <v>-1330490</v>
          </cell>
          <cell r="K100">
            <v>-1194352</v>
          </cell>
        </row>
        <row r="101">
          <cell r="F101">
            <v>-16589808</v>
          </cell>
          <cell r="G101">
            <v>0</v>
          </cell>
          <cell r="H101">
            <v>-16589808</v>
          </cell>
          <cell r="I101">
            <v>0</v>
          </cell>
          <cell r="J101">
            <v>-16589808</v>
          </cell>
          <cell r="K101">
            <v>-7754800</v>
          </cell>
        </row>
        <row r="102">
          <cell r="F102">
            <v>-47299</v>
          </cell>
          <cell r="G102">
            <v>0</v>
          </cell>
          <cell r="H102">
            <v>-47299</v>
          </cell>
          <cell r="I102">
            <v>0</v>
          </cell>
          <cell r="J102">
            <v>-47299</v>
          </cell>
          <cell r="K102">
            <v>0</v>
          </cell>
        </row>
        <row r="103">
          <cell r="F103">
            <v>-4746222</v>
          </cell>
          <cell r="G103">
            <v>0</v>
          </cell>
          <cell r="H103">
            <v>-4746222</v>
          </cell>
          <cell r="I103">
            <v>0</v>
          </cell>
          <cell r="J103">
            <v>-4746222</v>
          </cell>
          <cell r="K103">
            <v>0</v>
          </cell>
        </row>
        <row r="104">
          <cell r="F104">
            <v>-5</v>
          </cell>
          <cell r="G104">
            <v>0</v>
          </cell>
          <cell r="H104">
            <v>-5</v>
          </cell>
          <cell r="I104">
            <v>0</v>
          </cell>
          <cell r="J104">
            <v>-5</v>
          </cell>
          <cell r="K104">
            <v>0</v>
          </cell>
        </row>
        <row r="105">
          <cell r="F105">
            <v>-344315</v>
          </cell>
          <cell r="G105">
            <v>0</v>
          </cell>
          <cell r="H105">
            <v>-344315</v>
          </cell>
          <cell r="I105">
            <v>0</v>
          </cell>
          <cell r="J105">
            <v>-344315</v>
          </cell>
          <cell r="K105">
            <v>-183914</v>
          </cell>
        </row>
        <row r="106">
          <cell r="F106">
            <v>0</v>
          </cell>
          <cell r="G106">
            <v>0</v>
          </cell>
          <cell r="H106">
            <v>0</v>
          </cell>
          <cell r="I106">
            <v>0</v>
          </cell>
          <cell r="J106">
            <v>0</v>
          </cell>
          <cell r="K106">
            <v>0</v>
          </cell>
        </row>
        <row r="107">
          <cell r="F107">
            <v>-18228155</v>
          </cell>
          <cell r="G107">
            <v>0</v>
          </cell>
          <cell r="H107">
            <v>-18228155</v>
          </cell>
          <cell r="I107">
            <v>0</v>
          </cell>
          <cell r="J107">
            <v>-18228155</v>
          </cell>
          <cell r="K107">
            <v>-18228155</v>
          </cell>
        </row>
        <row r="108">
          <cell r="F108">
            <v>-418935</v>
          </cell>
          <cell r="G108">
            <v>0</v>
          </cell>
          <cell r="H108">
            <v>-418935</v>
          </cell>
          <cell r="I108">
            <v>0</v>
          </cell>
          <cell r="J108">
            <v>-418935</v>
          </cell>
          <cell r="K108">
            <v>-367500</v>
          </cell>
        </row>
        <row r="109">
          <cell r="F109">
            <v>-1667086</v>
          </cell>
          <cell r="G109">
            <v>0</v>
          </cell>
          <cell r="H109">
            <v>-1667086</v>
          </cell>
          <cell r="I109">
            <v>0</v>
          </cell>
          <cell r="J109">
            <v>-1667086</v>
          </cell>
          <cell r="K109">
            <v>-46654</v>
          </cell>
        </row>
        <row r="110">
          <cell r="F110">
            <v>-9278472</v>
          </cell>
          <cell r="G110">
            <v>0</v>
          </cell>
          <cell r="H110">
            <v>-9278472</v>
          </cell>
          <cell r="I110">
            <v>0</v>
          </cell>
          <cell r="J110">
            <v>-9278472</v>
          </cell>
          <cell r="K110">
            <v>-8281615</v>
          </cell>
        </row>
        <row r="111">
          <cell r="F111">
            <v>-695032</v>
          </cell>
          <cell r="G111">
            <v>0</v>
          </cell>
          <cell r="H111">
            <v>-695032</v>
          </cell>
          <cell r="I111">
            <v>0</v>
          </cell>
          <cell r="J111">
            <v>-695032</v>
          </cell>
          <cell r="K111">
            <v>-695032</v>
          </cell>
        </row>
        <row r="112">
          <cell r="F112">
            <v>-20716</v>
          </cell>
          <cell r="G112">
            <v>0</v>
          </cell>
          <cell r="H112">
            <v>-20716</v>
          </cell>
          <cell r="I112">
            <v>0</v>
          </cell>
          <cell r="J112">
            <v>-20716</v>
          </cell>
          <cell r="K112">
            <v>-10217</v>
          </cell>
        </row>
        <row r="113">
          <cell r="F113">
            <v>-100037</v>
          </cell>
          <cell r="G113">
            <v>0</v>
          </cell>
          <cell r="H113">
            <v>-100037</v>
          </cell>
          <cell r="I113">
            <v>0</v>
          </cell>
          <cell r="J113">
            <v>-100037</v>
          </cell>
          <cell r="K113">
            <v>-100625</v>
          </cell>
        </row>
        <row r="114">
          <cell r="F114">
            <v>-636349</v>
          </cell>
          <cell r="G114">
            <v>0</v>
          </cell>
          <cell r="H114">
            <v>-636349</v>
          </cell>
          <cell r="I114">
            <v>0</v>
          </cell>
          <cell r="J114">
            <v>-636349</v>
          </cell>
          <cell r="K114">
            <v>0</v>
          </cell>
        </row>
        <row r="115">
          <cell r="F115">
            <v>-54102921</v>
          </cell>
          <cell r="G115">
            <v>0</v>
          </cell>
          <cell r="H115">
            <v>-54102921</v>
          </cell>
          <cell r="I115">
            <v>0</v>
          </cell>
          <cell r="J115">
            <v>-54102921</v>
          </cell>
          <cell r="K115">
            <v>-36862864</v>
          </cell>
        </row>
        <row r="117">
          <cell r="F117">
            <v>0</v>
          </cell>
          <cell r="G117">
            <v>0</v>
          </cell>
          <cell r="H117">
            <v>0</v>
          </cell>
          <cell r="I117">
            <v>0</v>
          </cell>
          <cell r="J117">
            <v>0</v>
          </cell>
          <cell r="K117">
            <v>0</v>
          </cell>
        </row>
        <row r="119">
          <cell r="F119">
            <v>0</v>
          </cell>
          <cell r="G119">
            <v>0</v>
          </cell>
          <cell r="H119">
            <v>0</v>
          </cell>
          <cell r="I119">
            <v>0</v>
          </cell>
          <cell r="J119">
            <v>0</v>
          </cell>
          <cell r="K119">
            <v>0</v>
          </cell>
        </row>
        <row r="121">
          <cell r="F121">
            <v>0</v>
          </cell>
          <cell r="G121">
            <v>0</v>
          </cell>
          <cell r="H121">
            <v>0</v>
          </cell>
          <cell r="I121">
            <v>0</v>
          </cell>
          <cell r="J121">
            <v>0</v>
          </cell>
          <cell r="K121">
            <v>0</v>
          </cell>
        </row>
        <row r="123">
          <cell r="F123">
            <v>-8059575</v>
          </cell>
          <cell r="G123">
            <v>0</v>
          </cell>
          <cell r="H123">
            <v>-8059575</v>
          </cell>
          <cell r="I123">
            <v>0</v>
          </cell>
          <cell r="J123">
            <v>-8059575</v>
          </cell>
          <cell r="K123">
            <v>4981651</v>
          </cell>
        </row>
        <row r="124">
          <cell r="F124">
            <v>-8059575</v>
          </cell>
          <cell r="G124">
            <v>0</v>
          </cell>
          <cell r="H124">
            <v>-8059575</v>
          </cell>
          <cell r="I124">
            <v>0</v>
          </cell>
          <cell r="J124">
            <v>-8059575</v>
          </cell>
          <cell r="K124">
            <v>4981651</v>
          </cell>
        </row>
        <row r="126">
          <cell r="F126">
            <v>101531700</v>
          </cell>
          <cell r="G126">
            <v>0</v>
          </cell>
          <cell r="H126">
            <v>101531700</v>
          </cell>
          <cell r="I126">
            <v>0</v>
          </cell>
          <cell r="J126">
            <v>101531700</v>
          </cell>
          <cell r="K126">
            <v>81539966</v>
          </cell>
        </row>
        <row r="127">
          <cell r="F127">
            <v>101531700</v>
          </cell>
          <cell r="G127">
            <v>0</v>
          </cell>
          <cell r="H127">
            <v>101531700</v>
          </cell>
          <cell r="I127">
            <v>0</v>
          </cell>
          <cell r="J127">
            <v>101531700</v>
          </cell>
          <cell r="K127">
            <v>81539966</v>
          </cell>
        </row>
        <row r="129">
          <cell r="F129">
            <v>-3619526683</v>
          </cell>
          <cell r="G129">
            <v>0</v>
          </cell>
          <cell r="H129">
            <v>-3619526683</v>
          </cell>
          <cell r="I129">
            <v>0</v>
          </cell>
          <cell r="J129">
            <v>-3619526683</v>
          </cell>
          <cell r="K129">
            <v>-1926514293</v>
          </cell>
        </row>
        <row r="130">
          <cell r="F130">
            <v>1104223371</v>
          </cell>
          <cell r="G130">
            <v>0</v>
          </cell>
          <cell r="H130">
            <v>1104223371</v>
          </cell>
          <cell r="I130">
            <v>0</v>
          </cell>
          <cell r="J130">
            <v>1104223371</v>
          </cell>
          <cell r="K130">
            <v>2444365150</v>
          </cell>
        </row>
        <row r="131">
          <cell r="F131">
            <v>-3148274875</v>
          </cell>
          <cell r="G131">
            <v>0</v>
          </cell>
          <cell r="H131">
            <v>-3148274875</v>
          </cell>
          <cell r="I131">
            <v>0</v>
          </cell>
          <cell r="J131">
            <v>-3148274875</v>
          </cell>
          <cell r="K131">
            <v>-905792371</v>
          </cell>
        </row>
        <row r="132">
          <cell r="F132">
            <v>4289450608</v>
          </cell>
          <cell r="G132">
            <v>0</v>
          </cell>
          <cell r="H132">
            <v>4289450608</v>
          </cell>
          <cell r="I132">
            <v>0</v>
          </cell>
          <cell r="J132">
            <v>4289450608</v>
          </cell>
          <cell r="K132">
            <v>1217912416</v>
          </cell>
        </row>
        <row r="133">
          <cell r="F133">
            <v>104865494</v>
          </cell>
          <cell r="G133">
            <v>0</v>
          </cell>
          <cell r="H133">
            <v>104865494</v>
          </cell>
          <cell r="I133">
            <v>0</v>
          </cell>
          <cell r="J133">
            <v>104865494</v>
          </cell>
          <cell r="K133">
            <v>-10668890</v>
          </cell>
        </row>
        <row r="134">
          <cell r="F134">
            <v>-968707905</v>
          </cell>
          <cell r="G134">
            <v>0</v>
          </cell>
          <cell r="H134">
            <v>-968707905</v>
          </cell>
          <cell r="I134">
            <v>0</v>
          </cell>
          <cell r="J134">
            <v>-968707905</v>
          </cell>
          <cell r="K134">
            <v>-1677165963</v>
          </cell>
        </row>
        <row r="135">
          <cell r="F135">
            <v>-2237969990</v>
          </cell>
          <cell r="G135">
            <v>0</v>
          </cell>
          <cell r="H135">
            <v>-2237969990</v>
          </cell>
          <cell r="I135">
            <v>0</v>
          </cell>
          <cell r="J135">
            <v>-2237969990</v>
          </cell>
          <cell r="K135">
            <v>-857863951</v>
          </cell>
        </row>
        <row r="137">
          <cell r="F137">
            <v>-133135554</v>
          </cell>
          <cell r="G137">
            <v>0</v>
          </cell>
          <cell r="H137">
            <v>-133135554</v>
          </cell>
          <cell r="I137">
            <v>0</v>
          </cell>
          <cell r="J137">
            <v>-133135554</v>
          </cell>
          <cell r="K137">
            <v>-90373946</v>
          </cell>
        </row>
        <row r="138">
          <cell r="F138">
            <v>-133135554</v>
          </cell>
          <cell r="G138">
            <v>0</v>
          </cell>
          <cell r="H138">
            <v>-133135554</v>
          </cell>
          <cell r="I138">
            <v>0</v>
          </cell>
          <cell r="J138">
            <v>-133135554</v>
          </cell>
          <cell r="K138">
            <v>-90373946</v>
          </cell>
        </row>
        <row r="140">
          <cell r="F140">
            <v>0</v>
          </cell>
          <cell r="G140">
            <v>0</v>
          </cell>
          <cell r="H140">
            <v>0</v>
          </cell>
          <cell r="I140">
            <v>0</v>
          </cell>
          <cell r="J140">
            <v>0</v>
          </cell>
          <cell r="K140">
            <v>0</v>
          </cell>
        </row>
        <row r="142">
          <cell r="F142">
            <v>351220</v>
          </cell>
          <cell r="G142">
            <v>0</v>
          </cell>
          <cell r="H142">
            <v>351220</v>
          </cell>
          <cell r="I142">
            <v>0</v>
          </cell>
          <cell r="J142">
            <v>351220</v>
          </cell>
          <cell r="K142">
            <v>-784271</v>
          </cell>
        </row>
        <row r="143">
          <cell r="F143">
            <v>13904550</v>
          </cell>
          <cell r="G143">
            <v>0</v>
          </cell>
          <cell r="H143">
            <v>13904550</v>
          </cell>
          <cell r="I143">
            <v>0</v>
          </cell>
          <cell r="J143">
            <v>13904550</v>
          </cell>
          <cell r="K143">
            <v>-71280248</v>
          </cell>
        </row>
        <row r="144">
          <cell r="F144">
            <v>-842630</v>
          </cell>
          <cell r="G144">
            <v>0</v>
          </cell>
          <cell r="H144">
            <v>-842630</v>
          </cell>
          <cell r="I144">
            <v>0</v>
          </cell>
          <cell r="J144">
            <v>-842630</v>
          </cell>
          <cell r="K144">
            <v>-330138</v>
          </cell>
        </row>
        <row r="145">
          <cell r="F145">
            <v>13413140</v>
          </cell>
          <cell r="G145">
            <v>0</v>
          </cell>
          <cell r="H145">
            <v>13413140</v>
          </cell>
          <cell r="I145">
            <v>0</v>
          </cell>
          <cell r="J145">
            <v>13413140</v>
          </cell>
          <cell r="K145">
            <v>-72394657</v>
          </cell>
        </row>
        <row r="147">
          <cell r="F147">
            <v>0</v>
          </cell>
          <cell r="G147">
            <v>0</v>
          </cell>
          <cell r="H147">
            <v>0</v>
          </cell>
          <cell r="I147">
            <v>0</v>
          </cell>
          <cell r="J147">
            <v>0</v>
          </cell>
          <cell r="K147">
            <v>0</v>
          </cell>
        </row>
        <row r="149">
          <cell r="F149">
            <v>-24347106</v>
          </cell>
          <cell r="G149">
            <v>0</v>
          </cell>
          <cell r="H149">
            <v>-24347106</v>
          </cell>
          <cell r="I149">
            <v>0</v>
          </cell>
          <cell r="J149">
            <v>-24347106</v>
          </cell>
          <cell r="K149">
            <v>-31652140</v>
          </cell>
        </row>
        <row r="150">
          <cell r="F150">
            <v>-14737</v>
          </cell>
          <cell r="G150">
            <v>0</v>
          </cell>
          <cell r="H150">
            <v>-14737</v>
          </cell>
          <cell r="I150">
            <v>0</v>
          </cell>
          <cell r="J150">
            <v>-14737</v>
          </cell>
          <cell r="K150">
            <v>-962972</v>
          </cell>
        </row>
        <row r="151">
          <cell r="F151">
            <v>-5096076</v>
          </cell>
          <cell r="G151">
            <v>0</v>
          </cell>
          <cell r="H151">
            <v>-5096076</v>
          </cell>
          <cell r="I151">
            <v>0</v>
          </cell>
          <cell r="J151">
            <v>-5096076</v>
          </cell>
          <cell r="K151">
            <v>-4202792</v>
          </cell>
        </row>
        <row r="152">
          <cell r="F152">
            <v>1876207</v>
          </cell>
          <cell r="G152">
            <v>0</v>
          </cell>
          <cell r="H152">
            <v>1876207</v>
          </cell>
          <cell r="I152">
            <v>0</v>
          </cell>
          <cell r="J152">
            <v>1876207</v>
          </cell>
          <cell r="K152">
            <v>0</v>
          </cell>
        </row>
        <row r="153">
          <cell r="F153">
            <v>6880</v>
          </cell>
          <cell r="G153">
            <v>0</v>
          </cell>
          <cell r="H153">
            <v>6880</v>
          </cell>
          <cell r="I153">
            <v>0</v>
          </cell>
          <cell r="J153">
            <v>6880</v>
          </cell>
          <cell r="K153">
            <v>4340836</v>
          </cell>
        </row>
        <row r="154">
          <cell r="F154">
            <v>-27574832</v>
          </cell>
          <cell r="G154">
            <v>0</v>
          </cell>
          <cell r="H154">
            <v>-27574832</v>
          </cell>
          <cell r="I154">
            <v>0</v>
          </cell>
          <cell r="J154">
            <v>-27574832</v>
          </cell>
          <cell r="K154">
            <v>-32477068</v>
          </cell>
        </row>
        <row r="156">
          <cell r="F156">
            <v>-198489941</v>
          </cell>
          <cell r="G156">
            <v>0</v>
          </cell>
          <cell r="H156">
            <v>-198489941</v>
          </cell>
          <cell r="I156">
            <v>0</v>
          </cell>
          <cell r="J156">
            <v>-198489941</v>
          </cell>
          <cell r="K156">
            <v>-114963915</v>
          </cell>
        </row>
        <row r="157">
          <cell r="F157">
            <v>-32648906</v>
          </cell>
          <cell r="G157">
            <v>0</v>
          </cell>
          <cell r="H157">
            <v>-32648906</v>
          </cell>
          <cell r="I157">
            <v>0</v>
          </cell>
          <cell r="J157">
            <v>-32648906</v>
          </cell>
          <cell r="K157">
            <v>-13422664</v>
          </cell>
        </row>
        <row r="158">
          <cell r="F158">
            <v>-231138847</v>
          </cell>
          <cell r="G158">
            <v>0</v>
          </cell>
          <cell r="H158">
            <v>-231138847</v>
          </cell>
          <cell r="I158">
            <v>0</v>
          </cell>
          <cell r="J158">
            <v>-231138847</v>
          </cell>
          <cell r="K158">
            <v>-128386579</v>
          </cell>
        </row>
        <row r="160">
          <cell r="F160">
            <v>0</v>
          </cell>
          <cell r="G160">
            <v>0</v>
          </cell>
          <cell r="H160">
            <v>0</v>
          </cell>
          <cell r="I160">
            <v>0</v>
          </cell>
          <cell r="J160">
            <v>0</v>
          </cell>
          <cell r="K160">
            <v>0</v>
          </cell>
        </row>
        <row r="162">
          <cell r="F162">
            <v>-10397042</v>
          </cell>
          <cell r="G162">
            <v>0</v>
          </cell>
          <cell r="H162">
            <v>-10397042</v>
          </cell>
          <cell r="I162">
            <v>0</v>
          </cell>
          <cell r="J162">
            <v>-10397042</v>
          </cell>
          <cell r="K162">
            <v>-1932528</v>
          </cell>
        </row>
        <row r="163">
          <cell r="F163">
            <v>-10397042</v>
          </cell>
          <cell r="G163">
            <v>0</v>
          </cell>
          <cell r="H163">
            <v>-10397042</v>
          </cell>
          <cell r="I163">
            <v>0</v>
          </cell>
          <cell r="J163">
            <v>-10397042</v>
          </cell>
          <cell r="K163">
            <v>-1932528</v>
          </cell>
        </row>
        <row r="165">
          <cell r="F165">
            <v>-1563</v>
          </cell>
          <cell r="G165">
            <v>0</v>
          </cell>
          <cell r="H165">
            <v>-1563</v>
          </cell>
          <cell r="I165">
            <v>0</v>
          </cell>
          <cell r="J165">
            <v>-1563</v>
          </cell>
          <cell r="K165">
            <v>-450</v>
          </cell>
        </row>
        <row r="166">
          <cell r="F166">
            <v>-1563</v>
          </cell>
          <cell r="G166">
            <v>0</v>
          </cell>
          <cell r="H166">
            <v>-1563</v>
          </cell>
          <cell r="I166">
            <v>0</v>
          </cell>
          <cell r="J166">
            <v>-1563</v>
          </cell>
          <cell r="K166">
            <v>-450</v>
          </cell>
        </row>
        <row r="168">
          <cell r="F168">
            <v>-225000</v>
          </cell>
          <cell r="G168">
            <v>0</v>
          </cell>
          <cell r="H168">
            <v>-225000</v>
          </cell>
          <cell r="I168">
            <v>0</v>
          </cell>
          <cell r="J168">
            <v>-225000</v>
          </cell>
          <cell r="K168">
            <v>-250000</v>
          </cell>
        </row>
        <row r="169">
          <cell r="F169">
            <v>-225000</v>
          </cell>
          <cell r="G169">
            <v>0</v>
          </cell>
          <cell r="H169">
            <v>-225000</v>
          </cell>
          <cell r="I169">
            <v>0</v>
          </cell>
          <cell r="J169">
            <v>-225000</v>
          </cell>
          <cell r="K169">
            <v>-250000</v>
          </cell>
        </row>
        <row r="171">
          <cell r="F171">
            <v>-2887599</v>
          </cell>
          <cell r="G171">
            <v>0</v>
          </cell>
          <cell r="H171">
            <v>-2887599</v>
          </cell>
          <cell r="I171">
            <v>0</v>
          </cell>
          <cell r="J171">
            <v>-2887599</v>
          </cell>
          <cell r="K171">
            <v>-52815</v>
          </cell>
        </row>
        <row r="172">
          <cell r="F172">
            <v>-450897</v>
          </cell>
          <cell r="G172">
            <v>0</v>
          </cell>
          <cell r="H172">
            <v>-450897</v>
          </cell>
          <cell r="I172">
            <v>0</v>
          </cell>
          <cell r="J172">
            <v>-450897</v>
          </cell>
          <cell r="K172">
            <v>-580047</v>
          </cell>
        </row>
        <row r="173">
          <cell r="F173">
            <v>-234339</v>
          </cell>
          <cell r="G173">
            <v>0</v>
          </cell>
          <cell r="H173">
            <v>-234339</v>
          </cell>
          <cell r="I173">
            <v>0</v>
          </cell>
          <cell r="J173">
            <v>-234339</v>
          </cell>
          <cell r="K173">
            <v>-299378</v>
          </cell>
        </row>
        <row r="174">
          <cell r="F174">
            <v>-236307</v>
          </cell>
          <cell r="G174">
            <v>0</v>
          </cell>
          <cell r="H174">
            <v>-236307</v>
          </cell>
          <cell r="I174">
            <v>0</v>
          </cell>
          <cell r="J174">
            <v>-236307</v>
          </cell>
          <cell r="K174">
            <v>-152554</v>
          </cell>
        </row>
        <row r="175">
          <cell r="F175">
            <v>-1475264</v>
          </cell>
          <cell r="G175">
            <v>0</v>
          </cell>
          <cell r="H175">
            <v>-1475264</v>
          </cell>
          <cell r="I175">
            <v>0</v>
          </cell>
          <cell r="J175">
            <v>-1475264</v>
          </cell>
          <cell r="K175">
            <v>-1961315</v>
          </cell>
        </row>
        <row r="176">
          <cell r="F176">
            <v>-263</v>
          </cell>
          <cell r="G176">
            <v>0</v>
          </cell>
          <cell r="H176">
            <v>-263</v>
          </cell>
          <cell r="I176">
            <v>0</v>
          </cell>
          <cell r="J176">
            <v>-263</v>
          </cell>
          <cell r="K176">
            <v>0</v>
          </cell>
        </row>
        <row r="177">
          <cell r="F177">
            <v>-14480932</v>
          </cell>
          <cell r="G177">
            <v>0</v>
          </cell>
          <cell r="H177">
            <v>-14480932</v>
          </cell>
          <cell r="I177">
            <v>0</v>
          </cell>
          <cell r="J177">
            <v>-14480932</v>
          </cell>
          <cell r="K177">
            <v>-6830195</v>
          </cell>
        </row>
        <row r="178">
          <cell r="F178">
            <v>0</v>
          </cell>
          <cell r="G178">
            <v>0</v>
          </cell>
          <cell r="H178">
            <v>0</v>
          </cell>
          <cell r="I178">
            <v>0</v>
          </cell>
          <cell r="J178">
            <v>0</v>
          </cell>
          <cell r="K178">
            <v>-192917</v>
          </cell>
        </row>
        <row r="179">
          <cell r="F179">
            <v>-123685</v>
          </cell>
          <cell r="G179">
            <v>0</v>
          </cell>
          <cell r="H179">
            <v>-123685</v>
          </cell>
          <cell r="I179">
            <v>0</v>
          </cell>
          <cell r="J179">
            <v>-123685</v>
          </cell>
          <cell r="K179">
            <v>-21224</v>
          </cell>
        </row>
        <row r="180">
          <cell r="F180">
            <v>-19889286</v>
          </cell>
          <cell r="G180">
            <v>0</v>
          </cell>
          <cell r="H180">
            <v>-19889286</v>
          </cell>
          <cell r="I180">
            <v>0</v>
          </cell>
          <cell r="J180">
            <v>-19889286</v>
          </cell>
          <cell r="K180">
            <v>-10090445</v>
          </cell>
        </row>
        <row r="182">
          <cell r="F182">
            <v>-1031154</v>
          </cell>
          <cell r="G182">
            <v>0</v>
          </cell>
          <cell r="H182">
            <v>-1031154</v>
          </cell>
          <cell r="I182">
            <v>0</v>
          </cell>
          <cell r="J182">
            <v>-1031154</v>
          </cell>
          <cell r="K182">
            <v>-227295</v>
          </cell>
        </row>
        <row r="183">
          <cell r="F183">
            <v>-257250</v>
          </cell>
          <cell r="G183">
            <v>0</v>
          </cell>
          <cell r="H183">
            <v>-257250</v>
          </cell>
          <cell r="I183">
            <v>0</v>
          </cell>
          <cell r="J183">
            <v>-257250</v>
          </cell>
          <cell r="K183">
            <v>-5595045</v>
          </cell>
        </row>
        <row r="184">
          <cell r="F184">
            <v>-55</v>
          </cell>
          <cell r="G184">
            <v>0</v>
          </cell>
          <cell r="H184">
            <v>-55</v>
          </cell>
          <cell r="I184">
            <v>0</v>
          </cell>
          <cell r="J184">
            <v>-55</v>
          </cell>
          <cell r="K184">
            <v>-62964</v>
          </cell>
        </row>
        <row r="185">
          <cell r="F185">
            <v>-1288459</v>
          </cell>
          <cell r="G185">
            <v>0</v>
          </cell>
          <cell r="H185">
            <v>-1288459</v>
          </cell>
          <cell r="I185">
            <v>0</v>
          </cell>
          <cell r="J185">
            <v>-1288459</v>
          </cell>
          <cell r="K185">
            <v>-5885304</v>
          </cell>
        </row>
        <row r="187">
          <cell r="F187">
            <v>-12045683</v>
          </cell>
          <cell r="G187">
            <v>0</v>
          </cell>
          <cell r="H187">
            <v>-12045683</v>
          </cell>
          <cell r="I187">
            <v>0</v>
          </cell>
          <cell r="J187">
            <v>-12045683</v>
          </cell>
          <cell r="K187">
            <v>0</v>
          </cell>
        </row>
        <row r="188">
          <cell r="F188">
            <v>0</v>
          </cell>
          <cell r="G188">
            <v>0</v>
          </cell>
          <cell r="H188">
            <v>0</v>
          </cell>
          <cell r="I188">
            <v>0</v>
          </cell>
          <cell r="J188">
            <v>0</v>
          </cell>
          <cell r="K188">
            <v>3893195</v>
          </cell>
        </row>
        <row r="189">
          <cell r="F189">
            <v>-12045683</v>
          </cell>
          <cell r="G189">
            <v>0</v>
          </cell>
          <cell r="H189">
            <v>-12045683</v>
          </cell>
          <cell r="I189">
            <v>0</v>
          </cell>
          <cell r="J189">
            <v>-12045683</v>
          </cell>
          <cell r="K189">
            <v>3893195</v>
          </cell>
        </row>
        <row r="191">
          <cell r="F191">
            <v>48494690</v>
          </cell>
          <cell r="G191">
            <v>0</v>
          </cell>
          <cell r="H191">
            <v>48494690</v>
          </cell>
          <cell r="I191">
            <v>0</v>
          </cell>
          <cell r="J191">
            <v>48494690</v>
          </cell>
          <cell r="K191">
            <v>23737331</v>
          </cell>
        </row>
        <row r="192">
          <cell r="F192">
            <v>6789292</v>
          </cell>
          <cell r="G192">
            <v>0</v>
          </cell>
          <cell r="H192">
            <v>6789292</v>
          </cell>
          <cell r="I192">
            <v>0</v>
          </cell>
          <cell r="J192">
            <v>6789292</v>
          </cell>
          <cell r="K192">
            <v>3705680</v>
          </cell>
        </row>
        <row r="193">
          <cell r="F193">
            <v>8834972</v>
          </cell>
          <cell r="G193">
            <v>0</v>
          </cell>
          <cell r="H193">
            <v>8834972</v>
          </cell>
          <cell r="I193">
            <v>0</v>
          </cell>
          <cell r="J193">
            <v>8834972</v>
          </cell>
          <cell r="K193">
            <v>4222589</v>
          </cell>
        </row>
        <row r="194">
          <cell r="F194">
            <v>64118954</v>
          </cell>
          <cell r="G194">
            <v>0</v>
          </cell>
          <cell r="H194">
            <v>64118954</v>
          </cell>
          <cell r="I194">
            <v>0</v>
          </cell>
          <cell r="J194">
            <v>64118954</v>
          </cell>
          <cell r="K194">
            <v>31665600</v>
          </cell>
        </row>
        <row r="196">
          <cell r="F196">
            <v>3597715</v>
          </cell>
          <cell r="G196">
            <v>0</v>
          </cell>
          <cell r="H196">
            <v>3597715</v>
          </cell>
          <cell r="I196">
            <v>0</v>
          </cell>
          <cell r="J196">
            <v>3597715</v>
          </cell>
          <cell r="K196">
            <v>2193791</v>
          </cell>
        </row>
        <row r="197">
          <cell r="F197">
            <v>3597715</v>
          </cell>
          <cell r="G197">
            <v>0</v>
          </cell>
          <cell r="H197">
            <v>3597715</v>
          </cell>
          <cell r="I197">
            <v>0</v>
          </cell>
          <cell r="J197">
            <v>3597715</v>
          </cell>
          <cell r="K197">
            <v>2193791</v>
          </cell>
        </row>
        <row r="199">
          <cell r="F199">
            <v>2424744</v>
          </cell>
          <cell r="G199">
            <v>0</v>
          </cell>
          <cell r="H199">
            <v>2424744</v>
          </cell>
          <cell r="I199">
            <v>0</v>
          </cell>
          <cell r="J199">
            <v>2424744</v>
          </cell>
          <cell r="K199">
            <v>1186864</v>
          </cell>
        </row>
        <row r="200">
          <cell r="F200">
            <v>2424744</v>
          </cell>
          <cell r="G200">
            <v>0</v>
          </cell>
          <cell r="H200">
            <v>2424744</v>
          </cell>
          <cell r="I200">
            <v>0</v>
          </cell>
          <cell r="J200">
            <v>2424744</v>
          </cell>
          <cell r="K200">
            <v>1186864</v>
          </cell>
        </row>
        <row r="202">
          <cell r="F202">
            <v>948493</v>
          </cell>
          <cell r="G202">
            <v>0</v>
          </cell>
          <cell r="H202">
            <v>948493</v>
          </cell>
          <cell r="I202">
            <v>0</v>
          </cell>
          <cell r="J202">
            <v>948493</v>
          </cell>
          <cell r="K202">
            <v>572053</v>
          </cell>
        </row>
        <row r="203">
          <cell r="F203">
            <v>19149</v>
          </cell>
          <cell r="G203">
            <v>0</v>
          </cell>
          <cell r="H203">
            <v>19149</v>
          </cell>
          <cell r="I203">
            <v>0</v>
          </cell>
          <cell r="J203">
            <v>19149</v>
          </cell>
          <cell r="K203">
            <v>11500</v>
          </cell>
        </row>
        <row r="204">
          <cell r="F204">
            <v>0</v>
          </cell>
          <cell r="G204">
            <v>0</v>
          </cell>
          <cell r="H204">
            <v>0</v>
          </cell>
          <cell r="I204">
            <v>0</v>
          </cell>
          <cell r="J204">
            <v>0</v>
          </cell>
          <cell r="K204">
            <v>21985</v>
          </cell>
        </row>
        <row r="205">
          <cell r="F205">
            <v>254792</v>
          </cell>
          <cell r="G205">
            <v>0</v>
          </cell>
          <cell r="H205">
            <v>254792</v>
          </cell>
          <cell r="I205">
            <v>0</v>
          </cell>
          <cell r="J205">
            <v>254792</v>
          </cell>
          <cell r="K205">
            <v>214250</v>
          </cell>
        </row>
        <row r="206">
          <cell r="F206">
            <v>103905</v>
          </cell>
          <cell r="G206">
            <v>0</v>
          </cell>
          <cell r="H206">
            <v>103905</v>
          </cell>
          <cell r="I206">
            <v>0</v>
          </cell>
          <cell r="J206">
            <v>103905</v>
          </cell>
          <cell r="K206">
            <v>100000</v>
          </cell>
        </row>
        <row r="207">
          <cell r="F207">
            <v>1326339</v>
          </cell>
          <cell r="G207">
            <v>0</v>
          </cell>
          <cell r="H207">
            <v>1326339</v>
          </cell>
          <cell r="I207">
            <v>0</v>
          </cell>
          <cell r="J207">
            <v>1326339</v>
          </cell>
          <cell r="K207">
            <v>919788</v>
          </cell>
        </row>
        <row r="209">
          <cell r="F209">
            <v>0</v>
          </cell>
          <cell r="G209">
            <v>0</v>
          </cell>
          <cell r="H209">
            <v>0</v>
          </cell>
          <cell r="I209">
            <v>0</v>
          </cell>
          <cell r="J209">
            <v>0</v>
          </cell>
          <cell r="K209">
            <v>0</v>
          </cell>
        </row>
        <row r="211">
          <cell r="F211">
            <v>0</v>
          </cell>
          <cell r="G211">
            <v>0</v>
          </cell>
          <cell r="H211">
            <v>0</v>
          </cell>
          <cell r="I211">
            <v>0</v>
          </cell>
          <cell r="J211">
            <v>0</v>
          </cell>
          <cell r="K211">
            <v>0</v>
          </cell>
        </row>
        <row r="213">
          <cell r="F213">
            <v>14042</v>
          </cell>
          <cell r="G213">
            <v>0</v>
          </cell>
          <cell r="H213">
            <v>14042</v>
          </cell>
          <cell r="I213">
            <v>0</v>
          </cell>
          <cell r="J213">
            <v>14042</v>
          </cell>
          <cell r="K213">
            <v>1255</v>
          </cell>
        </row>
        <row r="214">
          <cell r="F214">
            <v>1527</v>
          </cell>
          <cell r="G214">
            <v>0</v>
          </cell>
          <cell r="H214">
            <v>1527</v>
          </cell>
          <cell r="I214">
            <v>0</v>
          </cell>
          <cell r="J214">
            <v>1527</v>
          </cell>
          <cell r="K214">
            <v>0</v>
          </cell>
        </row>
        <row r="215">
          <cell r="F215">
            <v>216518</v>
          </cell>
          <cell r="G215">
            <v>0</v>
          </cell>
          <cell r="H215">
            <v>216518</v>
          </cell>
          <cell r="I215">
            <v>0</v>
          </cell>
          <cell r="J215">
            <v>216518</v>
          </cell>
          <cell r="K215">
            <v>115867</v>
          </cell>
        </row>
        <row r="216">
          <cell r="F216">
            <v>62498</v>
          </cell>
          <cell r="G216">
            <v>0</v>
          </cell>
          <cell r="H216">
            <v>62498</v>
          </cell>
          <cell r="I216">
            <v>0</v>
          </cell>
          <cell r="J216">
            <v>62498</v>
          </cell>
          <cell r="K216">
            <v>44124</v>
          </cell>
        </row>
        <row r="217">
          <cell r="F217">
            <v>36499</v>
          </cell>
          <cell r="G217">
            <v>0</v>
          </cell>
          <cell r="H217">
            <v>36499</v>
          </cell>
          <cell r="I217">
            <v>0</v>
          </cell>
          <cell r="J217">
            <v>36499</v>
          </cell>
          <cell r="K217">
            <v>20079</v>
          </cell>
        </row>
        <row r="218">
          <cell r="F218">
            <v>10060</v>
          </cell>
          <cell r="G218">
            <v>0</v>
          </cell>
          <cell r="H218">
            <v>10060</v>
          </cell>
          <cell r="I218">
            <v>0</v>
          </cell>
          <cell r="J218">
            <v>10060</v>
          </cell>
          <cell r="K218">
            <v>2968</v>
          </cell>
        </row>
        <row r="219">
          <cell r="F219">
            <v>341144</v>
          </cell>
          <cell r="G219">
            <v>0</v>
          </cell>
          <cell r="H219">
            <v>341144</v>
          </cell>
          <cell r="I219">
            <v>0</v>
          </cell>
          <cell r="J219">
            <v>341144</v>
          </cell>
          <cell r="K219">
            <v>184293</v>
          </cell>
        </row>
        <row r="221">
          <cell r="F221">
            <v>0</v>
          </cell>
          <cell r="G221">
            <v>0</v>
          </cell>
          <cell r="H221">
            <v>0</v>
          </cell>
          <cell r="I221">
            <v>0</v>
          </cell>
          <cell r="J221">
            <v>0</v>
          </cell>
          <cell r="K221">
            <v>0</v>
          </cell>
        </row>
        <row r="223">
          <cell r="F223">
            <v>0</v>
          </cell>
          <cell r="G223">
            <v>0</v>
          </cell>
          <cell r="H223">
            <v>0</v>
          </cell>
          <cell r="I223">
            <v>0</v>
          </cell>
          <cell r="J223">
            <v>0</v>
          </cell>
          <cell r="K223">
            <v>0</v>
          </cell>
        </row>
        <row r="224">
          <cell r="F224">
            <v>265835</v>
          </cell>
          <cell r="G224">
            <v>0</v>
          </cell>
          <cell r="H224">
            <v>265835</v>
          </cell>
          <cell r="I224">
            <v>0</v>
          </cell>
          <cell r="J224">
            <v>265835</v>
          </cell>
          <cell r="K224">
            <v>227196</v>
          </cell>
        </row>
        <row r="225">
          <cell r="F225">
            <v>25000</v>
          </cell>
          <cell r="G225">
            <v>0</v>
          </cell>
          <cell r="H225">
            <v>25000</v>
          </cell>
          <cell r="I225">
            <v>0</v>
          </cell>
          <cell r="J225">
            <v>25000</v>
          </cell>
          <cell r="K225">
            <v>24999</v>
          </cell>
        </row>
        <row r="226">
          <cell r="F226">
            <v>0</v>
          </cell>
          <cell r="G226">
            <v>0</v>
          </cell>
          <cell r="H226">
            <v>0</v>
          </cell>
          <cell r="I226">
            <v>0</v>
          </cell>
          <cell r="J226">
            <v>0</v>
          </cell>
          <cell r="K226">
            <v>0</v>
          </cell>
        </row>
        <row r="227">
          <cell r="F227">
            <v>0</v>
          </cell>
          <cell r="G227">
            <v>0</v>
          </cell>
          <cell r="H227">
            <v>0</v>
          </cell>
          <cell r="I227">
            <v>0</v>
          </cell>
          <cell r="J227">
            <v>0</v>
          </cell>
          <cell r="K227">
            <v>7875</v>
          </cell>
        </row>
        <row r="228">
          <cell r="F228">
            <v>290835</v>
          </cell>
          <cell r="G228">
            <v>0</v>
          </cell>
          <cell r="H228">
            <v>290835</v>
          </cell>
          <cell r="I228">
            <v>0</v>
          </cell>
          <cell r="J228">
            <v>290835</v>
          </cell>
          <cell r="K228">
            <v>260070</v>
          </cell>
        </row>
        <row r="230">
          <cell r="F230">
            <v>0</v>
          </cell>
          <cell r="G230">
            <v>0</v>
          </cell>
          <cell r="H230">
            <v>0</v>
          </cell>
          <cell r="I230">
            <v>0</v>
          </cell>
          <cell r="J230">
            <v>0</v>
          </cell>
          <cell r="K230">
            <v>0</v>
          </cell>
        </row>
        <row r="232">
          <cell r="F232">
            <v>0</v>
          </cell>
          <cell r="G232">
            <v>0</v>
          </cell>
          <cell r="H232">
            <v>0</v>
          </cell>
          <cell r="I232">
            <v>0</v>
          </cell>
          <cell r="J232">
            <v>0</v>
          </cell>
          <cell r="K232">
            <v>0</v>
          </cell>
        </row>
        <row r="234">
          <cell r="F234">
            <v>135878</v>
          </cell>
          <cell r="G234">
            <v>0</v>
          </cell>
          <cell r="H234">
            <v>135878</v>
          </cell>
          <cell r="I234">
            <v>0</v>
          </cell>
          <cell r="J234">
            <v>135878</v>
          </cell>
          <cell r="K234">
            <v>139035</v>
          </cell>
        </row>
        <row r="235">
          <cell r="F235">
            <v>11093</v>
          </cell>
          <cell r="G235">
            <v>0</v>
          </cell>
          <cell r="H235">
            <v>11093</v>
          </cell>
          <cell r="I235">
            <v>0</v>
          </cell>
          <cell r="J235">
            <v>11093</v>
          </cell>
          <cell r="K235">
            <v>9202</v>
          </cell>
        </row>
        <row r="236">
          <cell r="F236">
            <v>146971</v>
          </cell>
          <cell r="G236">
            <v>0</v>
          </cell>
          <cell r="H236">
            <v>146971</v>
          </cell>
          <cell r="I236">
            <v>0</v>
          </cell>
          <cell r="J236">
            <v>146971</v>
          </cell>
          <cell r="K236">
            <v>148237</v>
          </cell>
        </row>
        <row r="238">
          <cell r="F238">
            <v>527500</v>
          </cell>
          <cell r="G238">
            <v>0</v>
          </cell>
          <cell r="H238">
            <v>527500</v>
          </cell>
          <cell r="I238">
            <v>0</v>
          </cell>
          <cell r="J238">
            <v>527500</v>
          </cell>
          <cell r="K238">
            <v>502250</v>
          </cell>
        </row>
        <row r="239">
          <cell r="F239">
            <v>64936</v>
          </cell>
          <cell r="G239">
            <v>0</v>
          </cell>
          <cell r="H239">
            <v>64936</v>
          </cell>
          <cell r="I239">
            <v>0</v>
          </cell>
          <cell r="J239">
            <v>64936</v>
          </cell>
          <cell r="K239">
            <v>27250</v>
          </cell>
        </row>
        <row r="240">
          <cell r="F240">
            <v>592436</v>
          </cell>
          <cell r="G240">
            <v>0</v>
          </cell>
          <cell r="H240">
            <v>592436</v>
          </cell>
          <cell r="I240">
            <v>0</v>
          </cell>
          <cell r="J240">
            <v>592436</v>
          </cell>
          <cell r="K240">
            <v>529500</v>
          </cell>
        </row>
        <row r="242">
          <cell r="F242">
            <v>0</v>
          </cell>
          <cell r="G242">
            <v>0</v>
          </cell>
          <cell r="H242">
            <v>0</v>
          </cell>
          <cell r="I242">
            <v>0</v>
          </cell>
          <cell r="J242">
            <v>0</v>
          </cell>
          <cell r="K242">
            <v>0</v>
          </cell>
        </row>
        <row r="244">
          <cell r="F244">
            <v>0</v>
          </cell>
          <cell r="G244">
            <v>0</v>
          </cell>
          <cell r="H244">
            <v>0</v>
          </cell>
          <cell r="I244">
            <v>0</v>
          </cell>
          <cell r="J244">
            <v>0</v>
          </cell>
          <cell r="K244">
            <v>0</v>
          </cell>
        </row>
        <row r="246">
          <cell r="F246">
            <v>0</v>
          </cell>
          <cell r="G246">
            <v>0</v>
          </cell>
          <cell r="H246">
            <v>0</v>
          </cell>
          <cell r="I246">
            <v>0</v>
          </cell>
          <cell r="J246">
            <v>0</v>
          </cell>
          <cell r="K246">
            <v>2401235</v>
          </cell>
        </row>
        <row r="247">
          <cell r="F247">
            <v>0</v>
          </cell>
          <cell r="G247">
            <v>0</v>
          </cell>
          <cell r="H247">
            <v>0</v>
          </cell>
          <cell r="I247">
            <v>0</v>
          </cell>
          <cell r="J247">
            <v>0</v>
          </cell>
          <cell r="K247">
            <v>2401235</v>
          </cell>
        </row>
        <row r="249">
          <cell r="F249">
            <v>503427</v>
          </cell>
          <cell r="G249">
            <v>0</v>
          </cell>
          <cell r="H249">
            <v>503427</v>
          </cell>
          <cell r="I249">
            <v>0</v>
          </cell>
          <cell r="J249">
            <v>503427</v>
          </cell>
          <cell r="K249">
            <v>0</v>
          </cell>
        </row>
        <row r="250">
          <cell r="F250">
            <v>503427</v>
          </cell>
          <cell r="G250">
            <v>0</v>
          </cell>
          <cell r="H250">
            <v>503427</v>
          </cell>
          <cell r="I250">
            <v>0</v>
          </cell>
          <cell r="J250">
            <v>503427</v>
          </cell>
          <cell r="K250">
            <v>0</v>
          </cell>
        </row>
        <row r="252">
          <cell r="F252">
            <v>2294954</v>
          </cell>
          <cell r="G252">
            <v>0</v>
          </cell>
          <cell r="H252">
            <v>2294954</v>
          </cell>
          <cell r="I252">
            <v>0</v>
          </cell>
          <cell r="J252">
            <v>2294954</v>
          </cell>
          <cell r="K252">
            <v>0</v>
          </cell>
        </row>
        <row r="253">
          <cell r="F253">
            <v>321294</v>
          </cell>
          <cell r="G253">
            <v>0</v>
          </cell>
          <cell r="H253">
            <v>321294</v>
          </cell>
          <cell r="I253">
            <v>0</v>
          </cell>
          <cell r="J253">
            <v>321294</v>
          </cell>
          <cell r="K253">
            <v>0</v>
          </cell>
        </row>
        <row r="254">
          <cell r="F254">
            <v>2616248</v>
          </cell>
          <cell r="G254">
            <v>0</v>
          </cell>
          <cell r="H254">
            <v>2616248</v>
          </cell>
          <cell r="I254">
            <v>0</v>
          </cell>
          <cell r="J254">
            <v>2616248</v>
          </cell>
          <cell r="K254">
            <v>0</v>
          </cell>
        </row>
        <row r="256">
          <cell r="F256">
            <v>133135554</v>
          </cell>
          <cell r="G256">
            <v>0</v>
          </cell>
          <cell r="H256">
            <v>133135554</v>
          </cell>
          <cell r="I256">
            <v>0</v>
          </cell>
          <cell r="J256">
            <v>133135554</v>
          </cell>
          <cell r="K256">
            <v>90373946</v>
          </cell>
        </row>
        <row r="257">
          <cell r="F257">
            <v>133135554</v>
          </cell>
          <cell r="G257">
            <v>0</v>
          </cell>
          <cell r="H257">
            <v>133135554</v>
          </cell>
          <cell r="I257">
            <v>0</v>
          </cell>
          <cell r="J257">
            <v>133135554</v>
          </cell>
          <cell r="K257">
            <v>90373946</v>
          </cell>
        </row>
        <row r="259">
          <cell r="F259">
            <v>-104865494</v>
          </cell>
          <cell r="G259">
            <v>0</v>
          </cell>
          <cell r="H259">
            <v>-104865494</v>
          </cell>
          <cell r="I259">
            <v>0</v>
          </cell>
          <cell r="J259">
            <v>-104865494</v>
          </cell>
          <cell r="K259">
            <v>10668890</v>
          </cell>
        </row>
        <row r="260">
          <cell r="F260">
            <v>-104865494</v>
          </cell>
          <cell r="G260">
            <v>0</v>
          </cell>
          <cell r="H260">
            <v>-104865494</v>
          </cell>
          <cell r="I260">
            <v>0</v>
          </cell>
          <cell r="J260">
            <v>-104865494</v>
          </cell>
          <cell r="K260">
            <v>10668890</v>
          </cell>
        </row>
        <row r="262">
          <cell r="F262">
            <v>0</v>
          </cell>
          <cell r="G262">
            <v>0</v>
          </cell>
          <cell r="H262">
            <v>0</v>
          </cell>
          <cell r="I262">
            <v>0</v>
          </cell>
          <cell r="J262">
            <v>0</v>
          </cell>
          <cell r="K262">
            <v>0</v>
          </cell>
        </row>
        <row r="264">
          <cell r="F264">
            <v>0</v>
          </cell>
          <cell r="G264">
            <v>0</v>
          </cell>
          <cell r="H264">
            <v>0</v>
          </cell>
          <cell r="I264">
            <v>0</v>
          </cell>
          <cell r="J264">
            <v>0</v>
          </cell>
          <cell r="K264">
            <v>0</v>
          </cell>
        </row>
        <row r="266">
          <cell r="F266">
            <v>0</v>
          </cell>
          <cell r="G266">
            <v>0</v>
          </cell>
          <cell r="H266">
            <v>0</v>
          </cell>
          <cell r="I266">
            <v>0</v>
          </cell>
          <cell r="J266">
            <v>0</v>
          </cell>
          <cell r="K266">
            <v>0</v>
          </cell>
        </row>
        <row r="268">
          <cell r="F268">
            <v>0</v>
          </cell>
          <cell r="G268">
            <v>0</v>
          </cell>
          <cell r="H268">
            <v>0</v>
          </cell>
          <cell r="I268">
            <v>0</v>
          </cell>
          <cell r="J268">
            <v>0</v>
          </cell>
          <cell r="K268">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sheetData>
      <sheetData sheetId="15"/>
      <sheetData sheetId="16">
        <row r="2">
          <cell r="F2" t="str">
            <v>Preliminary</v>
          </cell>
          <cell r="H2" t="str">
            <v>AJE</v>
          </cell>
          <cell r="I2" t="str">
            <v>Adjusted</v>
          </cell>
          <cell r="J2" t="str">
            <v>RJE</v>
          </cell>
          <cell r="K2" t="str">
            <v>2016</v>
          </cell>
          <cell r="M2" t="str">
            <v>2015</v>
          </cell>
        </row>
        <row r="4">
          <cell r="F4">
            <v>49125433</v>
          </cell>
          <cell r="H4">
            <v>0</v>
          </cell>
          <cell r="I4">
            <v>49125433</v>
          </cell>
          <cell r="J4">
            <v>0</v>
          </cell>
          <cell r="K4">
            <v>49125433</v>
          </cell>
          <cell r="M4">
            <v>622442</v>
          </cell>
        </row>
        <row r="5">
          <cell r="F5">
            <v>622797</v>
          </cell>
          <cell r="H5">
            <v>0</v>
          </cell>
          <cell r="I5">
            <v>622797</v>
          </cell>
          <cell r="J5">
            <v>0</v>
          </cell>
          <cell r="K5">
            <v>622797</v>
          </cell>
          <cell r="M5">
            <v>1169550</v>
          </cell>
        </row>
        <row r="6">
          <cell r="F6">
            <v>4385482</v>
          </cell>
          <cell r="H6">
            <v>0</v>
          </cell>
          <cell r="I6">
            <v>4385482</v>
          </cell>
          <cell r="J6">
            <v>0</v>
          </cell>
          <cell r="K6">
            <v>4385482</v>
          </cell>
          <cell r="M6">
            <v>10871335</v>
          </cell>
        </row>
        <row r="7">
          <cell r="F7">
            <v>1064305900</v>
          </cell>
          <cell r="H7">
            <v>0</v>
          </cell>
          <cell r="I7">
            <v>1064305900</v>
          </cell>
          <cell r="J7">
            <v>0</v>
          </cell>
          <cell r="K7">
            <v>1064305900</v>
          </cell>
          <cell r="M7">
            <v>1684446</v>
          </cell>
        </row>
        <row r="8">
          <cell r="F8">
            <v>165796027</v>
          </cell>
          <cell r="H8">
            <v>0</v>
          </cell>
          <cell r="I8">
            <v>165796027</v>
          </cell>
          <cell r="J8">
            <v>0</v>
          </cell>
          <cell r="K8">
            <v>165796027</v>
          </cell>
          <cell r="M8">
            <v>2580957</v>
          </cell>
        </row>
        <row r="9">
          <cell r="F9">
            <v>10895</v>
          </cell>
          <cell r="H9">
            <v>0</v>
          </cell>
          <cell r="I9">
            <v>10895</v>
          </cell>
          <cell r="J9">
            <v>0</v>
          </cell>
          <cell r="K9">
            <v>10895</v>
          </cell>
          <cell r="M9">
            <v>6500</v>
          </cell>
        </row>
        <row r="10">
          <cell r="F10">
            <v>2112690</v>
          </cell>
          <cell r="H10">
            <v>0</v>
          </cell>
          <cell r="I10">
            <v>2112690</v>
          </cell>
          <cell r="J10">
            <v>0</v>
          </cell>
          <cell r="K10">
            <v>2112690</v>
          </cell>
          <cell r="M10">
            <v>92941519</v>
          </cell>
        </row>
        <row r="11">
          <cell r="F11">
            <v>642679</v>
          </cell>
          <cell r="H11">
            <v>0</v>
          </cell>
          <cell r="I11">
            <v>642679</v>
          </cell>
          <cell r="J11">
            <v>0</v>
          </cell>
          <cell r="K11">
            <v>642679</v>
          </cell>
          <cell r="M11">
            <v>368391</v>
          </cell>
        </row>
        <row r="12">
          <cell r="F12">
            <v>4183339</v>
          </cell>
          <cell r="H12">
            <v>0</v>
          </cell>
          <cell r="I12">
            <v>4183339</v>
          </cell>
          <cell r="J12">
            <v>0</v>
          </cell>
          <cell r="K12">
            <v>4183339</v>
          </cell>
          <cell r="M12">
            <v>4129756</v>
          </cell>
        </row>
        <row r="13">
          <cell r="F13">
            <v>6500</v>
          </cell>
          <cell r="H13">
            <v>0</v>
          </cell>
          <cell r="I13">
            <v>6500</v>
          </cell>
          <cell r="J13">
            <v>0</v>
          </cell>
          <cell r="K13">
            <v>6500</v>
          </cell>
          <cell r="M13">
            <v>0</v>
          </cell>
        </row>
        <row r="14">
          <cell r="F14">
            <v>1291191742</v>
          </cell>
          <cell r="H14">
            <v>0</v>
          </cell>
          <cell r="I14">
            <v>1291191742</v>
          </cell>
          <cell r="J14">
            <v>0</v>
          </cell>
          <cell r="K14">
            <v>1291191742</v>
          </cell>
          <cell r="M14">
            <v>114374896</v>
          </cell>
        </row>
        <row r="16">
          <cell r="F16">
            <v>0</v>
          </cell>
          <cell r="H16">
            <v>0</v>
          </cell>
          <cell r="I16">
            <v>0</v>
          </cell>
          <cell r="J16">
            <v>0</v>
          </cell>
          <cell r="K16">
            <v>0</v>
          </cell>
          <cell r="M16">
            <v>0</v>
          </cell>
        </row>
        <row r="17">
          <cell r="F17">
            <v>0</v>
          </cell>
          <cell r="H17">
            <v>0</v>
          </cell>
          <cell r="I17">
            <v>0</v>
          </cell>
          <cell r="J17">
            <v>0</v>
          </cell>
          <cell r="K17">
            <v>0</v>
          </cell>
          <cell r="M17">
            <v>0</v>
          </cell>
        </row>
        <row r="19">
          <cell r="F19">
            <v>422528239</v>
          </cell>
          <cell r="H19">
            <v>0</v>
          </cell>
          <cell r="I19">
            <v>422528239</v>
          </cell>
          <cell r="J19">
            <v>0</v>
          </cell>
          <cell r="K19">
            <v>422528239</v>
          </cell>
          <cell r="M19">
            <v>214171076</v>
          </cell>
        </row>
        <row r="20">
          <cell r="F20">
            <v>1258462</v>
          </cell>
          <cell r="H20">
            <v>0</v>
          </cell>
          <cell r="I20">
            <v>1258462</v>
          </cell>
          <cell r="J20">
            <v>0</v>
          </cell>
          <cell r="K20">
            <v>1258462</v>
          </cell>
          <cell r="M20">
            <v>227308</v>
          </cell>
        </row>
        <row r="21">
          <cell r="F21">
            <v>-2083168</v>
          </cell>
          <cell r="H21">
            <v>0</v>
          </cell>
          <cell r="I21">
            <v>-2083168</v>
          </cell>
          <cell r="J21">
            <v>0</v>
          </cell>
          <cell r="K21">
            <v>-2083168</v>
          </cell>
          <cell r="M21">
            <v>-7271755</v>
          </cell>
        </row>
        <row r="22">
          <cell r="F22">
            <v>-9879502</v>
          </cell>
          <cell r="H22">
            <v>0</v>
          </cell>
          <cell r="I22">
            <v>-9879502</v>
          </cell>
          <cell r="J22">
            <v>0</v>
          </cell>
          <cell r="K22">
            <v>-9879502</v>
          </cell>
          <cell r="M22">
            <v>-19758391</v>
          </cell>
        </row>
        <row r="23">
          <cell r="F23">
            <v>70186266</v>
          </cell>
          <cell r="H23">
            <v>0</v>
          </cell>
          <cell r="I23">
            <v>70186266</v>
          </cell>
          <cell r="J23">
            <v>0</v>
          </cell>
          <cell r="K23">
            <v>70186266</v>
          </cell>
          <cell r="M23">
            <v>72353061</v>
          </cell>
        </row>
        <row r="24">
          <cell r="F24">
            <v>-59934000</v>
          </cell>
          <cell r="H24">
            <v>0</v>
          </cell>
          <cell r="I24">
            <v>-59934000</v>
          </cell>
          <cell r="J24">
            <v>0</v>
          </cell>
          <cell r="K24">
            <v>-59934000</v>
          </cell>
          <cell r="M24">
            <v>-44958000</v>
          </cell>
        </row>
        <row r="25">
          <cell r="F25">
            <v>-10252266</v>
          </cell>
          <cell r="H25">
            <v>0</v>
          </cell>
          <cell r="I25">
            <v>-10252266</v>
          </cell>
          <cell r="J25">
            <v>0</v>
          </cell>
          <cell r="K25">
            <v>-10252266</v>
          </cell>
          <cell r="M25">
            <v>-10252266</v>
          </cell>
        </row>
        <row r="26">
          <cell r="F26">
            <v>0</v>
          </cell>
          <cell r="H26">
            <v>0</v>
          </cell>
          <cell r="I26">
            <v>0</v>
          </cell>
          <cell r="J26">
            <v>0</v>
          </cell>
          <cell r="K26">
            <v>0</v>
          </cell>
          <cell r="M26">
            <v>-17142795</v>
          </cell>
        </row>
        <row r="27">
          <cell r="F27">
            <v>0</v>
          </cell>
          <cell r="H27">
            <v>0</v>
          </cell>
          <cell r="I27">
            <v>0</v>
          </cell>
          <cell r="J27">
            <v>0</v>
          </cell>
          <cell r="K27">
            <v>0</v>
          </cell>
          <cell r="M27">
            <v>0</v>
          </cell>
        </row>
        <row r="28">
          <cell r="F28">
            <v>411824031</v>
          </cell>
          <cell r="H28">
            <v>0</v>
          </cell>
          <cell r="I28">
            <v>411824031</v>
          </cell>
          <cell r="J28">
            <v>0</v>
          </cell>
          <cell r="K28">
            <v>411824031</v>
          </cell>
          <cell r="M28">
            <v>187368238</v>
          </cell>
        </row>
        <row r="30">
          <cell r="F30">
            <v>0</v>
          </cell>
          <cell r="H30">
            <v>0</v>
          </cell>
          <cell r="I30">
            <v>0</v>
          </cell>
          <cell r="J30">
            <v>0</v>
          </cell>
          <cell r="K30">
            <v>0</v>
          </cell>
          <cell r="M30">
            <v>0</v>
          </cell>
        </row>
        <row r="32">
          <cell r="F32">
            <v>0</v>
          </cell>
          <cell r="H32">
            <v>0</v>
          </cell>
          <cell r="I32">
            <v>0</v>
          </cell>
          <cell r="J32">
            <v>0</v>
          </cell>
          <cell r="K32">
            <v>0</v>
          </cell>
          <cell r="M32">
            <v>12500000</v>
          </cell>
        </row>
        <row r="33">
          <cell r="F33">
            <v>108</v>
          </cell>
          <cell r="H33">
            <v>0</v>
          </cell>
          <cell r="I33">
            <v>108</v>
          </cell>
          <cell r="J33">
            <v>0</v>
          </cell>
          <cell r="K33">
            <v>108</v>
          </cell>
          <cell r="M33">
            <v>62974</v>
          </cell>
        </row>
        <row r="34">
          <cell r="F34">
            <v>-85</v>
          </cell>
          <cell r="H34">
            <v>0</v>
          </cell>
          <cell r="I34">
            <v>-85</v>
          </cell>
          <cell r="J34">
            <v>0</v>
          </cell>
          <cell r="K34">
            <v>-85</v>
          </cell>
          <cell r="M34">
            <v>-622644</v>
          </cell>
        </row>
        <row r="35">
          <cell r="F35">
            <v>50000000</v>
          </cell>
          <cell r="H35">
            <v>0</v>
          </cell>
          <cell r="I35">
            <v>50000000</v>
          </cell>
          <cell r="J35">
            <v>0</v>
          </cell>
          <cell r="K35">
            <v>50000000</v>
          </cell>
          <cell r="M35">
            <v>55602575</v>
          </cell>
        </row>
        <row r="36">
          <cell r="F36">
            <v>257250</v>
          </cell>
          <cell r="H36">
            <v>0</v>
          </cell>
          <cell r="I36">
            <v>257250</v>
          </cell>
          <cell r="J36">
            <v>0</v>
          </cell>
          <cell r="K36">
            <v>257250</v>
          </cell>
          <cell r="M36">
            <v>6418571</v>
          </cell>
        </row>
        <row r="37">
          <cell r="F37">
            <v>7171600</v>
          </cell>
          <cell r="H37">
            <v>0</v>
          </cell>
          <cell r="I37">
            <v>7171600</v>
          </cell>
          <cell r="J37">
            <v>0</v>
          </cell>
          <cell r="K37">
            <v>7171600</v>
          </cell>
          <cell r="M37">
            <v>-6122702</v>
          </cell>
        </row>
        <row r="38">
          <cell r="F38">
            <v>677900000</v>
          </cell>
          <cell r="H38">
            <v>0</v>
          </cell>
          <cell r="I38">
            <v>677900000</v>
          </cell>
          <cell r="J38">
            <v>0</v>
          </cell>
          <cell r="K38">
            <v>677900000</v>
          </cell>
          <cell r="M38">
            <v>441597425</v>
          </cell>
        </row>
        <row r="39">
          <cell r="F39">
            <v>3534970</v>
          </cell>
          <cell r="H39">
            <v>0</v>
          </cell>
          <cell r="I39">
            <v>3534970</v>
          </cell>
          <cell r="J39">
            <v>0</v>
          </cell>
          <cell r="K39">
            <v>3534970</v>
          </cell>
          <cell r="M39">
            <v>-5115899</v>
          </cell>
        </row>
        <row r="40">
          <cell r="F40">
            <v>54773401</v>
          </cell>
          <cell r="H40">
            <v>0</v>
          </cell>
          <cell r="I40">
            <v>54773401</v>
          </cell>
          <cell r="J40">
            <v>0</v>
          </cell>
          <cell r="K40">
            <v>54773401</v>
          </cell>
          <cell r="M40">
            <v>32071881</v>
          </cell>
        </row>
        <row r="41">
          <cell r="F41">
            <v>793637244</v>
          </cell>
          <cell r="H41">
            <v>0</v>
          </cell>
          <cell r="I41">
            <v>793637244</v>
          </cell>
          <cell r="J41">
            <v>0</v>
          </cell>
          <cell r="K41">
            <v>793637244</v>
          </cell>
          <cell r="M41">
            <v>536392181</v>
          </cell>
        </row>
        <row r="43">
          <cell r="F43">
            <v>0</v>
          </cell>
          <cell r="H43">
            <v>0</v>
          </cell>
          <cell r="I43">
            <v>0</v>
          </cell>
          <cell r="J43">
            <v>0</v>
          </cell>
          <cell r="K43">
            <v>0</v>
          </cell>
          <cell r="M43">
            <v>150000000</v>
          </cell>
        </row>
        <row r="44">
          <cell r="F44">
            <v>0</v>
          </cell>
          <cell r="H44">
            <v>0</v>
          </cell>
          <cell r="I44">
            <v>0</v>
          </cell>
          <cell r="J44">
            <v>0</v>
          </cell>
          <cell r="K44">
            <v>0</v>
          </cell>
          <cell r="M44">
            <v>150000000</v>
          </cell>
        </row>
        <row r="46">
          <cell r="F46">
            <v>0</v>
          </cell>
          <cell r="H46">
            <v>0</v>
          </cell>
          <cell r="I46">
            <v>0</v>
          </cell>
          <cell r="J46">
            <v>0</v>
          </cell>
          <cell r="K46">
            <v>0</v>
          </cell>
          <cell r="M46">
            <v>0</v>
          </cell>
        </row>
        <row r="48">
          <cell r="F48">
            <v>33758441</v>
          </cell>
          <cell r="H48">
            <v>0</v>
          </cell>
          <cell r="I48">
            <v>33758441</v>
          </cell>
          <cell r="J48">
            <v>0</v>
          </cell>
          <cell r="K48">
            <v>33758441</v>
          </cell>
          <cell r="M48">
            <v>31169091</v>
          </cell>
        </row>
        <row r="49">
          <cell r="F49">
            <v>-33758441</v>
          </cell>
          <cell r="H49">
            <v>0</v>
          </cell>
          <cell r="I49">
            <v>-33758441</v>
          </cell>
          <cell r="J49">
            <v>0</v>
          </cell>
          <cell r="K49">
            <v>-33758441</v>
          </cell>
          <cell r="M49">
            <v>-31169091</v>
          </cell>
        </row>
        <row r="50">
          <cell r="F50">
            <v>0</v>
          </cell>
          <cell r="H50">
            <v>0</v>
          </cell>
          <cell r="I50">
            <v>0</v>
          </cell>
          <cell r="J50">
            <v>0</v>
          </cell>
          <cell r="K50">
            <v>0</v>
          </cell>
          <cell r="M50">
            <v>1932528</v>
          </cell>
        </row>
        <row r="51">
          <cell r="F51">
            <v>620847</v>
          </cell>
          <cell r="H51">
            <v>0</v>
          </cell>
          <cell r="I51">
            <v>620847</v>
          </cell>
          <cell r="J51">
            <v>0</v>
          </cell>
          <cell r="K51">
            <v>620847</v>
          </cell>
          <cell r="M51">
            <v>0</v>
          </cell>
        </row>
        <row r="52">
          <cell r="F52">
            <v>537</v>
          </cell>
          <cell r="H52">
            <v>0</v>
          </cell>
          <cell r="I52">
            <v>537</v>
          </cell>
          <cell r="J52">
            <v>0</v>
          </cell>
          <cell r="K52">
            <v>537</v>
          </cell>
          <cell r="M52">
            <v>4414</v>
          </cell>
        </row>
        <row r="53">
          <cell r="F53">
            <v>17654</v>
          </cell>
          <cell r="H53">
            <v>0</v>
          </cell>
          <cell r="I53">
            <v>17654</v>
          </cell>
          <cell r="J53">
            <v>0</v>
          </cell>
          <cell r="K53">
            <v>17654</v>
          </cell>
          <cell r="M53">
            <v>20708</v>
          </cell>
        </row>
        <row r="54">
          <cell r="F54">
            <v>18763</v>
          </cell>
          <cell r="H54">
            <v>0</v>
          </cell>
          <cell r="I54">
            <v>18763</v>
          </cell>
          <cell r="J54">
            <v>0</v>
          </cell>
          <cell r="K54">
            <v>18763</v>
          </cell>
          <cell r="M54">
            <v>5654</v>
          </cell>
        </row>
        <row r="55">
          <cell r="F55">
            <v>169008</v>
          </cell>
          <cell r="H55">
            <v>0</v>
          </cell>
          <cell r="I55">
            <v>169008</v>
          </cell>
          <cell r="J55">
            <v>0</v>
          </cell>
          <cell r="K55">
            <v>169008</v>
          </cell>
          <cell r="M55">
            <v>82023</v>
          </cell>
        </row>
        <row r="56">
          <cell r="F56">
            <v>32528</v>
          </cell>
          <cell r="H56">
            <v>0</v>
          </cell>
          <cell r="I56">
            <v>32528</v>
          </cell>
          <cell r="J56">
            <v>0</v>
          </cell>
          <cell r="K56">
            <v>32528</v>
          </cell>
          <cell r="M56">
            <v>402093</v>
          </cell>
        </row>
        <row r="57">
          <cell r="F57">
            <v>1600798</v>
          </cell>
          <cell r="H57">
            <v>0</v>
          </cell>
          <cell r="I57">
            <v>1600798</v>
          </cell>
          <cell r="J57">
            <v>0</v>
          </cell>
          <cell r="K57">
            <v>1600798</v>
          </cell>
          <cell r="M57">
            <v>9440744</v>
          </cell>
        </row>
        <row r="58">
          <cell r="F58">
            <v>5316327</v>
          </cell>
          <cell r="H58">
            <v>0</v>
          </cell>
          <cell r="I58">
            <v>5316327</v>
          </cell>
          <cell r="J58">
            <v>0</v>
          </cell>
          <cell r="K58">
            <v>5316327</v>
          </cell>
          <cell r="M58">
            <v>-6153964</v>
          </cell>
        </row>
        <row r="59">
          <cell r="F59">
            <v>0</v>
          </cell>
          <cell r="H59">
            <v>0</v>
          </cell>
          <cell r="I59">
            <v>0</v>
          </cell>
          <cell r="J59">
            <v>0</v>
          </cell>
          <cell r="K59">
            <v>0</v>
          </cell>
          <cell r="M59">
            <v>0</v>
          </cell>
        </row>
        <row r="60">
          <cell r="F60">
            <v>22992329</v>
          </cell>
          <cell r="H60">
            <v>0</v>
          </cell>
          <cell r="I60">
            <v>22992329</v>
          </cell>
          <cell r="J60">
            <v>0</v>
          </cell>
          <cell r="K60">
            <v>22992329</v>
          </cell>
          <cell r="M60">
            <v>19018823</v>
          </cell>
        </row>
        <row r="61">
          <cell r="F61">
            <v>30768791</v>
          </cell>
          <cell r="H61">
            <v>0</v>
          </cell>
          <cell r="I61">
            <v>30768791</v>
          </cell>
          <cell r="J61">
            <v>0</v>
          </cell>
          <cell r="K61">
            <v>30768791</v>
          </cell>
          <cell r="M61">
            <v>24753023</v>
          </cell>
        </row>
        <row r="63">
          <cell r="F63">
            <v>138694</v>
          </cell>
          <cell r="H63">
            <v>0</v>
          </cell>
          <cell r="I63">
            <v>138694</v>
          </cell>
          <cell r="J63">
            <v>0</v>
          </cell>
          <cell r="K63">
            <v>138694</v>
          </cell>
          <cell r="M63">
            <v>128650</v>
          </cell>
        </row>
        <row r="64">
          <cell r="F64">
            <v>0</v>
          </cell>
          <cell r="H64">
            <v>0</v>
          </cell>
          <cell r="I64">
            <v>0</v>
          </cell>
          <cell r="J64">
            <v>0</v>
          </cell>
          <cell r="K64">
            <v>0</v>
          </cell>
          <cell r="M64">
            <v>0</v>
          </cell>
        </row>
        <row r="65">
          <cell r="F65">
            <v>138694</v>
          </cell>
          <cell r="H65">
            <v>0</v>
          </cell>
          <cell r="I65">
            <v>138694</v>
          </cell>
          <cell r="J65">
            <v>0</v>
          </cell>
          <cell r="K65">
            <v>138694</v>
          </cell>
          <cell r="M65">
            <v>128650</v>
          </cell>
        </row>
        <row r="67">
          <cell r="F67">
            <v>56587</v>
          </cell>
          <cell r="H67">
            <v>0</v>
          </cell>
          <cell r="I67">
            <v>56587</v>
          </cell>
          <cell r="J67">
            <v>0</v>
          </cell>
          <cell r="K67">
            <v>56587</v>
          </cell>
          <cell r="M67">
            <v>0</v>
          </cell>
        </row>
        <row r="68">
          <cell r="F68">
            <v>110927</v>
          </cell>
          <cell r="H68">
            <v>0</v>
          </cell>
          <cell r="I68">
            <v>110927</v>
          </cell>
          <cell r="J68">
            <v>0</v>
          </cell>
          <cell r="K68">
            <v>110927</v>
          </cell>
          <cell r="M68">
            <v>256417</v>
          </cell>
        </row>
        <row r="69">
          <cell r="F69">
            <v>167514</v>
          </cell>
          <cell r="H69">
            <v>0</v>
          </cell>
          <cell r="I69">
            <v>167514</v>
          </cell>
          <cell r="J69">
            <v>0</v>
          </cell>
          <cell r="K69">
            <v>167514</v>
          </cell>
          <cell r="M69">
            <v>256417</v>
          </cell>
        </row>
        <row r="71">
          <cell r="F71">
            <v>51523</v>
          </cell>
          <cell r="H71">
            <v>0</v>
          </cell>
          <cell r="I71">
            <v>51523</v>
          </cell>
          <cell r="J71">
            <v>0</v>
          </cell>
          <cell r="K71">
            <v>51523</v>
          </cell>
          <cell r="M71">
            <v>51523</v>
          </cell>
        </row>
        <row r="72">
          <cell r="F72">
            <v>51523</v>
          </cell>
          <cell r="H72">
            <v>0</v>
          </cell>
          <cell r="I72">
            <v>51523</v>
          </cell>
          <cell r="J72">
            <v>0</v>
          </cell>
          <cell r="K72">
            <v>51523</v>
          </cell>
          <cell r="M72">
            <v>51523</v>
          </cell>
        </row>
        <row r="74">
          <cell r="F74">
            <v>200000</v>
          </cell>
          <cell r="H74">
            <v>0</v>
          </cell>
          <cell r="I74">
            <v>200000</v>
          </cell>
          <cell r="J74">
            <v>0</v>
          </cell>
          <cell r="K74">
            <v>200000</v>
          </cell>
          <cell r="M74">
            <v>200000</v>
          </cell>
        </row>
        <row r="75">
          <cell r="F75">
            <v>200000</v>
          </cell>
          <cell r="H75">
            <v>0</v>
          </cell>
          <cell r="I75">
            <v>200000</v>
          </cell>
          <cell r="J75">
            <v>0</v>
          </cell>
          <cell r="K75">
            <v>200000</v>
          </cell>
          <cell r="M75">
            <v>200000</v>
          </cell>
        </row>
        <row r="77">
          <cell r="F77">
            <v>0</v>
          </cell>
          <cell r="H77">
            <v>0</v>
          </cell>
          <cell r="I77">
            <v>0</v>
          </cell>
          <cell r="J77">
            <v>0</v>
          </cell>
          <cell r="K77">
            <v>0</v>
          </cell>
          <cell r="M77">
            <v>0</v>
          </cell>
        </row>
        <row r="79">
          <cell r="F79">
            <v>0</v>
          </cell>
          <cell r="H79">
            <v>0</v>
          </cell>
          <cell r="I79">
            <v>0</v>
          </cell>
          <cell r="J79">
            <v>0</v>
          </cell>
          <cell r="K79">
            <v>0</v>
          </cell>
          <cell r="M79">
            <v>0</v>
          </cell>
        </row>
        <row r="80">
          <cell r="F80">
            <v>0</v>
          </cell>
          <cell r="H80">
            <v>0</v>
          </cell>
          <cell r="I80">
            <v>0</v>
          </cell>
          <cell r="J80">
            <v>0</v>
          </cell>
          <cell r="K80">
            <v>0</v>
          </cell>
          <cell r="M80">
            <v>0</v>
          </cell>
        </row>
        <row r="82">
          <cell r="F82">
            <v>0</v>
          </cell>
          <cell r="H82">
            <v>0</v>
          </cell>
          <cell r="I82">
            <v>0</v>
          </cell>
          <cell r="J82">
            <v>0</v>
          </cell>
          <cell r="K82">
            <v>0</v>
          </cell>
          <cell r="M82">
            <v>0</v>
          </cell>
        </row>
        <row r="84">
          <cell r="F84">
            <v>-4731339</v>
          </cell>
          <cell r="H84">
            <v>0</v>
          </cell>
          <cell r="I84">
            <v>-4731339</v>
          </cell>
          <cell r="J84">
            <v>0</v>
          </cell>
          <cell r="K84">
            <v>-4731339</v>
          </cell>
          <cell r="M84">
            <v>-1690104</v>
          </cell>
        </row>
        <row r="85">
          <cell r="F85">
            <v>-662388</v>
          </cell>
          <cell r="H85">
            <v>0</v>
          </cell>
          <cell r="I85">
            <v>-662388</v>
          </cell>
          <cell r="J85">
            <v>0</v>
          </cell>
          <cell r="K85">
            <v>-662388</v>
          </cell>
          <cell r="M85">
            <v>-231916</v>
          </cell>
        </row>
        <row r="86">
          <cell r="F86">
            <v>-60005</v>
          </cell>
          <cell r="H86">
            <v>0</v>
          </cell>
          <cell r="I86">
            <v>-60005</v>
          </cell>
          <cell r="J86">
            <v>0</v>
          </cell>
          <cell r="K86">
            <v>-60005</v>
          </cell>
          <cell r="M86">
            <v>-100000</v>
          </cell>
        </row>
        <row r="87">
          <cell r="F87">
            <v>-5453732</v>
          </cell>
          <cell r="H87">
            <v>0</v>
          </cell>
          <cell r="I87">
            <v>-5453732</v>
          </cell>
          <cell r="J87">
            <v>0</v>
          </cell>
          <cell r="K87">
            <v>-5453732</v>
          </cell>
          <cell r="M87">
            <v>-2022020</v>
          </cell>
        </row>
        <row r="89">
          <cell r="F89">
            <v>-337825</v>
          </cell>
          <cell r="H89">
            <v>0</v>
          </cell>
          <cell r="I89">
            <v>-337825</v>
          </cell>
          <cell r="J89">
            <v>0</v>
          </cell>
          <cell r="K89">
            <v>-337825</v>
          </cell>
          <cell r="M89">
            <v>-156214</v>
          </cell>
        </row>
        <row r="90">
          <cell r="F90">
            <v>-337825</v>
          </cell>
          <cell r="H90">
            <v>0</v>
          </cell>
          <cell r="I90">
            <v>-337825</v>
          </cell>
          <cell r="J90">
            <v>0</v>
          </cell>
          <cell r="K90">
            <v>-337825</v>
          </cell>
          <cell r="M90">
            <v>-156214</v>
          </cell>
        </row>
        <row r="92">
          <cell r="F92">
            <v>-2424744</v>
          </cell>
          <cell r="H92">
            <v>0</v>
          </cell>
          <cell r="I92">
            <v>-2424744</v>
          </cell>
          <cell r="J92">
            <v>0</v>
          </cell>
          <cell r="K92">
            <v>-2424744</v>
          </cell>
          <cell r="M92">
            <v>-1186864</v>
          </cell>
        </row>
        <row r="93">
          <cell r="F93">
            <v>-2424744</v>
          </cell>
          <cell r="H93">
            <v>0</v>
          </cell>
          <cell r="I93">
            <v>-2424744</v>
          </cell>
          <cell r="J93">
            <v>0</v>
          </cell>
          <cell r="K93">
            <v>-2424744</v>
          </cell>
          <cell r="M93">
            <v>-1186864</v>
          </cell>
        </row>
        <row r="95">
          <cell r="F95">
            <v>-3108199</v>
          </cell>
          <cell r="H95">
            <v>0</v>
          </cell>
          <cell r="I95">
            <v>-3108199</v>
          </cell>
          <cell r="J95">
            <v>0</v>
          </cell>
          <cell r="K95">
            <v>-3108199</v>
          </cell>
          <cell r="M95">
            <v>-4589064</v>
          </cell>
        </row>
        <row r="96">
          <cell r="F96">
            <v>-3108199</v>
          </cell>
          <cell r="H96">
            <v>0</v>
          </cell>
          <cell r="I96">
            <v>-3108199</v>
          </cell>
          <cell r="J96">
            <v>0</v>
          </cell>
          <cell r="K96">
            <v>-3108199</v>
          </cell>
          <cell r="M96">
            <v>-4589064</v>
          </cell>
        </row>
        <row r="98">
          <cell r="F98">
            <v>0</v>
          </cell>
          <cell r="H98">
            <v>0</v>
          </cell>
          <cell r="I98">
            <v>0</v>
          </cell>
          <cell r="J98">
            <v>0</v>
          </cell>
          <cell r="K98">
            <v>0</v>
          </cell>
          <cell r="M98">
            <v>0</v>
          </cell>
        </row>
        <row r="100">
          <cell r="F100">
            <v>0</v>
          </cell>
          <cell r="H100">
            <v>0</v>
          </cell>
          <cell r="I100">
            <v>0</v>
          </cell>
          <cell r="J100">
            <v>0</v>
          </cell>
          <cell r="K100">
            <v>0</v>
          </cell>
          <cell r="M100">
            <v>0</v>
          </cell>
        </row>
        <row r="101">
          <cell r="F101">
            <v>-1330490</v>
          </cell>
          <cell r="H101">
            <v>0</v>
          </cell>
          <cell r="I101">
            <v>-1330490</v>
          </cell>
          <cell r="J101">
            <v>0</v>
          </cell>
          <cell r="K101">
            <v>-1330490</v>
          </cell>
          <cell r="M101">
            <v>-1194352</v>
          </cell>
        </row>
        <row r="102">
          <cell r="F102">
            <v>-16589808</v>
          </cell>
          <cell r="H102">
            <v>0</v>
          </cell>
          <cell r="I102">
            <v>-16589808</v>
          </cell>
          <cell r="J102">
            <v>0</v>
          </cell>
          <cell r="K102">
            <v>-16589808</v>
          </cell>
          <cell r="M102">
            <v>-7754800</v>
          </cell>
        </row>
        <row r="103">
          <cell r="F103">
            <v>-47299</v>
          </cell>
          <cell r="H103">
            <v>0</v>
          </cell>
          <cell r="I103">
            <v>-47299</v>
          </cell>
          <cell r="J103">
            <v>0</v>
          </cell>
          <cell r="K103">
            <v>-47299</v>
          </cell>
          <cell r="M103">
            <v>0</v>
          </cell>
        </row>
        <row r="104">
          <cell r="F104">
            <v>-4746222</v>
          </cell>
          <cell r="H104">
            <v>0</v>
          </cell>
          <cell r="I104">
            <v>-4746222</v>
          </cell>
          <cell r="J104">
            <v>0</v>
          </cell>
          <cell r="K104">
            <v>-4746222</v>
          </cell>
          <cell r="M104">
            <v>0</v>
          </cell>
        </row>
        <row r="105">
          <cell r="F105">
            <v>-5</v>
          </cell>
          <cell r="H105">
            <v>0</v>
          </cell>
          <cell r="I105">
            <v>-5</v>
          </cell>
          <cell r="J105">
            <v>0</v>
          </cell>
          <cell r="K105">
            <v>-5</v>
          </cell>
          <cell r="M105">
            <v>0</v>
          </cell>
        </row>
        <row r="106">
          <cell r="F106">
            <v>-344315</v>
          </cell>
          <cell r="H106">
            <v>0</v>
          </cell>
          <cell r="I106">
            <v>-344315</v>
          </cell>
          <cell r="J106">
            <v>0</v>
          </cell>
          <cell r="K106">
            <v>-344315</v>
          </cell>
          <cell r="M106">
            <v>-183914</v>
          </cell>
        </row>
        <row r="107">
          <cell r="F107">
            <v>0</v>
          </cell>
          <cell r="H107">
            <v>0</v>
          </cell>
          <cell r="I107">
            <v>0</v>
          </cell>
          <cell r="J107">
            <v>0</v>
          </cell>
          <cell r="K107">
            <v>0</v>
          </cell>
          <cell r="M107">
            <v>0</v>
          </cell>
        </row>
        <row r="108">
          <cell r="F108">
            <v>-18228155</v>
          </cell>
          <cell r="H108">
            <v>0</v>
          </cell>
          <cell r="I108">
            <v>-18228155</v>
          </cell>
          <cell r="J108">
            <v>0</v>
          </cell>
          <cell r="K108">
            <v>-18228155</v>
          </cell>
          <cell r="M108">
            <v>-18228155</v>
          </cell>
        </row>
        <row r="109">
          <cell r="F109">
            <v>-418935</v>
          </cell>
          <cell r="H109">
            <v>0</v>
          </cell>
          <cell r="I109">
            <v>-418935</v>
          </cell>
          <cell r="J109">
            <v>0</v>
          </cell>
          <cell r="K109">
            <v>-418935</v>
          </cell>
          <cell r="M109">
            <v>-367500</v>
          </cell>
        </row>
        <row r="110">
          <cell r="F110">
            <v>-1667086</v>
          </cell>
          <cell r="H110">
            <v>0</v>
          </cell>
          <cell r="I110">
            <v>-1667086</v>
          </cell>
          <cell r="J110">
            <v>0</v>
          </cell>
          <cell r="K110">
            <v>-1667086</v>
          </cell>
          <cell r="M110">
            <v>-46654</v>
          </cell>
        </row>
        <row r="111">
          <cell r="F111">
            <v>-9278472</v>
          </cell>
          <cell r="H111">
            <v>0</v>
          </cell>
          <cell r="I111">
            <v>-9278472</v>
          </cell>
          <cell r="J111">
            <v>0</v>
          </cell>
          <cell r="K111">
            <v>-9278472</v>
          </cell>
          <cell r="M111">
            <v>-8281615</v>
          </cell>
        </row>
        <row r="112">
          <cell r="F112">
            <v>-695032</v>
          </cell>
          <cell r="H112">
            <v>0</v>
          </cell>
          <cell r="I112">
            <v>-695032</v>
          </cell>
          <cell r="J112">
            <v>0</v>
          </cell>
          <cell r="K112">
            <v>-695032</v>
          </cell>
          <cell r="M112">
            <v>-695032</v>
          </cell>
        </row>
        <row r="113">
          <cell r="F113">
            <v>-20716</v>
          </cell>
          <cell r="H113">
            <v>0</v>
          </cell>
          <cell r="I113">
            <v>-20716</v>
          </cell>
          <cell r="J113">
            <v>0</v>
          </cell>
          <cell r="K113">
            <v>-20716</v>
          </cell>
          <cell r="M113">
            <v>-10217</v>
          </cell>
        </row>
        <row r="114">
          <cell r="F114">
            <v>-100037</v>
          </cell>
          <cell r="H114">
            <v>0</v>
          </cell>
          <cell r="I114">
            <v>-100037</v>
          </cell>
          <cell r="J114">
            <v>0</v>
          </cell>
          <cell r="K114">
            <v>-100037</v>
          </cell>
          <cell r="M114">
            <v>-100625</v>
          </cell>
        </row>
        <row r="115">
          <cell r="F115">
            <v>-636349</v>
          </cell>
          <cell r="H115">
            <v>0</v>
          </cell>
          <cell r="I115">
            <v>-636349</v>
          </cell>
          <cell r="J115">
            <v>0</v>
          </cell>
          <cell r="K115">
            <v>-636349</v>
          </cell>
          <cell r="M115">
            <v>0</v>
          </cell>
        </row>
        <row r="116">
          <cell r="F116">
            <v>-54102921</v>
          </cell>
          <cell r="H116">
            <v>0</v>
          </cell>
          <cell r="I116">
            <v>-54102921</v>
          </cell>
          <cell r="J116">
            <v>0</v>
          </cell>
          <cell r="K116">
            <v>-54102921</v>
          </cell>
          <cell r="M116">
            <v>-36862864</v>
          </cell>
        </row>
        <row r="118">
          <cell r="F118">
            <v>0</v>
          </cell>
          <cell r="H118">
            <v>0</v>
          </cell>
          <cell r="I118">
            <v>0</v>
          </cell>
          <cell r="J118">
            <v>0</v>
          </cell>
          <cell r="K118">
            <v>0</v>
          </cell>
          <cell r="M118">
            <v>0</v>
          </cell>
        </row>
        <row r="120">
          <cell r="F120">
            <v>0</v>
          </cell>
          <cell r="H120">
            <v>0</v>
          </cell>
          <cell r="I120">
            <v>0</v>
          </cell>
          <cell r="J120">
            <v>0</v>
          </cell>
          <cell r="K120">
            <v>0</v>
          </cell>
          <cell r="M120">
            <v>0</v>
          </cell>
        </row>
        <row r="122">
          <cell r="F122">
            <v>0</v>
          </cell>
          <cell r="H122">
            <v>0</v>
          </cell>
          <cell r="I122">
            <v>0</v>
          </cell>
          <cell r="J122">
            <v>0</v>
          </cell>
          <cell r="K122">
            <v>0</v>
          </cell>
          <cell r="M122">
            <v>0</v>
          </cell>
        </row>
        <row r="124">
          <cell r="F124">
            <v>-8059575</v>
          </cell>
          <cell r="H124">
            <v>0</v>
          </cell>
          <cell r="I124">
            <v>-8059575</v>
          </cell>
          <cell r="J124">
            <v>0</v>
          </cell>
          <cell r="K124">
            <v>-8059575</v>
          </cell>
          <cell r="M124">
            <v>4981651</v>
          </cell>
        </row>
        <row r="125">
          <cell r="F125">
            <v>-8059575</v>
          </cell>
          <cell r="H125">
            <v>0</v>
          </cell>
          <cell r="I125">
            <v>-8059575</v>
          </cell>
          <cell r="J125">
            <v>0</v>
          </cell>
          <cell r="K125">
            <v>-8059575</v>
          </cell>
          <cell r="M125">
            <v>4981651</v>
          </cell>
        </row>
        <row r="127">
          <cell r="F127">
            <v>101531700</v>
          </cell>
          <cell r="H127">
            <v>0</v>
          </cell>
          <cell r="I127">
            <v>101531700</v>
          </cell>
          <cell r="J127">
            <v>0</v>
          </cell>
          <cell r="K127">
            <v>101531700</v>
          </cell>
          <cell r="M127">
            <v>81539966</v>
          </cell>
        </row>
        <row r="128">
          <cell r="F128">
            <v>101531700</v>
          </cell>
          <cell r="H128">
            <v>0</v>
          </cell>
          <cell r="I128">
            <v>101531700</v>
          </cell>
          <cell r="J128">
            <v>0</v>
          </cell>
          <cell r="K128">
            <v>101531700</v>
          </cell>
          <cell r="M128">
            <v>81539966</v>
          </cell>
        </row>
        <row r="130">
          <cell r="F130">
            <v>-3619526683</v>
          </cell>
          <cell r="H130">
            <v>0</v>
          </cell>
          <cell r="I130">
            <v>-3619526683</v>
          </cell>
          <cell r="J130">
            <v>0</v>
          </cell>
          <cell r="K130">
            <v>-3619526683</v>
          </cell>
          <cell r="M130">
            <v>-1926514293</v>
          </cell>
        </row>
        <row r="131">
          <cell r="F131">
            <v>1104223371</v>
          </cell>
          <cell r="H131">
            <v>0</v>
          </cell>
          <cell r="I131">
            <v>1104223371</v>
          </cell>
          <cell r="J131">
            <v>0</v>
          </cell>
          <cell r="K131">
            <v>1104223371</v>
          </cell>
          <cell r="M131">
            <v>2444365150</v>
          </cell>
        </row>
        <row r="132">
          <cell r="F132">
            <v>-3148274875</v>
          </cell>
          <cell r="H132">
            <v>0</v>
          </cell>
          <cell r="I132">
            <v>-3148274875</v>
          </cell>
          <cell r="J132">
            <v>0</v>
          </cell>
          <cell r="K132">
            <v>-3148274875</v>
          </cell>
          <cell r="M132">
            <v>-905792371</v>
          </cell>
        </row>
        <row r="133">
          <cell r="F133">
            <v>4289450608</v>
          </cell>
          <cell r="H133">
            <v>0</v>
          </cell>
          <cell r="I133">
            <v>4289450608</v>
          </cell>
          <cell r="J133">
            <v>0</v>
          </cell>
          <cell r="K133">
            <v>4289450608</v>
          </cell>
          <cell r="M133">
            <v>1217912416</v>
          </cell>
        </row>
        <row r="134">
          <cell r="F134">
            <v>104865494</v>
          </cell>
          <cell r="H134">
            <v>0</v>
          </cell>
          <cell r="I134">
            <v>104865494</v>
          </cell>
          <cell r="J134">
            <v>0</v>
          </cell>
          <cell r="K134">
            <v>104865494</v>
          </cell>
          <cell r="M134">
            <v>-10668890</v>
          </cell>
        </row>
        <row r="135">
          <cell r="F135">
            <v>-968707905</v>
          </cell>
          <cell r="H135">
            <v>0</v>
          </cell>
          <cell r="I135">
            <v>-968707905</v>
          </cell>
          <cell r="J135">
            <v>0</v>
          </cell>
          <cell r="K135">
            <v>-968707905</v>
          </cell>
          <cell r="M135">
            <v>-1677165963</v>
          </cell>
        </row>
        <row r="136">
          <cell r="F136">
            <v>-2237969990</v>
          </cell>
          <cell r="H136">
            <v>0</v>
          </cell>
          <cell r="I136">
            <v>-2237969990</v>
          </cell>
          <cell r="J136">
            <v>0</v>
          </cell>
          <cell r="K136">
            <v>-2237969990</v>
          </cell>
          <cell r="M136">
            <v>-857863951</v>
          </cell>
        </row>
        <row r="138">
          <cell r="F138">
            <v>-133135554</v>
          </cell>
          <cell r="H138">
            <v>0</v>
          </cell>
          <cell r="I138">
            <v>-133135554</v>
          </cell>
          <cell r="J138">
            <v>0</v>
          </cell>
          <cell r="K138">
            <v>-133135554</v>
          </cell>
          <cell r="M138">
            <v>-90373946</v>
          </cell>
        </row>
        <row r="139">
          <cell r="F139">
            <v>-133135554</v>
          </cell>
          <cell r="H139">
            <v>0</v>
          </cell>
          <cell r="I139">
            <v>-133135554</v>
          </cell>
          <cell r="J139">
            <v>0</v>
          </cell>
          <cell r="K139">
            <v>-133135554</v>
          </cell>
          <cell r="M139">
            <v>-90373946</v>
          </cell>
        </row>
        <row r="141">
          <cell r="F141">
            <v>0</v>
          </cell>
          <cell r="H141">
            <v>0</v>
          </cell>
          <cell r="I141">
            <v>0</v>
          </cell>
          <cell r="J141">
            <v>0</v>
          </cell>
          <cell r="K141">
            <v>0</v>
          </cell>
          <cell r="M141">
            <v>0</v>
          </cell>
        </row>
        <row r="143">
          <cell r="F143">
            <v>351220</v>
          </cell>
          <cell r="H143">
            <v>0</v>
          </cell>
          <cell r="I143">
            <v>351220</v>
          </cell>
          <cell r="J143">
            <v>0</v>
          </cell>
          <cell r="K143">
            <v>351220</v>
          </cell>
          <cell r="M143">
            <v>-784271</v>
          </cell>
        </row>
        <row r="144">
          <cell r="F144">
            <v>13904550</v>
          </cell>
          <cell r="H144">
            <v>0</v>
          </cell>
          <cell r="I144">
            <v>13904550</v>
          </cell>
          <cell r="J144">
            <v>0</v>
          </cell>
          <cell r="K144">
            <v>13904550</v>
          </cell>
          <cell r="M144">
            <v>-71280248</v>
          </cell>
        </row>
        <row r="145">
          <cell r="F145">
            <v>-842630</v>
          </cell>
          <cell r="H145">
            <v>0</v>
          </cell>
          <cell r="I145">
            <v>-842630</v>
          </cell>
          <cell r="J145">
            <v>0</v>
          </cell>
          <cell r="K145">
            <v>-842630</v>
          </cell>
          <cell r="M145">
            <v>-330138</v>
          </cell>
        </row>
        <row r="146">
          <cell r="F146">
            <v>13413140</v>
          </cell>
          <cell r="H146">
            <v>0</v>
          </cell>
          <cell r="I146">
            <v>13413140</v>
          </cell>
          <cell r="J146">
            <v>0</v>
          </cell>
          <cell r="K146">
            <v>13413140</v>
          </cell>
          <cell r="M146">
            <v>-72394657</v>
          </cell>
        </row>
        <row r="148">
          <cell r="F148">
            <v>0</v>
          </cell>
          <cell r="H148">
            <v>0</v>
          </cell>
          <cell r="I148">
            <v>0</v>
          </cell>
          <cell r="J148">
            <v>0</v>
          </cell>
          <cell r="K148">
            <v>0</v>
          </cell>
          <cell r="M148">
            <v>0</v>
          </cell>
        </row>
        <row r="150">
          <cell r="F150">
            <v>-24347106</v>
          </cell>
          <cell r="H150">
            <v>0</v>
          </cell>
          <cell r="I150">
            <v>-24347106</v>
          </cell>
          <cell r="J150">
            <v>0</v>
          </cell>
          <cell r="K150">
            <v>-24347106</v>
          </cell>
          <cell r="M150">
            <v>-31652140</v>
          </cell>
        </row>
        <row r="151">
          <cell r="F151">
            <v>-14737</v>
          </cell>
          <cell r="H151">
            <v>0</v>
          </cell>
          <cell r="I151">
            <v>-14737</v>
          </cell>
          <cell r="J151">
            <v>0</v>
          </cell>
          <cell r="K151">
            <v>-14737</v>
          </cell>
          <cell r="M151">
            <v>-962972</v>
          </cell>
        </row>
        <row r="152">
          <cell r="F152">
            <v>-5096076</v>
          </cell>
          <cell r="H152">
            <v>0</v>
          </cell>
          <cell r="I152">
            <v>-5096076</v>
          </cell>
          <cell r="J152">
            <v>0</v>
          </cell>
          <cell r="K152">
            <v>-5096076</v>
          </cell>
          <cell r="M152">
            <v>-4202792</v>
          </cell>
        </row>
        <row r="153">
          <cell r="F153">
            <v>1876207</v>
          </cell>
          <cell r="H153">
            <v>0</v>
          </cell>
          <cell r="I153">
            <v>1876207</v>
          </cell>
          <cell r="J153">
            <v>0</v>
          </cell>
          <cell r="K153">
            <v>1876207</v>
          </cell>
          <cell r="M153">
            <v>0</v>
          </cell>
        </row>
        <row r="154">
          <cell r="F154">
            <v>6880</v>
          </cell>
          <cell r="H154">
            <v>0</v>
          </cell>
          <cell r="I154">
            <v>6880</v>
          </cell>
          <cell r="J154">
            <v>0</v>
          </cell>
          <cell r="K154">
            <v>6880</v>
          </cell>
          <cell r="M154">
            <v>4340836</v>
          </cell>
        </row>
        <row r="155">
          <cell r="F155">
            <v>-27574832</v>
          </cell>
          <cell r="H155">
            <v>0</v>
          </cell>
          <cell r="I155">
            <v>-27574832</v>
          </cell>
          <cell r="J155">
            <v>0</v>
          </cell>
          <cell r="K155">
            <v>-27574832</v>
          </cell>
          <cell r="M155">
            <v>-32477068</v>
          </cell>
        </row>
        <row r="157">
          <cell r="F157">
            <v>-198489941</v>
          </cell>
          <cell r="H157">
            <v>0</v>
          </cell>
          <cell r="I157">
            <v>-198489941</v>
          </cell>
          <cell r="J157">
            <v>0</v>
          </cell>
          <cell r="K157">
            <v>-198489941</v>
          </cell>
          <cell r="M157">
            <v>-114963915</v>
          </cell>
        </row>
        <row r="158">
          <cell r="F158">
            <v>-32648906</v>
          </cell>
          <cell r="H158">
            <v>0</v>
          </cell>
          <cell r="I158">
            <v>-32648906</v>
          </cell>
          <cell r="J158">
            <v>0</v>
          </cell>
          <cell r="K158">
            <v>-32648906</v>
          </cell>
          <cell r="M158">
            <v>-13422664</v>
          </cell>
        </row>
        <row r="159">
          <cell r="F159">
            <v>-231138847</v>
          </cell>
          <cell r="H159">
            <v>0</v>
          </cell>
          <cell r="I159">
            <v>-231138847</v>
          </cell>
          <cell r="J159">
            <v>0</v>
          </cell>
          <cell r="K159">
            <v>-231138847</v>
          </cell>
          <cell r="M159">
            <v>-128386579</v>
          </cell>
        </row>
        <row r="161">
          <cell r="F161">
            <v>0</v>
          </cell>
          <cell r="H161">
            <v>0</v>
          </cell>
          <cell r="I161">
            <v>0</v>
          </cell>
          <cell r="J161">
            <v>0</v>
          </cell>
          <cell r="K161">
            <v>0</v>
          </cell>
          <cell r="M161">
            <v>0</v>
          </cell>
        </row>
        <row r="163">
          <cell r="F163">
            <v>-10397042</v>
          </cell>
          <cell r="H163">
            <v>0</v>
          </cell>
          <cell r="I163">
            <v>-10397042</v>
          </cell>
          <cell r="J163">
            <v>0</v>
          </cell>
          <cell r="K163">
            <v>-10397042</v>
          </cell>
          <cell r="M163">
            <v>-1932528</v>
          </cell>
        </row>
        <row r="164">
          <cell r="F164">
            <v>-10397042</v>
          </cell>
          <cell r="H164">
            <v>0</v>
          </cell>
          <cell r="I164">
            <v>-10397042</v>
          </cell>
          <cell r="J164">
            <v>0</v>
          </cell>
          <cell r="K164">
            <v>-10397042</v>
          </cell>
          <cell r="M164">
            <v>-1932528</v>
          </cell>
        </row>
        <row r="166">
          <cell r="F166">
            <v>-1563</v>
          </cell>
          <cell r="H166">
            <v>0</v>
          </cell>
          <cell r="I166">
            <v>-1563</v>
          </cell>
          <cell r="J166">
            <v>0</v>
          </cell>
          <cell r="K166">
            <v>-1563</v>
          </cell>
          <cell r="M166">
            <v>-450</v>
          </cell>
        </row>
        <row r="167">
          <cell r="F167">
            <v>-1563</v>
          </cell>
          <cell r="H167">
            <v>0</v>
          </cell>
          <cell r="I167">
            <v>-1563</v>
          </cell>
          <cell r="J167">
            <v>0</v>
          </cell>
          <cell r="K167">
            <v>-1563</v>
          </cell>
          <cell r="M167">
            <v>-450</v>
          </cell>
        </row>
        <row r="169">
          <cell r="F169">
            <v>-225000</v>
          </cell>
          <cell r="H169">
            <v>0</v>
          </cell>
          <cell r="I169">
            <v>-225000</v>
          </cell>
          <cell r="J169">
            <v>0</v>
          </cell>
          <cell r="K169">
            <v>-225000</v>
          </cell>
          <cell r="M169">
            <v>-250000</v>
          </cell>
        </row>
        <row r="170">
          <cell r="F170">
            <v>-225000</v>
          </cell>
          <cell r="H170">
            <v>0</v>
          </cell>
          <cell r="I170">
            <v>-225000</v>
          </cell>
          <cell r="J170">
            <v>0</v>
          </cell>
          <cell r="K170">
            <v>-225000</v>
          </cell>
          <cell r="M170">
            <v>-250000</v>
          </cell>
        </row>
        <row r="172">
          <cell r="F172">
            <v>-2887599</v>
          </cell>
          <cell r="H172">
            <v>0</v>
          </cell>
          <cell r="I172">
            <v>-2887599</v>
          </cell>
          <cell r="J172">
            <v>0</v>
          </cell>
          <cell r="K172">
            <v>-2887599</v>
          </cell>
          <cell r="M172">
            <v>-52815</v>
          </cell>
        </row>
        <row r="173">
          <cell r="F173">
            <v>-450897</v>
          </cell>
          <cell r="H173">
            <v>0</v>
          </cell>
          <cell r="I173">
            <v>-450897</v>
          </cell>
          <cell r="J173">
            <v>0</v>
          </cell>
          <cell r="K173">
            <v>-450897</v>
          </cell>
          <cell r="M173">
            <v>-580047</v>
          </cell>
        </row>
        <row r="174">
          <cell r="F174">
            <v>-234339</v>
          </cell>
          <cell r="H174">
            <v>0</v>
          </cell>
          <cell r="I174">
            <v>-234339</v>
          </cell>
          <cell r="J174">
            <v>0</v>
          </cell>
          <cell r="K174">
            <v>-234339</v>
          </cell>
          <cell r="M174">
            <v>-299378</v>
          </cell>
        </row>
        <row r="175">
          <cell r="F175">
            <v>-236307</v>
          </cell>
          <cell r="H175">
            <v>0</v>
          </cell>
          <cell r="I175">
            <v>-236307</v>
          </cell>
          <cell r="J175">
            <v>0</v>
          </cell>
          <cell r="K175">
            <v>-236307</v>
          </cell>
          <cell r="M175">
            <v>-152554</v>
          </cell>
        </row>
        <row r="176">
          <cell r="F176">
            <v>-1475264</v>
          </cell>
          <cell r="H176">
            <v>0</v>
          </cell>
          <cell r="I176">
            <v>-1475264</v>
          </cell>
          <cell r="J176">
            <v>0</v>
          </cell>
          <cell r="K176">
            <v>-1475264</v>
          </cell>
          <cell r="M176">
            <v>-1961315</v>
          </cell>
        </row>
        <row r="177">
          <cell r="F177">
            <v>-263</v>
          </cell>
          <cell r="H177">
            <v>0</v>
          </cell>
          <cell r="I177">
            <v>-263</v>
          </cell>
          <cell r="J177">
            <v>0</v>
          </cell>
          <cell r="K177">
            <v>-263</v>
          </cell>
          <cell r="M177">
            <v>0</v>
          </cell>
        </row>
        <row r="178">
          <cell r="F178">
            <v>-14480932</v>
          </cell>
          <cell r="H178">
            <v>0</v>
          </cell>
          <cell r="I178">
            <v>-14480932</v>
          </cell>
          <cell r="J178">
            <v>0</v>
          </cell>
          <cell r="K178">
            <v>-14480932</v>
          </cell>
          <cell r="M178">
            <v>-6830195</v>
          </cell>
        </row>
        <row r="179">
          <cell r="F179">
            <v>0</v>
          </cell>
          <cell r="H179">
            <v>0</v>
          </cell>
          <cell r="I179">
            <v>0</v>
          </cell>
          <cell r="J179">
            <v>0</v>
          </cell>
          <cell r="K179">
            <v>0</v>
          </cell>
          <cell r="M179">
            <v>-192917</v>
          </cell>
        </row>
        <row r="180">
          <cell r="F180">
            <v>-123685</v>
          </cell>
          <cell r="H180">
            <v>0</v>
          </cell>
          <cell r="I180">
            <v>-123685</v>
          </cell>
          <cell r="J180">
            <v>0</v>
          </cell>
          <cell r="K180">
            <v>-123685</v>
          </cell>
          <cell r="M180">
            <v>-21224</v>
          </cell>
        </row>
        <row r="181">
          <cell r="F181">
            <v>-19889286</v>
          </cell>
          <cell r="H181">
            <v>0</v>
          </cell>
          <cell r="I181">
            <v>-19889286</v>
          </cell>
          <cell r="J181">
            <v>0</v>
          </cell>
          <cell r="K181">
            <v>-19889286</v>
          </cell>
          <cell r="M181">
            <v>-10090445</v>
          </cell>
        </row>
        <row r="183">
          <cell r="F183">
            <v>-1031154</v>
          </cell>
          <cell r="H183">
            <v>0</v>
          </cell>
          <cell r="I183">
            <v>-1031154</v>
          </cell>
          <cell r="J183">
            <v>0</v>
          </cell>
          <cell r="K183">
            <v>-1031154</v>
          </cell>
          <cell r="M183">
            <v>-227295</v>
          </cell>
        </row>
        <row r="184">
          <cell r="F184">
            <v>-257250</v>
          </cell>
          <cell r="H184">
            <v>0</v>
          </cell>
          <cell r="I184">
            <v>-257250</v>
          </cell>
          <cell r="J184">
            <v>0</v>
          </cell>
          <cell r="K184">
            <v>-257250</v>
          </cell>
          <cell r="M184">
            <v>-5595045</v>
          </cell>
        </row>
        <row r="185">
          <cell r="F185">
            <v>-55</v>
          </cell>
          <cell r="H185">
            <v>0</v>
          </cell>
          <cell r="I185">
            <v>-55</v>
          </cell>
          <cell r="J185">
            <v>0</v>
          </cell>
          <cell r="K185">
            <v>-55</v>
          </cell>
          <cell r="M185">
            <v>-62964</v>
          </cell>
        </row>
        <row r="186">
          <cell r="F186">
            <v>-1288459</v>
          </cell>
          <cell r="H186">
            <v>0</v>
          </cell>
          <cell r="I186">
            <v>-1288459</v>
          </cell>
          <cell r="J186">
            <v>0</v>
          </cell>
          <cell r="K186">
            <v>-1288459</v>
          </cell>
          <cell r="M186">
            <v>-5885304</v>
          </cell>
        </row>
        <row r="188">
          <cell r="F188">
            <v>-12045683</v>
          </cell>
          <cell r="H188">
            <v>0</v>
          </cell>
          <cell r="I188">
            <v>-12045683</v>
          </cell>
          <cell r="J188">
            <v>0</v>
          </cell>
          <cell r="K188">
            <v>-12045683</v>
          </cell>
          <cell r="M188">
            <v>0</v>
          </cell>
        </row>
        <row r="189">
          <cell r="F189">
            <v>0</v>
          </cell>
          <cell r="H189">
            <v>0</v>
          </cell>
          <cell r="I189">
            <v>0</v>
          </cell>
          <cell r="J189">
            <v>0</v>
          </cell>
          <cell r="K189">
            <v>0</v>
          </cell>
          <cell r="M189">
            <v>3893195</v>
          </cell>
        </row>
        <row r="190">
          <cell r="F190">
            <v>-12045683</v>
          </cell>
          <cell r="H190">
            <v>0</v>
          </cell>
          <cell r="I190">
            <v>-12045683</v>
          </cell>
          <cell r="J190">
            <v>0</v>
          </cell>
          <cell r="K190">
            <v>-12045683</v>
          </cell>
          <cell r="M190">
            <v>3893195</v>
          </cell>
        </row>
        <row r="192">
          <cell r="F192">
            <v>48494690</v>
          </cell>
          <cell r="H192">
            <v>0</v>
          </cell>
          <cell r="I192">
            <v>48494690</v>
          </cell>
          <cell r="J192">
            <v>0</v>
          </cell>
          <cell r="K192">
            <v>48494690</v>
          </cell>
          <cell r="M192">
            <v>23737331</v>
          </cell>
        </row>
        <row r="193">
          <cell r="F193">
            <v>6789292</v>
          </cell>
          <cell r="H193">
            <v>0</v>
          </cell>
          <cell r="I193">
            <v>6789292</v>
          </cell>
          <cell r="J193">
            <v>0</v>
          </cell>
          <cell r="K193">
            <v>6789292</v>
          </cell>
          <cell r="M193">
            <v>3705680</v>
          </cell>
        </row>
        <row r="194">
          <cell r="F194">
            <v>8834972</v>
          </cell>
          <cell r="H194">
            <v>0</v>
          </cell>
          <cell r="I194">
            <v>8834972</v>
          </cell>
          <cell r="J194">
            <v>0</v>
          </cell>
          <cell r="K194">
            <v>8834972</v>
          </cell>
          <cell r="M194">
            <v>4222589</v>
          </cell>
        </row>
        <row r="195">
          <cell r="F195">
            <v>64118954</v>
          </cell>
          <cell r="H195">
            <v>0</v>
          </cell>
          <cell r="I195">
            <v>64118954</v>
          </cell>
          <cell r="J195">
            <v>0</v>
          </cell>
          <cell r="K195">
            <v>64118954</v>
          </cell>
          <cell r="M195">
            <v>31665600</v>
          </cell>
        </row>
        <row r="197">
          <cell r="F197">
            <v>3597715</v>
          </cell>
          <cell r="H197">
            <v>0</v>
          </cell>
          <cell r="I197">
            <v>3597715</v>
          </cell>
          <cell r="J197">
            <v>0</v>
          </cell>
          <cell r="K197">
            <v>3597715</v>
          </cell>
          <cell r="M197">
            <v>2193791</v>
          </cell>
        </row>
        <row r="198">
          <cell r="F198">
            <v>3597715</v>
          </cell>
          <cell r="H198">
            <v>0</v>
          </cell>
          <cell r="I198">
            <v>3597715</v>
          </cell>
          <cell r="J198">
            <v>0</v>
          </cell>
          <cell r="K198">
            <v>3597715</v>
          </cell>
          <cell r="M198">
            <v>2193791</v>
          </cell>
        </row>
        <row r="200">
          <cell r="F200">
            <v>2424744</v>
          </cell>
          <cell r="H200">
            <v>0</v>
          </cell>
          <cell r="I200">
            <v>2424744</v>
          </cell>
          <cell r="J200">
            <v>0</v>
          </cell>
          <cell r="K200">
            <v>2424744</v>
          </cell>
          <cell r="M200">
            <v>1186864</v>
          </cell>
        </row>
        <row r="201">
          <cell r="F201">
            <v>2424744</v>
          </cell>
          <cell r="H201">
            <v>0</v>
          </cell>
          <cell r="I201">
            <v>2424744</v>
          </cell>
          <cell r="J201">
            <v>0</v>
          </cell>
          <cell r="K201">
            <v>2424744</v>
          </cell>
          <cell r="M201">
            <v>1186864</v>
          </cell>
        </row>
        <row r="203">
          <cell r="F203">
            <v>948493</v>
          </cell>
          <cell r="H203">
            <v>0</v>
          </cell>
          <cell r="I203">
            <v>948493</v>
          </cell>
          <cell r="J203">
            <v>0</v>
          </cell>
          <cell r="K203">
            <v>948493</v>
          </cell>
          <cell r="M203">
            <v>572053</v>
          </cell>
        </row>
        <row r="204">
          <cell r="F204">
            <v>19149</v>
          </cell>
          <cell r="H204">
            <v>0</v>
          </cell>
          <cell r="I204">
            <v>19149</v>
          </cell>
          <cell r="J204">
            <v>0</v>
          </cell>
          <cell r="K204">
            <v>19149</v>
          </cell>
          <cell r="M204">
            <v>11500</v>
          </cell>
        </row>
        <row r="205">
          <cell r="F205">
            <v>0</v>
          </cell>
          <cell r="H205">
            <v>0</v>
          </cell>
          <cell r="I205">
            <v>0</v>
          </cell>
          <cell r="J205">
            <v>0</v>
          </cell>
          <cell r="K205">
            <v>0</v>
          </cell>
          <cell r="M205">
            <v>21985</v>
          </cell>
        </row>
        <row r="206">
          <cell r="F206">
            <v>254792</v>
          </cell>
          <cell r="H206">
            <v>0</v>
          </cell>
          <cell r="I206">
            <v>254792</v>
          </cell>
          <cell r="J206">
            <v>0</v>
          </cell>
          <cell r="K206">
            <v>254792</v>
          </cell>
          <cell r="M206">
            <v>214250</v>
          </cell>
        </row>
        <row r="207">
          <cell r="F207">
            <v>103905</v>
          </cell>
          <cell r="H207">
            <v>0</v>
          </cell>
          <cell r="I207">
            <v>103905</v>
          </cell>
          <cell r="J207">
            <v>0</v>
          </cell>
          <cell r="K207">
            <v>103905</v>
          </cell>
          <cell r="M207">
            <v>100000</v>
          </cell>
        </row>
        <row r="208">
          <cell r="F208">
            <v>1326339</v>
          </cell>
          <cell r="H208">
            <v>0</v>
          </cell>
          <cell r="I208">
            <v>1326339</v>
          </cell>
          <cell r="J208">
            <v>0</v>
          </cell>
          <cell r="K208">
            <v>1326339</v>
          </cell>
          <cell r="M208">
            <v>919788</v>
          </cell>
        </row>
        <row r="210">
          <cell r="F210">
            <v>0</v>
          </cell>
          <cell r="H210">
            <v>0</v>
          </cell>
          <cell r="I210">
            <v>0</v>
          </cell>
          <cell r="J210">
            <v>0</v>
          </cell>
          <cell r="K210">
            <v>0</v>
          </cell>
          <cell r="M210">
            <v>0</v>
          </cell>
        </row>
        <row r="212">
          <cell r="F212">
            <v>0</v>
          </cell>
          <cell r="H212">
            <v>0</v>
          </cell>
          <cell r="I212">
            <v>0</v>
          </cell>
          <cell r="J212">
            <v>0</v>
          </cell>
          <cell r="K212">
            <v>0</v>
          </cell>
          <cell r="M212">
            <v>0</v>
          </cell>
        </row>
        <row r="214">
          <cell r="F214">
            <v>14042</v>
          </cell>
          <cell r="H214">
            <v>0</v>
          </cell>
          <cell r="I214">
            <v>14042</v>
          </cell>
          <cell r="J214">
            <v>0</v>
          </cell>
          <cell r="K214">
            <v>14042</v>
          </cell>
          <cell r="M214">
            <v>1255</v>
          </cell>
        </row>
        <row r="215">
          <cell r="F215">
            <v>1527</v>
          </cell>
          <cell r="H215">
            <v>0</v>
          </cell>
          <cell r="I215">
            <v>1527</v>
          </cell>
          <cell r="J215">
            <v>0</v>
          </cell>
          <cell r="K215">
            <v>1527</v>
          </cell>
          <cell r="M215">
            <v>0</v>
          </cell>
        </row>
        <row r="216">
          <cell r="F216">
            <v>216518</v>
          </cell>
          <cell r="H216">
            <v>0</v>
          </cell>
          <cell r="I216">
            <v>216518</v>
          </cell>
          <cell r="J216">
            <v>0</v>
          </cell>
          <cell r="K216">
            <v>216518</v>
          </cell>
          <cell r="M216">
            <v>115867</v>
          </cell>
        </row>
        <row r="217">
          <cell r="F217">
            <v>62498</v>
          </cell>
          <cell r="H217">
            <v>0</v>
          </cell>
          <cell r="I217">
            <v>62498</v>
          </cell>
          <cell r="J217">
            <v>0</v>
          </cell>
          <cell r="K217">
            <v>62498</v>
          </cell>
          <cell r="M217">
            <v>44124</v>
          </cell>
        </row>
        <row r="218">
          <cell r="F218">
            <v>36499</v>
          </cell>
          <cell r="H218">
            <v>0</v>
          </cell>
          <cell r="I218">
            <v>36499</v>
          </cell>
          <cell r="J218">
            <v>0</v>
          </cell>
          <cell r="K218">
            <v>36499</v>
          </cell>
          <cell r="M218">
            <v>20079</v>
          </cell>
        </row>
        <row r="219">
          <cell r="F219">
            <v>10060</v>
          </cell>
          <cell r="H219">
            <v>0</v>
          </cell>
          <cell r="I219">
            <v>10060</v>
          </cell>
          <cell r="J219">
            <v>0</v>
          </cell>
          <cell r="K219">
            <v>10060</v>
          </cell>
          <cell r="M219">
            <v>2968</v>
          </cell>
        </row>
        <row r="220">
          <cell r="F220">
            <v>341144</v>
          </cell>
          <cell r="H220">
            <v>0</v>
          </cell>
          <cell r="I220">
            <v>341144</v>
          </cell>
          <cell r="J220">
            <v>0</v>
          </cell>
          <cell r="K220">
            <v>341144</v>
          </cell>
          <cell r="M220">
            <v>184293</v>
          </cell>
        </row>
        <row r="222">
          <cell r="F222">
            <v>0</v>
          </cell>
          <cell r="H222">
            <v>0</v>
          </cell>
          <cell r="I222">
            <v>0</v>
          </cell>
          <cell r="J222">
            <v>0</v>
          </cell>
          <cell r="K222">
            <v>0</v>
          </cell>
          <cell r="M222">
            <v>0</v>
          </cell>
        </row>
        <row r="224">
          <cell r="F224">
            <v>0</v>
          </cell>
          <cell r="H224">
            <v>0</v>
          </cell>
          <cell r="I224">
            <v>0</v>
          </cell>
          <cell r="J224">
            <v>0</v>
          </cell>
          <cell r="K224">
            <v>0</v>
          </cell>
          <cell r="M224">
            <v>0</v>
          </cell>
        </row>
        <row r="225">
          <cell r="F225">
            <v>265835</v>
          </cell>
          <cell r="H225">
            <v>0</v>
          </cell>
          <cell r="I225">
            <v>265835</v>
          </cell>
          <cell r="J225">
            <v>0</v>
          </cell>
          <cell r="K225">
            <v>265835</v>
          </cell>
          <cell r="M225">
            <v>227196</v>
          </cell>
        </row>
        <row r="226">
          <cell r="F226">
            <v>25000</v>
          </cell>
          <cell r="H226">
            <v>0</v>
          </cell>
          <cell r="I226">
            <v>25000</v>
          </cell>
          <cell r="J226">
            <v>0</v>
          </cell>
          <cell r="K226">
            <v>25000</v>
          </cell>
          <cell r="M226">
            <v>24999</v>
          </cell>
        </row>
        <row r="227">
          <cell r="F227">
            <v>0</v>
          </cell>
          <cell r="H227">
            <v>0</v>
          </cell>
          <cell r="I227">
            <v>0</v>
          </cell>
          <cell r="J227">
            <v>0</v>
          </cell>
          <cell r="K227">
            <v>0</v>
          </cell>
          <cell r="M227">
            <v>0</v>
          </cell>
        </row>
        <row r="228">
          <cell r="F228">
            <v>0</v>
          </cell>
          <cell r="H228">
            <v>0</v>
          </cell>
          <cell r="I228">
            <v>0</v>
          </cell>
          <cell r="J228">
            <v>0</v>
          </cell>
          <cell r="K228">
            <v>0</v>
          </cell>
          <cell r="M228">
            <v>7875</v>
          </cell>
        </row>
        <row r="229">
          <cell r="F229">
            <v>290835</v>
          </cell>
          <cell r="H229">
            <v>0</v>
          </cell>
          <cell r="I229">
            <v>290835</v>
          </cell>
          <cell r="J229">
            <v>0</v>
          </cell>
          <cell r="K229">
            <v>290835</v>
          </cell>
          <cell r="M229">
            <v>260070</v>
          </cell>
        </row>
        <row r="231">
          <cell r="F231">
            <v>0</v>
          </cell>
          <cell r="H231">
            <v>0</v>
          </cell>
          <cell r="I231">
            <v>0</v>
          </cell>
          <cell r="J231">
            <v>0</v>
          </cell>
          <cell r="K231">
            <v>0</v>
          </cell>
          <cell r="M231">
            <v>0</v>
          </cell>
        </row>
        <row r="233">
          <cell r="F233">
            <v>0</v>
          </cell>
          <cell r="H233">
            <v>0</v>
          </cell>
          <cell r="I233">
            <v>0</v>
          </cell>
          <cell r="J233">
            <v>0</v>
          </cell>
          <cell r="K233">
            <v>0</v>
          </cell>
          <cell r="M233">
            <v>0</v>
          </cell>
        </row>
        <row r="235">
          <cell r="F235">
            <v>135878</v>
          </cell>
          <cell r="H235">
            <v>0</v>
          </cell>
          <cell r="I235">
            <v>135878</v>
          </cell>
          <cell r="J235">
            <v>0</v>
          </cell>
          <cell r="K235">
            <v>135878</v>
          </cell>
          <cell r="M235">
            <v>139035</v>
          </cell>
        </row>
        <row r="236">
          <cell r="F236">
            <v>11093</v>
          </cell>
          <cell r="H236">
            <v>0</v>
          </cell>
          <cell r="I236">
            <v>11093</v>
          </cell>
          <cell r="J236">
            <v>0</v>
          </cell>
          <cell r="K236">
            <v>11093</v>
          </cell>
          <cell r="M236">
            <v>9202</v>
          </cell>
        </row>
        <row r="237">
          <cell r="F237">
            <v>146971</v>
          </cell>
          <cell r="H237">
            <v>0</v>
          </cell>
          <cell r="I237">
            <v>146971</v>
          </cell>
          <cell r="J237">
            <v>0</v>
          </cell>
          <cell r="K237">
            <v>146971</v>
          </cell>
          <cell r="M237">
            <v>148237</v>
          </cell>
        </row>
        <row r="239">
          <cell r="F239">
            <v>527500</v>
          </cell>
          <cell r="H239">
            <v>0</v>
          </cell>
          <cell r="I239">
            <v>527500</v>
          </cell>
          <cell r="J239">
            <v>0</v>
          </cell>
          <cell r="K239">
            <v>527500</v>
          </cell>
          <cell r="M239">
            <v>502250</v>
          </cell>
        </row>
        <row r="240">
          <cell r="F240">
            <v>64936</v>
          </cell>
          <cell r="H240">
            <v>0</v>
          </cell>
          <cell r="I240">
            <v>64936</v>
          </cell>
          <cell r="J240">
            <v>0</v>
          </cell>
          <cell r="K240">
            <v>64936</v>
          </cell>
          <cell r="M240">
            <v>27250</v>
          </cell>
        </row>
        <row r="241">
          <cell r="F241">
            <v>592436</v>
          </cell>
          <cell r="H241">
            <v>0</v>
          </cell>
          <cell r="I241">
            <v>592436</v>
          </cell>
          <cell r="J241">
            <v>0</v>
          </cell>
          <cell r="K241">
            <v>592436</v>
          </cell>
          <cell r="M241">
            <v>529500</v>
          </cell>
        </row>
        <row r="243">
          <cell r="F243">
            <v>0</v>
          </cell>
          <cell r="H243">
            <v>0</v>
          </cell>
          <cell r="I243">
            <v>0</v>
          </cell>
          <cell r="J243">
            <v>0</v>
          </cell>
          <cell r="K243">
            <v>0</v>
          </cell>
          <cell r="M243">
            <v>0</v>
          </cell>
        </row>
        <row r="245">
          <cell r="F245">
            <v>0</v>
          </cell>
          <cell r="H245">
            <v>0</v>
          </cell>
          <cell r="I245">
            <v>0</v>
          </cell>
          <cell r="J245">
            <v>0</v>
          </cell>
          <cell r="K245">
            <v>0</v>
          </cell>
          <cell r="M245">
            <v>0</v>
          </cell>
        </row>
        <row r="247">
          <cell r="F247">
            <v>0</v>
          </cell>
          <cell r="H247">
            <v>0</v>
          </cell>
          <cell r="I247">
            <v>0</v>
          </cell>
          <cell r="J247">
            <v>0</v>
          </cell>
          <cell r="K247">
            <v>0</v>
          </cell>
          <cell r="M247">
            <v>2401235</v>
          </cell>
        </row>
        <row r="248">
          <cell r="F248">
            <v>0</v>
          </cell>
          <cell r="H248">
            <v>0</v>
          </cell>
          <cell r="I248">
            <v>0</v>
          </cell>
          <cell r="J248">
            <v>0</v>
          </cell>
          <cell r="K248">
            <v>0</v>
          </cell>
          <cell r="M248">
            <v>2401235</v>
          </cell>
        </row>
        <row r="250">
          <cell r="F250">
            <v>503427</v>
          </cell>
          <cell r="H250">
            <v>0</v>
          </cell>
          <cell r="I250">
            <v>503427</v>
          </cell>
          <cell r="J250">
            <v>0</v>
          </cell>
          <cell r="K250">
            <v>503427</v>
          </cell>
          <cell r="M250">
            <v>0</v>
          </cell>
        </row>
        <row r="251">
          <cell r="F251">
            <v>503427</v>
          </cell>
          <cell r="H251">
            <v>0</v>
          </cell>
          <cell r="I251">
            <v>503427</v>
          </cell>
          <cell r="J251">
            <v>0</v>
          </cell>
          <cell r="K251">
            <v>503427</v>
          </cell>
          <cell r="M251">
            <v>0</v>
          </cell>
        </row>
        <row r="253">
          <cell r="F253">
            <v>2294954</v>
          </cell>
          <cell r="H253">
            <v>0</v>
          </cell>
          <cell r="I253">
            <v>2294954</v>
          </cell>
          <cell r="J253">
            <v>0</v>
          </cell>
          <cell r="K253">
            <v>2294954</v>
          </cell>
          <cell r="M253">
            <v>0</v>
          </cell>
        </row>
        <row r="254">
          <cell r="F254">
            <v>321294</v>
          </cell>
          <cell r="H254">
            <v>0</v>
          </cell>
          <cell r="I254">
            <v>321294</v>
          </cell>
          <cell r="J254">
            <v>0</v>
          </cell>
          <cell r="K254">
            <v>321294</v>
          </cell>
          <cell r="M254">
            <v>0</v>
          </cell>
        </row>
        <row r="255">
          <cell r="F255">
            <v>2616248</v>
          </cell>
          <cell r="H255">
            <v>0</v>
          </cell>
          <cell r="I255">
            <v>2616248</v>
          </cell>
          <cell r="J255">
            <v>0</v>
          </cell>
          <cell r="K255">
            <v>2616248</v>
          </cell>
          <cell r="M255">
            <v>0</v>
          </cell>
        </row>
        <row r="257">
          <cell r="F257">
            <v>133135554</v>
          </cell>
          <cell r="H257">
            <v>0</v>
          </cell>
          <cell r="I257">
            <v>133135554</v>
          </cell>
          <cell r="J257">
            <v>0</v>
          </cell>
          <cell r="K257">
            <v>133135554</v>
          </cell>
          <cell r="M257">
            <v>90373946</v>
          </cell>
        </row>
        <row r="258">
          <cell r="F258">
            <v>133135554</v>
          </cell>
          <cell r="H258">
            <v>0</v>
          </cell>
          <cell r="I258">
            <v>133135554</v>
          </cell>
          <cell r="J258">
            <v>0</v>
          </cell>
          <cell r="K258">
            <v>133135554</v>
          </cell>
          <cell r="M258">
            <v>90373946</v>
          </cell>
        </row>
        <row r="260">
          <cell r="F260">
            <v>-104865494</v>
          </cell>
          <cell r="H260">
            <v>0</v>
          </cell>
          <cell r="I260">
            <v>-104865494</v>
          </cell>
          <cell r="J260">
            <v>0</v>
          </cell>
          <cell r="K260">
            <v>-104865494</v>
          </cell>
          <cell r="M260">
            <v>10668890</v>
          </cell>
        </row>
        <row r="261">
          <cell r="F261">
            <v>-104865494</v>
          </cell>
          <cell r="H261">
            <v>0</v>
          </cell>
          <cell r="I261">
            <v>-104865494</v>
          </cell>
          <cell r="J261">
            <v>0</v>
          </cell>
          <cell r="K261">
            <v>-104865494</v>
          </cell>
          <cell r="M261">
            <v>10668890</v>
          </cell>
        </row>
        <row r="263">
          <cell r="F263">
            <v>0</v>
          </cell>
          <cell r="H263">
            <v>0</v>
          </cell>
          <cell r="I263">
            <v>0</v>
          </cell>
          <cell r="J263">
            <v>0</v>
          </cell>
          <cell r="K263">
            <v>0</v>
          </cell>
          <cell r="M263">
            <v>0</v>
          </cell>
        </row>
        <row r="265">
          <cell r="F265">
            <v>0</v>
          </cell>
          <cell r="H265">
            <v>0</v>
          </cell>
          <cell r="I265">
            <v>0</v>
          </cell>
          <cell r="J265">
            <v>0</v>
          </cell>
          <cell r="K265">
            <v>0</v>
          </cell>
          <cell r="M265">
            <v>0</v>
          </cell>
        </row>
        <row r="267">
          <cell r="F267">
            <v>0</v>
          </cell>
          <cell r="H267">
            <v>0</v>
          </cell>
          <cell r="I267">
            <v>0</v>
          </cell>
          <cell r="J267">
            <v>0</v>
          </cell>
          <cell r="K267">
            <v>0</v>
          </cell>
          <cell r="M267">
            <v>0</v>
          </cell>
        </row>
        <row r="269">
          <cell r="F269">
            <v>0</v>
          </cell>
          <cell r="H269">
            <v>0</v>
          </cell>
          <cell r="I269">
            <v>0</v>
          </cell>
          <cell r="J269">
            <v>0</v>
          </cell>
          <cell r="K269">
            <v>0</v>
          </cell>
          <cell r="M269">
            <v>0</v>
          </cell>
        </row>
        <row r="271">
          <cell r="F271">
            <v>0</v>
          </cell>
          <cell r="H271">
            <v>0</v>
          </cell>
          <cell r="I271">
            <v>0</v>
          </cell>
          <cell r="J271">
            <v>0</v>
          </cell>
          <cell r="K271">
            <v>0</v>
          </cell>
          <cell r="M271">
            <v>0</v>
          </cell>
        </row>
        <row r="272">
          <cell r="F272">
            <v>0</v>
          </cell>
          <cell r="H272">
            <v>0</v>
          </cell>
          <cell r="I272">
            <v>0</v>
          </cell>
          <cell r="J272">
            <v>0</v>
          </cell>
          <cell r="K272">
            <v>0</v>
          </cell>
          <cell r="M272">
            <v>0</v>
          </cell>
        </row>
      </sheetData>
      <sheetData sheetId="17"/>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Distribution statement"/>
      <sheetName val="UHF"/>
      <sheetName val="Income Statement"/>
      <sheetName val="Income certification"/>
      <sheetName val="Cash Flow"/>
      <sheetName val="Adjust-entry"/>
      <sheetName val="Lead"/>
      <sheetName val="Notes 4.1.1.1-2"/>
      <sheetName val="Notes 4.1.4 - 5 (2)"/>
      <sheetName val="Notes 16-19"/>
      <sheetName val="Notes 8-11.1"/>
      <sheetName val="Notes 1 - 7.1.1"/>
      <sheetName val="Notes 7.1.1.2"/>
      <sheetName val="Note 7.1.2"/>
      <sheetName val="Notes 1-3.1"/>
      <sheetName val="Notes 4.1.1 old"/>
      <sheetName val="Notes 4.1.2old"/>
      <sheetName val="Notes 4.1.4-5, 4.2"/>
      <sheetName val="Notes 4.1.4-5 old"/>
      <sheetName val="Notes 5-8 old"/>
      <sheetName val="Links"/>
      <sheetName val="Notes 6 old"/>
      <sheetName val="Notes 6 old "/>
      <sheetName val="Notes 6.1 old"/>
      <sheetName val="Notes 4"/>
      <sheetName val="Notes 4.1.4 - 5"/>
      <sheetName val="Note 4.1.2-4.1.3.1 old"/>
      <sheetName val="Note 6"/>
      <sheetName val="Note 6 - 8"/>
      <sheetName val="Tickmarks"/>
      <sheetName val="Sheet2"/>
      <sheetName val="Rentals-SAM KHI"/>
      <sheetName val="Salary"/>
      <sheetName val="c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J1" t="str">
            <v>Final</v>
          </cell>
        </row>
        <row r="3">
          <cell r="J3">
            <v>50</v>
          </cell>
        </row>
        <row r="4">
          <cell r="J4">
            <v>7740</v>
          </cell>
        </row>
        <row r="5">
          <cell r="J5">
            <v>10</v>
          </cell>
        </row>
        <row r="6">
          <cell r="J6">
            <v>50</v>
          </cell>
        </row>
        <row r="7">
          <cell r="J7">
            <v>49</v>
          </cell>
        </row>
        <row r="8">
          <cell r="J8">
            <v>47</v>
          </cell>
        </row>
        <row r="9">
          <cell r="J9">
            <v>3227</v>
          </cell>
        </row>
        <row r="10">
          <cell r="J10">
            <v>55</v>
          </cell>
        </row>
        <row r="11">
          <cell r="J11">
            <v>50</v>
          </cell>
        </row>
        <row r="12">
          <cell r="J12">
            <v>33</v>
          </cell>
        </row>
        <row r="13">
          <cell r="J13">
            <v>52</v>
          </cell>
        </row>
        <row r="14">
          <cell r="J14">
            <v>50</v>
          </cell>
        </row>
        <row r="15">
          <cell r="J15">
            <v>141311</v>
          </cell>
        </row>
        <row r="16">
          <cell r="J16">
            <v>152724</v>
          </cell>
        </row>
        <row r="18">
          <cell r="J18">
            <v>60</v>
          </cell>
        </row>
        <row r="19">
          <cell r="J19">
            <v>60</v>
          </cell>
        </row>
        <row r="21">
          <cell r="J21">
            <v>400000</v>
          </cell>
        </row>
        <row r="22">
          <cell r="J22">
            <v>1170000</v>
          </cell>
        </row>
        <row r="23">
          <cell r="J23">
            <v>0</v>
          </cell>
        </row>
        <row r="24">
          <cell r="J24">
            <v>0</v>
          </cell>
        </row>
        <row r="25">
          <cell r="J25">
            <v>0</v>
          </cell>
        </row>
        <row r="26">
          <cell r="J26">
            <v>0</v>
          </cell>
        </row>
        <row r="27">
          <cell r="J27">
            <v>1570000</v>
          </cell>
        </row>
        <row r="29">
          <cell r="J29">
            <v>267569</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267569</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3046</v>
          </cell>
        </row>
        <row r="66">
          <cell r="J66">
            <v>7497</v>
          </cell>
        </row>
        <row r="67">
          <cell r="J67">
            <v>10543</v>
          </cell>
        </row>
        <row r="69">
          <cell r="J69">
            <v>100000</v>
          </cell>
        </row>
        <row r="70">
          <cell r="J70">
            <v>50000</v>
          </cell>
        </row>
        <row r="71">
          <cell r="J71">
            <v>200000</v>
          </cell>
        </row>
        <row r="72">
          <cell r="J72">
            <v>34000</v>
          </cell>
        </row>
        <row r="73">
          <cell r="J73">
            <v>384000</v>
          </cell>
        </row>
        <row r="75">
          <cell r="J75">
            <v>0</v>
          </cell>
        </row>
        <row r="76">
          <cell r="J76">
            <v>0</v>
          </cell>
        </row>
        <row r="78">
          <cell r="J78">
            <v>0</v>
          </cell>
        </row>
        <row r="79">
          <cell r="J79">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5072</v>
          </cell>
        </row>
        <row r="90">
          <cell r="J90">
            <v>41152</v>
          </cell>
        </row>
        <row r="91">
          <cell r="J91">
            <v>0</v>
          </cell>
        </row>
        <row r="92">
          <cell r="J92">
            <v>126987</v>
          </cell>
        </row>
        <row r="93">
          <cell r="J93">
            <v>0</v>
          </cell>
        </row>
        <row r="94">
          <cell r="J94">
            <v>0</v>
          </cell>
        </row>
        <row r="95">
          <cell r="J95">
            <v>0</v>
          </cell>
        </row>
        <row r="96">
          <cell r="J96">
            <v>194853</v>
          </cell>
        </row>
        <row r="97">
          <cell r="J97">
            <v>25265</v>
          </cell>
        </row>
        <row r="98">
          <cell r="J98">
            <v>0</v>
          </cell>
        </row>
        <row r="99">
          <cell r="J99">
            <v>47419</v>
          </cell>
        </row>
        <row r="100">
          <cell r="J100">
            <v>0</v>
          </cell>
        </row>
        <row r="101">
          <cell r="J101">
            <v>0</v>
          </cell>
        </row>
        <row r="102">
          <cell r="J102">
            <v>60300</v>
          </cell>
        </row>
        <row r="103">
          <cell r="J103">
            <v>101750</v>
          </cell>
        </row>
        <row r="104">
          <cell r="J104">
            <v>25576</v>
          </cell>
        </row>
        <row r="105">
          <cell r="J105">
            <v>99580</v>
          </cell>
        </row>
        <row r="106">
          <cell r="J106">
            <v>0</v>
          </cell>
        </row>
        <row r="107">
          <cell r="J107">
            <v>35182</v>
          </cell>
        </row>
        <row r="108">
          <cell r="J108">
            <v>0</v>
          </cell>
        </row>
        <row r="109">
          <cell r="J109">
            <v>763136</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3">
          <cell r="J123">
            <v>0</v>
          </cell>
        </row>
        <row r="124">
          <cell r="J124">
            <v>0</v>
          </cell>
        </row>
        <row r="125">
          <cell r="J125">
            <v>0</v>
          </cell>
        </row>
        <row r="126">
          <cell r="J126">
            <v>0</v>
          </cell>
        </row>
        <row r="127">
          <cell r="J127">
            <v>0</v>
          </cell>
        </row>
        <row r="128">
          <cell r="J128">
            <v>0</v>
          </cell>
        </row>
        <row r="129">
          <cell r="J129">
            <v>0</v>
          </cell>
        </row>
        <row r="130">
          <cell r="J130">
            <v>0</v>
          </cell>
        </row>
        <row r="131">
          <cell r="J131">
            <v>0</v>
          </cell>
        </row>
        <row r="132">
          <cell r="J132">
            <v>0</v>
          </cell>
        </row>
        <row r="133">
          <cell r="J133">
            <v>0</v>
          </cell>
        </row>
        <row r="134">
          <cell r="J134">
            <v>0</v>
          </cell>
        </row>
        <row r="135">
          <cell r="J135">
            <v>0</v>
          </cell>
        </row>
        <row r="136">
          <cell r="J136">
            <v>0</v>
          </cell>
        </row>
        <row r="137">
          <cell r="J137">
            <v>0</v>
          </cell>
        </row>
        <row r="138">
          <cell r="J138">
            <v>0</v>
          </cell>
        </row>
        <row r="139">
          <cell r="J139">
            <v>0</v>
          </cell>
        </row>
        <row r="140">
          <cell r="J140">
            <v>0</v>
          </cell>
        </row>
        <row r="141">
          <cell r="J141">
            <v>0</v>
          </cell>
        </row>
        <row r="142">
          <cell r="J142">
            <v>2583</v>
          </cell>
        </row>
        <row r="143">
          <cell r="J143">
            <v>0</v>
          </cell>
        </row>
        <row r="144">
          <cell r="J144">
            <v>0</v>
          </cell>
        </row>
        <row r="145">
          <cell r="J145">
            <v>0</v>
          </cell>
        </row>
        <row r="146">
          <cell r="J146">
            <v>0</v>
          </cell>
        </row>
        <row r="147">
          <cell r="J147">
            <v>0</v>
          </cell>
        </row>
        <row r="148">
          <cell r="J148">
            <v>0</v>
          </cell>
        </row>
        <row r="149">
          <cell r="J149">
            <v>0</v>
          </cell>
        </row>
        <row r="150">
          <cell r="J150">
            <v>0</v>
          </cell>
        </row>
        <row r="151">
          <cell r="J151">
            <v>2583</v>
          </cell>
        </row>
        <row r="153">
          <cell r="J153">
            <v>0</v>
          </cell>
        </row>
        <row r="154">
          <cell r="J154">
            <v>0</v>
          </cell>
        </row>
        <row r="155">
          <cell r="J155">
            <v>0</v>
          </cell>
        </row>
        <row r="157">
          <cell r="J157">
            <v>0</v>
          </cell>
        </row>
        <row r="159">
          <cell r="J159">
            <v>75045</v>
          </cell>
        </row>
        <row r="160">
          <cell r="J160">
            <v>60402</v>
          </cell>
        </row>
        <row r="161">
          <cell r="J161">
            <v>50200</v>
          </cell>
        </row>
        <row r="162">
          <cell r="J162">
            <v>120868</v>
          </cell>
        </row>
        <row r="163">
          <cell r="J163">
            <v>226305</v>
          </cell>
        </row>
        <row r="164">
          <cell r="J164">
            <v>96822</v>
          </cell>
        </row>
        <row r="165">
          <cell r="J165">
            <v>152175</v>
          </cell>
        </row>
        <row r="166">
          <cell r="J166">
            <v>75563</v>
          </cell>
        </row>
        <row r="167">
          <cell r="J167">
            <v>857380</v>
          </cell>
        </row>
        <row r="169">
          <cell r="J169">
            <v>0</v>
          </cell>
        </row>
        <row r="170">
          <cell r="J170">
            <v>0</v>
          </cell>
        </row>
        <row r="171">
          <cell r="J171">
            <v>0</v>
          </cell>
        </row>
        <row r="172">
          <cell r="J172">
            <v>48154</v>
          </cell>
        </row>
        <row r="173">
          <cell r="J173">
            <v>49941</v>
          </cell>
        </row>
        <row r="174">
          <cell r="J174">
            <v>0</v>
          </cell>
        </row>
        <row r="175">
          <cell r="J175">
            <v>0</v>
          </cell>
        </row>
        <row r="176">
          <cell r="J176">
            <v>0</v>
          </cell>
        </row>
        <row r="177">
          <cell r="J177">
            <v>24901</v>
          </cell>
        </row>
        <row r="178">
          <cell r="J178">
            <v>9681</v>
          </cell>
        </row>
        <row r="179">
          <cell r="J179">
            <v>132677</v>
          </cell>
        </row>
        <row r="181">
          <cell r="J181">
            <v>200000</v>
          </cell>
        </row>
        <row r="182">
          <cell r="J182">
            <v>150000</v>
          </cell>
        </row>
        <row r="183">
          <cell r="J183">
            <v>200000</v>
          </cell>
        </row>
        <row r="184">
          <cell r="J184">
            <v>0</v>
          </cell>
        </row>
        <row r="185">
          <cell r="J185">
            <v>200000</v>
          </cell>
        </row>
        <row r="186">
          <cell r="J186">
            <v>750000</v>
          </cell>
        </row>
        <row r="188">
          <cell r="J188">
            <v>207</v>
          </cell>
        </row>
        <row r="189">
          <cell r="J189">
            <v>389</v>
          </cell>
        </row>
        <row r="190">
          <cell r="J190">
            <v>0</v>
          </cell>
        </row>
        <row r="191">
          <cell r="J191">
            <v>0</v>
          </cell>
        </row>
        <row r="192">
          <cell r="J192">
            <v>2</v>
          </cell>
        </row>
        <row r="193">
          <cell r="J193">
            <v>0</v>
          </cell>
        </row>
        <row r="194">
          <cell r="J194">
            <v>0</v>
          </cell>
        </row>
        <row r="195">
          <cell r="J195">
            <v>0</v>
          </cell>
        </row>
        <row r="196">
          <cell r="J196">
            <v>126</v>
          </cell>
        </row>
        <row r="197">
          <cell r="J197">
            <v>41077</v>
          </cell>
        </row>
        <row r="198">
          <cell r="J198">
            <v>16</v>
          </cell>
        </row>
        <row r="199">
          <cell r="J199">
            <v>0</v>
          </cell>
        </row>
        <row r="200">
          <cell r="J200">
            <v>0</v>
          </cell>
        </row>
        <row r="201">
          <cell r="J201">
            <v>0</v>
          </cell>
        </row>
        <row r="202">
          <cell r="J202">
            <v>0</v>
          </cell>
        </row>
        <row r="203">
          <cell r="J203">
            <v>41817</v>
          </cell>
        </row>
        <row r="205">
          <cell r="J205">
            <v>138</v>
          </cell>
        </row>
        <row r="206">
          <cell r="J206">
            <v>138</v>
          </cell>
        </row>
        <row r="208">
          <cell r="J208">
            <v>0</v>
          </cell>
        </row>
        <row r="209">
          <cell r="J209">
            <v>0</v>
          </cell>
        </row>
        <row r="210">
          <cell r="J210">
            <v>110</v>
          </cell>
        </row>
        <row r="211">
          <cell r="J211">
            <v>0</v>
          </cell>
        </row>
        <row r="212">
          <cell r="J212">
            <v>0</v>
          </cell>
        </row>
        <row r="213">
          <cell r="J213">
            <v>0</v>
          </cell>
        </row>
        <row r="214">
          <cell r="J214">
            <v>0</v>
          </cell>
        </row>
        <row r="215">
          <cell r="J215">
            <v>0</v>
          </cell>
        </row>
        <row r="216">
          <cell r="J216">
            <v>0</v>
          </cell>
        </row>
        <row r="217">
          <cell r="J217">
            <v>0</v>
          </cell>
        </row>
        <row r="218">
          <cell r="J218">
            <v>0</v>
          </cell>
        </row>
        <row r="219">
          <cell r="J219">
            <v>0</v>
          </cell>
        </row>
        <row r="220">
          <cell r="J220">
            <v>0</v>
          </cell>
        </row>
        <row r="221">
          <cell r="J221">
            <v>0</v>
          </cell>
        </row>
        <row r="222">
          <cell r="J222">
            <v>0</v>
          </cell>
        </row>
        <row r="223">
          <cell r="J223">
            <v>0</v>
          </cell>
        </row>
        <row r="224">
          <cell r="J224">
            <v>110</v>
          </cell>
        </row>
        <row r="226">
          <cell r="J226">
            <v>3462</v>
          </cell>
        </row>
        <row r="227">
          <cell r="J227">
            <v>87</v>
          </cell>
        </row>
        <row r="228">
          <cell r="J228">
            <v>0</v>
          </cell>
        </row>
        <row r="229">
          <cell r="J229">
            <v>3549</v>
          </cell>
        </row>
        <row r="231">
          <cell r="J231">
            <v>0</v>
          </cell>
        </row>
        <row r="232">
          <cell r="J232">
            <v>0</v>
          </cell>
        </row>
        <row r="233">
          <cell r="J233">
            <v>0</v>
          </cell>
        </row>
        <row r="234">
          <cell r="J234">
            <v>0</v>
          </cell>
        </row>
        <row r="235">
          <cell r="J235">
            <v>0</v>
          </cell>
        </row>
        <row r="236">
          <cell r="J236">
            <v>0</v>
          </cell>
        </row>
        <row r="237">
          <cell r="J237">
            <v>0</v>
          </cell>
        </row>
        <row r="238">
          <cell r="J238">
            <v>0</v>
          </cell>
        </row>
        <row r="239">
          <cell r="J239">
            <v>74</v>
          </cell>
        </row>
        <row r="240">
          <cell r="J240">
            <v>1475</v>
          </cell>
        </row>
        <row r="241">
          <cell r="J241">
            <v>0</v>
          </cell>
        </row>
        <row r="242">
          <cell r="J242">
            <v>1933</v>
          </cell>
        </row>
        <row r="243">
          <cell r="J243">
            <v>0</v>
          </cell>
        </row>
        <row r="244">
          <cell r="J244">
            <v>0</v>
          </cell>
        </row>
        <row r="245">
          <cell r="J245">
            <v>0</v>
          </cell>
        </row>
        <row r="246">
          <cell r="J246">
            <v>2496</v>
          </cell>
        </row>
        <row r="247">
          <cell r="J247">
            <v>1430</v>
          </cell>
        </row>
        <row r="248">
          <cell r="J248">
            <v>0</v>
          </cell>
        </row>
        <row r="249">
          <cell r="J249">
            <v>1897</v>
          </cell>
        </row>
        <row r="250">
          <cell r="J250">
            <v>0</v>
          </cell>
        </row>
        <row r="251">
          <cell r="J251">
            <v>0</v>
          </cell>
        </row>
        <row r="252">
          <cell r="J252">
            <v>970</v>
          </cell>
        </row>
        <row r="253">
          <cell r="J253">
            <v>908</v>
          </cell>
        </row>
        <row r="254">
          <cell r="J254">
            <v>2895</v>
          </cell>
        </row>
        <row r="255">
          <cell r="J255">
            <v>0</v>
          </cell>
        </row>
        <row r="256">
          <cell r="J256">
            <v>511</v>
          </cell>
        </row>
        <row r="257">
          <cell r="J257">
            <v>3466</v>
          </cell>
        </row>
        <row r="258">
          <cell r="J258">
            <v>268</v>
          </cell>
        </row>
        <row r="259">
          <cell r="J259">
            <v>18323</v>
          </cell>
        </row>
        <row r="261">
          <cell r="J261">
            <v>1594</v>
          </cell>
        </row>
        <row r="262">
          <cell r="J262">
            <v>2005</v>
          </cell>
        </row>
        <row r="263">
          <cell r="J263">
            <v>0</v>
          </cell>
        </row>
        <row r="264">
          <cell r="J264">
            <v>3768</v>
          </cell>
        </row>
        <row r="265">
          <cell r="J265">
            <v>8952</v>
          </cell>
        </row>
        <row r="266">
          <cell r="J266">
            <v>0</v>
          </cell>
        </row>
        <row r="267">
          <cell r="J267">
            <v>0</v>
          </cell>
        </row>
        <row r="268">
          <cell r="J268">
            <v>0</v>
          </cell>
        </row>
        <row r="269">
          <cell r="J269">
            <v>0</v>
          </cell>
        </row>
        <row r="270">
          <cell r="J270">
            <v>0</v>
          </cell>
        </row>
        <row r="271">
          <cell r="J271">
            <v>0</v>
          </cell>
        </row>
        <row r="272">
          <cell r="J272">
            <v>0</v>
          </cell>
        </row>
        <row r="273">
          <cell r="J273">
            <v>917</v>
          </cell>
        </row>
        <row r="274">
          <cell r="J274">
            <v>0</v>
          </cell>
        </row>
        <row r="275">
          <cell r="J275">
            <v>17236</v>
          </cell>
        </row>
        <row r="277">
          <cell r="J277">
            <v>957</v>
          </cell>
        </row>
        <row r="278">
          <cell r="J278">
            <v>1356</v>
          </cell>
        </row>
        <row r="279">
          <cell r="J279">
            <v>1734</v>
          </cell>
        </row>
        <row r="280">
          <cell r="J280">
            <v>3496</v>
          </cell>
        </row>
        <row r="281">
          <cell r="J281">
            <v>2296</v>
          </cell>
        </row>
        <row r="282">
          <cell r="J282">
            <v>435</v>
          </cell>
        </row>
        <row r="283">
          <cell r="J283">
            <v>9375</v>
          </cell>
        </row>
        <row r="284">
          <cell r="J284">
            <v>8786</v>
          </cell>
        </row>
        <row r="285">
          <cell r="J285">
            <v>327</v>
          </cell>
        </row>
        <row r="286">
          <cell r="J286">
            <v>28762</v>
          </cell>
        </row>
        <row r="288">
          <cell r="J288">
            <v>0</v>
          </cell>
        </row>
        <row r="289">
          <cell r="J289">
            <v>0</v>
          </cell>
        </row>
        <row r="291">
          <cell r="J291">
            <v>100</v>
          </cell>
        </row>
        <row r="292">
          <cell r="J292">
            <v>100</v>
          </cell>
        </row>
        <row r="294">
          <cell r="J294">
            <v>3500</v>
          </cell>
        </row>
        <row r="295">
          <cell r="J295">
            <v>3500</v>
          </cell>
        </row>
        <row r="297">
          <cell r="J297">
            <v>0</v>
          </cell>
        </row>
        <row r="298">
          <cell r="J298">
            <v>0</v>
          </cell>
        </row>
        <row r="300">
          <cell r="J300">
            <v>0</v>
          </cell>
        </row>
        <row r="301">
          <cell r="J301">
            <v>0</v>
          </cell>
        </row>
        <row r="302">
          <cell r="J302">
            <v>0</v>
          </cell>
        </row>
        <row r="303">
          <cell r="J303">
            <v>0</v>
          </cell>
        </row>
        <row r="304">
          <cell r="J304">
            <v>0</v>
          </cell>
        </row>
        <row r="305">
          <cell r="J305">
            <v>0</v>
          </cell>
        </row>
        <row r="306">
          <cell r="J306">
            <v>828</v>
          </cell>
        </row>
        <row r="307">
          <cell r="J307">
            <v>248</v>
          </cell>
        </row>
        <row r="308">
          <cell r="J308">
            <v>1076</v>
          </cell>
        </row>
        <row r="310">
          <cell r="J310">
            <v>1008</v>
          </cell>
        </row>
        <row r="311">
          <cell r="J311">
            <v>1008</v>
          </cell>
        </row>
        <row r="313">
          <cell r="J313">
            <v>-34495</v>
          </cell>
        </row>
        <row r="314">
          <cell r="J314">
            <v>0</v>
          </cell>
        </row>
        <row r="315">
          <cell r="J315">
            <v>0</v>
          </cell>
        </row>
        <row r="316">
          <cell r="J316">
            <v>0</v>
          </cell>
        </row>
        <row r="317">
          <cell r="J317">
            <v>0</v>
          </cell>
        </row>
        <row r="318">
          <cell r="J318">
            <v>0</v>
          </cell>
        </row>
        <row r="319">
          <cell r="J319">
            <v>0</v>
          </cell>
        </row>
        <row r="320">
          <cell r="J320">
            <v>0</v>
          </cell>
        </row>
        <row r="321">
          <cell r="J321">
            <v>0</v>
          </cell>
        </row>
        <row r="322">
          <cell r="J322">
            <v>0</v>
          </cell>
        </row>
        <row r="323">
          <cell r="J323">
            <v>0</v>
          </cell>
        </row>
        <row r="324">
          <cell r="J324">
            <v>0</v>
          </cell>
        </row>
        <row r="325">
          <cell r="J325">
            <v>0</v>
          </cell>
        </row>
        <row r="326">
          <cell r="J326">
            <v>0</v>
          </cell>
        </row>
        <row r="327">
          <cell r="J327">
            <v>0</v>
          </cell>
        </row>
        <row r="328">
          <cell r="J328">
            <v>0</v>
          </cell>
        </row>
        <row r="329">
          <cell r="J329">
            <v>0</v>
          </cell>
        </row>
        <row r="330">
          <cell r="J330">
            <v>0</v>
          </cell>
        </row>
        <row r="331">
          <cell r="J331">
            <v>-34495</v>
          </cell>
        </row>
        <row r="333">
          <cell r="J333">
            <v>-4633</v>
          </cell>
        </row>
        <row r="334">
          <cell r="J334">
            <v>-4633</v>
          </cell>
        </row>
        <row r="336">
          <cell r="J336">
            <v>-55</v>
          </cell>
        </row>
        <row r="337">
          <cell r="J337">
            <v>0</v>
          </cell>
        </row>
        <row r="338">
          <cell r="J338">
            <v>-55</v>
          </cell>
        </row>
        <row r="340">
          <cell r="J340">
            <v>-443</v>
          </cell>
        </row>
        <row r="341">
          <cell r="J341">
            <v>-443</v>
          </cell>
        </row>
        <row r="343">
          <cell r="J343">
            <v>-25</v>
          </cell>
        </row>
        <row r="344">
          <cell r="J344">
            <v>-25</v>
          </cell>
        </row>
        <row r="346">
          <cell r="J346">
            <v>-5771</v>
          </cell>
        </row>
        <row r="347">
          <cell r="J347">
            <v>-5771</v>
          </cell>
        </row>
        <row r="349">
          <cell r="J349">
            <v>15</v>
          </cell>
        </row>
        <row r="350">
          <cell r="J350">
            <v>15</v>
          </cell>
        </row>
        <row r="352">
          <cell r="J352">
            <v>-175</v>
          </cell>
        </row>
        <row r="353">
          <cell r="J353">
            <v>0</v>
          </cell>
        </row>
        <row r="354">
          <cell r="J354">
            <v>-175</v>
          </cell>
        </row>
        <row r="356">
          <cell r="J356">
            <v>0</v>
          </cell>
        </row>
        <row r="358">
          <cell r="J358">
            <v>0</v>
          </cell>
        </row>
        <row r="359">
          <cell r="J359">
            <v>0</v>
          </cell>
        </row>
        <row r="361">
          <cell r="J361">
            <v>0</v>
          </cell>
        </row>
        <row r="362">
          <cell r="J362">
            <v>0</v>
          </cell>
        </row>
        <row r="363">
          <cell r="J363">
            <v>0</v>
          </cell>
        </row>
        <row r="364">
          <cell r="J364">
            <v>0</v>
          </cell>
        </row>
        <row r="365">
          <cell r="J365">
            <v>0</v>
          </cell>
        </row>
        <row r="366">
          <cell r="J366">
            <v>0</v>
          </cell>
        </row>
        <row r="367">
          <cell r="J367">
            <v>0</v>
          </cell>
        </row>
        <row r="368">
          <cell r="J368">
            <v>0</v>
          </cell>
        </row>
        <row r="369">
          <cell r="J369">
            <v>0</v>
          </cell>
        </row>
        <row r="370">
          <cell r="J370">
            <v>0</v>
          </cell>
        </row>
        <row r="371">
          <cell r="J371">
            <v>0</v>
          </cell>
        </row>
        <row r="372">
          <cell r="J372">
            <v>0</v>
          </cell>
        </row>
        <row r="373">
          <cell r="J373">
            <v>0</v>
          </cell>
        </row>
        <row r="374">
          <cell r="J374">
            <v>0</v>
          </cell>
        </row>
        <row r="375">
          <cell r="J375">
            <v>0</v>
          </cell>
        </row>
        <row r="376">
          <cell r="J376">
            <v>0</v>
          </cell>
        </row>
        <row r="377">
          <cell r="J377">
            <v>0</v>
          </cell>
        </row>
        <row r="378">
          <cell r="J378">
            <v>0</v>
          </cell>
        </row>
        <row r="379">
          <cell r="J379">
            <v>0</v>
          </cell>
        </row>
        <row r="380">
          <cell r="J380">
            <v>0</v>
          </cell>
        </row>
        <row r="381">
          <cell r="J381">
            <v>0</v>
          </cell>
        </row>
        <row r="382">
          <cell r="J382">
            <v>0</v>
          </cell>
        </row>
        <row r="383">
          <cell r="J383">
            <v>0</v>
          </cell>
        </row>
        <row r="384">
          <cell r="J384">
            <v>-3</v>
          </cell>
        </row>
        <row r="385">
          <cell r="J385">
            <v>0</v>
          </cell>
        </row>
        <row r="386">
          <cell r="J386">
            <v>-174</v>
          </cell>
        </row>
        <row r="387">
          <cell r="J387">
            <v>0</v>
          </cell>
        </row>
        <row r="388">
          <cell r="J388">
            <v>0</v>
          </cell>
        </row>
        <row r="389">
          <cell r="J389">
            <v>0</v>
          </cell>
        </row>
        <row r="390">
          <cell r="J390">
            <v>0</v>
          </cell>
        </row>
        <row r="391">
          <cell r="J391">
            <v>0</v>
          </cell>
        </row>
        <row r="392">
          <cell r="J392">
            <v>0</v>
          </cell>
        </row>
        <row r="393">
          <cell r="J393">
            <v>-7</v>
          </cell>
        </row>
        <row r="394">
          <cell r="J394">
            <v>0</v>
          </cell>
        </row>
        <row r="395">
          <cell r="J395">
            <v>0</v>
          </cell>
        </row>
        <row r="396">
          <cell r="J396">
            <v>0</v>
          </cell>
        </row>
        <row r="397">
          <cell r="J397">
            <v>0</v>
          </cell>
        </row>
        <row r="398">
          <cell r="J398">
            <v>0</v>
          </cell>
        </row>
        <row r="399">
          <cell r="J399">
            <v>0</v>
          </cell>
        </row>
        <row r="400">
          <cell r="J400">
            <v>0</v>
          </cell>
        </row>
        <row r="401">
          <cell r="J401">
            <v>0</v>
          </cell>
        </row>
        <row r="402">
          <cell r="J402">
            <v>0</v>
          </cell>
        </row>
        <row r="403">
          <cell r="J403">
            <v>0</v>
          </cell>
        </row>
        <row r="404">
          <cell r="J404">
            <v>0</v>
          </cell>
        </row>
        <row r="405">
          <cell r="J405">
            <v>0</v>
          </cell>
        </row>
        <row r="406">
          <cell r="J406">
            <v>0</v>
          </cell>
        </row>
        <row r="407">
          <cell r="J407">
            <v>0</v>
          </cell>
        </row>
        <row r="408">
          <cell r="J408">
            <v>0</v>
          </cell>
        </row>
        <row r="409">
          <cell r="J409">
            <v>0</v>
          </cell>
        </row>
        <row r="410">
          <cell r="J410">
            <v>0</v>
          </cell>
        </row>
        <row r="411">
          <cell r="J411">
            <v>0</v>
          </cell>
        </row>
        <row r="412">
          <cell r="J412">
            <v>0</v>
          </cell>
        </row>
        <row r="413">
          <cell r="J413">
            <v>0</v>
          </cell>
        </row>
        <row r="414">
          <cell r="J414">
            <v>0</v>
          </cell>
        </row>
        <row r="415">
          <cell r="J415">
            <v>0</v>
          </cell>
        </row>
        <row r="416">
          <cell r="J416">
            <v>0</v>
          </cell>
        </row>
        <row r="417">
          <cell r="J417">
            <v>0</v>
          </cell>
        </row>
        <row r="418">
          <cell r="J418">
            <v>0</v>
          </cell>
        </row>
        <row r="419">
          <cell r="J419">
            <v>0</v>
          </cell>
        </row>
        <row r="420">
          <cell r="J420">
            <v>0</v>
          </cell>
        </row>
        <row r="421">
          <cell r="J421">
            <v>0</v>
          </cell>
        </row>
        <row r="422">
          <cell r="J422">
            <v>0</v>
          </cell>
        </row>
        <row r="423">
          <cell r="J423">
            <v>0</v>
          </cell>
        </row>
        <row r="424">
          <cell r="J424">
            <v>0</v>
          </cell>
        </row>
        <row r="425">
          <cell r="J425">
            <v>0</v>
          </cell>
        </row>
        <row r="426">
          <cell r="J426">
            <v>0</v>
          </cell>
        </row>
        <row r="427">
          <cell r="J427">
            <v>0</v>
          </cell>
        </row>
        <row r="428">
          <cell r="J428">
            <v>0</v>
          </cell>
        </row>
        <row r="429">
          <cell r="J429">
            <v>0</v>
          </cell>
        </row>
        <row r="430">
          <cell r="J430">
            <v>0</v>
          </cell>
        </row>
        <row r="431">
          <cell r="J431">
            <v>0</v>
          </cell>
        </row>
        <row r="432">
          <cell r="J432">
            <v>0</v>
          </cell>
        </row>
        <row r="433">
          <cell r="J433">
            <v>0</v>
          </cell>
        </row>
        <row r="434">
          <cell r="J434">
            <v>0</v>
          </cell>
        </row>
        <row r="435">
          <cell r="J435">
            <v>0</v>
          </cell>
        </row>
        <row r="436">
          <cell r="J436">
            <v>-184</v>
          </cell>
        </row>
        <row r="438">
          <cell r="J438">
            <v>-75</v>
          </cell>
        </row>
        <row r="439">
          <cell r="J439">
            <v>-54989</v>
          </cell>
        </row>
        <row r="440">
          <cell r="J440">
            <v>0</v>
          </cell>
        </row>
        <row r="441">
          <cell r="J441">
            <v>-11</v>
          </cell>
        </row>
        <row r="442">
          <cell r="J442">
            <v>-98</v>
          </cell>
        </row>
        <row r="443">
          <cell r="J443">
            <v>-69</v>
          </cell>
        </row>
        <row r="444">
          <cell r="J444">
            <v>-19</v>
          </cell>
        </row>
        <row r="445">
          <cell r="J445">
            <v>-2283</v>
          </cell>
        </row>
        <row r="446">
          <cell r="J446">
            <v>0</v>
          </cell>
        </row>
        <row r="447">
          <cell r="J447">
            <v>-57</v>
          </cell>
        </row>
        <row r="448">
          <cell r="J448">
            <v>0</v>
          </cell>
        </row>
        <row r="449">
          <cell r="J449">
            <v>0</v>
          </cell>
        </row>
        <row r="450">
          <cell r="J450">
            <v>-57601</v>
          </cell>
        </row>
        <row r="452">
          <cell r="J452">
            <v>-4537717</v>
          </cell>
        </row>
        <row r="453">
          <cell r="J453">
            <v>-20436</v>
          </cell>
        </row>
        <row r="454">
          <cell r="J454">
            <v>213282</v>
          </cell>
        </row>
        <row r="455">
          <cell r="J455">
            <v>-4254</v>
          </cell>
        </row>
        <row r="456">
          <cell r="J456">
            <v>-4349125</v>
          </cell>
        </row>
        <row r="458">
          <cell r="J458">
            <v>-4343</v>
          </cell>
        </row>
        <row r="459">
          <cell r="J459">
            <v>0</v>
          </cell>
        </row>
        <row r="460">
          <cell r="J460">
            <v>-134</v>
          </cell>
        </row>
        <row r="461">
          <cell r="J461">
            <v>-51533</v>
          </cell>
        </row>
        <row r="462">
          <cell r="J462">
            <v>-3060</v>
          </cell>
        </row>
        <row r="463">
          <cell r="J463">
            <v>0</v>
          </cell>
        </row>
        <row r="464">
          <cell r="J464">
            <v>-45</v>
          </cell>
        </row>
        <row r="465">
          <cell r="J465">
            <v>-194</v>
          </cell>
        </row>
        <row r="466">
          <cell r="J466">
            <v>-261</v>
          </cell>
        </row>
        <row r="467">
          <cell r="J467">
            <v>-1302</v>
          </cell>
        </row>
        <row r="468">
          <cell r="J468">
            <v>-60872</v>
          </cell>
        </row>
        <row r="470">
          <cell r="J470">
            <v>0</v>
          </cell>
        </row>
        <row r="471">
          <cell r="J471">
            <v>-4</v>
          </cell>
        </row>
        <row r="472">
          <cell r="J472">
            <v>-1</v>
          </cell>
        </row>
        <row r="473">
          <cell r="J473">
            <v>0</v>
          </cell>
        </row>
        <row r="474">
          <cell r="J474">
            <v>0</v>
          </cell>
        </row>
        <row r="475">
          <cell r="J475">
            <v>-83</v>
          </cell>
        </row>
        <row r="476">
          <cell r="J476">
            <v>0</v>
          </cell>
        </row>
        <row r="477">
          <cell r="J477">
            <v>-3146</v>
          </cell>
        </row>
        <row r="478">
          <cell r="J478">
            <v>0</v>
          </cell>
        </row>
        <row r="479">
          <cell r="J479">
            <v>-7926</v>
          </cell>
        </row>
        <row r="480">
          <cell r="J480">
            <v>-962</v>
          </cell>
        </row>
        <row r="481">
          <cell r="J481">
            <v>-1</v>
          </cell>
        </row>
        <row r="482">
          <cell r="J482">
            <v>0</v>
          </cell>
        </row>
        <row r="483">
          <cell r="J483">
            <v>0</v>
          </cell>
        </row>
        <row r="484">
          <cell r="J484">
            <v>0</v>
          </cell>
        </row>
        <row r="485">
          <cell r="J485">
            <v>0</v>
          </cell>
        </row>
        <row r="486">
          <cell r="J486">
            <v>-95</v>
          </cell>
        </row>
        <row r="487">
          <cell r="J487">
            <v>0</v>
          </cell>
        </row>
        <row r="488">
          <cell r="J488">
            <v>-1694</v>
          </cell>
        </row>
        <row r="489">
          <cell r="J489">
            <v>-10</v>
          </cell>
        </row>
        <row r="490">
          <cell r="J490">
            <v>-940</v>
          </cell>
        </row>
        <row r="491">
          <cell r="J491">
            <v>0</v>
          </cell>
        </row>
        <row r="492">
          <cell r="J492">
            <v>-549</v>
          </cell>
        </row>
        <row r="493">
          <cell r="J493">
            <v>0</v>
          </cell>
        </row>
        <row r="494">
          <cell r="J494">
            <v>0</v>
          </cell>
        </row>
        <row r="495">
          <cell r="J495">
            <v>-12</v>
          </cell>
        </row>
        <row r="496">
          <cell r="J496">
            <v>-2317</v>
          </cell>
        </row>
        <row r="497">
          <cell r="J497">
            <v>-3341</v>
          </cell>
        </row>
        <row r="498">
          <cell r="J498">
            <v>-91</v>
          </cell>
        </row>
        <row r="499">
          <cell r="J499">
            <v>-13</v>
          </cell>
        </row>
        <row r="500">
          <cell r="J500">
            <v>-5758</v>
          </cell>
        </row>
        <row r="501">
          <cell r="J501">
            <v>-7531</v>
          </cell>
        </row>
        <row r="502">
          <cell r="J502">
            <v>-5375</v>
          </cell>
        </row>
        <row r="503">
          <cell r="J503">
            <v>-2083</v>
          </cell>
        </row>
        <row r="504">
          <cell r="J504">
            <v>-59</v>
          </cell>
        </row>
        <row r="505">
          <cell r="J505">
            <v>-136</v>
          </cell>
        </row>
        <row r="506">
          <cell r="J506">
            <v>0</v>
          </cell>
        </row>
        <row r="507">
          <cell r="J507">
            <v>-3451</v>
          </cell>
        </row>
        <row r="508">
          <cell r="J508">
            <v>0</v>
          </cell>
        </row>
        <row r="509">
          <cell r="J509">
            <v>0</v>
          </cell>
        </row>
        <row r="510">
          <cell r="J510">
            <v>0</v>
          </cell>
        </row>
        <row r="511">
          <cell r="J511">
            <v>0</v>
          </cell>
        </row>
        <row r="512">
          <cell r="J512">
            <v>-45578</v>
          </cell>
        </row>
        <row r="514">
          <cell r="J514">
            <v>-4558</v>
          </cell>
        </row>
        <row r="515">
          <cell r="J515">
            <v>-114041</v>
          </cell>
        </row>
        <row r="516">
          <cell r="J516">
            <v>-35398</v>
          </cell>
        </row>
        <row r="517">
          <cell r="J517">
            <v>-17988</v>
          </cell>
        </row>
        <row r="518">
          <cell r="J518">
            <v>-168</v>
          </cell>
        </row>
        <row r="519">
          <cell r="J519">
            <v>-111</v>
          </cell>
        </row>
        <row r="520">
          <cell r="J520">
            <v>-1223</v>
          </cell>
        </row>
        <row r="521">
          <cell r="J521">
            <v>-359</v>
          </cell>
        </row>
        <row r="522">
          <cell r="J522">
            <v>-10830</v>
          </cell>
        </row>
        <row r="523">
          <cell r="J523">
            <v>-1685</v>
          </cell>
        </row>
        <row r="524">
          <cell r="J524">
            <v>-187</v>
          </cell>
        </row>
        <row r="525">
          <cell r="J525">
            <v>-33</v>
          </cell>
        </row>
        <row r="526">
          <cell r="J526">
            <v>-186581</v>
          </cell>
        </row>
        <row r="528">
          <cell r="J528">
            <v>0</v>
          </cell>
        </row>
        <row r="529">
          <cell r="J529">
            <v>-18204</v>
          </cell>
        </row>
        <row r="530">
          <cell r="J530">
            <v>-23853</v>
          </cell>
        </row>
        <row r="531">
          <cell r="J531">
            <v>-1405</v>
          </cell>
        </row>
        <row r="532">
          <cell r="J532">
            <v>-20953</v>
          </cell>
        </row>
        <row r="533">
          <cell r="J533">
            <v>-20704</v>
          </cell>
        </row>
        <row r="534">
          <cell r="J534">
            <v>-85119</v>
          </cell>
        </row>
        <row r="536">
          <cell r="J536">
            <v>0</v>
          </cell>
        </row>
        <row r="537">
          <cell r="J537">
            <v>-353</v>
          </cell>
        </row>
        <row r="538">
          <cell r="J538">
            <v>-6</v>
          </cell>
        </row>
        <row r="539">
          <cell r="J539">
            <v>-273</v>
          </cell>
        </row>
        <row r="540">
          <cell r="J540">
            <v>-434</v>
          </cell>
        </row>
        <row r="541">
          <cell r="J541">
            <v>0</v>
          </cell>
        </row>
        <row r="542">
          <cell r="J542">
            <v>-273</v>
          </cell>
        </row>
        <row r="543">
          <cell r="J543">
            <v>-151</v>
          </cell>
        </row>
        <row r="544">
          <cell r="J544">
            <v>0</v>
          </cell>
        </row>
        <row r="545">
          <cell r="J545">
            <v>-2494</v>
          </cell>
        </row>
        <row r="546">
          <cell r="J546">
            <v>-656</v>
          </cell>
        </row>
        <row r="547">
          <cell r="J547">
            <v>-5017</v>
          </cell>
        </row>
        <row r="548">
          <cell r="J548">
            <v>0</v>
          </cell>
        </row>
        <row r="549">
          <cell r="J549">
            <v>-4744</v>
          </cell>
        </row>
        <row r="550">
          <cell r="J550">
            <v>-1248</v>
          </cell>
        </row>
        <row r="551">
          <cell r="J551">
            <v>-15356</v>
          </cell>
        </row>
        <row r="552">
          <cell r="J552">
            <v>-2842</v>
          </cell>
        </row>
        <row r="553">
          <cell r="J553">
            <v>-12851</v>
          </cell>
        </row>
        <row r="554">
          <cell r="J554">
            <v>-480</v>
          </cell>
        </row>
        <row r="555">
          <cell r="J555">
            <v>-24729</v>
          </cell>
        </row>
        <row r="556">
          <cell r="J556">
            <v>-2843</v>
          </cell>
        </row>
        <row r="557">
          <cell r="J557">
            <v>-9341</v>
          </cell>
        </row>
        <row r="558">
          <cell r="J558">
            <v>-10179</v>
          </cell>
        </row>
        <row r="559">
          <cell r="J559">
            <v>-5447</v>
          </cell>
        </row>
        <row r="560">
          <cell r="J560">
            <v>-1320</v>
          </cell>
        </row>
        <row r="561">
          <cell r="J561">
            <v>-6058</v>
          </cell>
        </row>
        <row r="562">
          <cell r="J562">
            <v>-8834</v>
          </cell>
        </row>
        <row r="563">
          <cell r="J563">
            <v>-2311</v>
          </cell>
        </row>
        <row r="564">
          <cell r="J564">
            <v>-7678</v>
          </cell>
        </row>
        <row r="565">
          <cell r="J565">
            <v>-1973</v>
          </cell>
        </row>
        <row r="566">
          <cell r="J566">
            <v>-1440</v>
          </cell>
        </row>
        <row r="567">
          <cell r="J567">
            <v>-2528</v>
          </cell>
        </row>
        <row r="568">
          <cell r="J568">
            <v>0</v>
          </cell>
        </row>
        <row r="569">
          <cell r="J569">
            <v>-114</v>
          </cell>
        </row>
        <row r="570">
          <cell r="J570">
            <v>-131973</v>
          </cell>
        </row>
        <row r="572">
          <cell r="J572">
            <v>-1723</v>
          </cell>
        </row>
        <row r="573">
          <cell r="J573">
            <v>-85</v>
          </cell>
        </row>
        <row r="574">
          <cell r="J574">
            <v>-1808</v>
          </cell>
        </row>
        <row r="576">
          <cell r="J576">
            <v>-9219</v>
          </cell>
        </row>
        <row r="577">
          <cell r="J577">
            <v>-6923</v>
          </cell>
        </row>
        <row r="578">
          <cell r="J578">
            <v>-4596</v>
          </cell>
        </row>
        <row r="579">
          <cell r="J579">
            <v>-5707</v>
          </cell>
        </row>
        <row r="580">
          <cell r="J580">
            <v>-14196</v>
          </cell>
        </row>
        <row r="581">
          <cell r="J581">
            <v>-6531</v>
          </cell>
        </row>
        <row r="582">
          <cell r="J582">
            <v>-9375</v>
          </cell>
        </row>
        <row r="583">
          <cell r="J583">
            <v>-327</v>
          </cell>
        </row>
        <row r="584">
          <cell r="J584">
            <v>-56874</v>
          </cell>
        </row>
        <row r="586">
          <cell r="J586">
            <v>-1035</v>
          </cell>
        </row>
        <row r="587">
          <cell r="J587">
            <v>-3933</v>
          </cell>
        </row>
        <row r="588">
          <cell r="J588">
            <v>-2140</v>
          </cell>
        </row>
        <row r="589">
          <cell r="J589">
            <v>-5849</v>
          </cell>
        </row>
        <row r="590">
          <cell r="J590">
            <v>-3504</v>
          </cell>
        </row>
        <row r="591">
          <cell r="J591">
            <v>-252</v>
          </cell>
        </row>
        <row r="592">
          <cell r="J592">
            <v>-3275</v>
          </cell>
        </row>
        <row r="593">
          <cell r="J593">
            <v>-2499</v>
          </cell>
        </row>
        <row r="594">
          <cell r="J594">
            <v>-1139</v>
          </cell>
        </row>
        <row r="595">
          <cell r="J595">
            <v>-180</v>
          </cell>
        </row>
        <row r="596">
          <cell r="J596">
            <v>-23806</v>
          </cell>
        </row>
        <row r="598">
          <cell r="J598">
            <v>-4924</v>
          </cell>
        </row>
        <row r="599">
          <cell r="J599">
            <v>-458</v>
          </cell>
        </row>
        <row r="600">
          <cell r="J600">
            <v>-400</v>
          </cell>
        </row>
        <row r="601">
          <cell r="J601">
            <v>-5782</v>
          </cell>
        </row>
        <row r="603">
          <cell r="J603">
            <v>0</v>
          </cell>
        </row>
        <row r="604">
          <cell r="J604">
            <v>-840</v>
          </cell>
        </row>
        <row r="605">
          <cell r="J605">
            <v>0</v>
          </cell>
        </row>
        <row r="606">
          <cell r="J606">
            <v>-34191</v>
          </cell>
        </row>
        <row r="607">
          <cell r="J607">
            <v>-20880</v>
          </cell>
        </row>
        <row r="608">
          <cell r="J608">
            <v>-15008</v>
          </cell>
        </row>
        <row r="609">
          <cell r="J609">
            <v>-56</v>
          </cell>
        </row>
        <row r="610">
          <cell r="J610">
            <v>4635</v>
          </cell>
        </row>
        <row r="611">
          <cell r="J611">
            <v>-529</v>
          </cell>
        </row>
        <row r="612">
          <cell r="J612">
            <v>430</v>
          </cell>
        </row>
        <row r="613">
          <cell r="J613">
            <v>-1222</v>
          </cell>
        </row>
        <row r="614">
          <cell r="J614">
            <v>-67661</v>
          </cell>
        </row>
        <row r="616">
          <cell r="J616">
            <v>0</v>
          </cell>
        </row>
        <row r="617">
          <cell r="J617">
            <v>0</v>
          </cell>
        </row>
        <row r="618">
          <cell r="J618">
            <v>0</v>
          </cell>
        </row>
        <row r="619">
          <cell r="J619">
            <v>0</v>
          </cell>
        </row>
        <row r="620">
          <cell r="J620">
            <v>0</v>
          </cell>
        </row>
        <row r="621">
          <cell r="J621">
            <v>0</v>
          </cell>
        </row>
        <row r="622">
          <cell r="J622">
            <v>0</v>
          </cell>
        </row>
        <row r="623">
          <cell r="J623">
            <v>0</v>
          </cell>
        </row>
        <row r="624">
          <cell r="J624">
            <v>0</v>
          </cell>
        </row>
        <row r="625">
          <cell r="J625">
            <v>0</v>
          </cell>
        </row>
        <row r="626">
          <cell r="J626">
            <v>0</v>
          </cell>
        </row>
        <row r="627">
          <cell r="J627">
            <v>0</v>
          </cell>
        </row>
        <row r="628">
          <cell r="J628">
            <v>0</v>
          </cell>
        </row>
        <row r="629">
          <cell r="J629">
            <v>0</v>
          </cell>
        </row>
        <row r="630">
          <cell r="J630">
            <v>0</v>
          </cell>
        </row>
        <row r="631">
          <cell r="J631">
            <v>0</v>
          </cell>
        </row>
        <row r="632">
          <cell r="J632">
            <v>0</v>
          </cell>
        </row>
        <row r="633">
          <cell r="J633">
            <v>0</v>
          </cell>
        </row>
        <row r="634">
          <cell r="J634">
            <v>0</v>
          </cell>
        </row>
        <row r="635">
          <cell r="J635">
            <v>0</v>
          </cell>
        </row>
        <row r="636">
          <cell r="J636">
            <v>0</v>
          </cell>
        </row>
        <row r="637">
          <cell r="J637">
            <v>0</v>
          </cell>
        </row>
        <row r="638">
          <cell r="J638">
            <v>0</v>
          </cell>
        </row>
        <row r="639">
          <cell r="J639">
            <v>0</v>
          </cell>
        </row>
        <row r="640">
          <cell r="J640">
            <v>0</v>
          </cell>
        </row>
        <row r="641">
          <cell r="J641">
            <v>0</v>
          </cell>
        </row>
        <row r="642">
          <cell r="J642">
            <v>0</v>
          </cell>
        </row>
        <row r="643">
          <cell r="J643">
            <v>0</v>
          </cell>
        </row>
        <row r="644">
          <cell r="J644">
            <v>0</v>
          </cell>
        </row>
        <row r="645">
          <cell r="J645">
            <v>0</v>
          </cell>
        </row>
        <row r="646">
          <cell r="J646">
            <v>0</v>
          </cell>
        </row>
        <row r="648">
          <cell r="J648">
            <v>-433</v>
          </cell>
        </row>
        <row r="649">
          <cell r="J649">
            <v>8313</v>
          </cell>
        </row>
        <row r="650">
          <cell r="J650">
            <v>0</v>
          </cell>
        </row>
        <row r="651">
          <cell r="J651">
            <v>0</v>
          </cell>
        </row>
        <row r="652">
          <cell r="J652">
            <v>0</v>
          </cell>
        </row>
        <row r="653">
          <cell r="J653">
            <v>7880</v>
          </cell>
        </row>
        <row r="655">
          <cell r="J655">
            <v>0</v>
          </cell>
        </row>
        <row r="657">
          <cell r="J657">
            <v>72156</v>
          </cell>
        </row>
        <row r="658">
          <cell r="J658">
            <v>72156</v>
          </cell>
        </row>
        <row r="660">
          <cell r="J660">
            <v>6773</v>
          </cell>
        </row>
        <row r="661">
          <cell r="J661">
            <v>6773</v>
          </cell>
        </row>
        <row r="663">
          <cell r="J663">
            <v>5771</v>
          </cell>
        </row>
        <row r="664">
          <cell r="J664">
            <v>5771</v>
          </cell>
        </row>
        <row r="666">
          <cell r="J666">
            <v>155</v>
          </cell>
        </row>
        <row r="667">
          <cell r="J667">
            <v>58</v>
          </cell>
        </row>
        <row r="668">
          <cell r="J668">
            <v>25</v>
          </cell>
        </row>
        <row r="669">
          <cell r="J669">
            <v>238</v>
          </cell>
        </row>
        <row r="671">
          <cell r="J671">
            <v>3454</v>
          </cell>
        </row>
        <row r="672">
          <cell r="J672">
            <v>7061</v>
          </cell>
        </row>
        <row r="673">
          <cell r="J673">
            <v>520</v>
          </cell>
        </row>
        <row r="674">
          <cell r="J674">
            <v>0</v>
          </cell>
        </row>
        <row r="675">
          <cell r="J675">
            <v>0</v>
          </cell>
        </row>
        <row r="676">
          <cell r="J676">
            <v>1405</v>
          </cell>
        </row>
        <row r="677">
          <cell r="J677">
            <v>0</v>
          </cell>
        </row>
        <row r="678">
          <cell r="J678">
            <v>1</v>
          </cell>
        </row>
        <row r="679">
          <cell r="J679">
            <v>0</v>
          </cell>
        </row>
        <row r="680">
          <cell r="J680">
            <v>0</v>
          </cell>
        </row>
        <row r="681">
          <cell r="J681">
            <v>0</v>
          </cell>
        </row>
        <row r="682">
          <cell r="J682">
            <v>0</v>
          </cell>
        </row>
        <row r="683">
          <cell r="J683">
            <v>0</v>
          </cell>
        </row>
        <row r="684">
          <cell r="J684">
            <v>0</v>
          </cell>
        </row>
        <row r="685">
          <cell r="J685">
            <v>0</v>
          </cell>
        </row>
        <row r="686">
          <cell r="J686">
            <v>7</v>
          </cell>
        </row>
        <row r="687">
          <cell r="J687">
            <v>0</v>
          </cell>
        </row>
        <row r="688">
          <cell r="J688">
            <v>15</v>
          </cell>
        </row>
        <row r="689">
          <cell r="J689">
            <v>0</v>
          </cell>
        </row>
        <row r="690">
          <cell r="J690">
            <v>0</v>
          </cell>
        </row>
        <row r="691">
          <cell r="J691">
            <v>0</v>
          </cell>
        </row>
        <row r="692">
          <cell r="J692">
            <v>0</v>
          </cell>
        </row>
        <row r="693">
          <cell r="J693">
            <v>0</v>
          </cell>
        </row>
        <row r="694">
          <cell r="J694">
            <v>0</v>
          </cell>
        </row>
        <row r="695">
          <cell r="J695">
            <v>0</v>
          </cell>
        </row>
        <row r="696">
          <cell r="J696">
            <v>0</v>
          </cell>
        </row>
        <row r="697">
          <cell r="J697">
            <v>0</v>
          </cell>
        </row>
        <row r="698">
          <cell r="J698">
            <v>1932</v>
          </cell>
        </row>
        <row r="699">
          <cell r="J699">
            <v>43</v>
          </cell>
        </row>
        <row r="700">
          <cell r="J700">
            <v>775</v>
          </cell>
        </row>
        <row r="701">
          <cell r="J701">
            <v>191</v>
          </cell>
        </row>
        <row r="702">
          <cell r="J702">
            <v>2164</v>
          </cell>
        </row>
        <row r="703">
          <cell r="J703">
            <v>17568</v>
          </cell>
        </row>
        <row r="705">
          <cell r="J705">
            <v>406</v>
          </cell>
        </row>
        <row r="706">
          <cell r="J706">
            <v>0</v>
          </cell>
        </row>
        <row r="707">
          <cell r="J707">
            <v>170</v>
          </cell>
        </row>
        <row r="708">
          <cell r="J708">
            <v>32</v>
          </cell>
        </row>
        <row r="709">
          <cell r="J709">
            <v>35</v>
          </cell>
        </row>
        <row r="710">
          <cell r="J710">
            <v>375</v>
          </cell>
        </row>
        <row r="711">
          <cell r="J711">
            <v>42</v>
          </cell>
        </row>
        <row r="712">
          <cell r="J712">
            <v>108</v>
          </cell>
        </row>
        <row r="713">
          <cell r="J713">
            <v>172</v>
          </cell>
        </row>
        <row r="714">
          <cell r="J714">
            <v>73</v>
          </cell>
        </row>
        <row r="715">
          <cell r="J715">
            <v>75</v>
          </cell>
        </row>
        <row r="716">
          <cell r="J716">
            <v>1488</v>
          </cell>
        </row>
        <row r="718">
          <cell r="J718">
            <v>381</v>
          </cell>
        </row>
        <row r="719">
          <cell r="J719">
            <v>381</v>
          </cell>
        </row>
        <row r="721">
          <cell r="J721">
            <v>0</v>
          </cell>
        </row>
        <row r="722">
          <cell r="J722">
            <v>0</v>
          </cell>
        </row>
        <row r="65536">
          <cell r="J65536" t="str">
            <v>Final</v>
          </cell>
        </row>
      </sheetData>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sheetName val="BS"/>
      <sheetName val="Pn L"/>
      <sheetName val="CF "/>
      <sheetName val="DS"/>
      <sheetName val="UH"/>
      <sheetName val="Note 1-4"/>
      <sheetName val="Note 4.1 -7"/>
      <sheetName val="Note 7.3 -11"/>
      <sheetName val="Lead 2017."/>
      <sheetName val="Note 7.1-7.2"/>
      <sheetName val="12 - 18"/>
      <sheetName val="Note 19"/>
      <sheetName val="Note 20-22"/>
      <sheetName val="Links"/>
      <sheetName val="Realised"/>
      <sheetName val="Lead"/>
      <sheetName val="Unit Sold and Redeem"/>
      <sheetName val="Pattern of holding"/>
      <sheetName val="FISGF RP"/>
    </sheetNames>
    <sheetDataSet>
      <sheetData sheetId="0" refreshError="1"/>
      <sheetData sheetId="1"/>
      <sheetData sheetId="2"/>
      <sheetData sheetId="3"/>
      <sheetData sheetId="4"/>
      <sheetData sheetId="5"/>
      <sheetData sheetId="6"/>
      <sheetData sheetId="7"/>
      <sheetData sheetId="8"/>
      <sheetData sheetId="9">
        <row r="30">
          <cell r="K30">
            <v>603989377</v>
          </cell>
        </row>
      </sheetData>
      <sheetData sheetId="10"/>
      <sheetData sheetId="11"/>
      <sheetData sheetId="12" refreshError="1"/>
      <sheetData sheetId="13" refreshError="1"/>
      <sheetData sheetId="14">
        <row r="1">
          <cell r="F1" t="str">
            <v>Preliminary</v>
          </cell>
          <cell r="K1" t="str">
            <v>PY1</v>
          </cell>
        </row>
        <row r="3">
          <cell r="K3">
            <v>0</v>
          </cell>
        </row>
        <row r="4">
          <cell r="K4">
            <v>0</v>
          </cell>
        </row>
        <row r="5">
          <cell r="K5">
            <v>25366</v>
          </cell>
        </row>
        <row r="6">
          <cell r="K6">
            <v>0</v>
          </cell>
        </row>
        <row r="7">
          <cell r="K7">
            <v>0</v>
          </cell>
        </row>
        <row r="8">
          <cell r="K8">
            <v>0</v>
          </cell>
        </row>
        <row r="9">
          <cell r="K9">
            <v>0</v>
          </cell>
        </row>
        <row r="10">
          <cell r="K10">
            <v>0</v>
          </cell>
        </row>
        <row r="11">
          <cell r="K11">
            <v>0</v>
          </cell>
        </row>
        <row r="12">
          <cell r="K12">
            <v>0</v>
          </cell>
        </row>
        <row r="13">
          <cell r="K13">
            <v>0</v>
          </cell>
        </row>
        <row r="14">
          <cell r="K14">
            <v>10029010</v>
          </cell>
        </row>
        <row r="15">
          <cell r="K15">
            <v>0</v>
          </cell>
        </row>
        <row r="16">
          <cell r="K16">
            <v>11353</v>
          </cell>
        </row>
        <row r="17">
          <cell r="K17">
            <v>5962</v>
          </cell>
        </row>
        <row r="18">
          <cell r="K18">
            <v>14685</v>
          </cell>
        </row>
        <row r="19">
          <cell r="K19">
            <v>16375</v>
          </cell>
        </row>
        <row r="20">
          <cell r="K20">
            <v>16335</v>
          </cell>
        </row>
        <row r="21">
          <cell r="K21">
            <v>-38089</v>
          </cell>
        </row>
        <row r="22">
          <cell r="K22">
            <v>0</v>
          </cell>
        </row>
        <row r="23">
          <cell r="K23">
            <v>8700</v>
          </cell>
        </row>
        <row r="24">
          <cell r="K24">
            <v>655200720</v>
          </cell>
        </row>
        <row r="25">
          <cell r="K25">
            <v>8950</v>
          </cell>
        </row>
        <row r="26">
          <cell r="K26">
            <v>56374</v>
          </cell>
        </row>
        <row r="27">
          <cell r="K27">
            <v>96131</v>
          </cell>
        </row>
        <row r="28">
          <cell r="K28">
            <v>0</v>
          </cell>
        </row>
        <row r="29">
          <cell r="K29">
            <v>0</v>
          </cell>
        </row>
        <row r="30">
          <cell r="K30">
            <v>665451872</v>
          </cell>
        </row>
        <row r="32">
          <cell r="K32">
            <v>0</v>
          </cell>
        </row>
        <row r="33">
          <cell r="K33">
            <v>0</v>
          </cell>
        </row>
        <row r="34">
          <cell r="K34">
            <v>0</v>
          </cell>
        </row>
        <row r="35">
          <cell r="K35">
            <v>0</v>
          </cell>
        </row>
        <row r="36">
          <cell r="K36">
            <v>0</v>
          </cell>
        </row>
        <row r="37">
          <cell r="K37">
            <v>0</v>
          </cell>
        </row>
        <row r="38">
          <cell r="K38">
            <v>0</v>
          </cell>
        </row>
        <row r="40">
          <cell r="K40">
            <v>0</v>
          </cell>
        </row>
        <row r="41">
          <cell r="K41">
            <v>0</v>
          </cell>
        </row>
        <row r="43">
          <cell r="K43">
            <v>0</v>
          </cell>
        </row>
        <row r="44">
          <cell r="K44">
            <v>0</v>
          </cell>
        </row>
        <row r="45">
          <cell r="K45">
            <v>0</v>
          </cell>
        </row>
        <row r="46">
          <cell r="K46">
            <v>0</v>
          </cell>
        </row>
        <row r="48">
          <cell r="K48">
            <v>100000</v>
          </cell>
        </row>
        <row r="49">
          <cell r="K49">
            <v>0</v>
          </cell>
        </row>
        <row r="50">
          <cell r="K50">
            <v>100000</v>
          </cell>
        </row>
        <row r="52">
          <cell r="K52">
            <v>0</v>
          </cell>
        </row>
        <row r="53">
          <cell r="K53">
            <v>0</v>
          </cell>
        </row>
        <row r="54">
          <cell r="K54">
            <v>0</v>
          </cell>
        </row>
        <row r="55">
          <cell r="K55">
            <v>0</v>
          </cell>
        </row>
        <row r="56">
          <cell r="K56">
            <v>0</v>
          </cell>
        </row>
        <row r="57">
          <cell r="K57">
            <v>0</v>
          </cell>
        </row>
        <row r="58">
          <cell r="K58">
            <v>0</v>
          </cell>
        </row>
        <row r="59">
          <cell r="K59">
            <v>0</v>
          </cell>
        </row>
        <row r="60">
          <cell r="K60">
            <v>0</v>
          </cell>
        </row>
        <row r="61">
          <cell r="K61">
            <v>0</v>
          </cell>
        </row>
        <row r="62">
          <cell r="K62">
            <v>0</v>
          </cell>
        </row>
        <row r="63">
          <cell r="K63">
            <v>313437</v>
          </cell>
        </row>
        <row r="64">
          <cell r="K64">
            <v>5232206</v>
          </cell>
        </row>
        <row r="65">
          <cell r="K65">
            <v>502288</v>
          </cell>
        </row>
        <row r="66">
          <cell r="K66">
            <v>639864</v>
          </cell>
        </row>
        <row r="67">
          <cell r="K67">
            <v>0</v>
          </cell>
        </row>
        <row r="68">
          <cell r="K68">
            <v>0</v>
          </cell>
        </row>
        <row r="69">
          <cell r="K69">
            <v>0</v>
          </cell>
        </row>
        <row r="70">
          <cell r="K70">
            <v>0</v>
          </cell>
        </row>
        <row r="71">
          <cell r="K71">
            <v>0</v>
          </cell>
        </row>
        <row r="72">
          <cell r="K72">
            <v>0</v>
          </cell>
        </row>
        <row r="73">
          <cell r="K73">
            <v>6687795</v>
          </cell>
        </row>
        <row r="75">
          <cell r="K75">
            <v>0</v>
          </cell>
        </row>
        <row r="76">
          <cell r="K76">
            <v>0</v>
          </cell>
        </row>
        <row r="77">
          <cell r="K77">
            <v>0</v>
          </cell>
        </row>
        <row r="78">
          <cell r="K78">
            <v>0</v>
          </cell>
        </row>
        <row r="79">
          <cell r="K79">
            <v>0</v>
          </cell>
        </row>
        <row r="80">
          <cell r="K80">
            <v>0</v>
          </cell>
        </row>
        <row r="81">
          <cell r="K81">
            <v>0</v>
          </cell>
        </row>
        <row r="82">
          <cell r="K82">
            <v>0</v>
          </cell>
        </row>
        <row r="83">
          <cell r="K83">
            <v>0</v>
          </cell>
        </row>
        <row r="84">
          <cell r="K84">
            <v>0</v>
          </cell>
        </row>
        <row r="85">
          <cell r="K85">
            <v>0</v>
          </cell>
        </row>
        <row r="86">
          <cell r="K86">
            <v>0</v>
          </cell>
        </row>
        <row r="87">
          <cell r="K87">
            <v>0</v>
          </cell>
        </row>
        <row r="88">
          <cell r="K88">
            <v>0</v>
          </cell>
        </row>
        <row r="89">
          <cell r="K89">
            <v>0</v>
          </cell>
        </row>
        <row r="90">
          <cell r="K90">
            <v>0</v>
          </cell>
        </row>
        <row r="92">
          <cell r="K92">
            <v>0</v>
          </cell>
        </row>
        <row r="93">
          <cell r="K93">
            <v>0</v>
          </cell>
        </row>
        <row r="95">
          <cell r="K95">
            <v>0</v>
          </cell>
        </row>
        <row r="96">
          <cell r="K96">
            <v>5574</v>
          </cell>
        </row>
        <row r="97">
          <cell r="K97">
            <v>2029</v>
          </cell>
        </row>
        <row r="98">
          <cell r="K98">
            <v>0</v>
          </cell>
        </row>
        <row r="99">
          <cell r="K99">
            <v>0</v>
          </cell>
        </row>
        <row r="100">
          <cell r="K100">
            <v>0</v>
          </cell>
        </row>
        <row r="101">
          <cell r="K101">
            <v>0</v>
          </cell>
        </row>
        <row r="102">
          <cell r="K102">
            <v>0</v>
          </cell>
        </row>
        <row r="103">
          <cell r="K103">
            <v>0</v>
          </cell>
        </row>
        <row r="104">
          <cell r="K104">
            <v>0</v>
          </cell>
        </row>
        <row r="105">
          <cell r="K105">
            <v>30713</v>
          </cell>
        </row>
        <row r="106">
          <cell r="K106">
            <v>443</v>
          </cell>
        </row>
        <row r="107">
          <cell r="K107">
            <v>221</v>
          </cell>
        </row>
        <row r="108">
          <cell r="K108">
            <v>5423739</v>
          </cell>
        </row>
        <row r="109">
          <cell r="K109">
            <v>276</v>
          </cell>
        </row>
        <row r="110">
          <cell r="K110">
            <v>1112</v>
          </cell>
        </row>
        <row r="111">
          <cell r="K111">
            <v>5725</v>
          </cell>
        </row>
        <row r="112">
          <cell r="K112">
            <v>0</v>
          </cell>
        </row>
        <row r="113">
          <cell r="K113">
            <v>0</v>
          </cell>
        </row>
        <row r="114">
          <cell r="K114">
            <v>5469832</v>
          </cell>
        </row>
        <row r="116">
          <cell r="K116">
            <v>0</v>
          </cell>
        </row>
        <row r="118">
          <cell r="K118">
            <v>0</v>
          </cell>
        </row>
        <row r="120">
          <cell r="K120">
            <v>185446</v>
          </cell>
        </row>
        <row r="121">
          <cell r="K121">
            <v>0</v>
          </cell>
        </row>
        <row r="122">
          <cell r="K122">
            <v>0</v>
          </cell>
        </row>
        <row r="123">
          <cell r="K123">
            <v>185446</v>
          </cell>
        </row>
        <row r="125">
          <cell r="K125">
            <v>0</v>
          </cell>
        </row>
        <row r="126">
          <cell r="K126">
            <v>0</v>
          </cell>
        </row>
        <row r="127">
          <cell r="K127">
            <v>4946137</v>
          </cell>
        </row>
        <row r="128">
          <cell r="K128">
            <v>2282760</v>
          </cell>
        </row>
        <row r="129">
          <cell r="K129">
            <v>75234</v>
          </cell>
        </row>
        <row r="130">
          <cell r="K130">
            <v>-373008</v>
          </cell>
        </row>
        <row r="131">
          <cell r="K131">
            <v>0</v>
          </cell>
        </row>
        <row r="132">
          <cell r="K132">
            <v>99762234</v>
          </cell>
        </row>
        <row r="133">
          <cell r="K133">
            <v>8709861</v>
          </cell>
        </row>
        <row r="134">
          <cell r="K134">
            <v>11358435</v>
          </cell>
        </row>
        <row r="135">
          <cell r="K135">
            <v>99000000</v>
          </cell>
        </row>
        <row r="136">
          <cell r="K136">
            <v>0</v>
          </cell>
        </row>
        <row r="137">
          <cell r="K137">
            <v>225761653</v>
          </cell>
        </row>
        <row r="139">
          <cell r="K139">
            <v>0</v>
          </cell>
        </row>
        <row r="140">
          <cell r="K140">
            <v>0</v>
          </cell>
        </row>
        <row r="141">
          <cell r="K141">
            <v>0</v>
          </cell>
        </row>
        <row r="142">
          <cell r="K142">
            <v>0</v>
          </cell>
        </row>
        <row r="143">
          <cell r="K143">
            <v>0</v>
          </cell>
        </row>
        <row r="144">
          <cell r="K144">
            <v>0</v>
          </cell>
        </row>
        <row r="145">
          <cell r="K145">
            <v>0</v>
          </cell>
        </row>
        <row r="146">
          <cell r="K146">
            <v>0</v>
          </cell>
        </row>
        <row r="147">
          <cell r="K147">
            <v>0</v>
          </cell>
        </row>
        <row r="148">
          <cell r="K148">
            <v>0</v>
          </cell>
        </row>
        <row r="149">
          <cell r="K149">
            <v>0</v>
          </cell>
        </row>
        <row r="150">
          <cell r="K150">
            <v>0</v>
          </cell>
        </row>
        <row r="151">
          <cell r="K151">
            <v>0</v>
          </cell>
        </row>
        <row r="152">
          <cell r="K152">
            <v>0</v>
          </cell>
        </row>
        <row r="153">
          <cell r="K153">
            <v>0</v>
          </cell>
        </row>
        <row r="154">
          <cell r="K154">
            <v>0</v>
          </cell>
        </row>
        <row r="155">
          <cell r="K155">
            <v>0</v>
          </cell>
        </row>
        <row r="156">
          <cell r="K156">
            <v>0</v>
          </cell>
        </row>
        <row r="157">
          <cell r="K157">
            <v>0</v>
          </cell>
        </row>
        <row r="158">
          <cell r="K158">
            <v>0</v>
          </cell>
        </row>
        <row r="159">
          <cell r="K159">
            <v>0</v>
          </cell>
        </row>
        <row r="160">
          <cell r="K160">
            <v>0</v>
          </cell>
        </row>
        <row r="161">
          <cell r="K161">
            <v>0</v>
          </cell>
        </row>
        <row r="162">
          <cell r="K162">
            <v>0</v>
          </cell>
        </row>
        <row r="163">
          <cell r="K163">
            <v>0</v>
          </cell>
        </row>
        <row r="164">
          <cell r="K164">
            <v>0</v>
          </cell>
        </row>
        <row r="165">
          <cell r="K165">
            <v>0</v>
          </cell>
        </row>
        <row r="166">
          <cell r="K166">
            <v>0</v>
          </cell>
        </row>
        <row r="167">
          <cell r="K167">
            <v>0</v>
          </cell>
        </row>
        <row r="168">
          <cell r="K168">
            <v>0</v>
          </cell>
        </row>
        <row r="169">
          <cell r="K169">
            <v>0</v>
          </cell>
        </row>
        <row r="170">
          <cell r="K170">
            <v>0</v>
          </cell>
        </row>
        <row r="171">
          <cell r="K171">
            <v>0</v>
          </cell>
        </row>
        <row r="172">
          <cell r="K172">
            <v>0</v>
          </cell>
        </row>
        <row r="173">
          <cell r="K173">
            <v>0</v>
          </cell>
        </row>
        <row r="174">
          <cell r="K174">
            <v>0</v>
          </cell>
        </row>
        <row r="175">
          <cell r="K175">
            <v>0</v>
          </cell>
        </row>
        <row r="176">
          <cell r="K176">
            <v>0</v>
          </cell>
        </row>
        <row r="177">
          <cell r="K177">
            <v>0</v>
          </cell>
        </row>
        <row r="178">
          <cell r="K178">
            <v>0</v>
          </cell>
        </row>
        <row r="179">
          <cell r="K179">
            <v>0</v>
          </cell>
        </row>
        <row r="180">
          <cell r="K180">
            <v>0</v>
          </cell>
        </row>
        <row r="181">
          <cell r="K181">
            <v>0</v>
          </cell>
        </row>
        <row r="182">
          <cell r="K182">
            <v>0</v>
          </cell>
        </row>
        <row r="183">
          <cell r="K183">
            <v>0</v>
          </cell>
        </row>
        <row r="185">
          <cell r="K185">
            <v>0</v>
          </cell>
        </row>
        <row r="186">
          <cell r="K186">
            <v>0</v>
          </cell>
        </row>
        <row r="187">
          <cell r="K187">
            <v>0</v>
          </cell>
        </row>
        <row r="188">
          <cell r="K188">
            <v>0</v>
          </cell>
        </row>
        <row r="189">
          <cell r="K189">
            <v>0</v>
          </cell>
        </row>
        <row r="190">
          <cell r="K190">
            <v>0</v>
          </cell>
        </row>
        <row r="191">
          <cell r="K191">
            <v>0</v>
          </cell>
        </row>
        <row r="192">
          <cell r="K192">
            <v>0</v>
          </cell>
        </row>
        <row r="193">
          <cell r="K193">
            <v>0</v>
          </cell>
        </row>
        <row r="194">
          <cell r="K194">
            <v>0</v>
          </cell>
        </row>
        <row r="195">
          <cell r="K195">
            <v>0</v>
          </cell>
        </row>
        <row r="196">
          <cell r="K196">
            <v>0</v>
          </cell>
        </row>
        <row r="198">
          <cell r="K198">
            <v>0</v>
          </cell>
        </row>
        <row r="199">
          <cell r="K199">
            <v>0</v>
          </cell>
        </row>
        <row r="200">
          <cell r="K200">
            <v>0</v>
          </cell>
        </row>
        <row r="202">
          <cell r="K202">
            <v>0</v>
          </cell>
        </row>
        <row r="203">
          <cell r="K203">
            <v>0</v>
          </cell>
        </row>
        <row r="204">
          <cell r="K204">
            <v>0</v>
          </cell>
        </row>
        <row r="205">
          <cell r="K205">
            <v>0</v>
          </cell>
        </row>
        <row r="206">
          <cell r="K206">
            <v>0</v>
          </cell>
        </row>
        <row r="207">
          <cell r="K207">
            <v>0</v>
          </cell>
        </row>
        <row r="209">
          <cell r="K209">
            <v>0</v>
          </cell>
        </row>
        <row r="210">
          <cell r="K210">
            <v>0</v>
          </cell>
        </row>
        <row r="211">
          <cell r="K211">
            <v>0</v>
          </cell>
        </row>
        <row r="212">
          <cell r="K212">
            <v>0</v>
          </cell>
        </row>
        <row r="213">
          <cell r="K213">
            <v>0</v>
          </cell>
        </row>
        <row r="215">
          <cell r="K215">
            <v>0</v>
          </cell>
        </row>
        <row r="217">
          <cell r="K217">
            <v>0</v>
          </cell>
        </row>
        <row r="218">
          <cell r="K218">
            <v>0</v>
          </cell>
        </row>
        <row r="219">
          <cell r="K219">
            <v>0</v>
          </cell>
        </row>
        <row r="220">
          <cell r="K220">
            <v>0</v>
          </cell>
        </row>
        <row r="221">
          <cell r="K221">
            <v>0</v>
          </cell>
        </row>
        <row r="222">
          <cell r="K222">
            <v>0</v>
          </cell>
        </row>
        <row r="223">
          <cell r="K223">
            <v>0</v>
          </cell>
        </row>
        <row r="224">
          <cell r="K224">
            <v>0</v>
          </cell>
        </row>
        <row r="226">
          <cell r="K226">
            <v>0</v>
          </cell>
        </row>
        <row r="227">
          <cell r="K227">
            <v>0</v>
          </cell>
        </row>
        <row r="229">
          <cell r="K229">
            <v>0</v>
          </cell>
        </row>
        <row r="230">
          <cell r="K230">
            <v>0</v>
          </cell>
        </row>
        <row r="232">
          <cell r="K232">
            <v>-1690977</v>
          </cell>
        </row>
        <row r="233">
          <cell r="K233">
            <v>-253648</v>
          </cell>
        </row>
        <row r="234">
          <cell r="K234">
            <v>0</v>
          </cell>
        </row>
        <row r="235">
          <cell r="K235">
            <v>0</v>
          </cell>
        </row>
        <row r="236">
          <cell r="K236">
            <v>-1944625</v>
          </cell>
        </row>
        <row r="238">
          <cell r="K238">
            <v>0</v>
          </cell>
        </row>
        <row r="239">
          <cell r="K239">
            <v>0</v>
          </cell>
        </row>
        <row r="241">
          <cell r="K241">
            <v>-2843962</v>
          </cell>
        </row>
        <row r="242">
          <cell r="K242">
            <v>-412981</v>
          </cell>
        </row>
        <row r="243">
          <cell r="K243">
            <v>-3256943</v>
          </cell>
        </row>
        <row r="245">
          <cell r="K245">
            <v>0</v>
          </cell>
        </row>
        <row r="246">
          <cell r="K246">
            <v>-158481</v>
          </cell>
        </row>
        <row r="247">
          <cell r="K247">
            <v>-158481</v>
          </cell>
        </row>
        <row r="249">
          <cell r="K249">
            <v>0</v>
          </cell>
        </row>
        <row r="251">
          <cell r="K251">
            <v>-594134</v>
          </cell>
        </row>
        <row r="252">
          <cell r="K252">
            <v>-594134</v>
          </cell>
        </row>
        <row r="254">
          <cell r="K254">
            <v>0</v>
          </cell>
        </row>
        <row r="255">
          <cell r="K255">
            <v>-2000</v>
          </cell>
        </row>
        <row r="256">
          <cell r="K256">
            <v>0</v>
          </cell>
        </row>
        <row r="257">
          <cell r="K257">
            <v>0</v>
          </cell>
        </row>
        <row r="258">
          <cell r="K258">
            <v>0</v>
          </cell>
        </row>
        <row r="259">
          <cell r="K259">
            <v>0</v>
          </cell>
        </row>
        <row r="260">
          <cell r="K260">
            <v>0</v>
          </cell>
        </row>
        <row r="261">
          <cell r="K261">
            <v>0</v>
          </cell>
        </row>
        <row r="262">
          <cell r="K262">
            <v>0</v>
          </cell>
        </row>
        <row r="263">
          <cell r="K263">
            <v>0</v>
          </cell>
        </row>
        <row r="264">
          <cell r="K264">
            <v>0</v>
          </cell>
        </row>
        <row r="265">
          <cell r="K265">
            <v>0</v>
          </cell>
        </row>
        <row r="266">
          <cell r="K266">
            <v>0</v>
          </cell>
        </row>
        <row r="267">
          <cell r="K267">
            <v>0</v>
          </cell>
        </row>
        <row r="268">
          <cell r="K268">
            <v>0</v>
          </cell>
        </row>
        <row r="269">
          <cell r="K269">
            <v>0</v>
          </cell>
        </row>
        <row r="270">
          <cell r="K270">
            <v>0</v>
          </cell>
        </row>
        <row r="271">
          <cell r="K271">
            <v>0</v>
          </cell>
        </row>
        <row r="272">
          <cell r="K272">
            <v>0</v>
          </cell>
        </row>
        <row r="273">
          <cell r="K273">
            <v>0</v>
          </cell>
        </row>
        <row r="274">
          <cell r="K274">
            <v>0</v>
          </cell>
        </row>
        <row r="275">
          <cell r="K275">
            <v>0</v>
          </cell>
        </row>
        <row r="276">
          <cell r="K276">
            <v>0</v>
          </cell>
        </row>
        <row r="277">
          <cell r="K277">
            <v>0</v>
          </cell>
        </row>
        <row r="278">
          <cell r="K278">
            <v>0</v>
          </cell>
        </row>
        <row r="279">
          <cell r="K279">
            <v>0</v>
          </cell>
        </row>
        <row r="280">
          <cell r="K280">
            <v>0</v>
          </cell>
        </row>
        <row r="281">
          <cell r="K281">
            <v>-262442</v>
          </cell>
        </row>
        <row r="282">
          <cell r="K282">
            <v>0</v>
          </cell>
        </row>
        <row r="283">
          <cell r="K283">
            <v>-144279</v>
          </cell>
        </row>
        <row r="284">
          <cell r="K284">
            <v>-4913683</v>
          </cell>
        </row>
        <row r="285">
          <cell r="K285">
            <v>-11874</v>
          </cell>
        </row>
        <row r="286">
          <cell r="K286">
            <v>-102534</v>
          </cell>
        </row>
        <row r="287">
          <cell r="K287">
            <v>0</v>
          </cell>
        </row>
        <row r="288">
          <cell r="K288">
            <v>-68873</v>
          </cell>
        </row>
        <row r="289">
          <cell r="K289">
            <v>0</v>
          </cell>
        </row>
        <row r="290">
          <cell r="K290">
            <v>0</v>
          </cell>
        </row>
        <row r="291">
          <cell r="K291">
            <v>-237439</v>
          </cell>
        </row>
        <row r="292">
          <cell r="K292">
            <v>0</v>
          </cell>
        </row>
        <row r="293">
          <cell r="K293">
            <v>0</v>
          </cell>
        </row>
        <row r="294">
          <cell r="K294">
            <v>0</v>
          </cell>
        </row>
        <row r="295">
          <cell r="K295">
            <v>0</v>
          </cell>
        </row>
        <row r="296">
          <cell r="K296">
            <v>0</v>
          </cell>
        </row>
        <row r="297">
          <cell r="K297">
            <v>0</v>
          </cell>
        </row>
        <row r="298">
          <cell r="K298">
            <v>0</v>
          </cell>
        </row>
        <row r="299">
          <cell r="K299">
            <v>0</v>
          </cell>
        </row>
        <row r="300">
          <cell r="K300">
            <v>0</v>
          </cell>
        </row>
        <row r="301">
          <cell r="K301">
            <v>0</v>
          </cell>
        </row>
        <row r="302">
          <cell r="K302">
            <v>0</v>
          </cell>
        </row>
        <row r="303">
          <cell r="K303">
            <v>0</v>
          </cell>
        </row>
        <row r="304">
          <cell r="K304">
            <v>0</v>
          </cell>
        </row>
        <row r="305">
          <cell r="K305">
            <v>0</v>
          </cell>
        </row>
        <row r="306">
          <cell r="K306">
            <v>0</v>
          </cell>
        </row>
        <row r="307">
          <cell r="K307">
            <v>0</v>
          </cell>
        </row>
        <row r="308">
          <cell r="K308">
            <v>0</v>
          </cell>
        </row>
        <row r="309">
          <cell r="K309">
            <v>0</v>
          </cell>
        </row>
        <row r="310">
          <cell r="K310">
            <v>0</v>
          </cell>
        </row>
        <row r="311">
          <cell r="K311">
            <v>0</v>
          </cell>
        </row>
        <row r="312">
          <cell r="K312">
            <v>0</v>
          </cell>
        </row>
        <row r="313">
          <cell r="K313">
            <v>0</v>
          </cell>
        </row>
        <row r="314">
          <cell r="K314">
            <v>0</v>
          </cell>
        </row>
        <row r="315">
          <cell r="K315">
            <v>0</v>
          </cell>
        </row>
        <row r="316">
          <cell r="K316">
            <v>-5743124</v>
          </cell>
        </row>
        <row r="318">
          <cell r="K318">
            <v>-70722</v>
          </cell>
        </row>
        <row r="319">
          <cell r="K319">
            <v>-70722</v>
          </cell>
        </row>
        <row r="321">
          <cell r="K321">
            <v>0</v>
          </cell>
        </row>
        <row r="323">
          <cell r="K323">
            <v>-5044472</v>
          </cell>
        </row>
        <row r="324">
          <cell r="K324">
            <v>-5044472</v>
          </cell>
        </row>
        <row r="326">
          <cell r="K326">
            <v>0</v>
          </cell>
        </row>
        <row r="327">
          <cell r="K327">
            <v>0</v>
          </cell>
        </row>
        <row r="329">
          <cell r="K329">
            <v>-5610930524</v>
          </cell>
        </row>
        <row r="330">
          <cell r="K330">
            <v>4722878031</v>
          </cell>
        </row>
        <row r="331">
          <cell r="K331">
            <v>0</v>
          </cell>
        </row>
        <row r="332">
          <cell r="K332">
            <v>50572098</v>
          </cell>
        </row>
        <row r="333">
          <cell r="K333">
            <v>11814372</v>
          </cell>
        </row>
        <row r="334">
          <cell r="K334">
            <v>0</v>
          </cell>
        </row>
        <row r="335">
          <cell r="K335">
            <v>0</v>
          </cell>
        </row>
        <row r="336">
          <cell r="K336">
            <v>-825666023</v>
          </cell>
        </row>
        <row r="338">
          <cell r="K338">
            <v>0</v>
          </cell>
        </row>
        <row r="340">
          <cell r="K340">
            <v>0</v>
          </cell>
        </row>
        <row r="342">
          <cell r="K342">
            <v>0</v>
          </cell>
        </row>
        <row r="344">
          <cell r="K344">
            <v>0</v>
          </cell>
        </row>
        <row r="346">
          <cell r="K346">
            <v>0</v>
          </cell>
        </row>
        <row r="347">
          <cell r="K347">
            <v>0</v>
          </cell>
        </row>
        <row r="348">
          <cell r="K348">
            <v>-9821183</v>
          </cell>
        </row>
        <row r="349">
          <cell r="K349">
            <v>0</v>
          </cell>
        </row>
        <row r="350">
          <cell r="K350">
            <v>0</v>
          </cell>
        </row>
        <row r="351">
          <cell r="K351">
            <v>0</v>
          </cell>
        </row>
        <row r="352">
          <cell r="K352">
            <v>-7179020</v>
          </cell>
        </row>
        <row r="353">
          <cell r="K353">
            <v>-3283530</v>
          </cell>
        </row>
        <row r="354">
          <cell r="K354">
            <v>0</v>
          </cell>
        </row>
        <row r="355">
          <cell r="K355">
            <v>0</v>
          </cell>
        </row>
        <row r="356">
          <cell r="K356">
            <v>-4750225</v>
          </cell>
        </row>
        <row r="357">
          <cell r="K357">
            <v>0</v>
          </cell>
        </row>
        <row r="358">
          <cell r="K358">
            <v>-25033958</v>
          </cell>
        </row>
        <row r="360">
          <cell r="K360">
            <v>0</v>
          </cell>
        </row>
        <row r="361">
          <cell r="K361">
            <v>0</v>
          </cell>
        </row>
        <row r="362">
          <cell r="K362">
            <v>0</v>
          </cell>
        </row>
        <row r="363">
          <cell r="K363">
            <v>0</v>
          </cell>
        </row>
        <row r="364">
          <cell r="K364">
            <v>0</v>
          </cell>
        </row>
        <row r="365">
          <cell r="K365">
            <v>0</v>
          </cell>
        </row>
        <row r="366">
          <cell r="K366">
            <v>0</v>
          </cell>
        </row>
        <row r="367">
          <cell r="K367">
            <v>0</v>
          </cell>
        </row>
        <row r="368">
          <cell r="K368">
            <v>0</v>
          </cell>
        </row>
        <row r="369">
          <cell r="K369">
            <v>0</v>
          </cell>
        </row>
        <row r="370">
          <cell r="K370">
            <v>0</v>
          </cell>
        </row>
        <row r="371">
          <cell r="K371">
            <v>0</v>
          </cell>
        </row>
        <row r="372">
          <cell r="K372">
            <v>0</v>
          </cell>
        </row>
        <row r="373">
          <cell r="K373">
            <v>0</v>
          </cell>
        </row>
        <row r="374">
          <cell r="K374">
            <v>0</v>
          </cell>
        </row>
        <row r="375">
          <cell r="K375">
            <v>0</v>
          </cell>
        </row>
        <row r="376">
          <cell r="K376">
            <v>0</v>
          </cell>
        </row>
        <row r="377">
          <cell r="K377">
            <v>0</v>
          </cell>
        </row>
        <row r="378">
          <cell r="K378">
            <v>0</v>
          </cell>
        </row>
        <row r="379">
          <cell r="K379">
            <v>0</v>
          </cell>
        </row>
        <row r="380">
          <cell r="K380">
            <v>0</v>
          </cell>
        </row>
        <row r="381">
          <cell r="K381">
            <v>0</v>
          </cell>
        </row>
        <row r="382">
          <cell r="K382">
            <v>0</v>
          </cell>
        </row>
        <row r="383">
          <cell r="K383">
            <v>0</v>
          </cell>
        </row>
        <row r="384">
          <cell r="K384">
            <v>0</v>
          </cell>
        </row>
        <row r="385">
          <cell r="K385">
            <v>0</v>
          </cell>
        </row>
        <row r="386">
          <cell r="K386">
            <v>0</v>
          </cell>
        </row>
        <row r="388">
          <cell r="K388">
            <v>-160275</v>
          </cell>
        </row>
        <row r="389">
          <cell r="K389">
            <v>0</v>
          </cell>
        </row>
        <row r="390">
          <cell r="K390">
            <v>0</v>
          </cell>
        </row>
        <row r="391">
          <cell r="K391">
            <v>-1160</v>
          </cell>
        </row>
        <row r="392">
          <cell r="K392">
            <v>0</v>
          </cell>
        </row>
        <row r="393">
          <cell r="K393">
            <v>0</v>
          </cell>
        </row>
        <row r="394">
          <cell r="K394">
            <v>0</v>
          </cell>
        </row>
        <row r="395">
          <cell r="K395">
            <v>0</v>
          </cell>
        </row>
        <row r="396">
          <cell r="K396">
            <v>0</v>
          </cell>
        </row>
        <row r="397">
          <cell r="K397">
            <v>0</v>
          </cell>
        </row>
        <row r="398">
          <cell r="K398">
            <v>0</v>
          </cell>
        </row>
        <row r="399">
          <cell r="K399">
            <v>0</v>
          </cell>
        </row>
        <row r="400">
          <cell r="K400">
            <v>-669</v>
          </cell>
        </row>
        <row r="401">
          <cell r="K401">
            <v>0</v>
          </cell>
        </row>
        <row r="402">
          <cell r="K402">
            <v>0</v>
          </cell>
        </row>
        <row r="403">
          <cell r="K403">
            <v>204680</v>
          </cell>
        </row>
        <row r="404">
          <cell r="K404">
            <v>-212</v>
          </cell>
        </row>
        <row r="405">
          <cell r="K405">
            <v>-11137</v>
          </cell>
        </row>
        <row r="406">
          <cell r="K406">
            <v>-2897</v>
          </cell>
        </row>
        <row r="407">
          <cell r="K407">
            <v>-470</v>
          </cell>
        </row>
        <row r="408">
          <cell r="K408">
            <v>-46103</v>
          </cell>
        </row>
        <row r="409">
          <cell r="K409">
            <v>0</v>
          </cell>
        </row>
        <row r="410">
          <cell r="K410">
            <v>0</v>
          </cell>
        </row>
        <row r="411">
          <cell r="K411">
            <v>-557</v>
          </cell>
        </row>
        <row r="412">
          <cell r="K412">
            <v>-48053518</v>
          </cell>
        </row>
        <row r="413">
          <cell r="K413">
            <v>-427</v>
          </cell>
        </row>
        <row r="414">
          <cell r="K414">
            <v>-27837</v>
          </cell>
        </row>
        <row r="415">
          <cell r="K415">
            <v>-5782</v>
          </cell>
        </row>
        <row r="416">
          <cell r="K416">
            <v>0</v>
          </cell>
        </row>
        <row r="417">
          <cell r="K417">
            <v>0</v>
          </cell>
        </row>
        <row r="418">
          <cell r="K418">
            <v>0</v>
          </cell>
        </row>
        <row r="419">
          <cell r="K419">
            <v>-48106364</v>
          </cell>
        </row>
        <row r="421">
          <cell r="K421">
            <v>0</v>
          </cell>
        </row>
        <row r="422">
          <cell r="K422">
            <v>0</v>
          </cell>
        </row>
        <row r="423">
          <cell r="K423">
            <v>0</v>
          </cell>
        </row>
        <row r="424">
          <cell r="K424">
            <v>0</v>
          </cell>
        </row>
        <row r="425">
          <cell r="K425">
            <v>0</v>
          </cell>
        </row>
        <row r="427">
          <cell r="K427">
            <v>0</v>
          </cell>
        </row>
        <row r="428">
          <cell r="K428">
            <v>0</v>
          </cell>
        </row>
        <row r="429">
          <cell r="K429">
            <v>-6448995</v>
          </cell>
        </row>
        <row r="430">
          <cell r="K430">
            <v>0</v>
          </cell>
        </row>
        <row r="431">
          <cell r="K431">
            <v>0</v>
          </cell>
        </row>
        <row r="432">
          <cell r="K432">
            <v>-6448995</v>
          </cell>
        </row>
        <row r="434">
          <cell r="K434">
            <v>0</v>
          </cell>
        </row>
        <row r="436">
          <cell r="K436">
            <v>11882677</v>
          </cell>
        </row>
        <row r="437">
          <cell r="K437">
            <v>11882677</v>
          </cell>
        </row>
        <row r="439">
          <cell r="K439">
            <v>1315172</v>
          </cell>
        </row>
        <row r="440">
          <cell r="K440">
            <v>1315172</v>
          </cell>
        </row>
        <row r="442">
          <cell r="K442">
            <v>0</v>
          </cell>
        </row>
        <row r="443">
          <cell r="K443">
            <v>13375</v>
          </cell>
        </row>
        <row r="444">
          <cell r="K444">
            <v>0</v>
          </cell>
        </row>
        <row r="445">
          <cell r="K445">
            <v>0</v>
          </cell>
        </row>
        <row r="446">
          <cell r="K446">
            <v>0</v>
          </cell>
        </row>
        <row r="447">
          <cell r="K447">
            <v>0</v>
          </cell>
        </row>
        <row r="448">
          <cell r="K448">
            <v>0</v>
          </cell>
        </row>
        <row r="449">
          <cell r="K449">
            <v>0</v>
          </cell>
        </row>
        <row r="450">
          <cell r="K450">
            <v>0</v>
          </cell>
        </row>
        <row r="451">
          <cell r="K451">
            <v>0</v>
          </cell>
        </row>
        <row r="452">
          <cell r="K452">
            <v>0</v>
          </cell>
        </row>
        <row r="453">
          <cell r="K453">
            <v>0</v>
          </cell>
        </row>
        <row r="454">
          <cell r="K454">
            <v>0</v>
          </cell>
        </row>
        <row r="455">
          <cell r="K455">
            <v>0</v>
          </cell>
        </row>
        <row r="456">
          <cell r="K456">
            <v>0</v>
          </cell>
        </row>
        <row r="457">
          <cell r="K457">
            <v>0</v>
          </cell>
        </row>
        <row r="458">
          <cell r="K458">
            <v>0</v>
          </cell>
        </row>
        <row r="459">
          <cell r="K459">
            <v>0</v>
          </cell>
        </row>
        <row r="460">
          <cell r="K460">
            <v>0</v>
          </cell>
        </row>
        <row r="461">
          <cell r="K461">
            <v>0</v>
          </cell>
        </row>
        <row r="462">
          <cell r="K462">
            <v>0</v>
          </cell>
        </row>
        <row r="463">
          <cell r="K463">
            <v>0</v>
          </cell>
        </row>
        <row r="464">
          <cell r="K464">
            <v>0</v>
          </cell>
        </row>
        <row r="465">
          <cell r="K465">
            <v>0</v>
          </cell>
        </row>
        <row r="466">
          <cell r="K466">
            <v>0</v>
          </cell>
        </row>
        <row r="467">
          <cell r="K467">
            <v>0</v>
          </cell>
        </row>
        <row r="468">
          <cell r="K468">
            <v>0</v>
          </cell>
        </row>
        <row r="469">
          <cell r="K469">
            <v>0</v>
          </cell>
        </row>
        <row r="470">
          <cell r="K470">
            <v>0</v>
          </cell>
        </row>
        <row r="471">
          <cell r="K471">
            <v>0</v>
          </cell>
        </row>
        <row r="472">
          <cell r="K472">
            <v>0</v>
          </cell>
        </row>
        <row r="473">
          <cell r="K473">
            <v>0</v>
          </cell>
        </row>
        <row r="474">
          <cell r="K474">
            <v>0</v>
          </cell>
        </row>
        <row r="475">
          <cell r="K475">
            <v>13375</v>
          </cell>
        </row>
        <row r="477">
          <cell r="K477">
            <v>32255</v>
          </cell>
        </row>
        <row r="478">
          <cell r="K478">
            <v>32255</v>
          </cell>
        </row>
        <row r="480">
          <cell r="K480">
            <v>477093</v>
          </cell>
        </row>
        <row r="481">
          <cell r="K481">
            <v>477093</v>
          </cell>
        </row>
        <row r="483">
          <cell r="K483">
            <v>594134</v>
          </cell>
        </row>
        <row r="484">
          <cell r="K484">
            <v>594134</v>
          </cell>
        </row>
        <row r="486">
          <cell r="K486">
            <v>708910</v>
          </cell>
        </row>
        <row r="487">
          <cell r="K487">
            <v>708910</v>
          </cell>
        </row>
        <row r="489">
          <cell r="K489">
            <v>50000</v>
          </cell>
        </row>
        <row r="490">
          <cell r="K490">
            <v>204547</v>
          </cell>
        </row>
        <row r="491">
          <cell r="K491">
            <v>254547</v>
          </cell>
        </row>
        <row r="493">
          <cell r="K493">
            <v>0</v>
          </cell>
        </row>
        <row r="494">
          <cell r="K494">
            <v>0</v>
          </cell>
        </row>
        <row r="495">
          <cell r="K495">
            <v>6352</v>
          </cell>
        </row>
        <row r="496">
          <cell r="K496">
            <v>130225</v>
          </cell>
        </row>
        <row r="497">
          <cell r="K497">
            <v>136577</v>
          </cell>
        </row>
        <row r="499">
          <cell r="K499">
            <v>528380</v>
          </cell>
        </row>
        <row r="500">
          <cell r="K500">
            <v>0</v>
          </cell>
        </row>
        <row r="501">
          <cell r="K501">
            <v>350834</v>
          </cell>
        </row>
        <row r="502">
          <cell r="K502">
            <v>879214</v>
          </cell>
        </row>
        <row r="504">
          <cell r="K504">
            <v>1782402</v>
          </cell>
        </row>
        <row r="505">
          <cell r="K505">
            <v>285185</v>
          </cell>
        </row>
        <row r="506">
          <cell r="K506">
            <v>0</v>
          </cell>
        </row>
        <row r="507">
          <cell r="K507">
            <v>0</v>
          </cell>
        </row>
        <row r="508">
          <cell r="K508">
            <v>2067587</v>
          </cell>
        </row>
        <row r="510">
          <cell r="K510">
            <v>1248532</v>
          </cell>
        </row>
        <row r="511">
          <cell r="K511">
            <v>1248532</v>
          </cell>
        </row>
        <row r="513">
          <cell r="K513">
            <v>0</v>
          </cell>
        </row>
        <row r="514">
          <cell r="K514">
            <v>0</v>
          </cell>
        </row>
        <row r="516">
          <cell r="K516">
            <v>1901228</v>
          </cell>
        </row>
        <row r="517">
          <cell r="K517">
            <v>0</v>
          </cell>
        </row>
        <row r="518">
          <cell r="K518">
            <v>1901228</v>
          </cell>
        </row>
        <row r="520">
          <cell r="K520">
            <v>-3100058</v>
          </cell>
        </row>
        <row r="521">
          <cell r="K521">
            <v>-3100058</v>
          </cell>
        </row>
        <row r="523">
          <cell r="K523">
            <v>0</v>
          </cell>
        </row>
        <row r="525">
          <cell r="K525">
            <v>0</v>
          </cell>
        </row>
        <row r="526">
          <cell r="K526">
            <v>0</v>
          </cell>
        </row>
        <row r="528">
          <cell r="K528">
            <v>0</v>
          </cell>
        </row>
        <row r="529">
          <cell r="K529">
            <v>0</v>
          </cell>
        </row>
        <row r="530">
          <cell r="K530">
            <v>0</v>
          </cell>
        </row>
      </sheetData>
      <sheetData sheetId="15">
        <row r="10">
          <cell r="F10">
            <v>-3158776.494949495</v>
          </cell>
        </row>
      </sheetData>
      <sheetData sheetId="16">
        <row r="2">
          <cell r="F2" t="str">
            <v>Preliminary</v>
          </cell>
        </row>
      </sheetData>
      <sheetData sheetId="17" refreshError="1"/>
      <sheetData sheetId="18" refreshError="1"/>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lding Position"/>
      <sheetName val="Maturity Profile"/>
      <sheetName val="Ranges"/>
      <sheetName val="PIVOT ALL"/>
      <sheetName val="MTM with Yields"/>
      <sheetName val="main"/>
      <sheetName val="Security Holding June 04"/>
      <sheetName val="Holding_Position"/>
      <sheetName val="Maturity_Profile"/>
      <sheetName val="PIVOT_ALL"/>
      <sheetName val="MTM_with_Yields"/>
      <sheetName val="Security_Holding_June_04"/>
      <sheetName val="Holding_Position2"/>
      <sheetName val="Maturity_Profile2"/>
      <sheetName val="PIVOT_ALL2"/>
      <sheetName val="MTM_with_Yields2"/>
      <sheetName val="Security_Holding_June_042"/>
      <sheetName val="Holding_Position1"/>
      <sheetName val="Maturity_Profile1"/>
      <sheetName val="PIVOT_ALL1"/>
      <sheetName val="MTM_with_Yields1"/>
      <sheetName val="Security_Holding_June_041"/>
      <sheetName val="Profit Worksheet"/>
      <sheetName val="Sheet2"/>
      <sheetName val="Rate Input"/>
      <sheetName val="Sheet3"/>
      <sheetName val="Implied Rate"/>
      <sheetName val="BAHRAIN"/>
      <sheetName val="DOHA QATAR "/>
      <sheetName val="PAKISTAN"/>
      <sheetName val="rate "/>
      <sheetName val="UAE"/>
      <sheetName val="A-C CODE &amp; NAME"/>
      <sheetName val="Lookups"/>
      <sheetName val="CHALLAN"/>
    </sheetNames>
    <sheetDataSet>
      <sheetData sheetId="0" refreshError="1"/>
      <sheetData sheetId="1" refreshError="1"/>
      <sheetData sheetId="2" refreshError="1">
        <row r="3">
          <cell r="B3">
            <v>0</v>
          </cell>
          <cell r="C3" t="str">
            <v>0 to 1</v>
          </cell>
        </row>
        <row r="4">
          <cell r="B4">
            <v>1</v>
          </cell>
          <cell r="C4" t="str">
            <v>1 to 2</v>
          </cell>
        </row>
        <row r="5">
          <cell r="B5">
            <v>2</v>
          </cell>
          <cell r="C5" t="str">
            <v>2 to 3</v>
          </cell>
        </row>
        <row r="6">
          <cell r="B6">
            <v>3</v>
          </cell>
          <cell r="C6" t="str">
            <v>3 to 4</v>
          </cell>
        </row>
        <row r="7">
          <cell r="B7">
            <v>4</v>
          </cell>
          <cell r="C7" t="str">
            <v>4 to 5</v>
          </cell>
        </row>
        <row r="8">
          <cell r="B8">
            <v>5</v>
          </cell>
          <cell r="C8" t="str">
            <v>5 to 7</v>
          </cell>
        </row>
        <row r="9">
          <cell r="B9">
            <v>7</v>
          </cell>
          <cell r="C9" t="str">
            <v>7 to 10</v>
          </cell>
        </row>
        <row r="10">
          <cell r="B10">
            <v>10</v>
          </cell>
          <cell r="C10" t="str">
            <v>10 to 15</v>
          </cell>
        </row>
        <row r="11">
          <cell r="B11">
            <v>15</v>
          </cell>
          <cell r="C11" t="str">
            <v>15 to 20</v>
          </cell>
        </row>
        <row r="12">
          <cell r="B12">
            <v>20</v>
          </cell>
          <cell r="C12" t="str">
            <v xml:space="preserve">20 to </v>
          </cell>
        </row>
      </sheetData>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Sheet2"/>
      <sheetName val="Sheet3"/>
      <sheetName val="Ranges"/>
      <sheetName val="AR Drop Downs"/>
    </sheetNames>
    <sheetDataSet>
      <sheetData sheetId="0"/>
      <sheetData sheetId="1"/>
      <sheetData sheetId="2"/>
      <sheetData sheetId="3" refreshError="1">
        <row r="5">
          <cell r="A5" t="str">
            <v>001001</v>
          </cell>
          <cell r="B5" t="str">
            <v>I/R ON LOANS / SMALL LOANS</v>
          </cell>
          <cell r="C5">
            <v>64392.326999999997</v>
          </cell>
        </row>
        <row r="6">
          <cell r="A6" t="str">
            <v>001005</v>
          </cell>
          <cell r="B6" t="str">
            <v>I/R ON  L.A.F.B.</v>
          </cell>
          <cell r="C6">
            <v>16.131</v>
          </cell>
        </row>
        <row r="7">
          <cell r="A7" t="str">
            <v>001006</v>
          </cell>
          <cell r="B7" t="str">
            <v>I/R ON  L.T.R.</v>
          </cell>
          <cell r="C7">
            <v>28339.732</v>
          </cell>
        </row>
        <row r="8">
          <cell r="A8" t="str">
            <v>001009</v>
          </cell>
          <cell r="B8" t="str">
            <v>SYNDICATION  LOAN</v>
          </cell>
          <cell r="C8">
            <v>91126.183999999994</v>
          </cell>
        </row>
        <row r="9">
          <cell r="A9" t="str">
            <v>001011</v>
          </cell>
          <cell r="B9" t="str">
            <v>I/R ON FOREIGN BILLS PURCHA</v>
          </cell>
          <cell r="C9">
            <v>384.83300000000003</v>
          </cell>
        </row>
        <row r="10">
          <cell r="A10" t="str">
            <v>001012</v>
          </cell>
          <cell r="B10" t="str">
            <v>I/R ON P.A.D.</v>
          </cell>
          <cell r="C10">
            <v>40.752000000000002</v>
          </cell>
        </row>
        <row r="11">
          <cell r="A11" t="str">
            <v>001020</v>
          </cell>
          <cell r="B11" t="str">
            <v>I/R ON OVERDRAFTS</v>
          </cell>
          <cell r="C11">
            <v>15576.852000000001</v>
          </cell>
        </row>
        <row r="12">
          <cell r="A12" t="str">
            <v>001053</v>
          </cell>
          <cell r="B12" t="str">
            <v>CONSUMER LOAN</v>
          </cell>
          <cell r="C12">
            <v>281690.93599999999</v>
          </cell>
        </row>
        <row r="13">
          <cell r="A13" t="str">
            <v>002003</v>
          </cell>
          <cell r="B13" t="str">
            <v>PLACEMENTS/SPECIAL NOTICE A</v>
          </cell>
          <cell r="C13">
            <v>17119.082999999999</v>
          </cell>
        </row>
        <row r="14">
          <cell r="A14" t="str">
            <v>020001</v>
          </cell>
          <cell r="B14" t="str">
            <v>BILLS DISCOUNTED</v>
          </cell>
          <cell r="C14">
            <v>6286.1</v>
          </cell>
        </row>
        <row r="15">
          <cell r="A15" t="str">
            <v>025011</v>
          </cell>
          <cell r="B15" t="str">
            <v>OTHER AREA BRANCHES - OVERS</v>
          </cell>
          <cell r="C15">
            <v>39087.078000000001</v>
          </cell>
        </row>
        <row r="16">
          <cell r="A16" t="str">
            <v>025014</v>
          </cell>
          <cell r="B16" t="str">
            <v>MAIN OFFICE ACCOUNT</v>
          </cell>
          <cell r="C16">
            <v>27126.232</v>
          </cell>
        </row>
        <row r="17">
          <cell r="A17" t="str">
            <v>062001</v>
          </cell>
          <cell r="B17" t="str">
            <v>PLS EXCHANGE-POUND STERLING</v>
          </cell>
          <cell r="C17">
            <v>740.66099999999994</v>
          </cell>
        </row>
        <row r="18">
          <cell r="A18" t="str">
            <v>062002</v>
          </cell>
          <cell r="B18" t="str">
            <v>PLS EXCHANGE-DOLLAR</v>
          </cell>
          <cell r="C18">
            <v>6746.9579999999996</v>
          </cell>
        </row>
        <row r="19">
          <cell r="A19" t="str">
            <v>062004</v>
          </cell>
          <cell r="B19" t="str">
            <v>PLS EXCHANGE OTHER CURRENCI</v>
          </cell>
          <cell r="C19">
            <v>966.74900000000002</v>
          </cell>
        </row>
        <row r="20">
          <cell r="A20" t="str">
            <v>062008</v>
          </cell>
          <cell r="B20" t="str">
            <v>INCOME ON EXCHANGE-EURO-OVE</v>
          </cell>
          <cell r="C20">
            <v>343.46699999999998</v>
          </cell>
        </row>
        <row r="21">
          <cell r="A21" t="str">
            <v>062009</v>
          </cell>
          <cell r="B21" t="str">
            <v>INCOME ON EXCHANGE-JAPAN YE</v>
          </cell>
          <cell r="C21">
            <v>28.573</v>
          </cell>
        </row>
        <row r="22">
          <cell r="A22" t="str">
            <v>062010</v>
          </cell>
          <cell r="B22" t="str">
            <v>PLS EX-GAIN/LOSS ON REV. SW</v>
          </cell>
          <cell r="C22">
            <v>68.247</v>
          </cell>
        </row>
        <row r="23">
          <cell r="A23" t="str">
            <v>062012</v>
          </cell>
          <cell r="B23" t="str">
            <v>PLS EX-GAIN/LOSS ON REV. PA</v>
          </cell>
          <cell r="C23">
            <v>12737.206</v>
          </cell>
        </row>
        <row r="24">
          <cell r="A24" t="str">
            <v>064002</v>
          </cell>
          <cell r="B24" t="str">
            <v>PLS COMMISSION-EXPORT BILLS</v>
          </cell>
          <cell r="C24">
            <v>1323.08</v>
          </cell>
        </row>
        <row r="25">
          <cell r="A25" t="str">
            <v>064003</v>
          </cell>
          <cell r="B25" t="str">
            <v>PLS COM ON IMPORT BILL</v>
          </cell>
          <cell r="C25">
            <v>917.7</v>
          </cell>
        </row>
        <row r="26">
          <cell r="A26" t="str">
            <v>064004</v>
          </cell>
          <cell r="B26" t="str">
            <v>PLS COMMISSION-OPN. OF L/C</v>
          </cell>
          <cell r="C26">
            <v>3191.8780000000002</v>
          </cell>
        </row>
        <row r="27">
          <cell r="A27" t="str">
            <v>064008</v>
          </cell>
          <cell r="B27" t="str">
            <v>PLS COMMISSION-L.G. (INLAND</v>
          </cell>
          <cell r="C27">
            <v>3032.1819999999998</v>
          </cell>
        </row>
        <row r="28">
          <cell r="A28" t="str">
            <v>064010</v>
          </cell>
          <cell r="B28" t="str">
            <v>PLS COMM. BILLS (FBC,IBC,ET</v>
          </cell>
          <cell r="C28">
            <v>60</v>
          </cell>
        </row>
        <row r="29">
          <cell r="A29" t="str">
            <v>064019</v>
          </cell>
          <cell r="B29" t="str">
            <v>FEE FOR RENDERING OTHER SER</v>
          </cell>
          <cell r="C29">
            <v>985.93799999999999</v>
          </cell>
        </row>
        <row r="30">
          <cell r="A30" t="str">
            <v>064022</v>
          </cell>
          <cell r="B30" t="str">
            <v>PLS COM ON ISSUE OF NEW CHE</v>
          </cell>
          <cell r="C30">
            <v>543</v>
          </cell>
        </row>
        <row r="31">
          <cell r="A31" t="str">
            <v>064031</v>
          </cell>
          <cell r="B31" t="str">
            <v>PL.COMMISSION-LC ADVISING (</v>
          </cell>
          <cell r="C31">
            <v>135</v>
          </cell>
        </row>
        <row r="32">
          <cell r="A32" t="str">
            <v>064089</v>
          </cell>
          <cell r="B32" t="str">
            <v>IFDBC</v>
          </cell>
          <cell r="C32">
            <v>2901.91</v>
          </cell>
        </row>
        <row r="33">
          <cell r="A33" t="str">
            <v>064091</v>
          </cell>
          <cell r="B33" t="str">
            <v>IBG COMMISSION</v>
          </cell>
          <cell r="C33">
            <v>782.78</v>
          </cell>
        </row>
        <row r="34">
          <cell r="A34" t="str">
            <v>065004</v>
          </cell>
          <cell r="B34" t="str">
            <v>SERVICE CHARGES ON STAFF LO</v>
          </cell>
          <cell r="C34">
            <v>0</v>
          </cell>
        </row>
        <row r="35">
          <cell r="A35" t="str">
            <v>066001</v>
          </cell>
          <cell r="B35" t="str">
            <v>LOCKERS</v>
          </cell>
          <cell r="C35">
            <v>50</v>
          </cell>
        </row>
        <row r="36">
          <cell r="A36" t="str">
            <v>069070</v>
          </cell>
          <cell r="B36" t="str">
            <v>OTHERS</v>
          </cell>
          <cell r="C36">
            <v>29054.92</v>
          </cell>
        </row>
        <row r="37">
          <cell r="A37" t="str">
            <v>069072</v>
          </cell>
          <cell r="B37" t="str">
            <v>GOVERNMENT OF INDONESIA USD</v>
          </cell>
          <cell r="C37">
            <v>34414.462</v>
          </cell>
        </row>
        <row r="38">
          <cell r="A38" t="str">
            <v>069077</v>
          </cell>
          <cell r="B38" t="str">
            <v>INVESTMENT INCOME ON TABREE</v>
          </cell>
          <cell r="C38">
            <v>9498.4560000000001</v>
          </cell>
        </row>
        <row r="39">
          <cell r="A39" t="str">
            <v>078001</v>
          </cell>
          <cell r="B39" t="str">
            <v>PLS O/R-INCIDENTAL CHARGES</v>
          </cell>
          <cell r="C39">
            <v>1068.999</v>
          </cell>
        </row>
        <row r="40">
          <cell r="A40" t="str">
            <v>078078</v>
          </cell>
          <cell r="B40" t="str">
            <v>AMORTIZATION GAINS - GOP US</v>
          </cell>
          <cell r="C40">
            <v>-1123.5909999999999</v>
          </cell>
        </row>
        <row r="41">
          <cell r="A41" t="str">
            <v>078084</v>
          </cell>
          <cell r="B41" t="str">
            <v>CONSUMER LOAN - PREPAYMENT</v>
          </cell>
          <cell r="C41">
            <v>9659.58</v>
          </cell>
        </row>
        <row r="42">
          <cell r="A42" t="str">
            <v>078085</v>
          </cell>
          <cell r="B42" t="str">
            <v>CONSUMER LOAN - MISC FEES</v>
          </cell>
          <cell r="C42">
            <v>37226.03</v>
          </cell>
        </row>
        <row r="43">
          <cell r="A43" t="str">
            <v>078094</v>
          </cell>
          <cell r="B43" t="str">
            <v>BENEFIT SWITCH RELATED INCO</v>
          </cell>
          <cell r="C43">
            <v>362</v>
          </cell>
        </row>
        <row r="44">
          <cell r="A44" t="str">
            <v>078099</v>
          </cell>
          <cell r="B44" t="str">
            <v>MISCELLANEOUS</v>
          </cell>
          <cell r="C44">
            <v>10</v>
          </cell>
        </row>
        <row r="45">
          <cell r="A45" t="str">
            <v>080001</v>
          </cell>
          <cell r="B45" t="str">
            <v>POSTAGE RECOVERIES - CORPOR</v>
          </cell>
          <cell r="C45">
            <v>1055.27</v>
          </cell>
        </row>
        <row r="46">
          <cell r="A46" t="str">
            <v>080002</v>
          </cell>
          <cell r="B46" t="str">
            <v>TELEX RECOVERIES</v>
          </cell>
          <cell r="C46">
            <v>3177.2719999999999</v>
          </cell>
        </row>
        <row r="47">
          <cell r="A47" t="str">
            <v>080003</v>
          </cell>
          <cell r="B47" t="str">
            <v>TELEGRAM RECOVERIES</v>
          </cell>
          <cell r="C47">
            <v>1043.829</v>
          </cell>
        </row>
        <row r="48">
          <cell r="A48" t="str">
            <v>080009</v>
          </cell>
          <cell r="B48" t="str">
            <v>CLEARING CHEQUE  RECOVERIES</v>
          </cell>
          <cell r="C48">
            <v>1065</v>
          </cell>
        </row>
        <row r="49">
          <cell r="A49" t="str">
            <v>080021</v>
          </cell>
          <cell r="B49" t="str">
            <v>TEZRAFTAAR TT REIMBURSEMENT</v>
          </cell>
          <cell r="C49">
            <v>14000</v>
          </cell>
        </row>
        <row r="50">
          <cell r="A50" t="str">
            <v>080023</v>
          </cell>
          <cell r="B50" t="str">
            <v>INSURANCE RECOVERIES - CONS</v>
          </cell>
          <cell r="C50">
            <v>66424.021999999997</v>
          </cell>
        </row>
        <row r="51">
          <cell r="A51" t="str">
            <v>086001</v>
          </cell>
          <cell r="B51" t="str">
            <v>MARK UP AUTO CAR FINANCE</v>
          </cell>
          <cell r="C51">
            <v>424.89299999999997</v>
          </cell>
        </row>
        <row r="52">
          <cell r="A52" t="str">
            <v>087081</v>
          </cell>
          <cell r="B52" t="str">
            <v>GAIN ON SALE OF INDONESIA U</v>
          </cell>
          <cell r="C52">
            <v>110376.18</v>
          </cell>
        </row>
        <row r="53">
          <cell r="A53" t="str">
            <v>110018</v>
          </cell>
          <cell r="B53" t="str">
            <v>BORROWINGS FROM BANKS - FOR</v>
          </cell>
          <cell r="C53">
            <v>611.80499999999995</v>
          </cell>
        </row>
        <row r="54">
          <cell r="A54" t="str">
            <v>114011</v>
          </cell>
          <cell r="B54" t="str">
            <v>INTEREST PAID - CURRENT ACC</v>
          </cell>
          <cell r="C54">
            <v>1425.2070000000001</v>
          </cell>
        </row>
        <row r="55">
          <cell r="A55" t="str">
            <v>114012</v>
          </cell>
          <cell r="B55" t="str">
            <v>INTEREST PAID - CALL ACCOUN</v>
          </cell>
          <cell r="C55">
            <v>54.054000000000002</v>
          </cell>
        </row>
        <row r="56">
          <cell r="A56" t="str">
            <v>122012</v>
          </cell>
          <cell r="B56" t="str">
            <v>SB DEPOSITS - BD</v>
          </cell>
          <cell r="C56">
            <v>1275.6020000000001</v>
          </cell>
        </row>
        <row r="57">
          <cell r="A57" t="str">
            <v>123013</v>
          </cell>
          <cell r="B57" t="str">
            <v>FIXED DEPOSITS BD</v>
          </cell>
          <cell r="C57">
            <v>108196.14599999999</v>
          </cell>
        </row>
        <row r="58">
          <cell r="A58" t="str">
            <v>123019</v>
          </cell>
          <cell r="B58" t="str">
            <v>FIXED DEPOSITS - US $</v>
          </cell>
          <cell r="C58">
            <v>168010.76800000001</v>
          </cell>
        </row>
        <row r="59">
          <cell r="A59" t="str">
            <v>123021</v>
          </cell>
          <cell r="B59" t="str">
            <v>FIXED DEPOSITS - POUND STER</v>
          </cell>
          <cell r="C59">
            <v>4254.7139999999999</v>
          </cell>
        </row>
        <row r="60">
          <cell r="A60" t="str">
            <v>130011</v>
          </cell>
          <cell r="B60" t="str">
            <v>OTHER AREA BRANCHES - OVERS</v>
          </cell>
          <cell r="C60">
            <v>8.5939999999999994</v>
          </cell>
        </row>
        <row r="61">
          <cell r="A61" t="str">
            <v>130014</v>
          </cell>
          <cell r="B61" t="str">
            <v>MAIN OFFICE ACCOUNT</v>
          </cell>
          <cell r="C61">
            <v>27126.254000000001</v>
          </cell>
        </row>
        <row r="62">
          <cell r="A62" t="str">
            <v>140010</v>
          </cell>
          <cell r="B62" t="str">
            <v>BASIC SALARIES - EXECUTIVES</v>
          </cell>
          <cell r="C62">
            <v>15642</v>
          </cell>
        </row>
        <row r="63">
          <cell r="A63" t="str">
            <v>140011</v>
          </cell>
          <cell r="B63" t="str">
            <v>BASIC SALARIES - OFFICERS</v>
          </cell>
          <cell r="C63">
            <v>37527</v>
          </cell>
        </row>
        <row r="64">
          <cell r="A64" t="str">
            <v>140012</v>
          </cell>
          <cell r="B64" t="str">
            <v>BASIC SALARIES - CLERICAL</v>
          </cell>
          <cell r="C64">
            <v>5256</v>
          </cell>
        </row>
        <row r="65">
          <cell r="A65" t="str">
            <v>142001</v>
          </cell>
          <cell r="B65" t="str">
            <v>CASUAL LABOUR</v>
          </cell>
          <cell r="C65">
            <v>58</v>
          </cell>
        </row>
        <row r="66">
          <cell r="A66" t="str">
            <v>145020</v>
          </cell>
          <cell r="B66" t="str">
            <v>OTHER ALLOWANCES</v>
          </cell>
          <cell r="C66">
            <v>38950</v>
          </cell>
        </row>
        <row r="67">
          <cell r="A67" t="str">
            <v>145061</v>
          </cell>
          <cell r="B67" t="str">
            <v>AIR TICKETS TO OVERSEAS STA</v>
          </cell>
          <cell r="C67">
            <v>128.38</v>
          </cell>
        </row>
        <row r="68">
          <cell r="A68" t="str">
            <v>145064</v>
          </cell>
          <cell r="B68" t="str">
            <v>DISLOCATION ALLOWANCE</v>
          </cell>
          <cell r="C68">
            <v>95.929000000000002</v>
          </cell>
        </row>
        <row r="69">
          <cell r="A69" t="str">
            <v>145067</v>
          </cell>
          <cell r="B69" t="str">
            <v>TEZRAFTAR EVENING /FRIDAY A</v>
          </cell>
          <cell r="C69">
            <v>1023</v>
          </cell>
        </row>
        <row r="70">
          <cell r="A70" t="str">
            <v>148001</v>
          </cell>
          <cell r="B70" t="str">
            <v>MESSENGER / OFFICE BOYS</v>
          </cell>
          <cell r="C70">
            <v>1100</v>
          </cell>
        </row>
        <row r="71">
          <cell r="A71" t="str">
            <v>148005</v>
          </cell>
          <cell r="B71" t="str">
            <v>OUTSOURCED DRIVER CHARGES</v>
          </cell>
          <cell r="C71">
            <v>150</v>
          </cell>
        </row>
        <row r="72">
          <cell r="A72" t="str">
            <v>149004</v>
          </cell>
          <cell r="B72" t="str">
            <v>DSA STAFF SALARY</v>
          </cell>
          <cell r="C72">
            <v>2400</v>
          </cell>
        </row>
        <row r="73">
          <cell r="A73" t="str">
            <v>149005</v>
          </cell>
          <cell r="B73" t="str">
            <v>DSA STAFF AGENCY FEE</v>
          </cell>
          <cell r="C73">
            <v>300</v>
          </cell>
        </row>
        <row r="74">
          <cell r="A74" t="str">
            <v>149007</v>
          </cell>
          <cell r="B74" t="str">
            <v>DSA STAFF SALES COMMISSION</v>
          </cell>
          <cell r="C74">
            <v>9541.65</v>
          </cell>
        </row>
        <row r="75">
          <cell r="A75" t="str">
            <v>149008</v>
          </cell>
          <cell r="B75" t="str">
            <v>DSA STAFF VISA EXPENSES</v>
          </cell>
          <cell r="C75">
            <v>221</v>
          </cell>
        </row>
        <row r="76">
          <cell r="A76" t="str">
            <v>149009</v>
          </cell>
          <cell r="B76" t="str">
            <v>DSA STAFF FOREIGN TRAVEL EX</v>
          </cell>
          <cell r="C76">
            <v>800</v>
          </cell>
        </row>
        <row r="77">
          <cell r="A77" t="str">
            <v>150001</v>
          </cell>
          <cell r="B77" t="str">
            <v>OVERTIME</v>
          </cell>
          <cell r="C77">
            <v>149</v>
          </cell>
        </row>
        <row r="78">
          <cell r="A78" t="str">
            <v>152012</v>
          </cell>
          <cell r="B78" t="str">
            <v>MEDIACAL INSURANCE-OVS</v>
          </cell>
          <cell r="C78">
            <v>4389.9870000000001</v>
          </cell>
        </row>
        <row r="79">
          <cell r="A79" t="str">
            <v>155011</v>
          </cell>
          <cell r="B79" t="str">
            <v>EOSB EXPATS</v>
          </cell>
          <cell r="C79">
            <v>759.61</v>
          </cell>
        </row>
        <row r="80">
          <cell r="A80" t="str">
            <v>160010</v>
          </cell>
          <cell r="B80" t="str">
            <v>PROVIDENT FUND - EXECUTIVES</v>
          </cell>
          <cell r="C80">
            <v>88.128</v>
          </cell>
        </row>
        <row r="81">
          <cell r="A81" t="str">
            <v>162001</v>
          </cell>
          <cell r="B81" t="str">
            <v>BENEVOLENT FUND</v>
          </cell>
          <cell r="C81">
            <v>3.7290000000000001</v>
          </cell>
        </row>
        <row r="82">
          <cell r="A82" t="str">
            <v>165001</v>
          </cell>
          <cell r="B82" t="str">
            <v>BONUS PAID  - (OFFICERS)</v>
          </cell>
          <cell r="C82">
            <v>5376.64</v>
          </cell>
        </row>
        <row r="83">
          <cell r="A83" t="str">
            <v>172001</v>
          </cell>
          <cell r="B83" t="str">
            <v>PERFORMANCE AWARDS</v>
          </cell>
          <cell r="C83">
            <v>8502.61</v>
          </cell>
        </row>
        <row r="84">
          <cell r="A84" t="str">
            <v>172002</v>
          </cell>
          <cell r="B84" t="str">
            <v>SALES DEVELOPMENT INCENTIVE</v>
          </cell>
          <cell r="C84">
            <v>2114.48</v>
          </cell>
        </row>
        <row r="85">
          <cell r="A85" t="str">
            <v>180001</v>
          </cell>
          <cell r="B85" t="str">
            <v>RENT - OFFICE</v>
          </cell>
          <cell r="C85">
            <v>18359.419999999998</v>
          </cell>
        </row>
        <row r="86">
          <cell r="A86" t="str">
            <v>180002</v>
          </cell>
          <cell r="B86" t="str">
            <v>RENT - GODOWN</v>
          </cell>
          <cell r="C86">
            <v>296.36399999999998</v>
          </cell>
        </row>
        <row r="87">
          <cell r="A87" t="str">
            <v>180011</v>
          </cell>
          <cell r="B87" t="str">
            <v>RATES &amp; TAXES - TRADE LICEN</v>
          </cell>
          <cell r="C87">
            <v>3640</v>
          </cell>
        </row>
        <row r="88">
          <cell r="A88" t="str">
            <v>180012</v>
          </cell>
          <cell r="B88" t="str">
            <v>RATES &amp; TAXES - COMMERCIAL</v>
          </cell>
          <cell r="C88">
            <v>9607.6659999999993</v>
          </cell>
        </row>
        <row r="89">
          <cell r="A89" t="str">
            <v>190001</v>
          </cell>
          <cell r="B89" t="str">
            <v>GAS - ELECTRICITY-OFFICE</v>
          </cell>
          <cell r="C89">
            <v>1518.7619999999999</v>
          </cell>
        </row>
        <row r="90">
          <cell r="A90" t="str">
            <v>190002</v>
          </cell>
          <cell r="B90" t="str">
            <v>GAS - ELECTRICITY-RESIDENCE</v>
          </cell>
          <cell r="C90">
            <v>5.74</v>
          </cell>
        </row>
        <row r="91">
          <cell r="A91" t="str">
            <v>195001</v>
          </cell>
          <cell r="B91" t="str">
            <v>INSURANCE-FIRE/THEIFT</v>
          </cell>
          <cell r="C91">
            <v>832.03599999999994</v>
          </cell>
        </row>
        <row r="92">
          <cell r="A92" t="str">
            <v>195011</v>
          </cell>
          <cell r="B92" t="str">
            <v>GOSI LOCAL</v>
          </cell>
          <cell r="C92">
            <v>6062.3739999999998</v>
          </cell>
        </row>
        <row r="93">
          <cell r="A93" t="str">
            <v>195012</v>
          </cell>
          <cell r="B93" t="str">
            <v>INSURANCE-FIRE/THEFT</v>
          </cell>
          <cell r="C93">
            <v>214.386</v>
          </cell>
        </row>
        <row r="94">
          <cell r="A94" t="str">
            <v>200002</v>
          </cell>
          <cell r="B94" t="str">
            <v>RETAINER'S FEES</v>
          </cell>
          <cell r="C94">
            <v>1429.9159999999999</v>
          </cell>
        </row>
        <row r="95">
          <cell r="A95" t="str">
            <v>200006</v>
          </cell>
          <cell r="B95" t="str">
            <v>LEGAL CHARGES - STAFF MATTE</v>
          </cell>
          <cell r="C95">
            <v>15080</v>
          </cell>
        </row>
        <row r="96">
          <cell r="A96" t="str">
            <v>200007</v>
          </cell>
          <cell r="B96" t="str">
            <v>LEGAL CHARGES - OPERATIONS</v>
          </cell>
          <cell r="C96">
            <v>3126.3620000000001</v>
          </cell>
        </row>
        <row r="97">
          <cell r="A97" t="str">
            <v>200008</v>
          </cell>
          <cell r="B97" t="str">
            <v>PROFESSIONAL &amp; CONSULTANCY</v>
          </cell>
          <cell r="C97">
            <v>1283</v>
          </cell>
        </row>
        <row r="98">
          <cell r="A98" t="str">
            <v>205001</v>
          </cell>
          <cell r="B98" t="str">
            <v>POSTAGE</v>
          </cell>
          <cell r="C98">
            <v>865</v>
          </cell>
        </row>
        <row r="99">
          <cell r="A99" t="str">
            <v>205005</v>
          </cell>
          <cell r="B99" t="str">
            <v>COURIER CHARGES - CORPORATE</v>
          </cell>
          <cell r="C99">
            <v>847.77800000000002</v>
          </cell>
        </row>
        <row r="100">
          <cell r="A100" t="str">
            <v>206001</v>
          </cell>
          <cell r="B100" t="str">
            <v>TELEPHONE / TRUNK CALL - OF</v>
          </cell>
          <cell r="C100">
            <v>7864.88</v>
          </cell>
        </row>
        <row r="101">
          <cell r="A101" t="str">
            <v>206011</v>
          </cell>
          <cell r="B101" t="str">
            <v>FAX - OFFICE</v>
          </cell>
          <cell r="C101">
            <v>260</v>
          </cell>
        </row>
        <row r="102">
          <cell r="A102" t="str">
            <v>207011</v>
          </cell>
          <cell r="B102" t="str">
            <v>TELEPHONE LINE FOR REUTERS/</v>
          </cell>
          <cell r="C102">
            <v>1309.8879999999999</v>
          </cell>
        </row>
        <row r="103">
          <cell r="A103" t="str">
            <v>208002</v>
          </cell>
          <cell r="B103" t="str">
            <v>RUETER FEE / SWIFT EXPENSES</v>
          </cell>
          <cell r="C103">
            <v>477.47800000000001</v>
          </cell>
        </row>
        <row r="104">
          <cell r="A104" t="str">
            <v>208003</v>
          </cell>
          <cell r="B104" t="str">
            <v>SOFTWARE CHARGES</v>
          </cell>
          <cell r="C104">
            <v>303.67700000000002</v>
          </cell>
        </row>
        <row r="105">
          <cell r="A105" t="str">
            <v>208004</v>
          </cell>
          <cell r="B105" t="str">
            <v>USER LICENSE CHARGES</v>
          </cell>
          <cell r="C105">
            <v>44.616</v>
          </cell>
        </row>
        <row r="106">
          <cell r="A106" t="str">
            <v>208012</v>
          </cell>
          <cell r="B106" t="str">
            <v>BENEFIT SWITCH EXPENSES</v>
          </cell>
          <cell r="C106">
            <v>7073.66</v>
          </cell>
        </row>
        <row r="107">
          <cell r="A107" t="str">
            <v>215001</v>
          </cell>
          <cell r="B107" t="str">
            <v>AUDITOR'S FEES</v>
          </cell>
          <cell r="C107">
            <v>2865.2</v>
          </cell>
        </row>
        <row r="108">
          <cell r="A108" t="str">
            <v>215003</v>
          </cell>
          <cell r="B108" t="str">
            <v>OUT OF POCKET EXPENSES</v>
          </cell>
          <cell r="C108">
            <v>1200</v>
          </cell>
        </row>
        <row r="109">
          <cell r="A109" t="str">
            <v>218001</v>
          </cell>
          <cell r="B109" t="str">
            <v>DEPRECIATION-ELECTRICAL &amp; O</v>
          </cell>
          <cell r="C109">
            <v>2919.252</v>
          </cell>
        </row>
        <row r="110">
          <cell r="A110" t="str">
            <v>219001</v>
          </cell>
          <cell r="B110" t="str">
            <v>DEPRECIATION -VEHICLE OFFIC</v>
          </cell>
          <cell r="C110">
            <v>635.779</v>
          </cell>
        </row>
        <row r="111">
          <cell r="A111" t="str">
            <v>220012</v>
          </cell>
          <cell r="B111" t="str">
            <v>FURNITURE &amp; FIXTURES WOODEN</v>
          </cell>
          <cell r="C111">
            <v>2347.2669999999998</v>
          </cell>
        </row>
        <row r="112">
          <cell r="A112" t="str">
            <v>221003</v>
          </cell>
          <cell r="B112" t="str">
            <v>DEPRECIATION-LEASE HOLD IMP</v>
          </cell>
          <cell r="C112">
            <v>1481.6659999999999</v>
          </cell>
        </row>
        <row r="113">
          <cell r="A113" t="str">
            <v>222001</v>
          </cell>
          <cell r="B113" t="str">
            <v>DEPRECIATION IT HARDWARE-PC</v>
          </cell>
          <cell r="C113">
            <v>4434.2139999999999</v>
          </cell>
        </row>
        <row r="114">
          <cell r="A114" t="str">
            <v>223001</v>
          </cell>
          <cell r="B114" t="str">
            <v>I T SOFTWARE</v>
          </cell>
          <cell r="C114">
            <v>2954.2719999999999</v>
          </cell>
        </row>
        <row r="115">
          <cell r="A115" t="str">
            <v>225002</v>
          </cell>
          <cell r="B115" t="str">
            <v>REPAIR - MACHINE/EQUIPMENT</v>
          </cell>
          <cell r="C115">
            <v>85</v>
          </cell>
        </row>
        <row r="116">
          <cell r="A116" t="str">
            <v>225007</v>
          </cell>
          <cell r="B116" t="str">
            <v>REPAIRS - I T HARDWARE</v>
          </cell>
          <cell r="C116">
            <v>1844.9159999999999</v>
          </cell>
        </row>
        <row r="117">
          <cell r="A117" t="str">
            <v>225008</v>
          </cell>
          <cell r="B117" t="str">
            <v>REPAIRS - CABLING</v>
          </cell>
          <cell r="C117">
            <v>11.196</v>
          </cell>
        </row>
        <row r="118">
          <cell r="A118" t="str">
            <v>225010</v>
          </cell>
          <cell r="B118" t="str">
            <v>VEHICLE REPAIR OFFICERS</v>
          </cell>
          <cell r="C118">
            <v>10</v>
          </cell>
        </row>
        <row r="119">
          <cell r="A119" t="str">
            <v>235001</v>
          </cell>
          <cell r="B119" t="str">
            <v>OFFICE STATIONERY</v>
          </cell>
          <cell r="C119">
            <v>879.00699999999995</v>
          </cell>
        </row>
        <row r="120">
          <cell r="A120" t="str">
            <v>235002</v>
          </cell>
          <cell r="B120" t="str">
            <v>SECURITY STATIONERY</v>
          </cell>
          <cell r="C120">
            <v>13.6</v>
          </cell>
        </row>
        <row r="121">
          <cell r="A121" t="str">
            <v>235004</v>
          </cell>
          <cell r="B121" t="str">
            <v>PRINTING STATIONERY</v>
          </cell>
          <cell r="C121">
            <v>1209.576</v>
          </cell>
        </row>
        <row r="122">
          <cell r="A122" t="str">
            <v>235006</v>
          </cell>
          <cell r="B122" t="str">
            <v>COMPUTER STATIONERY (CONSUM</v>
          </cell>
          <cell r="C122">
            <v>269.8</v>
          </cell>
        </row>
        <row r="123">
          <cell r="A123" t="str">
            <v>237001</v>
          </cell>
          <cell r="B123" t="str">
            <v>OFFICE RUNNING EXPENSES</v>
          </cell>
          <cell r="C123">
            <v>448.71</v>
          </cell>
        </row>
        <row r="124">
          <cell r="A124" t="str">
            <v>237002</v>
          </cell>
          <cell r="B124" t="str">
            <v>JANITORIAL CHARGES</v>
          </cell>
          <cell r="C124">
            <v>370</v>
          </cell>
        </row>
        <row r="125">
          <cell r="A125" t="str">
            <v>240005</v>
          </cell>
          <cell r="B125" t="str">
            <v>BILLBOARDS AND SIGNAGE</v>
          </cell>
          <cell r="C125">
            <v>58.784999999999997</v>
          </cell>
        </row>
        <row r="126">
          <cell r="A126" t="str">
            <v>240009</v>
          </cell>
          <cell r="B126" t="str">
            <v>PRESS ADVERTISING</v>
          </cell>
          <cell r="C126">
            <v>393.81</v>
          </cell>
        </row>
        <row r="127">
          <cell r="A127" t="str">
            <v>240015</v>
          </cell>
          <cell r="B127" t="str">
            <v>MISCELLANEOUS</v>
          </cell>
          <cell r="C127">
            <v>5748.04</v>
          </cell>
        </row>
        <row r="128">
          <cell r="A128" t="str">
            <v>245001</v>
          </cell>
          <cell r="B128" t="str">
            <v>ENTERTAINMENT</v>
          </cell>
          <cell r="C128">
            <v>638.57000000000005</v>
          </cell>
        </row>
        <row r="129">
          <cell r="A129" t="str">
            <v>245002</v>
          </cell>
          <cell r="B129" t="str">
            <v>CUSTOMERS GUESTS-OUTSIDE BA</v>
          </cell>
          <cell r="C129">
            <v>140.72</v>
          </cell>
        </row>
        <row r="130">
          <cell r="A130" t="str">
            <v>255006</v>
          </cell>
          <cell r="B130" t="str">
            <v>VEHICLE FUEL -OFFICE</v>
          </cell>
          <cell r="C130">
            <v>90</v>
          </cell>
        </row>
        <row r="131">
          <cell r="A131" t="str">
            <v>255007</v>
          </cell>
          <cell r="B131" t="str">
            <v>VEHICLE TAXES &amp; INS. EXECUT</v>
          </cell>
          <cell r="C131">
            <v>62.277000000000001</v>
          </cell>
        </row>
        <row r="132">
          <cell r="A132" t="str">
            <v>255009</v>
          </cell>
          <cell r="B132" t="str">
            <v>VEHICLE REPAIR -EXECUTIVES</v>
          </cell>
          <cell r="C132">
            <v>43.8</v>
          </cell>
        </row>
        <row r="133">
          <cell r="A133" t="str">
            <v>260001</v>
          </cell>
          <cell r="B133" t="str">
            <v>SUBSCRIPTIONS PERIODICAL /</v>
          </cell>
          <cell r="C133">
            <v>32</v>
          </cell>
        </row>
        <row r="134">
          <cell r="A134" t="str">
            <v>260002</v>
          </cell>
          <cell r="B134" t="str">
            <v>SUBSCRIPTIONS INSTITUTIONS</v>
          </cell>
          <cell r="C134">
            <v>125</v>
          </cell>
        </row>
        <row r="135">
          <cell r="A135" t="str">
            <v>270006</v>
          </cell>
          <cell r="B135" t="str">
            <v>TRAVELLING INLAND HOTEL STA</v>
          </cell>
          <cell r="C135">
            <v>874.71</v>
          </cell>
        </row>
        <row r="136">
          <cell r="A136" t="str">
            <v>270008</v>
          </cell>
          <cell r="B136" t="str">
            <v>TRAVELLING FOREIGN TA / DA</v>
          </cell>
          <cell r="C136">
            <v>347.14499999999998</v>
          </cell>
        </row>
        <row r="137">
          <cell r="A137" t="str">
            <v>270009</v>
          </cell>
          <cell r="B137" t="str">
            <v>TRAVELLING FOREIGN HOTEL ST</v>
          </cell>
          <cell r="C137">
            <v>1377.4</v>
          </cell>
        </row>
        <row r="138">
          <cell r="A138" t="str">
            <v>270010</v>
          </cell>
          <cell r="B138" t="str">
            <v>TRAVELLING FOREIGN AIR-FARE</v>
          </cell>
          <cell r="C138">
            <v>333</v>
          </cell>
        </row>
        <row r="139">
          <cell r="A139" t="str">
            <v>271001</v>
          </cell>
          <cell r="B139" t="str">
            <v>SECURITY GUARDS CHARGES</v>
          </cell>
          <cell r="C139">
            <v>8760</v>
          </cell>
        </row>
        <row r="140">
          <cell r="A140" t="str">
            <v>272001</v>
          </cell>
          <cell r="B140" t="str">
            <v>CASH TRANSPORT CHARGES</v>
          </cell>
          <cell r="C140">
            <v>815.07</v>
          </cell>
        </row>
        <row r="141">
          <cell r="A141" t="str">
            <v>275001</v>
          </cell>
          <cell r="B141" t="str">
            <v>CONVEYANCE (LOCAL)</v>
          </cell>
          <cell r="C141">
            <v>50.7</v>
          </cell>
        </row>
        <row r="142">
          <cell r="A142" t="str">
            <v>283003</v>
          </cell>
          <cell r="B142" t="str">
            <v>SEMINAR</v>
          </cell>
          <cell r="C142">
            <v>536.95500000000004</v>
          </cell>
        </row>
        <row r="143">
          <cell r="A143" t="str">
            <v>283004</v>
          </cell>
          <cell r="B143" t="str">
            <v>OTHERS</v>
          </cell>
          <cell r="C143">
            <v>133.51400000000001</v>
          </cell>
        </row>
        <row r="144">
          <cell r="A144" t="str">
            <v>285007</v>
          </cell>
          <cell r="B144" t="str">
            <v>VISA EXP -VISITORS</v>
          </cell>
          <cell r="C144">
            <v>30</v>
          </cell>
        </row>
        <row r="145">
          <cell r="A145" t="str">
            <v>285008</v>
          </cell>
          <cell r="B145" t="str">
            <v>VISA EXP -STAFF</v>
          </cell>
          <cell r="C145">
            <v>313.08100000000002</v>
          </cell>
        </row>
        <row r="146">
          <cell r="A146" t="str">
            <v>285042</v>
          </cell>
          <cell r="B146" t="str">
            <v>CHEQUE RETURN CHARGES</v>
          </cell>
          <cell r="C146">
            <v>480</v>
          </cell>
        </row>
        <row r="147">
          <cell r="A147" t="str">
            <v>285088</v>
          </cell>
          <cell r="B147" t="str">
            <v>CREDIT CARD &amp; CONSUMER LOAN</v>
          </cell>
          <cell r="C147">
            <v>8817.7119999999995</v>
          </cell>
        </row>
        <row r="148">
          <cell r="A148" t="str">
            <v>285090</v>
          </cell>
          <cell r="B148" t="str">
            <v>AFS MISC EXPENSES</v>
          </cell>
          <cell r="C148">
            <v>743.30499999999995</v>
          </cell>
        </row>
        <row r="149">
          <cell r="A149" t="str">
            <v>285091</v>
          </cell>
          <cell r="B149" t="str">
            <v>MASTER CARD MISC EXPENSES</v>
          </cell>
          <cell r="C149">
            <v>1509</v>
          </cell>
        </row>
        <row r="150">
          <cell r="A150" t="str">
            <v>285092</v>
          </cell>
          <cell r="B150" t="str">
            <v>GIFT/GIVEWAYS EXP</v>
          </cell>
          <cell r="C150">
            <v>46</v>
          </cell>
        </row>
        <row r="151">
          <cell r="A151" t="str">
            <v>285094</v>
          </cell>
          <cell r="B151" t="str">
            <v>FOREIGN BANK CHARGES</v>
          </cell>
          <cell r="C151">
            <v>60.47</v>
          </cell>
        </row>
        <row r="152">
          <cell r="A152" t="str">
            <v>288001</v>
          </cell>
          <cell r="B152" t="str">
            <v>HO SHARE OF EXPENSES</v>
          </cell>
          <cell r="C152">
            <v>13480</v>
          </cell>
        </row>
        <row r="153">
          <cell r="A153" t="str">
            <v>290011</v>
          </cell>
          <cell r="B153" t="str">
            <v>IT CHARGES PAID TO HO</v>
          </cell>
          <cell r="C153">
            <v>1507.998</v>
          </cell>
        </row>
        <row r="157">
          <cell r="A157" t="str">
            <v>301011</v>
          </cell>
          <cell r="B157" t="str">
            <v>CAPITAL AT OVERSEAS BRANCHE</v>
          </cell>
          <cell r="C157">
            <v>2300000</v>
          </cell>
        </row>
        <row r="158">
          <cell r="A158" t="str">
            <v>307001</v>
          </cell>
          <cell r="B158" t="str">
            <v>SURPLUS/DIMINUTION ON REVAL</v>
          </cell>
          <cell r="C158">
            <v>411501.201</v>
          </cell>
        </row>
        <row r="159">
          <cell r="A159" t="str">
            <v>309012</v>
          </cell>
          <cell r="B159" t="str">
            <v>UNREMITTED PROFIT OF FOREIG</v>
          </cell>
          <cell r="C159">
            <v>4470330.3289999999</v>
          </cell>
        </row>
        <row r="160">
          <cell r="A160" t="str">
            <v>321004</v>
          </cell>
          <cell r="B160" t="str">
            <v>CURRENT DEPOSITS (UNCLAIMED</v>
          </cell>
          <cell r="C160">
            <v>163700.01199999999</v>
          </cell>
        </row>
        <row r="161">
          <cell r="A161" t="str">
            <v>321052</v>
          </cell>
          <cell r="B161" t="str">
            <v>CURRENT DEPOSITS BD</v>
          </cell>
          <cell r="C161">
            <v>2613612.4909999999</v>
          </cell>
        </row>
        <row r="162">
          <cell r="A162" t="str">
            <v>322012</v>
          </cell>
          <cell r="B162" t="str">
            <v>CALL DEPOSITS BD</v>
          </cell>
          <cell r="C162">
            <v>30986.991000000002</v>
          </cell>
        </row>
        <row r="163">
          <cell r="A163" t="str">
            <v>322015</v>
          </cell>
          <cell r="B163" t="str">
            <v>CALL DEPOSITS USD</v>
          </cell>
          <cell r="C163">
            <v>615.85799999999995</v>
          </cell>
        </row>
        <row r="164">
          <cell r="A164" t="str">
            <v>322016</v>
          </cell>
          <cell r="B164" t="str">
            <v>CALL DEPOSITS POUND STLG</v>
          </cell>
          <cell r="C164">
            <v>7020.692</v>
          </cell>
        </row>
        <row r="165">
          <cell r="A165" t="str">
            <v>322018</v>
          </cell>
          <cell r="B165" t="str">
            <v>CALL DEPOSITS EURO</v>
          </cell>
          <cell r="C165">
            <v>15.346</v>
          </cell>
        </row>
        <row r="166">
          <cell r="A166" t="str">
            <v>322021</v>
          </cell>
          <cell r="B166" t="str">
            <v>AL-AMMAN DEPOSITS - BAHRAIN</v>
          </cell>
          <cell r="C166">
            <v>749399.89</v>
          </cell>
        </row>
        <row r="167">
          <cell r="A167" t="str">
            <v>325001</v>
          </cell>
          <cell r="B167" t="str">
            <v>FOREIGN CURRENCY CD US $</v>
          </cell>
          <cell r="C167">
            <v>36736.915999999997</v>
          </cell>
        </row>
        <row r="168">
          <cell r="A168" t="str">
            <v>325002</v>
          </cell>
          <cell r="B168" t="str">
            <v>FOREIGN CURRENCY CD P.STG.</v>
          </cell>
          <cell r="C168">
            <v>1982.94</v>
          </cell>
        </row>
        <row r="169">
          <cell r="A169" t="str">
            <v>341001</v>
          </cell>
          <cell r="B169" t="str">
            <v>MARGIN ON LG -</v>
          </cell>
          <cell r="C169">
            <v>26248</v>
          </cell>
        </row>
        <row r="170">
          <cell r="A170" t="str">
            <v>342001</v>
          </cell>
          <cell r="B170" t="str">
            <v>SUNDRY DEPOSITS-MARGIN ON L</v>
          </cell>
          <cell r="C170">
            <v>3526</v>
          </cell>
        </row>
        <row r="171">
          <cell r="A171" t="str">
            <v>343073</v>
          </cell>
          <cell r="B171" t="str">
            <v>SD/SC PAKISTAN SCHOOL FEE</v>
          </cell>
          <cell r="C171">
            <v>0</v>
          </cell>
        </row>
        <row r="172">
          <cell r="A172" t="str">
            <v>343089</v>
          </cell>
          <cell r="B172" t="str">
            <v>CASH RECEIVED FOR TEZRAFTAR</v>
          </cell>
          <cell r="C172">
            <v>0</v>
          </cell>
        </row>
        <row r="173">
          <cell r="A173" t="str">
            <v>344001</v>
          </cell>
          <cell r="B173" t="str">
            <v>SUD CE A/C ACCOUNTS DEPARTM</v>
          </cell>
          <cell r="C173">
            <v>56618.239999999998</v>
          </cell>
        </row>
        <row r="174">
          <cell r="A174" t="str">
            <v>344008</v>
          </cell>
          <cell r="B174" t="str">
            <v>SD.A/C SUNDRY FDR</v>
          </cell>
          <cell r="C174">
            <v>0</v>
          </cell>
        </row>
        <row r="175">
          <cell r="A175" t="str">
            <v>344024</v>
          </cell>
          <cell r="B175" t="str">
            <v>CUSTOMER SALARY BAHRAIN</v>
          </cell>
          <cell r="C175">
            <v>0</v>
          </cell>
        </row>
        <row r="176">
          <cell r="A176" t="str">
            <v>344062</v>
          </cell>
          <cell r="B176" t="str">
            <v>S/CREDIT CARD PAYMENT THROU</v>
          </cell>
          <cell r="C176">
            <v>2504.3879999999999</v>
          </cell>
        </row>
        <row r="177">
          <cell r="A177" t="str">
            <v>344068</v>
          </cell>
          <cell r="B177" t="str">
            <v>CASH MASTER CARD</v>
          </cell>
          <cell r="C177">
            <v>1419.5</v>
          </cell>
        </row>
        <row r="178">
          <cell r="A178" t="str">
            <v>344078</v>
          </cell>
          <cell r="B178" t="str">
            <v>TT / DD/FDD HOME REMITT. CA</v>
          </cell>
          <cell r="C178">
            <v>0</v>
          </cell>
        </row>
        <row r="179">
          <cell r="A179" t="str">
            <v>344088</v>
          </cell>
          <cell r="B179" t="str">
            <v>UN-CLAIMED DEPOSITS</v>
          </cell>
          <cell r="C179">
            <v>63.381</v>
          </cell>
        </row>
        <row r="180">
          <cell r="A180" t="str">
            <v>344092</v>
          </cell>
          <cell r="B180" t="str">
            <v>UNCLAIMED PAYORDER</v>
          </cell>
          <cell r="C180">
            <v>51173.116999999998</v>
          </cell>
        </row>
        <row r="181">
          <cell r="A181" t="str">
            <v>346011</v>
          </cell>
          <cell r="B181" t="str">
            <v>KEY DEPOSIT LOCKERS - OVERS</v>
          </cell>
          <cell r="C181">
            <v>1265</v>
          </cell>
        </row>
        <row r="182">
          <cell r="A182" t="str">
            <v>349001</v>
          </cell>
          <cell r="B182" t="str">
            <v>SD-CLEARING ADJUSTMENT</v>
          </cell>
          <cell r="C182">
            <v>0</v>
          </cell>
        </row>
        <row r="183">
          <cell r="A183" t="str">
            <v>349012</v>
          </cell>
          <cell r="B183" t="str">
            <v>SE-CLEARING ADJUSTMENT-OVER</v>
          </cell>
          <cell r="C183">
            <v>0</v>
          </cell>
        </row>
        <row r="184">
          <cell r="A184" t="str">
            <v>359008</v>
          </cell>
          <cell r="B184" t="str">
            <v>EXCESS CASH</v>
          </cell>
          <cell r="C184">
            <v>58.204999999999998</v>
          </cell>
        </row>
        <row r="185">
          <cell r="A185" t="str">
            <v>359067</v>
          </cell>
          <cell r="B185" t="str">
            <v>SD G.P.F</v>
          </cell>
          <cell r="C185">
            <v>176.27099999999999</v>
          </cell>
        </row>
        <row r="186">
          <cell r="A186" t="str">
            <v>359069</v>
          </cell>
          <cell r="B186" t="str">
            <v>SD B.F (OLD OPTION)</v>
          </cell>
          <cell r="C186">
            <v>7.4539999999999997</v>
          </cell>
        </row>
        <row r="187">
          <cell r="A187" t="str">
            <v>359070</v>
          </cell>
          <cell r="B187" t="str">
            <v>SD-B.F.(NEW OPTION)</v>
          </cell>
          <cell r="C187">
            <v>9.8330000000000002</v>
          </cell>
        </row>
        <row r="188">
          <cell r="A188" t="str">
            <v>359073</v>
          </cell>
          <cell r="B188" t="str">
            <v>SD MONETARY ASSISTANCE</v>
          </cell>
          <cell r="C188">
            <v>0.80700000000000005</v>
          </cell>
        </row>
        <row r="189">
          <cell r="A189" t="str">
            <v>359083</v>
          </cell>
          <cell r="B189" t="str">
            <v>SD PARKING ACCOUNT</v>
          </cell>
          <cell r="C189">
            <v>0</v>
          </cell>
        </row>
        <row r="190">
          <cell r="A190" t="str">
            <v>359096</v>
          </cell>
          <cell r="B190" t="str">
            <v>CASH PURGED IN ATM</v>
          </cell>
          <cell r="C190">
            <v>570</v>
          </cell>
        </row>
        <row r="191">
          <cell r="A191" t="str">
            <v>362001</v>
          </cell>
          <cell r="B191" t="str">
            <v>DEMAND DEP. FROM BANKS  (J.</v>
          </cell>
          <cell r="C191">
            <v>11568.24</v>
          </cell>
        </row>
        <row r="192">
          <cell r="A192" t="str">
            <v>366012</v>
          </cell>
          <cell r="B192" t="str">
            <v>CURRENT DEPOSITS UBL OVERSE</v>
          </cell>
          <cell r="C192">
            <v>73032.324999999997</v>
          </cell>
        </row>
        <row r="193">
          <cell r="A193" t="str">
            <v>381012</v>
          </cell>
          <cell r="B193" t="str">
            <v>PLS SAVING DEP-BD OVERSEAS</v>
          </cell>
          <cell r="C193">
            <v>1366136.976</v>
          </cell>
        </row>
        <row r="194">
          <cell r="A194" t="str">
            <v>401002</v>
          </cell>
          <cell r="B194" t="str">
            <v>FIXED DEPOSIT - 2 MONTHS</v>
          </cell>
          <cell r="C194">
            <v>43929.493000000002</v>
          </cell>
        </row>
        <row r="195">
          <cell r="A195" t="str">
            <v>401021</v>
          </cell>
          <cell r="B195" t="str">
            <v>FIXED DEPOSITS BD - ONE MON</v>
          </cell>
          <cell r="C195">
            <v>6208406.517</v>
          </cell>
        </row>
        <row r="196">
          <cell r="A196" t="str">
            <v>401022</v>
          </cell>
          <cell r="B196" t="str">
            <v>FIXED DEP. BD - THREE MONTH</v>
          </cell>
          <cell r="C196">
            <v>2603592.2439999999</v>
          </cell>
        </row>
        <row r="197">
          <cell r="A197" t="str">
            <v>401023</v>
          </cell>
          <cell r="B197" t="str">
            <v>FIXED DEPOSITS BD - SIX MON</v>
          </cell>
          <cell r="C197">
            <v>2389000.6889999998</v>
          </cell>
        </row>
        <row r="198">
          <cell r="A198" t="str">
            <v>401024</v>
          </cell>
          <cell r="B198" t="str">
            <v>FIXED DEPOSITS BD - ONE YEA</v>
          </cell>
          <cell r="C198">
            <v>950590.30200000003</v>
          </cell>
        </row>
        <row r="199">
          <cell r="A199" t="str">
            <v>405001</v>
          </cell>
          <cell r="B199" t="str">
            <v>FC. FIXED DEP. US$ - 3 MONT</v>
          </cell>
          <cell r="C199">
            <v>9873517.3430000003</v>
          </cell>
        </row>
        <row r="200">
          <cell r="A200" t="str">
            <v>405002</v>
          </cell>
          <cell r="B200" t="str">
            <v>FC. FIXED DEP. US$ - 6 MONT</v>
          </cell>
          <cell r="C200">
            <v>1825327.07</v>
          </cell>
        </row>
        <row r="201">
          <cell r="A201" t="str">
            <v>405003</v>
          </cell>
          <cell r="B201" t="str">
            <v>FC. FIXED DEPOSITS US $ - O</v>
          </cell>
          <cell r="C201">
            <v>174276.26699999999</v>
          </cell>
        </row>
        <row r="202">
          <cell r="A202" t="str">
            <v>405013</v>
          </cell>
          <cell r="B202" t="str">
            <v>FC. FIXED DEP. GBP - 1 YEAR</v>
          </cell>
          <cell r="C202">
            <v>6804.0770000000002</v>
          </cell>
        </row>
        <row r="203">
          <cell r="A203" t="str">
            <v>405041</v>
          </cell>
          <cell r="B203" t="str">
            <v>FC. FIXED DEP. US$ - 1 MONT</v>
          </cell>
          <cell r="C203">
            <v>6878544.2520000003</v>
          </cell>
        </row>
        <row r="204">
          <cell r="A204" t="str">
            <v>405042</v>
          </cell>
          <cell r="B204" t="str">
            <v>FC. FIXED DEP. GBP - 1 MONT</v>
          </cell>
          <cell r="C204">
            <v>865344.53399999999</v>
          </cell>
        </row>
        <row r="205">
          <cell r="A205" t="str">
            <v>405054</v>
          </cell>
          <cell r="B205" t="str">
            <v>USD$ - TWO  MONTHS</v>
          </cell>
          <cell r="C205">
            <v>1885000</v>
          </cell>
        </row>
        <row r="206">
          <cell r="A206" t="str">
            <v>421001</v>
          </cell>
          <cell r="B206" t="str">
            <v>PAYORDER ISSUED</v>
          </cell>
          <cell r="C206">
            <v>176719.51300000001</v>
          </cell>
        </row>
        <row r="207">
          <cell r="A207" t="str">
            <v>434003</v>
          </cell>
          <cell r="B207" t="str">
            <v>PROVISION FOR INCENTIVE/AWA</v>
          </cell>
          <cell r="C207">
            <v>40855.635999999999</v>
          </cell>
        </row>
        <row r="208">
          <cell r="A208" t="str">
            <v>434018</v>
          </cell>
          <cell r="B208" t="str">
            <v>PROVISION FOR STAFF BENEFIT</v>
          </cell>
          <cell r="C208">
            <v>44072.834999999999</v>
          </cell>
        </row>
        <row r="209">
          <cell r="A209" t="str">
            <v>434019</v>
          </cell>
          <cell r="B209" t="str">
            <v>PROVISION FOR LEGAL &amp;PROF C</v>
          </cell>
          <cell r="C209">
            <v>19480.2</v>
          </cell>
        </row>
        <row r="210">
          <cell r="A210" t="str">
            <v>434020</v>
          </cell>
          <cell r="B210" t="str">
            <v>PROVISION FOR SUBSCRIPTION</v>
          </cell>
          <cell r="C210">
            <v>16920.580000000002</v>
          </cell>
        </row>
        <row r="211">
          <cell r="A211" t="str">
            <v>434021</v>
          </cell>
          <cell r="B211" t="str">
            <v>PROVISION FOR BONUS PAYABLE</v>
          </cell>
          <cell r="C211">
            <v>8064.96</v>
          </cell>
        </row>
        <row r="212">
          <cell r="A212" t="str">
            <v>434024</v>
          </cell>
          <cell r="B212" t="str">
            <v>PROVISION FOR ELECTRICITY</v>
          </cell>
          <cell r="C212">
            <v>500</v>
          </cell>
        </row>
        <row r="213">
          <cell r="A213" t="str">
            <v>434025</v>
          </cell>
          <cell r="B213" t="str">
            <v>PROVISION FOR TELEPHONE</v>
          </cell>
          <cell r="C213">
            <v>700</v>
          </cell>
        </row>
        <row r="214">
          <cell r="A214" t="str">
            <v>434098</v>
          </cell>
          <cell r="B214" t="str">
            <v>PROVISION FOR OTHER EXPENSE</v>
          </cell>
          <cell r="C214">
            <v>161476.91</v>
          </cell>
        </row>
        <row r="215">
          <cell r="A215" t="str">
            <v>461011</v>
          </cell>
          <cell r="B215" t="str">
            <v>GENERAL PROVISION FOR CONSU</v>
          </cell>
          <cell r="C215">
            <v>390395.685</v>
          </cell>
        </row>
        <row r="216">
          <cell r="A216" t="str">
            <v>467001</v>
          </cell>
          <cell r="B216" t="str">
            <v>FURNITURE &amp; FIXTURES WOODEN</v>
          </cell>
          <cell r="C216">
            <v>43899.237000000001</v>
          </cell>
        </row>
        <row r="217">
          <cell r="A217" t="str">
            <v>471002</v>
          </cell>
          <cell r="B217" t="str">
            <v>PROVISION FOR GRATUITY -</v>
          </cell>
          <cell r="C217">
            <v>5337.1549999999997</v>
          </cell>
        </row>
        <row r="218">
          <cell r="A218" t="str">
            <v>471021</v>
          </cell>
          <cell r="B218" t="str">
            <v>END SERVICE BENEFITS - OVS.</v>
          </cell>
          <cell r="C218">
            <v>8338.81</v>
          </cell>
        </row>
        <row r="219">
          <cell r="A219" t="str">
            <v>473001</v>
          </cell>
          <cell r="B219" t="str">
            <v>SPECIFIC RESERVE-NPLS</v>
          </cell>
          <cell r="C219">
            <v>1654174.463</v>
          </cell>
        </row>
        <row r="220">
          <cell r="A220" t="str">
            <v>501001</v>
          </cell>
          <cell r="B220" t="str">
            <v>ELECTRICAL &amp; OFFICE APPLIAN</v>
          </cell>
          <cell r="C220">
            <v>51546.307999999997</v>
          </cell>
        </row>
        <row r="221">
          <cell r="A221" t="str">
            <v>502001</v>
          </cell>
          <cell r="B221" t="str">
            <v>ACC. DEPRECIATION - VEHICLE</v>
          </cell>
          <cell r="C221">
            <v>13685.849</v>
          </cell>
        </row>
        <row r="222">
          <cell r="A222" t="str">
            <v>503001</v>
          </cell>
          <cell r="B222" t="str">
            <v>PC &amp; SERVER</v>
          </cell>
          <cell r="C222">
            <v>146896.31400000001</v>
          </cell>
        </row>
        <row r="223">
          <cell r="A223" t="str">
            <v>503005</v>
          </cell>
          <cell r="B223" t="str">
            <v>ACCUMULATED AMORTIZATION -</v>
          </cell>
          <cell r="C223">
            <v>53972.192999999999</v>
          </cell>
        </row>
        <row r="224">
          <cell r="A224" t="str">
            <v>504003</v>
          </cell>
          <cell r="B224" t="str">
            <v>AMORTIZATION - LEASEHOLD IM</v>
          </cell>
          <cell r="C224">
            <v>51184.28</v>
          </cell>
        </row>
        <row r="225">
          <cell r="A225" t="str">
            <v>527004</v>
          </cell>
          <cell r="B225" t="str">
            <v>INCOME RECIEVED IN ADV.-DEM</v>
          </cell>
          <cell r="C225">
            <v>6813.8620000000001</v>
          </cell>
        </row>
        <row r="226">
          <cell r="A226" t="str">
            <v>529052</v>
          </cell>
          <cell r="B226" t="str">
            <v>INTEREST PAYABLE ON SAVINGS</v>
          </cell>
          <cell r="C226">
            <v>2022.12</v>
          </cell>
        </row>
        <row r="227">
          <cell r="A227" t="str">
            <v>529053</v>
          </cell>
          <cell r="B227" t="str">
            <v>INTEREST PAYABLE ON TIME DE</v>
          </cell>
          <cell r="C227">
            <v>220963.29199999999</v>
          </cell>
        </row>
        <row r="228">
          <cell r="A228" t="str">
            <v>529056</v>
          </cell>
          <cell r="B228" t="str">
            <v>INTEREST PAYABLE ON DEPOSIT</v>
          </cell>
          <cell r="C228">
            <v>2480.5549999999998</v>
          </cell>
        </row>
        <row r="229">
          <cell r="A229" t="str">
            <v>529059</v>
          </cell>
          <cell r="B229" t="str">
            <v>UN-EARNED COMMISSION</v>
          </cell>
          <cell r="C229">
            <v>20495.951000000001</v>
          </cell>
        </row>
        <row r="230">
          <cell r="A230" t="str">
            <v>532012</v>
          </cell>
          <cell r="B230" t="str">
            <v>INT ON STUCK UP D/FUL DEBTS</v>
          </cell>
          <cell r="C230">
            <v>634487.50699999998</v>
          </cell>
        </row>
        <row r="231">
          <cell r="A231" t="str">
            <v>541002</v>
          </cell>
          <cell r="B231" t="str">
            <v>FBC BILLS FOR COLL. OUTWARD</v>
          </cell>
          <cell r="C231">
            <v>71351.998999999996</v>
          </cell>
        </row>
        <row r="232">
          <cell r="A232" t="str">
            <v>541008</v>
          </cell>
          <cell r="B232" t="str">
            <v>BILLS FOR COLLECTION-INWARD</v>
          </cell>
          <cell r="C232">
            <v>797220</v>
          </cell>
        </row>
        <row r="233">
          <cell r="A233" t="str">
            <v>542008</v>
          </cell>
          <cell r="B233" t="str">
            <v>FOREIGN DOCUMENTARY BILLS F</v>
          </cell>
          <cell r="C233">
            <v>152319</v>
          </cell>
        </row>
        <row r="234">
          <cell r="A234" t="str">
            <v>543003</v>
          </cell>
          <cell r="B234" t="str">
            <v>BANKERS LIABILITY L.G.</v>
          </cell>
          <cell r="C234">
            <v>3767963</v>
          </cell>
        </row>
        <row r="235">
          <cell r="A235" t="str">
            <v>544003</v>
          </cell>
          <cell r="B235" t="str">
            <v>BANKER LIABILITY L.C. (CASH</v>
          </cell>
          <cell r="C235">
            <v>10251608.699999999</v>
          </cell>
        </row>
        <row r="236">
          <cell r="A236" t="str">
            <v>544004</v>
          </cell>
          <cell r="B236" t="str">
            <v>BANKER LIABILITY L.C. (ICA)</v>
          </cell>
          <cell r="C236">
            <v>321437</v>
          </cell>
        </row>
        <row r="237">
          <cell r="A237" t="str">
            <v>549001</v>
          </cell>
          <cell r="B237" t="str">
            <v>BANKERS LIAB L/C ACCEPTANCE</v>
          </cell>
          <cell r="C237">
            <v>526708</v>
          </cell>
        </row>
        <row r="238">
          <cell r="A238" t="str">
            <v>555001</v>
          </cell>
          <cell r="B238" t="str">
            <v>BANKERS LIABILITY NIDF</v>
          </cell>
          <cell r="C238">
            <v>-2E-3</v>
          </cell>
        </row>
        <row r="239">
          <cell r="A239" t="str">
            <v>581001</v>
          </cell>
          <cell r="B239" t="str">
            <v>INCOME ACCOUNT</v>
          </cell>
          <cell r="C239">
            <v>924478.89099999995</v>
          </cell>
        </row>
        <row r="240">
          <cell r="A240" t="str">
            <v>602012</v>
          </cell>
          <cell r="B240" t="str">
            <v>CASH ON HAND BD (BAHRAIN ON</v>
          </cell>
          <cell r="C240">
            <v>98993.206999999995</v>
          </cell>
        </row>
        <row r="241">
          <cell r="A241" t="str">
            <v>603032</v>
          </cell>
          <cell r="B241" t="str">
            <v>CENTRAL BANK OF BAHRAIN</v>
          </cell>
          <cell r="C241">
            <v>143010.962</v>
          </cell>
        </row>
        <row r="242">
          <cell r="A242" t="str">
            <v>605013</v>
          </cell>
          <cell r="B242" t="str">
            <v>CENTRAL BANK OF BAHRAIN</v>
          </cell>
          <cell r="C242">
            <v>910000</v>
          </cell>
        </row>
        <row r="243">
          <cell r="A243" t="str">
            <v>608018</v>
          </cell>
          <cell r="B243" t="str">
            <v>BALANCE WITH FOREIGN BANKS</v>
          </cell>
          <cell r="C243">
            <v>9089.16</v>
          </cell>
        </row>
        <row r="244">
          <cell r="A244" t="str">
            <v>608019</v>
          </cell>
          <cell r="B244" t="str">
            <v>BALANCE WITH FOREIGN BANKS</v>
          </cell>
          <cell r="C244">
            <v>307.39</v>
          </cell>
        </row>
        <row r="245">
          <cell r="A245" t="str">
            <v>608029</v>
          </cell>
          <cell r="B245" t="str">
            <v>BALANCE WITH FOREIGN BANKS</v>
          </cell>
          <cell r="C245">
            <v>1209.961</v>
          </cell>
        </row>
        <row r="246">
          <cell r="A246" t="str">
            <v>608053</v>
          </cell>
          <cell r="B246" t="str">
            <v>BALANCE  WITH UNITED NATION</v>
          </cell>
          <cell r="C246">
            <v>39482.199000000001</v>
          </cell>
        </row>
        <row r="247">
          <cell r="A247" t="str">
            <v>608055</v>
          </cell>
          <cell r="B247" t="str">
            <v>BALANCE  WITH UNITED NATION</v>
          </cell>
          <cell r="C247">
            <v>2364.1889999999999</v>
          </cell>
        </row>
        <row r="248">
          <cell r="A248" t="str">
            <v>613012</v>
          </cell>
          <cell r="B248" t="str">
            <v>CASH IN ATM SAFE BD</v>
          </cell>
          <cell r="C248">
            <v>61260</v>
          </cell>
        </row>
        <row r="249">
          <cell r="A249" t="str">
            <v>613018</v>
          </cell>
          <cell r="B249" t="str">
            <v>CASH IN SAFE ATM 2</v>
          </cell>
          <cell r="C249">
            <v>14160</v>
          </cell>
        </row>
        <row r="250">
          <cell r="A250" t="str">
            <v>616001</v>
          </cell>
          <cell r="B250" t="str">
            <v>BAL WITH OVERSEAS BRCHS -US</v>
          </cell>
          <cell r="C250">
            <v>309936.55300000001</v>
          </cell>
        </row>
        <row r="251">
          <cell r="A251" t="str">
            <v>616002</v>
          </cell>
          <cell r="B251" t="str">
            <v>BALANCE WITH OVERSEAS BRANC</v>
          </cell>
          <cell r="C251">
            <v>42415.482000000004</v>
          </cell>
        </row>
        <row r="252">
          <cell r="A252" t="str">
            <v>616005</v>
          </cell>
          <cell r="B252" t="str">
            <v>BALANCE WITH OVERSEAS BRANC</v>
          </cell>
          <cell r="C252">
            <v>134.50299999999999</v>
          </cell>
        </row>
        <row r="253">
          <cell r="A253" t="str">
            <v>616014</v>
          </cell>
          <cell r="B253" t="str">
            <v>BALANCE WITH OVERSEAS BRANC</v>
          </cell>
          <cell r="C253">
            <v>43797.326000000001</v>
          </cell>
        </row>
        <row r="254">
          <cell r="A254" t="str">
            <v>617021</v>
          </cell>
          <cell r="B254" t="str">
            <v>PLACEMENT  WITH UNITED NATI</v>
          </cell>
          <cell r="C254">
            <v>879237.12899999996</v>
          </cell>
        </row>
        <row r="255">
          <cell r="A255" t="str">
            <v>618002</v>
          </cell>
          <cell r="B255" t="str">
            <v>PLACEMENT WITH OVERSEAS BRA</v>
          </cell>
          <cell r="C255">
            <v>6974500.1960000005</v>
          </cell>
        </row>
        <row r="256">
          <cell r="A256" t="str">
            <v>618003</v>
          </cell>
          <cell r="B256" t="str">
            <v>PLACEMENT WITH OVERSEAS BRA</v>
          </cell>
          <cell r="C256">
            <v>8.0000000000000002E-3</v>
          </cell>
        </row>
        <row r="257">
          <cell r="A257" t="str">
            <v>621001</v>
          </cell>
          <cell r="B257" t="str">
            <v>CALL LOAN/ADV. TO BANKERS</v>
          </cell>
          <cell r="C257">
            <v>1000000</v>
          </cell>
        </row>
        <row r="258">
          <cell r="A258" t="str">
            <v>651008</v>
          </cell>
          <cell r="B258" t="str">
            <v>GOP ISLAMIC BOUND (SUKUK)</v>
          </cell>
          <cell r="C258">
            <v>2681035.5</v>
          </cell>
        </row>
        <row r="259">
          <cell r="A259" t="str">
            <v>651016</v>
          </cell>
          <cell r="B259" t="str">
            <v>GOV.OF INDONESIA USD BONDS</v>
          </cell>
          <cell r="C259">
            <v>1508708.76</v>
          </cell>
        </row>
        <row r="260">
          <cell r="A260" t="str">
            <v>661011</v>
          </cell>
          <cell r="B260" t="str">
            <v>TREASURY BILLS - OVERSEAS B</v>
          </cell>
          <cell r="C260">
            <v>296346</v>
          </cell>
        </row>
        <row r="261">
          <cell r="A261" t="str">
            <v>664012</v>
          </cell>
          <cell r="B261" t="str">
            <v>SHARES AT BAHRAIN UNQUOTED</v>
          </cell>
          <cell r="C261">
            <v>8000</v>
          </cell>
        </row>
        <row r="262">
          <cell r="A262" t="str">
            <v>677001</v>
          </cell>
          <cell r="B262" t="str">
            <v>OTHER BONDS-TABREED 06 FINA</v>
          </cell>
          <cell r="C262">
            <v>1059431.1000000001</v>
          </cell>
        </row>
        <row r="263">
          <cell r="A263" t="str">
            <v>682001</v>
          </cell>
          <cell r="B263" t="str">
            <v>PERSONAL LOAN</v>
          </cell>
          <cell r="C263">
            <v>3985.7060000000001</v>
          </cell>
        </row>
        <row r="264">
          <cell r="A264" t="str">
            <v>685031</v>
          </cell>
          <cell r="B264" t="str">
            <v>GENERAL LOAN</v>
          </cell>
          <cell r="C264">
            <v>5803273.9029999999</v>
          </cell>
        </row>
        <row r="265">
          <cell r="A265" t="str">
            <v>685034</v>
          </cell>
          <cell r="B265" t="str">
            <v>CONSUMER LOAN</v>
          </cell>
          <cell r="C265">
            <v>110217.505</v>
          </cell>
        </row>
        <row r="266">
          <cell r="A266" t="str">
            <v>685037</v>
          </cell>
          <cell r="B266" t="str">
            <v>CORPORATE LOAN USD</v>
          </cell>
          <cell r="C266">
            <v>189674.554</v>
          </cell>
        </row>
        <row r="267">
          <cell r="A267" t="str">
            <v>685044</v>
          </cell>
          <cell r="B267" t="str">
            <v>LOAN - SYNDICATE - US $</v>
          </cell>
          <cell r="C267">
            <v>7505949.0489999996</v>
          </cell>
        </row>
        <row r="268">
          <cell r="A268" t="str">
            <v>689001</v>
          </cell>
          <cell r="B268" t="str">
            <v>LOANS AGAINST FOREIGN BILLS</v>
          </cell>
          <cell r="C268">
            <v>42440</v>
          </cell>
        </row>
        <row r="269">
          <cell r="A269" t="str">
            <v>691001</v>
          </cell>
          <cell r="B269" t="str">
            <v>LOANS AGAINST TRUST RECEIPT</v>
          </cell>
          <cell r="C269">
            <v>2912076.9079999998</v>
          </cell>
        </row>
        <row r="270">
          <cell r="A270" t="str">
            <v>692001</v>
          </cell>
          <cell r="B270" t="str">
            <v>LOANS AGAINST PACKING CREDI</v>
          </cell>
          <cell r="C270">
            <v>6121</v>
          </cell>
        </row>
        <row r="271">
          <cell r="A271" t="str">
            <v>721001</v>
          </cell>
          <cell r="B271" t="str">
            <v>PAD OVERDUE IFDBC</v>
          </cell>
          <cell r="C271">
            <v>18.780999999999999</v>
          </cell>
        </row>
        <row r="272">
          <cell r="A272" t="str">
            <v>722002</v>
          </cell>
          <cell r="B272" t="str">
            <v>LOCAL BILLS DISCOUNTED (LBD</v>
          </cell>
          <cell r="C272">
            <v>232084</v>
          </cell>
        </row>
        <row r="273">
          <cell r="A273" t="str">
            <v>724001</v>
          </cell>
          <cell r="B273" t="str">
            <v>PAD (CASH)</v>
          </cell>
          <cell r="C273">
            <v>16136.9</v>
          </cell>
        </row>
        <row r="274">
          <cell r="A274" t="str">
            <v>726001</v>
          </cell>
          <cell r="B274" t="str">
            <v>FOREIGN BILLS PURCHASED .</v>
          </cell>
          <cell r="C274">
            <v>14000</v>
          </cell>
        </row>
        <row r="275">
          <cell r="A275" t="str">
            <v>741062</v>
          </cell>
          <cell r="B275" t="str">
            <v>GOVERNMENT OF INDONESIA USD</v>
          </cell>
          <cell r="C275">
            <v>55617.440000000002</v>
          </cell>
        </row>
        <row r="276">
          <cell r="A276" t="str">
            <v>741066</v>
          </cell>
          <cell r="B276" t="str">
            <v>INCOME ACCRUED ON TABREED 0</v>
          </cell>
          <cell r="C276">
            <v>6117.58</v>
          </cell>
        </row>
        <row r="277">
          <cell r="A277" t="str">
            <v>742003</v>
          </cell>
          <cell r="B277" t="str">
            <v>LEASE HOLD IMPROVEMENT</v>
          </cell>
          <cell r="C277">
            <v>88899.91</v>
          </cell>
        </row>
        <row r="278">
          <cell r="A278" t="str">
            <v>744007</v>
          </cell>
          <cell r="B278" t="str">
            <v>FURNITURE &amp; FIXTURE WOODEN,</v>
          </cell>
          <cell r="C278">
            <v>56099.966</v>
          </cell>
        </row>
        <row r="279">
          <cell r="A279" t="str">
            <v>744008</v>
          </cell>
          <cell r="B279" t="str">
            <v>LIABRARY BOOKS -</v>
          </cell>
          <cell r="C279">
            <v>46</v>
          </cell>
        </row>
        <row r="280">
          <cell r="A280" t="str">
            <v>744010</v>
          </cell>
          <cell r="B280" t="str">
            <v>FURNITURE &amp; FIXTURE - MISC.</v>
          </cell>
          <cell r="C280">
            <v>6069.14</v>
          </cell>
        </row>
        <row r="281">
          <cell r="A281" t="str">
            <v>744012</v>
          </cell>
          <cell r="B281" t="str">
            <v>FURNITURE &amp; FIXTURE - STEEL</v>
          </cell>
          <cell r="C281">
            <v>2188</v>
          </cell>
        </row>
        <row r="282">
          <cell r="A282" t="str">
            <v>746001</v>
          </cell>
          <cell r="B282" t="str">
            <v>STOCK OF OFFICE STATIONERY</v>
          </cell>
          <cell r="C282">
            <v>1463.624</v>
          </cell>
        </row>
        <row r="283">
          <cell r="A283" t="str">
            <v>746002</v>
          </cell>
          <cell r="B283" t="str">
            <v>STOCK OF SECURITY STATIONER</v>
          </cell>
          <cell r="C283">
            <v>200.065</v>
          </cell>
        </row>
        <row r="284">
          <cell r="A284" t="str">
            <v>751021</v>
          </cell>
          <cell r="B284" t="str">
            <v>ADVANCE DEPOSITS - OVS. BRS</v>
          </cell>
          <cell r="C284">
            <v>200</v>
          </cell>
        </row>
        <row r="285">
          <cell r="A285" t="str">
            <v>751022</v>
          </cell>
          <cell r="B285" t="str">
            <v>ADVANCE DEPOSIT - CREDIT CA</v>
          </cell>
          <cell r="C285">
            <v>38394.288</v>
          </cell>
        </row>
        <row r="286">
          <cell r="A286" t="str">
            <v>761032</v>
          </cell>
          <cell r="B286" t="str">
            <v>SUNDRY DEBTORS - OTHERS</v>
          </cell>
          <cell r="C286">
            <v>4445.92</v>
          </cell>
        </row>
        <row r="287">
          <cell r="A287" t="str">
            <v>766001</v>
          </cell>
          <cell r="B287" t="str">
            <v>SUSP. A/C-DD CANCELLED</v>
          </cell>
          <cell r="C287">
            <v>-80.483000000000004</v>
          </cell>
        </row>
        <row r="288">
          <cell r="A288" t="str">
            <v>771001</v>
          </cell>
          <cell r="B288" t="str">
            <v>SUSP.A/C- CLEARING ADJUSTME</v>
          </cell>
          <cell r="C288">
            <v>722.70899999999995</v>
          </cell>
        </row>
        <row r="289">
          <cell r="A289" t="str">
            <v>771002</v>
          </cell>
          <cell r="B289" t="str">
            <v>SUSP.A/C CLRNG.ADJ.OTHERS</v>
          </cell>
          <cell r="C289">
            <v>-5571.4719999999998</v>
          </cell>
        </row>
        <row r="290">
          <cell r="A290" t="str">
            <v>772002</v>
          </cell>
          <cell r="B290" t="str">
            <v>PREPAIRED INSURANCE</v>
          </cell>
          <cell r="C290">
            <v>17833.536</v>
          </cell>
        </row>
        <row r="291">
          <cell r="A291" t="str">
            <v>772003</v>
          </cell>
          <cell r="B291" t="str">
            <v>PRE-PAID EXPENSES - OTHERS</v>
          </cell>
          <cell r="C291">
            <v>58429.254000000001</v>
          </cell>
        </row>
        <row r="292">
          <cell r="A292" t="str">
            <v>772011</v>
          </cell>
          <cell r="B292" t="str">
            <v>INTEREST ACCRUED ON ADVANCE</v>
          </cell>
          <cell r="C292">
            <v>119622.18799999999</v>
          </cell>
        </row>
        <row r="293">
          <cell r="A293" t="str">
            <v>772012</v>
          </cell>
          <cell r="B293" t="str">
            <v>INTEREST ACCRUED ON PLACEME</v>
          </cell>
          <cell r="C293">
            <v>16198.31</v>
          </cell>
        </row>
        <row r="294">
          <cell r="A294" t="str">
            <v>772017</v>
          </cell>
          <cell r="B294" t="str">
            <v>OTHER RECEIVABLES</v>
          </cell>
          <cell r="C294">
            <v>231962.965</v>
          </cell>
        </row>
        <row r="295">
          <cell r="A295" t="str">
            <v>773002</v>
          </cell>
          <cell r="B295" t="str">
            <v>OTHER ASSETS- ADV RENT PAID</v>
          </cell>
          <cell r="C295">
            <v>104091.57</v>
          </cell>
        </row>
        <row r="296">
          <cell r="A296" t="str">
            <v>774001</v>
          </cell>
          <cell r="B296" t="str">
            <v>OTHER ASSET-ADV.POSTAGE / T</v>
          </cell>
          <cell r="C296">
            <v>0</v>
          </cell>
        </row>
        <row r="297">
          <cell r="A297" t="str">
            <v>776006</v>
          </cell>
          <cell r="B297" t="str">
            <v>OTHER ASSETS A/C MARKUP REC</v>
          </cell>
          <cell r="C297">
            <v>-174.61600000000001</v>
          </cell>
        </row>
        <row r="298">
          <cell r="A298" t="str">
            <v>779001</v>
          </cell>
          <cell r="B298" t="str">
            <v>CASH IN TRANSIT</v>
          </cell>
          <cell r="C298">
            <v>0</v>
          </cell>
        </row>
        <row r="299">
          <cell r="A299" t="str">
            <v>779017</v>
          </cell>
          <cell r="B299" t="str">
            <v>O/A A/C TEZRAFTAR CASH EVEN</v>
          </cell>
          <cell r="C299">
            <v>12319.915000000001</v>
          </cell>
        </row>
        <row r="300">
          <cell r="A300" t="str">
            <v>785001</v>
          </cell>
          <cell r="B300" t="str">
            <v>OTHER ASSETS - MEND</v>
          </cell>
          <cell r="C300">
            <v>7245.51</v>
          </cell>
        </row>
        <row r="301">
          <cell r="A301" t="str">
            <v>795001</v>
          </cell>
          <cell r="B301" t="str">
            <v>PC &amp; SERVER -</v>
          </cell>
          <cell r="C301">
            <v>162415.69099999999</v>
          </cell>
        </row>
        <row r="302">
          <cell r="A302" t="str">
            <v>795002</v>
          </cell>
          <cell r="B302" t="str">
            <v>PRINTER/PERIPHERALS -</v>
          </cell>
          <cell r="C302">
            <v>4497.0200000000004</v>
          </cell>
        </row>
        <row r="303">
          <cell r="A303" t="str">
            <v>795003</v>
          </cell>
          <cell r="B303" t="str">
            <v>ELEC.EQIP. UPS/STABILIZER -</v>
          </cell>
          <cell r="C303">
            <v>52978.34</v>
          </cell>
        </row>
        <row r="304">
          <cell r="A304" t="str">
            <v>795004</v>
          </cell>
          <cell r="B304" t="str">
            <v>COMMUNICATION/NETWORKING</v>
          </cell>
          <cell r="C304">
            <v>19674.823</v>
          </cell>
        </row>
        <row r="305">
          <cell r="A305" t="str">
            <v>795005</v>
          </cell>
          <cell r="B305" t="str">
            <v>IT SOFTWARE</v>
          </cell>
          <cell r="C305">
            <v>72520.247000000003</v>
          </cell>
        </row>
        <row r="306">
          <cell r="A306" t="str">
            <v>821002</v>
          </cell>
          <cell r="B306" t="str">
            <v>FBC BILLS LODGED OUTWARD</v>
          </cell>
          <cell r="C306">
            <v>71351.998999999996</v>
          </cell>
        </row>
        <row r="307">
          <cell r="A307" t="str">
            <v>822007</v>
          </cell>
          <cell r="B307" t="str">
            <v>FOREIGN DOCUMENTARY BILLS L</v>
          </cell>
          <cell r="C307">
            <v>797220</v>
          </cell>
        </row>
        <row r="308">
          <cell r="A308" t="str">
            <v>822008</v>
          </cell>
          <cell r="B308" t="str">
            <v>FOREIGN DOCUMENTARY BILLS L</v>
          </cell>
          <cell r="C308">
            <v>152319</v>
          </cell>
        </row>
        <row r="309">
          <cell r="A309" t="str">
            <v>823003</v>
          </cell>
          <cell r="B309" t="str">
            <v>CURTOMER'S LIABILITY L.G.</v>
          </cell>
          <cell r="C309">
            <v>3767963</v>
          </cell>
        </row>
        <row r="310">
          <cell r="A310" t="str">
            <v>824003</v>
          </cell>
          <cell r="B310" t="str">
            <v>CUSTOMER LIABILITY L.C. (CA</v>
          </cell>
          <cell r="C310">
            <v>10251608.699999999</v>
          </cell>
        </row>
        <row r="311">
          <cell r="A311" t="str">
            <v>824004</v>
          </cell>
          <cell r="B311" t="str">
            <v>CUSTOMER LIABILITY L.C. (IC</v>
          </cell>
          <cell r="C311">
            <v>321437</v>
          </cell>
        </row>
        <row r="312">
          <cell r="A312" t="str">
            <v>829001</v>
          </cell>
          <cell r="B312" t="str">
            <v>CUST LIAB. L/C ACCEPTANCE</v>
          </cell>
          <cell r="C312">
            <v>526708</v>
          </cell>
        </row>
        <row r="313">
          <cell r="A313" t="str">
            <v>835001</v>
          </cell>
          <cell r="B313" t="str">
            <v>CUSTOMER LIABILITY NIDF</v>
          </cell>
          <cell r="C313">
            <v>49.140999999999998</v>
          </cell>
        </row>
        <row r="314">
          <cell r="A314" t="str">
            <v>842012</v>
          </cell>
          <cell r="B314" t="str">
            <v>MAIN OFFICE ACCOUNT - BD</v>
          </cell>
          <cell r="C314">
            <v>0</v>
          </cell>
        </row>
        <row r="315">
          <cell r="A315" t="str">
            <v>861001</v>
          </cell>
          <cell r="B315" t="str">
            <v>EXPENDITURE ACCOUNT</v>
          </cell>
          <cell r="C315">
            <v>597571.80700000003</v>
          </cell>
        </row>
        <row r="316">
          <cell r="A316" t="str">
            <v>911001</v>
          </cell>
          <cell r="B316" t="str">
            <v>AUTO CAR FINANCE</v>
          </cell>
          <cell r="C316">
            <v>30358.633999999998</v>
          </cell>
        </row>
        <row r="317">
          <cell r="A317" t="str">
            <v>913003</v>
          </cell>
          <cell r="B317" t="str">
            <v>DUE FM CARD MEM-MC CLASSIC</v>
          </cell>
          <cell r="C317">
            <v>-2417.0680000000002</v>
          </cell>
        </row>
        <row r="318">
          <cell r="A318" t="str">
            <v>913004</v>
          </cell>
          <cell r="B318" t="str">
            <v>DUE CARD MEM MC PREFERRED</v>
          </cell>
          <cell r="C318">
            <v>7451.8689999999997</v>
          </cell>
        </row>
        <row r="319">
          <cell r="A319" t="str">
            <v>915011</v>
          </cell>
          <cell r="B319" t="str">
            <v>ADVANCES CONSUMER-PIL FINAN</v>
          </cell>
          <cell r="C319">
            <v>15959732.25</v>
          </cell>
        </row>
        <row r="320">
          <cell r="A320" t="str">
            <v>921001</v>
          </cell>
          <cell r="B320" t="str">
            <v>ELECTRICAL &amp; OFFICE APPLIAN</v>
          </cell>
          <cell r="C320">
            <v>110146.291</v>
          </cell>
        </row>
        <row r="321">
          <cell r="A321" t="str">
            <v>922001</v>
          </cell>
          <cell r="B321" t="str">
            <v>VEHICLE OFFICE -</v>
          </cell>
          <cell r="C321">
            <v>27858</v>
          </cell>
        </row>
      </sheetData>
      <sheetData sheetId="4" refreshError="1"/>
      <sheetData sheetId="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 val="Sheet1"/>
      <sheetName val="List"/>
      <sheetName val="Implied Rate"/>
      <sheetName val="Sheet4"/>
      <sheetName val="PARTWISE BREAKUP"/>
      <sheetName val="BS-OVS"/>
      <sheetName val="OUTSTANDING FX-SWAP"/>
      <sheetName val="A-C CODE &amp; NAME"/>
      <sheetName val="Sheet2"/>
      <sheetName val="Data-904"/>
      <sheetName val="Lookups"/>
      <sheetName val="Sheet3"/>
      <sheetName val="I-B"/>
      <sheetName val="I-BR"/>
      <sheetName val="Ranges"/>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3)"/>
      <sheetName val="Market Rates"/>
      <sheetName val="Trading Portfolio"/>
      <sheetName val="Strat. Portfolio"/>
      <sheetName val="Trading Rea (HFT)"/>
      <sheetName val="Trading Rea (AFS)"/>
      <sheetName val="Arbitrage"/>
      <sheetName val="Short Sell"/>
      <sheetName val="Strategic Rea Gain "/>
      <sheetName val="Strategic Unquoted"/>
      <sheetName val="SBP Weekly"/>
      <sheetName val="T-BILL"/>
      <sheetName val="Abu Dhabi"/>
      <sheetName val="Sheet3"/>
    </sheetNames>
    <sheetDataSet>
      <sheetData sheetId="0"/>
      <sheetData sheetId="1" refreshError="1">
        <row r="1">
          <cell r="B1" t="str">
            <v>Date:</v>
          </cell>
          <cell r="C1">
            <v>39262</v>
          </cell>
        </row>
        <row r="3">
          <cell r="B3" t="str">
            <v>Total Turnover</v>
          </cell>
          <cell r="D3">
            <v>447722144</v>
          </cell>
        </row>
        <row r="6">
          <cell r="B6" t="str">
            <v>KSE 100 INDEX</v>
          </cell>
        </row>
        <row r="7">
          <cell r="B7" t="str">
            <v>Open</v>
          </cell>
          <cell r="C7" t="str">
            <v>HIGH</v>
          </cell>
          <cell r="D7" t="str">
            <v>LOW</v>
          </cell>
          <cell r="E7" t="str">
            <v>CLOSE</v>
          </cell>
        </row>
        <row r="8">
          <cell r="B8">
            <v>13731.86</v>
          </cell>
          <cell r="C8">
            <v>13806.38</v>
          </cell>
          <cell r="D8">
            <v>13645.56</v>
          </cell>
          <cell r="E8">
            <v>13772.46</v>
          </cell>
          <cell r="F8">
            <v>40.599999999998545</v>
          </cell>
        </row>
        <row r="10">
          <cell r="B10" t="str">
            <v>CODE NO.</v>
          </cell>
          <cell r="C10" t="str">
            <v>NAME</v>
          </cell>
          <cell r="D10" t="str">
            <v>PRV CLOSE</v>
          </cell>
          <cell r="E10" t="str">
            <v>HIGH</v>
          </cell>
          <cell r="F10" t="str">
            <v>LOW</v>
          </cell>
          <cell r="G10" t="str">
            <v>CLOSE</v>
          </cell>
        </row>
        <row r="11">
          <cell r="B11" t="str">
            <v>SASM</v>
          </cell>
          <cell r="C11" t="str">
            <v>Saitex Spinning</v>
          </cell>
          <cell r="D11">
            <v>0.8</v>
          </cell>
          <cell r="E11">
            <v>0.85</v>
          </cell>
          <cell r="F11">
            <v>0.45</v>
          </cell>
          <cell r="G11">
            <v>0.85</v>
          </cell>
        </row>
        <row r="12">
          <cell r="B12" t="str">
            <v>FTSM</v>
          </cell>
          <cell r="C12" t="str">
            <v>Tri-Star 1st.</v>
          </cell>
          <cell r="D12">
            <v>0.95</v>
          </cell>
          <cell r="E12">
            <v>1.95</v>
          </cell>
          <cell r="F12">
            <v>1.5</v>
          </cell>
          <cell r="G12">
            <v>1.95</v>
          </cell>
        </row>
        <row r="13">
          <cell r="B13" t="str">
            <v>SSML</v>
          </cell>
          <cell r="C13" t="str">
            <v>Saritow Sp.</v>
          </cell>
          <cell r="D13">
            <v>2.75</v>
          </cell>
          <cell r="E13">
            <v>3.45</v>
          </cell>
          <cell r="F13">
            <v>2.5</v>
          </cell>
          <cell r="G13">
            <v>2.9</v>
          </cell>
        </row>
        <row r="14">
          <cell r="B14" t="str">
            <v>DBCIR</v>
          </cell>
          <cell r="C14" t="str">
            <v>Dadab.Cem(R)</v>
          </cell>
          <cell r="D14">
            <v>0.8</v>
          </cell>
          <cell r="E14">
            <v>0.9</v>
          </cell>
          <cell r="F14">
            <v>0.65</v>
          </cell>
          <cell r="G14">
            <v>0.65</v>
          </cell>
        </row>
        <row r="15">
          <cell r="B15" t="str">
            <v>TRPOL</v>
          </cell>
          <cell r="C15" t="str">
            <v>Tri-Star Poly</v>
          </cell>
          <cell r="D15">
            <v>2.2000000000000002</v>
          </cell>
          <cell r="E15">
            <v>3</v>
          </cell>
          <cell r="F15">
            <v>2.35</v>
          </cell>
          <cell r="G15">
            <v>3</v>
          </cell>
        </row>
        <row r="16">
          <cell r="B16" t="str">
            <v>TSMF</v>
          </cell>
          <cell r="C16" t="str">
            <v>Tri-Star Mutual</v>
          </cell>
          <cell r="D16">
            <v>2.4</v>
          </cell>
          <cell r="E16">
            <v>3</v>
          </cell>
          <cell r="F16">
            <v>2.2999999999999998</v>
          </cell>
          <cell r="G16">
            <v>3</v>
          </cell>
        </row>
        <row r="17">
          <cell r="B17" t="str">
            <v>BSML</v>
          </cell>
          <cell r="C17" t="str">
            <v>Baig Sp.</v>
          </cell>
          <cell r="D17">
            <v>2</v>
          </cell>
          <cell r="E17">
            <v>2</v>
          </cell>
          <cell r="F17">
            <v>1.5</v>
          </cell>
          <cell r="G17">
            <v>2</v>
          </cell>
        </row>
        <row r="18">
          <cell r="B18" t="str">
            <v>FRCL</v>
          </cell>
          <cell r="C18" t="str">
            <v>Frontier Ceramics</v>
          </cell>
          <cell r="D18">
            <v>4.6500000000000004</v>
          </cell>
          <cell r="E18">
            <v>5.6</v>
          </cell>
          <cell r="F18">
            <v>4.55</v>
          </cell>
          <cell r="G18">
            <v>5.4</v>
          </cell>
        </row>
        <row r="19">
          <cell r="B19" t="str">
            <v>ANLNCPS</v>
          </cell>
          <cell r="C19" t="str">
            <v>AzgN.ConP.8.95%</v>
          </cell>
          <cell r="D19">
            <v>7</v>
          </cell>
          <cell r="E19">
            <v>7.95</v>
          </cell>
          <cell r="F19">
            <v>6.55</v>
          </cell>
          <cell r="G19">
            <v>6.65</v>
          </cell>
        </row>
        <row r="20">
          <cell r="B20" t="str">
            <v>PMI</v>
          </cell>
          <cell r="C20" t="str">
            <v>Prud Mod.1st</v>
          </cell>
          <cell r="D20">
            <v>2</v>
          </cell>
          <cell r="E20">
            <v>2.15</v>
          </cell>
          <cell r="F20">
            <v>1.75</v>
          </cell>
          <cell r="G20">
            <v>1.9</v>
          </cell>
        </row>
        <row r="21">
          <cell r="B21" t="str">
            <v>PDGH</v>
          </cell>
          <cell r="C21" t="str">
            <v>P.D.G.House</v>
          </cell>
          <cell r="D21">
            <v>3.9</v>
          </cell>
          <cell r="E21">
            <v>4.6500000000000004</v>
          </cell>
          <cell r="F21">
            <v>3.9</v>
          </cell>
          <cell r="G21">
            <v>4.6500000000000004</v>
          </cell>
        </row>
        <row r="22">
          <cell r="B22" t="str">
            <v>MTIL</v>
          </cell>
          <cell r="C22" t="str">
            <v>Mian Textile</v>
          </cell>
          <cell r="D22">
            <v>3.9</v>
          </cell>
          <cell r="E22">
            <v>4.25</v>
          </cell>
          <cell r="F22">
            <v>3.5</v>
          </cell>
          <cell r="G22">
            <v>4.25</v>
          </cell>
        </row>
        <row r="23">
          <cell r="B23" t="str">
            <v>NBF</v>
          </cell>
          <cell r="C23" t="str">
            <v>NAMCO Balanced Fund</v>
          </cell>
          <cell r="D23">
            <v>9</v>
          </cell>
          <cell r="E23">
            <v>9.9499999999999993</v>
          </cell>
          <cell r="F23">
            <v>8.5</v>
          </cell>
          <cell r="G23">
            <v>9.75</v>
          </cell>
        </row>
        <row r="24">
          <cell r="B24" t="str">
            <v>COTT</v>
          </cell>
          <cell r="C24" t="str">
            <v>(Colony) Thal</v>
          </cell>
          <cell r="D24">
            <v>4.4000000000000004</v>
          </cell>
          <cell r="E24">
            <v>4.95</v>
          </cell>
          <cell r="F24">
            <v>4.3</v>
          </cell>
          <cell r="G24">
            <v>4.75</v>
          </cell>
        </row>
        <row r="25">
          <cell r="B25" t="str">
            <v>PRIC</v>
          </cell>
          <cell r="C25" t="str">
            <v>Progressive Ins.</v>
          </cell>
          <cell r="D25">
            <v>6.1</v>
          </cell>
          <cell r="E25">
            <v>6.7</v>
          </cell>
          <cell r="F25">
            <v>5.8</v>
          </cell>
          <cell r="G25">
            <v>6.5</v>
          </cell>
        </row>
        <row r="26">
          <cell r="B26" t="str">
            <v>PICL</v>
          </cell>
          <cell r="C26" t="str">
            <v>Pak.Com.Leas</v>
          </cell>
          <cell r="D26">
            <v>2.4</v>
          </cell>
          <cell r="E26">
            <v>2.4500000000000002</v>
          </cell>
          <cell r="F26">
            <v>2.1</v>
          </cell>
          <cell r="G26">
            <v>2.1</v>
          </cell>
        </row>
        <row r="27">
          <cell r="B27" t="str">
            <v>NICL</v>
          </cell>
          <cell r="C27" t="str">
            <v>Nimir Ind.Chem.</v>
          </cell>
          <cell r="D27">
            <v>4.2</v>
          </cell>
          <cell r="E27">
            <v>4.6500000000000004</v>
          </cell>
          <cell r="F27">
            <v>4.05</v>
          </cell>
          <cell r="G27">
            <v>4.5</v>
          </cell>
        </row>
        <row r="28">
          <cell r="B28" t="str">
            <v>ASHT</v>
          </cell>
          <cell r="C28" t="str">
            <v>Ashfaq Textile</v>
          </cell>
          <cell r="D28">
            <v>6.4</v>
          </cell>
          <cell r="E28">
            <v>7.4</v>
          </cell>
          <cell r="F28">
            <v>6.5</v>
          </cell>
          <cell r="G28">
            <v>7.4</v>
          </cell>
        </row>
        <row r="29">
          <cell r="B29" t="str">
            <v>FIM</v>
          </cell>
          <cell r="C29" t="str">
            <v>First Invest Mod</v>
          </cell>
          <cell r="D29">
            <v>4.25</v>
          </cell>
          <cell r="E29">
            <v>5.25</v>
          </cell>
          <cell r="F29">
            <v>4.7</v>
          </cell>
          <cell r="G29">
            <v>5.25</v>
          </cell>
        </row>
        <row r="30">
          <cell r="B30" t="str">
            <v>GENP</v>
          </cell>
          <cell r="C30" t="str">
            <v>Genertech</v>
          </cell>
          <cell r="D30">
            <v>3.5</v>
          </cell>
          <cell r="E30">
            <v>3.5</v>
          </cell>
          <cell r="F30">
            <v>3.05</v>
          </cell>
          <cell r="G30">
            <v>3.05</v>
          </cell>
        </row>
        <row r="31">
          <cell r="B31" t="str">
            <v>DSML</v>
          </cell>
          <cell r="C31" t="str">
            <v>Dar-es-Salaam</v>
          </cell>
          <cell r="D31">
            <v>7.5</v>
          </cell>
          <cell r="E31">
            <v>8.3000000000000007</v>
          </cell>
          <cell r="F31">
            <v>7.35</v>
          </cell>
          <cell r="G31">
            <v>7.75</v>
          </cell>
        </row>
        <row r="32">
          <cell r="B32" t="str">
            <v>GAIL</v>
          </cell>
          <cell r="C32" t="str">
            <v>Ghani Automobile</v>
          </cell>
          <cell r="D32">
            <v>11.5</v>
          </cell>
          <cell r="E32">
            <v>12.45</v>
          </cell>
          <cell r="F32">
            <v>11</v>
          </cell>
          <cell r="G32">
            <v>12</v>
          </cell>
        </row>
        <row r="33">
          <cell r="B33" t="str">
            <v>INMF</v>
          </cell>
          <cell r="C33" t="str">
            <v>Inve Mut.Fund</v>
          </cell>
          <cell r="D33">
            <v>1.2</v>
          </cell>
          <cell r="E33">
            <v>1.3</v>
          </cell>
          <cell r="F33">
            <v>1.1499999999999999</v>
          </cell>
          <cell r="G33">
            <v>1.2</v>
          </cell>
        </row>
        <row r="34">
          <cell r="B34" t="str">
            <v>SGPL</v>
          </cell>
          <cell r="C34" t="str">
            <v>S.G.Power</v>
          </cell>
          <cell r="D34">
            <v>4.2</v>
          </cell>
          <cell r="E34">
            <v>3.8</v>
          </cell>
          <cell r="F34">
            <v>3.3</v>
          </cell>
          <cell r="G34">
            <v>3.8</v>
          </cell>
        </row>
        <row r="35">
          <cell r="B35" t="str">
            <v>TSBL</v>
          </cell>
          <cell r="C35" t="str">
            <v>Trust Brokerage</v>
          </cell>
          <cell r="D35">
            <v>8.5</v>
          </cell>
          <cell r="E35">
            <v>9.5</v>
          </cell>
          <cell r="F35">
            <v>8.5</v>
          </cell>
          <cell r="G35">
            <v>9.4499999999999993</v>
          </cell>
        </row>
        <row r="36">
          <cell r="B36" t="str">
            <v>DWAE</v>
          </cell>
          <cell r="C36" t="str">
            <v>Dewan Auto Engg</v>
          </cell>
          <cell r="D36">
            <v>7</v>
          </cell>
          <cell r="E36">
            <v>6.8</v>
          </cell>
          <cell r="F36">
            <v>6</v>
          </cell>
          <cell r="G36">
            <v>6.2</v>
          </cell>
        </row>
        <row r="37">
          <cell r="B37" t="str">
            <v>JKSM</v>
          </cell>
          <cell r="C37" t="str">
            <v>J.K.Spinning</v>
          </cell>
          <cell r="D37">
            <v>12.9</v>
          </cell>
          <cell r="E37">
            <v>13.45</v>
          </cell>
          <cell r="F37">
            <v>12</v>
          </cell>
          <cell r="G37">
            <v>13.35</v>
          </cell>
        </row>
        <row r="38">
          <cell r="B38" t="str">
            <v>MUKT</v>
          </cell>
          <cell r="C38" t="str">
            <v>Mukhtar Textile</v>
          </cell>
          <cell r="D38">
            <v>3.15</v>
          </cell>
          <cell r="E38">
            <v>3.25</v>
          </cell>
          <cell r="F38">
            <v>2.9</v>
          </cell>
          <cell r="G38">
            <v>2.9</v>
          </cell>
        </row>
        <row r="39">
          <cell r="B39" t="str">
            <v>FUDLM</v>
          </cell>
          <cell r="C39" t="str">
            <v>U.D.L.Mod.</v>
          </cell>
          <cell r="D39">
            <v>5.45</v>
          </cell>
          <cell r="E39">
            <v>5.75</v>
          </cell>
          <cell r="F39">
            <v>5.15</v>
          </cell>
          <cell r="G39">
            <v>5.6</v>
          </cell>
        </row>
        <row r="40">
          <cell r="B40" t="str">
            <v>PIAA-JUN</v>
          </cell>
          <cell r="C40" t="str">
            <v>PIAA-JUN</v>
          </cell>
          <cell r="D40">
            <v>7.4</v>
          </cell>
          <cell r="E40">
            <v>8.4</v>
          </cell>
          <cell r="F40">
            <v>7.6</v>
          </cell>
          <cell r="G40">
            <v>8.4</v>
          </cell>
        </row>
        <row r="41">
          <cell r="B41" t="str">
            <v>GAEL</v>
          </cell>
          <cell r="C41" t="str">
            <v>Gauhar Engg Ltd</v>
          </cell>
          <cell r="D41">
            <v>1.85</v>
          </cell>
          <cell r="E41">
            <v>2</v>
          </cell>
          <cell r="F41">
            <v>1.8</v>
          </cell>
          <cell r="G41">
            <v>1.8</v>
          </cell>
        </row>
        <row r="42">
          <cell r="B42" t="str">
            <v>PKGI</v>
          </cell>
          <cell r="C42" t="str">
            <v>Pak Gen.Ins</v>
          </cell>
          <cell r="D42">
            <v>10.45</v>
          </cell>
          <cell r="E42">
            <v>10.55</v>
          </cell>
          <cell r="F42">
            <v>9.4499999999999993</v>
          </cell>
          <cell r="G42">
            <v>9.4499999999999993</v>
          </cell>
        </row>
        <row r="43">
          <cell r="B43" t="str">
            <v>PIAA</v>
          </cell>
          <cell r="C43" t="str">
            <v>P.I.A.C.(A)</v>
          </cell>
          <cell r="D43">
            <v>7.35</v>
          </cell>
          <cell r="E43">
            <v>8.35</v>
          </cell>
          <cell r="F43">
            <v>7.6</v>
          </cell>
          <cell r="G43">
            <v>8.35</v>
          </cell>
        </row>
        <row r="44">
          <cell r="B44" t="str">
            <v>CFL</v>
          </cell>
          <cell r="C44" t="str">
            <v>Crescent Fibres Ltd.</v>
          </cell>
          <cell r="D44">
            <v>15.35</v>
          </cell>
          <cell r="E44">
            <v>16.350000000000001</v>
          </cell>
          <cell r="F44">
            <v>14.8</v>
          </cell>
          <cell r="G44">
            <v>15.55</v>
          </cell>
        </row>
        <row r="45">
          <cell r="B45" t="str">
            <v>SRTL</v>
          </cell>
          <cell r="C45" t="str">
            <v>Sahrish Tex.</v>
          </cell>
          <cell r="D45">
            <v>1.5</v>
          </cell>
          <cell r="E45">
            <v>1.1499999999999999</v>
          </cell>
          <cell r="F45">
            <v>1</v>
          </cell>
          <cell r="G45">
            <v>1.1499999999999999</v>
          </cell>
        </row>
        <row r="46">
          <cell r="B46" t="str">
            <v>POAF</v>
          </cell>
          <cell r="C46" t="str">
            <v>Pak Oman Advantage</v>
          </cell>
          <cell r="D46">
            <v>9.5</v>
          </cell>
          <cell r="E46">
            <v>10.45</v>
          </cell>
          <cell r="F46">
            <v>9.5</v>
          </cell>
          <cell r="G46">
            <v>10.45</v>
          </cell>
        </row>
        <row r="47">
          <cell r="B47" t="str">
            <v>FFLM</v>
          </cell>
          <cell r="C47" t="str">
            <v>1st.Fid.Leasing</v>
          </cell>
          <cell r="D47">
            <v>7.05</v>
          </cell>
          <cell r="E47">
            <v>7.45</v>
          </cell>
          <cell r="F47">
            <v>6.75</v>
          </cell>
          <cell r="G47">
            <v>7.45</v>
          </cell>
        </row>
        <row r="48">
          <cell r="B48" t="str">
            <v>FEM</v>
          </cell>
          <cell r="C48" t="str">
            <v>Equity Mod.</v>
          </cell>
          <cell r="D48">
            <v>4.55</v>
          </cell>
          <cell r="E48">
            <v>5</v>
          </cell>
          <cell r="F48">
            <v>4.55</v>
          </cell>
          <cell r="G48">
            <v>4.8</v>
          </cell>
        </row>
        <row r="49">
          <cell r="B49" t="str">
            <v>DSIL</v>
          </cell>
          <cell r="C49" t="str">
            <v>D.S.Ind.Ltd.</v>
          </cell>
          <cell r="D49">
            <v>36.9</v>
          </cell>
          <cell r="E49">
            <v>38.700000000000003</v>
          </cell>
          <cell r="F49">
            <v>35.1</v>
          </cell>
          <cell r="G49">
            <v>38.700000000000003</v>
          </cell>
        </row>
        <row r="50">
          <cell r="B50" t="str">
            <v>IHFL</v>
          </cell>
          <cell r="C50" t="str">
            <v>Int.Housing Fin.</v>
          </cell>
          <cell r="D50">
            <v>20.9</v>
          </cell>
          <cell r="E50">
            <v>21.9</v>
          </cell>
          <cell r="F50">
            <v>19.899999999999999</v>
          </cell>
          <cell r="G50">
            <v>21.9</v>
          </cell>
        </row>
        <row r="51">
          <cell r="B51" t="str">
            <v>PIAA-JUL</v>
          </cell>
          <cell r="C51" t="str">
            <v>PIAA-JUL</v>
          </cell>
          <cell r="D51">
            <v>7.5</v>
          </cell>
          <cell r="E51">
            <v>8.5</v>
          </cell>
          <cell r="F51">
            <v>7.8</v>
          </cell>
          <cell r="G51">
            <v>8.5</v>
          </cell>
        </row>
        <row r="52">
          <cell r="B52" t="str">
            <v>PASL</v>
          </cell>
          <cell r="C52" t="str">
            <v>Pervez Ahmed Sec.</v>
          </cell>
          <cell r="D52">
            <v>21.65</v>
          </cell>
          <cell r="E52">
            <v>22.7</v>
          </cell>
          <cell r="F52">
            <v>20.7</v>
          </cell>
          <cell r="G52">
            <v>22.7</v>
          </cell>
        </row>
        <row r="53">
          <cell r="B53" t="str">
            <v>AZLM</v>
          </cell>
          <cell r="C53" t="str">
            <v>AL-Zamin Mod.</v>
          </cell>
          <cell r="D53">
            <v>9.25</v>
          </cell>
          <cell r="E53">
            <v>9.9</v>
          </cell>
          <cell r="F53">
            <v>9.0500000000000007</v>
          </cell>
          <cell r="G53">
            <v>9.0500000000000007</v>
          </cell>
        </row>
        <row r="54">
          <cell r="B54" t="str">
            <v>FECM</v>
          </cell>
          <cell r="C54" t="str">
            <v>Elite Cap.Mod</v>
          </cell>
          <cell r="D54">
            <v>4.4000000000000004</v>
          </cell>
          <cell r="E54">
            <v>4.4000000000000004</v>
          </cell>
          <cell r="F54">
            <v>4</v>
          </cell>
          <cell r="G54">
            <v>4.3</v>
          </cell>
        </row>
        <row r="55">
          <cell r="B55" t="str">
            <v>QUICE</v>
          </cell>
          <cell r="C55" t="str">
            <v>Quice Food</v>
          </cell>
          <cell r="D55">
            <v>4.4000000000000004</v>
          </cell>
          <cell r="E55">
            <v>4.5999999999999996</v>
          </cell>
          <cell r="F55">
            <v>4.2</v>
          </cell>
          <cell r="G55">
            <v>4.5999999999999996</v>
          </cell>
        </row>
        <row r="56">
          <cell r="B56" t="str">
            <v>PSEL</v>
          </cell>
          <cell r="C56" t="str">
            <v>Pak.Services</v>
          </cell>
          <cell r="D56">
            <v>444</v>
          </cell>
          <cell r="E56">
            <v>466</v>
          </cell>
          <cell r="F56">
            <v>426</v>
          </cell>
          <cell r="G56">
            <v>466</v>
          </cell>
        </row>
        <row r="57">
          <cell r="B57" t="str">
            <v>SEL</v>
          </cell>
          <cell r="C57" t="str">
            <v>Sitara Energy</v>
          </cell>
          <cell r="D57">
            <v>28.35</v>
          </cell>
          <cell r="E57">
            <v>29.75</v>
          </cell>
          <cell r="F57">
            <v>27.2</v>
          </cell>
          <cell r="G57">
            <v>27.2</v>
          </cell>
        </row>
        <row r="58">
          <cell r="B58" t="str">
            <v>MODAM</v>
          </cell>
          <cell r="C58" t="str">
            <v>Mod.Al-Mali</v>
          </cell>
          <cell r="D58">
            <v>8.9499999999999993</v>
          </cell>
          <cell r="E58">
            <v>9.35</v>
          </cell>
          <cell r="F58">
            <v>8.5500000000000007</v>
          </cell>
          <cell r="G58">
            <v>9</v>
          </cell>
        </row>
        <row r="59">
          <cell r="B59" t="str">
            <v>IIBL</v>
          </cell>
          <cell r="C59" t="str">
            <v>Islamic Bank</v>
          </cell>
          <cell r="D59">
            <v>5.0999999999999996</v>
          </cell>
          <cell r="E59">
            <v>5.45</v>
          </cell>
          <cell r="F59">
            <v>5</v>
          </cell>
          <cell r="G59">
            <v>5.25</v>
          </cell>
        </row>
        <row r="60">
          <cell r="B60" t="str">
            <v>JOVC</v>
          </cell>
          <cell r="C60" t="str">
            <v>J.O.V.&amp; CO.</v>
          </cell>
          <cell r="D60">
            <v>224.05</v>
          </cell>
          <cell r="E60">
            <v>235.25</v>
          </cell>
          <cell r="F60">
            <v>216.05</v>
          </cell>
          <cell r="G60">
            <v>233.5</v>
          </cell>
        </row>
        <row r="61">
          <cell r="B61" t="str">
            <v>SZTM</v>
          </cell>
          <cell r="C61" t="str">
            <v>Shahzad Tex</v>
          </cell>
          <cell r="D61">
            <v>12</v>
          </cell>
          <cell r="E61">
            <v>13</v>
          </cell>
          <cell r="F61">
            <v>12</v>
          </cell>
          <cell r="G61">
            <v>13</v>
          </cell>
        </row>
        <row r="62">
          <cell r="B62" t="str">
            <v>UNTM</v>
          </cell>
          <cell r="C62" t="str">
            <v>Unity Mod.</v>
          </cell>
          <cell r="D62">
            <v>0.6</v>
          </cell>
          <cell r="E62">
            <v>0.6</v>
          </cell>
          <cell r="F62">
            <v>0.55000000000000004</v>
          </cell>
          <cell r="G62">
            <v>0.6</v>
          </cell>
        </row>
        <row r="63">
          <cell r="B63" t="str">
            <v>DFSM</v>
          </cell>
          <cell r="C63" t="str">
            <v>Dewan Farooque Sp.</v>
          </cell>
          <cell r="D63">
            <v>9.0500000000000007</v>
          </cell>
          <cell r="E63">
            <v>9</v>
          </cell>
          <cell r="F63">
            <v>8.25</v>
          </cell>
          <cell r="G63">
            <v>8.9499999999999993</v>
          </cell>
        </row>
        <row r="64">
          <cell r="B64" t="str">
            <v>MACFL</v>
          </cell>
          <cell r="C64" t="str">
            <v>MACPAC Films</v>
          </cell>
          <cell r="D64">
            <v>16.350000000000001</v>
          </cell>
          <cell r="E64">
            <v>17.350000000000001</v>
          </cell>
          <cell r="F64">
            <v>16</v>
          </cell>
          <cell r="G64">
            <v>16.899999999999999</v>
          </cell>
        </row>
        <row r="65">
          <cell r="B65" t="str">
            <v>CSMD</v>
          </cell>
          <cell r="C65" t="str">
            <v>Crescent Sugar</v>
          </cell>
          <cell r="D65">
            <v>10.9</v>
          </cell>
          <cell r="E65">
            <v>11.9</v>
          </cell>
          <cell r="F65">
            <v>11</v>
          </cell>
          <cell r="G65">
            <v>11.9</v>
          </cell>
        </row>
        <row r="66">
          <cell r="B66" t="str">
            <v>ANL</v>
          </cell>
          <cell r="C66" t="str">
            <v>Azgard NineXD</v>
          </cell>
          <cell r="D66">
            <v>50.3</v>
          </cell>
          <cell r="E66">
            <v>52.8</v>
          </cell>
          <cell r="F66">
            <v>48.65</v>
          </cell>
          <cell r="G66">
            <v>52.8</v>
          </cell>
        </row>
        <row r="67">
          <cell r="B67" t="str">
            <v>SNL</v>
          </cell>
          <cell r="C67" t="str">
            <v>Southern Network</v>
          </cell>
          <cell r="D67">
            <v>9.1</v>
          </cell>
          <cell r="E67">
            <v>9.3000000000000007</v>
          </cell>
          <cell r="F67">
            <v>8.5500000000000007</v>
          </cell>
          <cell r="G67">
            <v>8.85</v>
          </cell>
        </row>
        <row r="68">
          <cell r="B68" t="str">
            <v>SKRS</v>
          </cell>
          <cell r="C68" t="str">
            <v>Sakrand Sugar</v>
          </cell>
          <cell r="D68">
            <v>2.5499999999999998</v>
          </cell>
          <cell r="E68">
            <v>2.7</v>
          </cell>
          <cell r="F68">
            <v>2.5</v>
          </cell>
          <cell r="G68">
            <v>2.5</v>
          </cell>
        </row>
        <row r="69">
          <cell r="B69" t="str">
            <v>FMHM</v>
          </cell>
          <cell r="C69" t="str">
            <v>Mehran Mod.</v>
          </cell>
          <cell r="D69">
            <v>3.2</v>
          </cell>
          <cell r="E69">
            <v>3.15</v>
          </cell>
          <cell r="F69">
            <v>2.9</v>
          </cell>
          <cell r="G69">
            <v>2.9</v>
          </cell>
        </row>
        <row r="70">
          <cell r="B70" t="str">
            <v>NLRL</v>
          </cell>
          <cell r="C70" t="str">
            <v>Natover Lease</v>
          </cell>
          <cell r="D70">
            <v>9</v>
          </cell>
          <cell r="E70">
            <v>9.6999999999999993</v>
          </cell>
          <cell r="F70">
            <v>9</v>
          </cell>
          <cell r="G70">
            <v>9.6999999999999993</v>
          </cell>
        </row>
        <row r="71">
          <cell r="B71" t="str">
            <v>HIRAT</v>
          </cell>
          <cell r="C71" t="str">
            <v>Hira Textile Mills</v>
          </cell>
          <cell r="D71">
            <v>9.75</v>
          </cell>
          <cell r="E71">
            <v>10</v>
          </cell>
          <cell r="F71">
            <v>9.25</v>
          </cell>
          <cell r="G71">
            <v>10</v>
          </cell>
        </row>
        <row r="72">
          <cell r="B72" t="str">
            <v>KESC</v>
          </cell>
          <cell r="C72" t="str">
            <v>K.E.S.C.</v>
          </cell>
          <cell r="D72">
            <v>6.5</v>
          </cell>
          <cell r="E72">
            <v>6.95</v>
          </cell>
          <cell r="F72">
            <v>6.45</v>
          </cell>
          <cell r="G72">
            <v>6.75</v>
          </cell>
        </row>
        <row r="73">
          <cell r="B73" t="str">
            <v>KESC-JUL</v>
          </cell>
          <cell r="C73" t="str">
            <v>KESC-JUL</v>
          </cell>
          <cell r="D73">
            <v>6.56</v>
          </cell>
          <cell r="E73">
            <v>7</v>
          </cell>
          <cell r="F73">
            <v>6.5</v>
          </cell>
          <cell r="G73">
            <v>6.85</v>
          </cell>
        </row>
        <row r="74">
          <cell r="B74" t="str">
            <v>KOHP</v>
          </cell>
          <cell r="C74" t="str">
            <v>Kohinoor Power</v>
          </cell>
          <cell r="D74">
            <v>4.5999999999999996</v>
          </cell>
          <cell r="E74">
            <v>4.75</v>
          </cell>
          <cell r="F74">
            <v>4.4000000000000004</v>
          </cell>
          <cell r="G74">
            <v>4.5</v>
          </cell>
        </row>
        <row r="75">
          <cell r="B75" t="str">
            <v>NETSOL</v>
          </cell>
          <cell r="C75" t="str">
            <v>Netsol Technologies</v>
          </cell>
          <cell r="D75">
            <v>72</v>
          </cell>
          <cell r="E75">
            <v>75.599999999999994</v>
          </cell>
          <cell r="F75">
            <v>70.2</v>
          </cell>
          <cell r="G75">
            <v>75.599999999999994</v>
          </cell>
        </row>
        <row r="76">
          <cell r="B76" t="str">
            <v>AABS</v>
          </cell>
          <cell r="C76" t="str">
            <v>AL-Abbas Sugur</v>
          </cell>
          <cell r="D76">
            <v>63.65</v>
          </cell>
          <cell r="E76">
            <v>66.75</v>
          </cell>
          <cell r="F76">
            <v>62</v>
          </cell>
          <cell r="G76">
            <v>64</v>
          </cell>
        </row>
        <row r="77">
          <cell r="B77" t="str">
            <v>NORT</v>
          </cell>
          <cell r="C77" t="str">
            <v>Norrie Tex.</v>
          </cell>
          <cell r="D77">
            <v>2.7</v>
          </cell>
          <cell r="E77">
            <v>2.8</v>
          </cell>
          <cell r="F77">
            <v>2.6</v>
          </cell>
          <cell r="G77">
            <v>2.65</v>
          </cell>
        </row>
        <row r="78">
          <cell r="B78" t="str">
            <v>NAZC</v>
          </cell>
          <cell r="C78" t="str">
            <v>Nazir Cotton</v>
          </cell>
          <cell r="D78">
            <v>2.0499999999999998</v>
          </cell>
          <cell r="E78">
            <v>2.0499999999999998</v>
          </cell>
          <cell r="F78">
            <v>1.9</v>
          </cell>
          <cell r="G78">
            <v>2.0499999999999998</v>
          </cell>
        </row>
        <row r="79">
          <cell r="B79" t="str">
            <v>ATIL</v>
          </cell>
          <cell r="C79" t="str">
            <v>Atlas Insurance</v>
          </cell>
          <cell r="D79">
            <v>130</v>
          </cell>
          <cell r="E79">
            <v>133</v>
          </cell>
          <cell r="F79">
            <v>123.5</v>
          </cell>
          <cell r="G79">
            <v>130</v>
          </cell>
        </row>
        <row r="80">
          <cell r="B80" t="str">
            <v>MTLA</v>
          </cell>
          <cell r="C80" t="str">
            <v>Metro Life</v>
          </cell>
          <cell r="D80">
            <v>10.95</v>
          </cell>
          <cell r="E80">
            <v>10.8</v>
          </cell>
          <cell r="F80">
            <v>10</v>
          </cell>
          <cell r="G80">
            <v>10.8</v>
          </cell>
        </row>
        <row r="81">
          <cell r="B81" t="str">
            <v>FZTM</v>
          </cell>
          <cell r="C81" t="str">
            <v>Fazal Textile</v>
          </cell>
          <cell r="D81">
            <v>267</v>
          </cell>
          <cell r="E81">
            <v>278.5</v>
          </cell>
          <cell r="F81">
            <v>259</v>
          </cell>
          <cell r="G81">
            <v>278.5</v>
          </cell>
        </row>
        <row r="82">
          <cell r="B82" t="str">
            <v>SARD</v>
          </cell>
          <cell r="C82" t="str">
            <v>Sardar Chemical</v>
          </cell>
          <cell r="D82">
            <v>3.45</v>
          </cell>
          <cell r="E82">
            <v>3.5</v>
          </cell>
          <cell r="F82">
            <v>3.25</v>
          </cell>
          <cell r="G82">
            <v>3.3</v>
          </cell>
        </row>
        <row r="83">
          <cell r="B83" t="str">
            <v>DCL</v>
          </cell>
          <cell r="C83" t="str">
            <v>Dewan Cement</v>
          </cell>
          <cell r="D83">
            <v>16.649999999999999</v>
          </cell>
          <cell r="E83">
            <v>17.649999999999999</v>
          </cell>
          <cell r="F83">
            <v>16.45</v>
          </cell>
          <cell r="G83">
            <v>17.350000000000001</v>
          </cell>
        </row>
        <row r="84">
          <cell r="B84" t="str">
            <v>DSFL</v>
          </cell>
          <cell r="C84" t="str">
            <v>Dewan Salman</v>
          </cell>
          <cell r="D84">
            <v>10.6</v>
          </cell>
          <cell r="E84">
            <v>10.9</v>
          </cell>
          <cell r="F84">
            <v>10.15</v>
          </cell>
          <cell r="G84">
            <v>10.55</v>
          </cell>
        </row>
        <row r="85">
          <cell r="B85" t="str">
            <v>SHNI</v>
          </cell>
          <cell r="C85" t="str">
            <v>Shaheen Insurance</v>
          </cell>
          <cell r="D85">
            <v>82.05</v>
          </cell>
          <cell r="E85">
            <v>86</v>
          </cell>
          <cell r="F85">
            <v>80.2</v>
          </cell>
          <cell r="G85">
            <v>86</v>
          </cell>
        </row>
        <row r="86">
          <cell r="B86" t="str">
            <v>FDMF</v>
          </cell>
          <cell r="C86" t="str">
            <v>F. Daw.Mut.Fund</v>
          </cell>
          <cell r="D86">
            <v>8.5</v>
          </cell>
          <cell r="E86">
            <v>9</v>
          </cell>
          <cell r="F86">
            <v>8.4</v>
          </cell>
          <cell r="G86">
            <v>9</v>
          </cell>
        </row>
        <row r="87">
          <cell r="B87" t="str">
            <v>PICT</v>
          </cell>
          <cell r="C87" t="str">
            <v>Pak.Int.Con.Ter.</v>
          </cell>
          <cell r="D87">
            <v>80.8</v>
          </cell>
          <cell r="E87">
            <v>84.8</v>
          </cell>
          <cell r="F87">
            <v>79.099999999999994</v>
          </cell>
          <cell r="G87">
            <v>84.8</v>
          </cell>
        </row>
        <row r="88">
          <cell r="B88" t="str">
            <v>DSFL-JUN</v>
          </cell>
          <cell r="C88" t="str">
            <v>DSFL-JUN</v>
          </cell>
          <cell r="D88">
            <v>10.65</v>
          </cell>
          <cell r="E88">
            <v>10.85</v>
          </cell>
          <cell r="F88">
            <v>10.1</v>
          </cell>
          <cell r="G88">
            <v>10.45</v>
          </cell>
        </row>
        <row r="89">
          <cell r="B89" t="str">
            <v>TELE-JUL</v>
          </cell>
          <cell r="C89" t="str">
            <v>TELE-JUL</v>
          </cell>
          <cell r="D89">
            <v>12.2</v>
          </cell>
          <cell r="E89">
            <v>13.2</v>
          </cell>
          <cell r="F89">
            <v>12.35</v>
          </cell>
          <cell r="G89">
            <v>13.2</v>
          </cell>
        </row>
        <row r="90">
          <cell r="B90" t="str">
            <v>KESC-JUN</v>
          </cell>
          <cell r="C90" t="str">
            <v>KESC-JUN</v>
          </cell>
          <cell r="D90">
            <v>6.5</v>
          </cell>
          <cell r="E90">
            <v>6.85</v>
          </cell>
          <cell r="F90">
            <v>6.4</v>
          </cell>
          <cell r="G90">
            <v>6.8</v>
          </cell>
        </row>
        <row r="91">
          <cell r="B91" t="str">
            <v>MYBL</v>
          </cell>
          <cell r="C91" t="str">
            <v>Mybank Ltd</v>
          </cell>
          <cell r="D91">
            <v>29</v>
          </cell>
          <cell r="E91">
            <v>30</v>
          </cell>
          <cell r="F91">
            <v>28</v>
          </cell>
          <cell r="G91">
            <v>29.9</v>
          </cell>
        </row>
        <row r="92">
          <cell r="B92" t="str">
            <v>CSAP</v>
          </cell>
          <cell r="C92" t="str">
            <v>Crescent Steel</v>
          </cell>
          <cell r="D92">
            <v>70.45</v>
          </cell>
          <cell r="E92">
            <v>72.5</v>
          </cell>
          <cell r="F92">
            <v>67.75</v>
          </cell>
          <cell r="G92">
            <v>71</v>
          </cell>
        </row>
        <row r="93">
          <cell r="B93" t="str">
            <v>SANSM</v>
          </cell>
          <cell r="C93" t="str">
            <v>Sanghar Sugar</v>
          </cell>
          <cell r="D93">
            <v>9</v>
          </cell>
          <cell r="E93">
            <v>9</v>
          </cell>
          <cell r="F93">
            <v>8.4</v>
          </cell>
          <cell r="G93">
            <v>9</v>
          </cell>
        </row>
        <row r="94">
          <cell r="B94" t="str">
            <v>APL</v>
          </cell>
          <cell r="C94" t="str">
            <v>Attock Petroleum</v>
          </cell>
          <cell r="D94">
            <v>477.5</v>
          </cell>
          <cell r="E94">
            <v>501.35</v>
          </cell>
          <cell r="F94">
            <v>470</v>
          </cell>
          <cell r="G94">
            <v>501.35</v>
          </cell>
        </row>
        <row r="95">
          <cell r="B95" t="str">
            <v>DSFL-JUL</v>
          </cell>
          <cell r="C95" t="str">
            <v>DSFL-JUL</v>
          </cell>
          <cell r="D95">
            <v>10.7</v>
          </cell>
          <cell r="E95">
            <v>11</v>
          </cell>
          <cell r="F95">
            <v>10.3</v>
          </cell>
          <cell r="G95">
            <v>10.65</v>
          </cell>
        </row>
        <row r="96">
          <cell r="B96" t="str">
            <v>DHCL</v>
          </cell>
          <cell r="C96" t="str">
            <v>Dewan Hattar Ce</v>
          </cell>
          <cell r="D96">
            <v>12.5</v>
          </cell>
          <cell r="E96">
            <v>13.2</v>
          </cell>
          <cell r="F96">
            <v>12.4</v>
          </cell>
          <cell r="G96">
            <v>12.8</v>
          </cell>
        </row>
        <row r="97">
          <cell r="B97" t="str">
            <v>ALICO</v>
          </cell>
          <cell r="C97" t="str">
            <v>American Life</v>
          </cell>
          <cell r="D97">
            <v>46.9</v>
          </cell>
          <cell r="E97">
            <v>49.2</v>
          </cell>
          <cell r="F97">
            <v>46.2</v>
          </cell>
          <cell r="G97">
            <v>46.2</v>
          </cell>
        </row>
        <row r="98">
          <cell r="B98" t="str">
            <v>BIPL</v>
          </cell>
          <cell r="C98" t="str">
            <v>Bankislami Pak</v>
          </cell>
          <cell r="D98">
            <v>15</v>
          </cell>
          <cell r="E98">
            <v>15.25</v>
          </cell>
          <cell r="F98">
            <v>14.3</v>
          </cell>
          <cell r="G98">
            <v>14.95</v>
          </cell>
        </row>
        <row r="99">
          <cell r="B99" t="str">
            <v>TELE-JUN</v>
          </cell>
          <cell r="C99" t="str">
            <v>TELE-JUN</v>
          </cell>
          <cell r="D99">
            <v>12</v>
          </cell>
          <cell r="E99">
            <v>13</v>
          </cell>
          <cell r="F99">
            <v>12.25</v>
          </cell>
          <cell r="G99">
            <v>13</v>
          </cell>
        </row>
        <row r="100">
          <cell r="B100" t="str">
            <v>CHBL</v>
          </cell>
          <cell r="C100" t="str">
            <v>Chenab Limited</v>
          </cell>
          <cell r="D100">
            <v>15.2</v>
          </cell>
          <cell r="E100">
            <v>15.5</v>
          </cell>
          <cell r="F100">
            <v>14.55</v>
          </cell>
          <cell r="G100">
            <v>14.9</v>
          </cell>
        </row>
        <row r="101">
          <cell r="B101" t="str">
            <v>KASBB</v>
          </cell>
          <cell r="C101" t="str">
            <v>KASB Bank Ltd.</v>
          </cell>
          <cell r="D101">
            <v>22.6</v>
          </cell>
          <cell r="E101">
            <v>23</v>
          </cell>
          <cell r="F101">
            <v>21.6</v>
          </cell>
          <cell r="G101">
            <v>23</v>
          </cell>
        </row>
        <row r="102">
          <cell r="B102" t="str">
            <v>CTTL</v>
          </cell>
          <cell r="C102" t="str">
            <v>Callmate Telips</v>
          </cell>
          <cell r="D102">
            <v>48.55</v>
          </cell>
          <cell r="E102">
            <v>50.9</v>
          </cell>
          <cell r="F102">
            <v>47.9</v>
          </cell>
          <cell r="G102">
            <v>49.5</v>
          </cell>
        </row>
        <row r="103">
          <cell r="B103" t="str">
            <v>KOHC</v>
          </cell>
          <cell r="C103" t="str">
            <v>Kohat Cement</v>
          </cell>
          <cell r="D103">
            <v>54.4</v>
          </cell>
          <cell r="E103">
            <v>56.8</v>
          </cell>
          <cell r="F103">
            <v>53.5</v>
          </cell>
          <cell r="G103">
            <v>54.5</v>
          </cell>
        </row>
        <row r="104">
          <cell r="B104" t="str">
            <v>CRTM</v>
          </cell>
          <cell r="C104" t="str">
            <v>Crescent Textile</v>
          </cell>
          <cell r="D104">
            <v>66</v>
          </cell>
          <cell r="E104">
            <v>69</v>
          </cell>
          <cell r="F104">
            <v>65</v>
          </cell>
          <cell r="G104">
            <v>69</v>
          </cell>
        </row>
        <row r="105">
          <cell r="B105" t="str">
            <v>MEBL</v>
          </cell>
          <cell r="C105" t="str">
            <v>Meezan Bank</v>
          </cell>
          <cell r="D105">
            <v>31.55</v>
          </cell>
          <cell r="E105">
            <v>32.1</v>
          </cell>
          <cell r="F105">
            <v>30.2</v>
          </cell>
          <cell r="G105">
            <v>32</v>
          </cell>
        </row>
        <row r="106">
          <cell r="B106" t="str">
            <v>CHAS</v>
          </cell>
          <cell r="C106" t="str">
            <v>Chashma Sugar</v>
          </cell>
          <cell r="D106">
            <v>13.6</v>
          </cell>
          <cell r="E106">
            <v>14.3</v>
          </cell>
          <cell r="F106">
            <v>13.5</v>
          </cell>
          <cell r="G106">
            <v>14.3</v>
          </cell>
        </row>
        <row r="107">
          <cell r="B107" t="str">
            <v>TELE</v>
          </cell>
          <cell r="C107" t="str">
            <v>Telecard</v>
          </cell>
          <cell r="D107">
            <v>12</v>
          </cell>
          <cell r="E107">
            <v>13</v>
          </cell>
          <cell r="F107">
            <v>12.3</v>
          </cell>
          <cell r="G107">
            <v>13</v>
          </cell>
        </row>
        <row r="108">
          <cell r="B108" t="str">
            <v>BRR</v>
          </cell>
          <cell r="C108" t="str">
            <v>B.R.R.Guardian</v>
          </cell>
          <cell r="D108">
            <v>8.65</v>
          </cell>
          <cell r="E108">
            <v>9</v>
          </cell>
          <cell r="F108">
            <v>8.5</v>
          </cell>
          <cell r="G108">
            <v>8.6999999999999993</v>
          </cell>
        </row>
        <row r="109">
          <cell r="B109" t="str">
            <v>PPTA</v>
          </cell>
          <cell r="C109" t="str">
            <v>Pak.PTA Ltd.</v>
          </cell>
          <cell r="D109">
            <v>5.2</v>
          </cell>
          <cell r="E109">
            <v>5.5</v>
          </cell>
          <cell r="F109">
            <v>5.2</v>
          </cell>
          <cell r="G109">
            <v>5.5</v>
          </cell>
        </row>
        <row r="110">
          <cell r="B110" t="str">
            <v>CLOV</v>
          </cell>
          <cell r="C110" t="str">
            <v>Clover Pakistan</v>
          </cell>
          <cell r="D110">
            <v>135</v>
          </cell>
          <cell r="E110">
            <v>136</v>
          </cell>
          <cell r="F110">
            <v>128.25</v>
          </cell>
          <cell r="G110">
            <v>128.25</v>
          </cell>
        </row>
        <row r="111">
          <cell r="B111" t="str">
            <v>SSOM</v>
          </cell>
          <cell r="C111" t="str">
            <v>S.S.Oil</v>
          </cell>
          <cell r="D111">
            <v>12.3</v>
          </cell>
          <cell r="E111">
            <v>13.2</v>
          </cell>
          <cell r="F111">
            <v>12.5</v>
          </cell>
          <cell r="G111">
            <v>12.5</v>
          </cell>
        </row>
        <row r="112">
          <cell r="B112" t="str">
            <v>IBFL</v>
          </cell>
          <cell r="C112" t="str">
            <v>Ibrahim Fibres</v>
          </cell>
          <cell r="D112">
            <v>58</v>
          </cell>
          <cell r="E112">
            <v>60</v>
          </cell>
          <cell r="F112">
            <v>56.7</v>
          </cell>
          <cell r="G112">
            <v>57</v>
          </cell>
        </row>
        <row r="113">
          <cell r="B113" t="str">
            <v>SEARL</v>
          </cell>
          <cell r="C113" t="str">
            <v>Searle Pak</v>
          </cell>
          <cell r="D113">
            <v>39.299999999999997</v>
          </cell>
          <cell r="E113">
            <v>40</v>
          </cell>
          <cell r="F113">
            <v>37.799999999999997</v>
          </cell>
          <cell r="G113">
            <v>38.25</v>
          </cell>
        </row>
        <row r="114">
          <cell r="B114" t="str">
            <v>OLSM</v>
          </cell>
          <cell r="C114" t="str">
            <v>Olympia Sp.</v>
          </cell>
          <cell r="D114">
            <v>9</v>
          </cell>
          <cell r="E114">
            <v>10</v>
          </cell>
          <cell r="F114">
            <v>9.5</v>
          </cell>
          <cell r="G114">
            <v>10</v>
          </cell>
        </row>
        <row r="115">
          <cell r="B115" t="str">
            <v>NIBR</v>
          </cell>
          <cell r="C115" t="str">
            <v>NIB Bank(R)</v>
          </cell>
          <cell r="D115">
            <v>9.15</v>
          </cell>
          <cell r="E115">
            <v>9.5</v>
          </cell>
          <cell r="F115">
            <v>9</v>
          </cell>
          <cell r="G115">
            <v>9.15</v>
          </cell>
        </row>
        <row r="116">
          <cell r="B116" t="str">
            <v>CML</v>
          </cell>
          <cell r="C116" t="str">
            <v>Colony Mills Ltd</v>
          </cell>
          <cell r="D116">
            <v>18.3</v>
          </cell>
          <cell r="E116">
            <v>18.600000000000001</v>
          </cell>
          <cell r="F116">
            <v>17.600000000000001</v>
          </cell>
          <cell r="G116">
            <v>17.75</v>
          </cell>
        </row>
        <row r="117">
          <cell r="B117" t="str">
            <v>TSPL</v>
          </cell>
          <cell r="C117" t="str">
            <v>Tri-Star Power</v>
          </cell>
          <cell r="D117">
            <v>2.75</v>
          </cell>
          <cell r="E117">
            <v>2.8</v>
          </cell>
          <cell r="F117">
            <v>2.65</v>
          </cell>
          <cell r="G117">
            <v>2.65</v>
          </cell>
        </row>
        <row r="118">
          <cell r="B118" t="str">
            <v>ZELP</v>
          </cell>
          <cell r="C118" t="str">
            <v>Zeal Pak.</v>
          </cell>
          <cell r="D118">
            <v>5.55</v>
          </cell>
          <cell r="E118">
            <v>5.6</v>
          </cell>
          <cell r="F118">
            <v>5.3</v>
          </cell>
          <cell r="G118">
            <v>5.4</v>
          </cell>
        </row>
        <row r="119">
          <cell r="B119" t="str">
            <v>PNGRS</v>
          </cell>
          <cell r="C119" t="str">
            <v>Pangrio Sugar</v>
          </cell>
          <cell r="D119">
            <v>4.6500000000000004</v>
          </cell>
          <cell r="E119">
            <v>4.75</v>
          </cell>
          <cell r="F119">
            <v>4.5</v>
          </cell>
          <cell r="G119">
            <v>4.5</v>
          </cell>
        </row>
        <row r="120">
          <cell r="B120" t="str">
            <v>PIOC-JUN</v>
          </cell>
          <cell r="C120" t="str">
            <v>PIOC-JUN</v>
          </cell>
          <cell r="D120">
            <v>37</v>
          </cell>
          <cell r="E120">
            <v>38.75</v>
          </cell>
          <cell r="F120">
            <v>36.799999999999997</v>
          </cell>
          <cell r="G120">
            <v>36.950000000000003</v>
          </cell>
        </row>
        <row r="121">
          <cell r="B121" t="str">
            <v>KHSM</v>
          </cell>
          <cell r="C121" t="str">
            <v>Khurshid Sp.</v>
          </cell>
          <cell r="D121">
            <v>1.9</v>
          </cell>
          <cell r="E121">
            <v>2.4</v>
          </cell>
          <cell r="F121">
            <v>2.2999999999999998</v>
          </cell>
          <cell r="G121">
            <v>2.4</v>
          </cell>
        </row>
        <row r="122">
          <cell r="B122" t="str">
            <v>TRG</v>
          </cell>
          <cell r="C122" t="str">
            <v>TRG Pakistan</v>
          </cell>
          <cell r="D122">
            <v>15.4</v>
          </cell>
          <cell r="E122">
            <v>16.399999999999999</v>
          </cell>
          <cell r="F122">
            <v>15.6</v>
          </cell>
          <cell r="G122">
            <v>16.399999999999999</v>
          </cell>
        </row>
        <row r="123">
          <cell r="B123" t="str">
            <v>BOSI</v>
          </cell>
          <cell r="C123" t="str">
            <v>Bosicor Pakistan</v>
          </cell>
          <cell r="D123">
            <v>18.3</v>
          </cell>
          <cell r="E123">
            <v>18.649999999999999</v>
          </cell>
          <cell r="F123">
            <v>17.7</v>
          </cell>
          <cell r="G123">
            <v>17.75</v>
          </cell>
        </row>
        <row r="124">
          <cell r="B124" t="str">
            <v>PNSC</v>
          </cell>
          <cell r="C124" t="str">
            <v>P.N.S.C.</v>
          </cell>
          <cell r="D124">
            <v>94.4</v>
          </cell>
          <cell r="E124">
            <v>97.2</v>
          </cell>
          <cell r="F124">
            <v>92.3</v>
          </cell>
          <cell r="G124">
            <v>94</v>
          </cell>
        </row>
        <row r="125">
          <cell r="B125" t="str">
            <v>GADT</v>
          </cell>
          <cell r="C125" t="str">
            <v>Gadoon Textile</v>
          </cell>
          <cell r="D125">
            <v>81</v>
          </cell>
          <cell r="E125">
            <v>82</v>
          </cell>
          <cell r="F125">
            <v>77.8</v>
          </cell>
          <cell r="G125">
            <v>77.8</v>
          </cell>
        </row>
        <row r="126">
          <cell r="B126" t="str">
            <v>SHFA</v>
          </cell>
          <cell r="C126" t="str">
            <v>Shifa Int.Hosp</v>
          </cell>
          <cell r="D126">
            <v>24.3</v>
          </cell>
          <cell r="E126">
            <v>25.25</v>
          </cell>
          <cell r="F126">
            <v>24</v>
          </cell>
          <cell r="G126">
            <v>24.25</v>
          </cell>
        </row>
        <row r="127">
          <cell r="B127" t="str">
            <v>SSIC</v>
          </cell>
          <cell r="C127" t="str">
            <v>Silver Star Ins.</v>
          </cell>
          <cell r="D127">
            <v>24.55</v>
          </cell>
          <cell r="E127">
            <v>25.75</v>
          </cell>
          <cell r="F127">
            <v>24.5</v>
          </cell>
          <cell r="G127">
            <v>25.75</v>
          </cell>
        </row>
        <row r="128">
          <cell r="B128" t="str">
            <v>MFFL</v>
          </cell>
          <cell r="C128" t="str">
            <v>Mithchells</v>
          </cell>
          <cell r="D128">
            <v>79.25</v>
          </cell>
          <cell r="E128">
            <v>80</v>
          </cell>
          <cell r="F128">
            <v>76</v>
          </cell>
          <cell r="G128">
            <v>76</v>
          </cell>
        </row>
        <row r="129">
          <cell r="B129" t="str">
            <v>JSGCL</v>
          </cell>
          <cell r="C129" t="str">
            <v>JS Global Cap.L</v>
          </cell>
          <cell r="D129">
            <v>435</v>
          </cell>
          <cell r="E129">
            <v>438</v>
          </cell>
          <cell r="F129">
            <v>416.1</v>
          </cell>
          <cell r="G129">
            <v>438</v>
          </cell>
        </row>
        <row r="130">
          <cell r="B130" t="str">
            <v>PICIC</v>
          </cell>
          <cell r="C130" t="str">
            <v>P.I.C.I.C</v>
          </cell>
          <cell r="D130">
            <v>80.900000000000006</v>
          </cell>
          <cell r="E130">
            <v>83.35</v>
          </cell>
          <cell r="F130">
            <v>79.3</v>
          </cell>
          <cell r="G130">
            <v>82.1</v>
          </cell>
        </row>
        <row r="131">
          <cell r="B131" t="str">
            <v>AACIL</v>
          </cell>
          <cell r="C131" t="str">
            <v>Al-Abbas Cement</v>
          </cell>
          <cell r="D131">
            <v>15</v>
          </cell>
          <cell r="E131">
            <v>15.35</v>
          </cell>
          <cell r="F131">
            <v>14.6</v>
          </cell>
          <cell r="G131">
            <v>14.65</v>
          </cell>
        </row>
        <row r="132">
          <cell r="B132" t="str">
            <v>ICL</v>
          </cell>
          <cell r="C132" t="str">
            <v>Ittehad Chem.</v>
          </cell>
          <cell r="D132">
            <v>30</v>
          </cell>
          <cell r="E132">
            <v>31.5</v>
          </cell>
          <cell r="F132">
            <v>30</v>
          </cell>
          <cell r="G132">
            <v>31.5</v>
          </cell>
        </row>
        <row r="133">
          <cell r="B133" t="str">
            <v>DYNO</v>
          </cell>
          <cell r="C133" t="str">
            <v>Dynea Pakistan</v>
          </cell>
          <cell r="D133">
            <v>23</v>
          </cell>
          <cell r="E133">
            <v>23</v>
          </cell>
          <cell r="F133">
            <v>21.85</v>
          </cell>
          <cell r="G133">
            <v>22.7</v>
          </cell>
        </row>
        <row r="134">
          <cell r="B134" t="str">
            <v>MRNS</v>
          </cell>
          <cell r="C134" t="str">
            <v>Mehran Sug.</v>
          </cell>
          <cell r="D134">
            <v>18</v>
          </cell>
          <cell r="E134">
            <v>18.899999999999999</v>
          </cell>
          <cell r="F134">
            <v>18</v>
          </cell>
          <cell r="G134">
            <v>18.899999999999999</v>
          </cell>
        </row>
        <row r="135">
          <cell r="B135" t="str">
            <v>BWCL</v>
          </cell>
          <cell r="C135" t="str">
            <v>Bestway Cement</v>
          </cell>
          <cell r="D135">
            <v>81</v>
          </cell>
          <cell r="E135">
            <v>85.05</v>
          </cell>
          <cell r="F135">
            <v>81.05</v>
          </cell>
          <cell r="G135">
            <v>81.95</v>
          </cell>
        </row>
        <row r="136">
          <cell r="B136" t="str">
            <v>AMZV</v>
          </cell>
          <cell r="C136" t="str">
            <v>AMZ Ventures</v>
          </cell>
          <cell r="D136">
            <v>7.1</v>
          </cell>
          <cell r="E136">
            <v>7.15</v>
          </cell>
          <cell r="F136">
            <v>6.8</v>
          </cell>
          <cell r="G136">
            <v>6.9</v>
          </cell>
        </row>
        <row r="137">
          <cell r="B137" t="str">
            <v>IDYM</v>
          </cell>
          <cell r="C137" t="str">
            <v>Indus Dyeing</v>
          </cell>
          <cell r="D137">
            <v>70</v>
          </cell>
          <cell r="E137">
            <v>73.45</v>
          </cell>
          <cell r="F137">
            <v>70</v>
          </cell>
          <cell r="G137">
            <v>73</v>
          </cell>
        </row>
        <row r="138">
          <cell r="B138" t="str">
            <v>PICB-JUN</v>
          </cell>
          <cell r="C138" t="str">
            <v>PICB-JUN</v>
          </cell>
          <cell r="D138">
            <v>44.74</v>
          </cell>
          <cell r="E138">
            <v>44.75</v>
          </cell>
          <cell r="F138">
            <v>42.55</v>
          </cell>
          <cell r="G138">
            <v>43.45</v>
          </cell>
        </row>
        <row r="139">
          <cell r="B139" t="str">
            <v>HWQS</v>
          </cell>
          <cell r="C139" t="str">
            <v>Haseeb Waqas</v>
          </cell>
          <cell r="D139">
            <v>49.85</v>
          </cell>
          <cell r="E139">
            <v>52.3</v>
          </cell>
          <cell r="F139">
            <v>49.85</v>
          </cell>
          <cell r="G139">
            <v>52.3</v>
          </cell>
        </row>
        <row r="140">
          <cell r="B140" t="str">
            <v>ALWIN</v>
          </cell>
          <cell r="C140" t="str">
            <v>Allwin Engin.</v>
          </cell>
          <cell r="D140">
            <v>24.5</v>
          </cell>
          <cell r="E140">
            <v>25.7</v>
          </cell>
          <cell r="F140">
            <v>24.5</v>
          </cell>
          <cell r="G140">
            <v>25.7</v>
          </cell>
        </row>
        <row r="141">
          <cell r="B141" t="str">
            <v>GHNL</v>
          </cell>
          <cell r="C141" t="str">
            <v>Ghandhara Nissan</v>
          </cell>
          <cell r="D141">
            <v>40.950000000000003</v>
          </cell>
          <cell r="E141">
            <v>42.1</v>
          </cell>
          <cell r="F141">
            <v>40.1</v>
          </cell>
          <cell r="G141">
            <v>42</v>
          </cell>
        </row>
        <row r="142">
          <cell r="B142" t="str">
            <v>JSABM</v>
          </cell>
          <cell r="C142" t="str">
            <v>JS Abamco Ltd.</v>
          </cell>
          <cell r="D142">
            <v>74.900000000000006</v>
          </cell>
          <cell r="E142">
            <v>76.25</v>
          </cell>
          <cell r="F142">
            <v>72.599999999999994</v>
          </cell>
          <cell r="G142">
            <v>73.900000000000006</v>
          </cell>
        </row>
        <row r="143">
          <cell r="B143" t="str">
            <v>WTL</v>
          </cell>
          <cell r="C143" t="str">
            <v>WorldCall Telecom</v>
          </cell>
          <cell r="D143">
            <v>18.7</v>
          </cell>
          <cell r="E143">
            <v>19.100000000000001</v>
          </cell>
          <cell r="F143">
            <v>18.2</v>
          </cell>
          <cell r="G143">
            <v>18.350000000000001</v>
          </cell>
        </row>
        <row r="144">
          <cell r="B144" t="str">
            <v>GUSM</v>
          </cell>
          <cell r="C144" t="str">
            <v>Gulistan Spinning</v>
          </cell>
          <cell r="D144">
            <v>10.5</v>
          </cell>
          <cell r="E144">
            <v>11.5</v>
          </cell>
          <cell r="F144">
            <v>11</v>
          </cell>
          <cell r="G144">
            <v>11</v>
          </cell>
        </row>
        <row r="145">
          <cell r="B145" t="str">
            <v>PICIC-JUN</v>
          </cell>
          <cell r="C145" t="str">
            <v>PICIC-JUN</v>
          </cell>
          <cell r="D145">
            <v>80.510000000000005</v>
          </cell>
          <cell r="E145">
            <v>83.03</v>
          </cell>
          <cell r="F145">
            <v>79.2</v>
          </cell>
          <cell r="G145">
            <v>81.66</v>
          </cell>
        </row>
        <row r="146">
          <cell r="B146" t="str">
            <v>BSBF</v>
          </cell>
          <cell r="C146" t="str">
            <v>BSJS Balanced XD</v>
          </cell>
          <cell r="D146">
            <v>12.75</v>
          </cell>
          <cell r="E146">
            <v>13</v>
          </cell>
          <cell r="F146">
            <v>12.4</v>
          </cell>
          <cell r="G146">
            <v>12.9</v>
          </cell>
        </row>
        <row r="147">
          <cell r="B147" t="str">
            <v>SPCB</v>
          </cell>
          <cell r="C147" t="str">
            <v>Saudi Pak Bank</v>
          </cell>
          <cell r="D147">
            <v>24.7</v>
          </cell>
          <cell r="E147">
            <v>25.2</v>
          </cell>
          <cell r="F147">
            <v>24.05</v>
          </cell>
          <cell r="G147">
            <v>25.15</v>
          </cell>
        </row>
        <row r="148">
          <cell r="B148" t="str">
            <v>ATBL</v>
          </cell>
          <cell r="C148" t="str">
            <v>Atlas Bank Ltd.</v>
          </cell>
          <cell r="D148">
            <v>17.3</v>
          </cell>
          <cell r="E148">
            <v>17.5</v>
          </cell>
          <cell r="F148">
            <v>16.7</v>
          </cell>
          <cell r="G148">
            <v>17.149999999999999</v>
          </cell>
        </row>
        <row r="149">
          <cell r="B149" t="str">
            <v>SAZEW</v>
          </cell>
          <cell r="C149" t="str">
            <v>Sazgar Engineering</v>
          </cell>
          <cell r="D149">
            <v>68.25</v>
          </cell>
          <cell r="E149">
            <v>71.650000000000006</v>
          </cell>
          <cell r="F149">
            <v>68.5</v>
          </cell>
          <cell r="G149">
            <v>71.650000000000006</v>
          </cell>
        </row>
        <row r="150">
          <cell r="B150" t="str">
            <v>PICIC-JUL</v>
          </cell>
          <cell r="C150" t="str">
            <v>PICIC-JUL</v>
          </cell>
          <cell r="D150">
            <v>81.3</v>
          </cell>
          <cell r="E150">
            <v>83.95</v>
          </cell>
          <cell r="F150">
            <v>80.2</v>
          </cell>
          <cell r="G150">
            <v>82.5</v>
          </cell>
        </row>
        <row r="151">
          <cell r="B151" t="str">
            <v>RICL</v>
          </cell>
          <cell r="C151" t="str">
            <v>Reliance Insurance</v>
          </cell>
          <cell r="D151">
            <v>32.9</v>
          </cell>
          <cell r="E151">
            <v>34.5</v>
          </cell>
          <cell r="F151">
            <v>33</v>
          </cell>
          <cell r="G151">
            <v>34.5</v>
          </cell>
        </row>
        <row r="152">
          <cell r="B152" t="str">
            <v>CCBL</v>
          </cell>
          <cell r="C152" t="str">
            <v>Cres. Comm.Bank</v>
          </cell>
          <cell r="D152">
            <v>22</v>
          </cell>
          <cell r="E152">
            <v>22.5</v>
          </cell>
          <cell r="F152">
            <v>21.5</v>
          </cell>
          <cell r="G152">
            <v>22.45</v>
          </cell>
        </row>
        <row r="153">
          <cell r="B153" t="str">
            <v>SMTM</v>
          </cell>
          <cell r="C153" t="str">
            <v>Samin Tex.</v>
          </cell>
          <cell r="D153">
            <v>55.1</v>
          </cell>
          <cell r="E153">
            <v>57</v>
          </cell>
          <cell r="F153">
            <v>54.5</v>
          </cell>
          <cell r="G153">
            <v>56</v>
          </cell>
        </row>
        <row r="154">
          <cell r="B154" t="str">
            <v>ALNRS</v>
          </cell>
          <cell r="C154" t="str">
            <v>AL-Noor Suger</v>
          </cell>
          <cell r="D154">
            <v>28.95</v>
          </cell>
          <cell r="E154">
            <v>30.35</v>
          </cell>
          <cell r="F154">
            <v>29.05</v>
          </cell>
          <cell r="G154">
            <v>29.5</v>
          </cell>
        </row>
        <row r="155">
          <cell r="B155" t="str">
            <v>PAKT</v>
          </cell>
          <cell r="C155" t="str">
            <v>Pak TobaccoXD</v>
          </cell>
          <cell r="D155">
            <v>156.44999999999999</v>
          </cell>
          <cell r="E155">
            <v>164</v>
          </cell>
          <cell r="F155">
            <v>157</v>
          </cell>
          <cell r="G155">
            <v>157</v>
          </cell>
        </row>
        <row r="156">
          <cell r="B156" t="str">
            <v>SITC</v>
          </cell>
          <cell r="C156" t="str">
            <v>Sitara Chemical</v>
          </cell>
          <cell r="D156">
            <v>154.94999999999999</v>
          </cell>
          <cell r="E156">
            <v>159.25</v>
          </cell>
          <cell r="F156">
            <v>152.5</v>
          </cell>
          <cell r="G156">
            <v>159.25</v>
          </cell>
        </row>
        <row r="157">
          <cell r="B157" t="str">
            <v>TRIPF</v>
          </cell>
          <cell r="C157" t="str">
            <v>Tri-Pack Films</v>
          </cell>
          <cell r="D157">
            <v>140</v>
          </cell>
          <cell r="E157">
            <v>140</v>
          </cell>
          <cell r="F157">
            <v>134</v>
          </cell>
          <cell r="G157">
            <v>134.80000000000001</v>
          </cell>
        </row>
        <row r="158">
          <cell r="B158" t="str">
            <v>FCCL</v>
          </cell>
          <cell r="C158" t="str">
            <v>Fauji Cement</v>
          </cell>
          <cell r="D158">
            <v>20.2</v>
          </cell>
          <cell r="E158">
            <v>20.5</v>
          </cell>
          <cell r="F158">
            <v>19.649999999999999</v>
          </cell>
          <cell r="G158">
            <v>19.7</v>
          </cell>
        </row>
        <row r="159">
          <cell r="B159" t="str">
            <v>ECOP</v>
          </cell>
          <cell r="C159" t="str">
            <v>ECOPACK Ltd</v>
          </cell>
          <cell r="D159">
            <v>21.4</v>
          </cell>
          <cell r="E159">
            <v>21.6</v>
          </cell>
          <cell r="F159">
            <v>20.7</v>
          </cell>
          <cell r="G159">
            <v>21.4</v>
          </cell>
        </row>
        <row r="160">
          <cell r="B160" t="str">
            <v>BATA</v>
          </cell>
          <cell r="C160" t="str">
            <v>Bata (Pak)</v>
          </cell>
          <cell r="D160">
            <v>372</v>
          </cell>
          <cell r="E160">
            <v>390.6</v>
          </cell>
          <cell r="F160">
            <v>375</v>
          </cell>
          <cell r="G160">
            <v>390.6</v>
          </cell>
        </row>
        <row r="161">
          <cell r="B161" t="str">
            <v>ATRL</v>
          </cell>
          <cell r="C161" t="str">
            <v>Attock Refinery</v>
          </cell>
          <cell r="D161">
            <v>114.85</v>
          </cell>
          <cell r="E161">
            <v>119.8</v>
          </cell>
          <cell r="F161">
            <v>115</v>
          </cell>
          <cell r="G161">
            <v>116.55</v>
          </cell>
        </row>
        <row r="162">
          <cell r="B162" t="str">
            <v>MLCF-JUN</v>
          </cell>
          <cell r="C162" t="str">
            <v>MLCF-JUN</v>
          </cell>
          <cell r="D162">
            <v>24.95</v>
          </cell>
          <cell r="E162">
            <v>25.3</v>
          </cell>
          <cell r="F162">
            <v>24.26</v>
          </cell>
          <cell r="G162">
            <v>24.26</v>
          </cell>
        </row>
        <row r="163">
          <cell r="B163" t="str">
            <v>FDIBL</v>
          </cell>
          <cell r="C163" t="str">
            <v>Ist.Dawood Bank</v>
          </cell>
          <cell r="D163">
            <v>28.95</v>
          </cell>
          <cell r="E163">
            <v>28.95</v>
          </cell>
          <cell r="F163">
            <v>27.75</v>
          </cell>
          <cell r="G163">
            <v>28.95</v>
          </cell>
        </row>
        <row r="164">
          <cell r="B164" t="str">
            <v>ESBL</v>
          </cell>
          <cell r="C164" t="str">
            <v>Escorts Bank</v>
          </cell>
          <cell r="D164">
            <v>16.899999999999999</v>
          </cell>
          <cell r="E164">
            <v>17</v>
          </cell>
          <cell r="F164">
            <v>16.3</v>
          </cell>
          <cell r="G164">
            <v>16.399999999999999</v>
          </cell>
        </row>
        <row r="165">
          <cell r="B165" t="str">
            <v>PPFL</v>
          </cell>
          <cell r="C165" t="str">
            <v>Pak.Prem Fund</v>
          </cell>
          <cell r="D165">
            <v>14.6</v>
          </cell>
          <cell r="E165">
            <v>15.2</v>
          </cell>
          <cell r="F165">
            <v>14.6</v>
          </cell>
          <cell r="G165">
            <v>15</v>
          </cell>
        </row>
        <row r="166">
          <cell r="B166" t="str">
            <v>BOP-JUN</v>
          </cell>
          <cell r="C166" t="str">
            <v>BOP-JUN</v>
          </cell>
          <cell r="D166">
            <v>114</v>
          </cell>
          <cell r="E166">
            <v>119.2</v>
          </cell>
          <cell r="F166">
            <v>114.55</v>
          </cell>
          <cell r="G166">
            <v>116.9</v>
          </cell>
        </row>
        <row r="167">
          <cell r="B167" t="str">
            <v>DWSM</v>
          </cell>
          <cell r="C167" t="str">
            <v>Dewan Sugar</v>
          </cell>
          <cell r="D167">
            <v>11.1</v>
          </cell>
          <cell r="E167">
            <v>11.5</v>
          </cell>
          <cell r="F167">
            <v>11.05</v>
          </cell>
          <cell r="G167">
            <v>11.05</v>
          </cell>
        </row>
        <row r="168">
          <cell r="B168" t="str">
            <v>CENI</v>
          </cell>
          <cell r="C168" t="str">
            <v>Century Ins.</v>
          </cell>
          <cell r="D168">
            <v>53.5</v>
          </cell>
          <cell r="E168">
            <v>56.15</v>
          </cell>
          <cell r="F168">
            <v>54</v>
          </cell>
          <cell r="G168">
            <v>55.5</v>
          </cell>
        </row>
        <row r="169">
          <cell r="B169" t="str">
            <v>SPL-PRO</v>
          </cell>
          <cell r="C169" t="str">
            <v>Sitara Peroxide</v>
          </cell>
          <cell r="D169">
            <v>33.700000000000003</v>
          </cell>
          <cell r="E169">
            <v>35.35</v>
          </cell>
          <cell r="F169">
            <v>34</v>
          </cell>
          <cell r="G169">
            <v>35.35</v>
          </cell>
        </row>
        <row r="170">
          <cell r="B170" t="str">
            <v>AHL</v>
          </cell>
          <cell r="C170" t="str">
            <v>Arif Habib Limited</v>
          </cell>
          <cell r="D170">
            <v>205.4</v>
          </cell>
          <cell r="E170">
            <v>210.2</v>
          </cell>
          <cell r="F170">
            <v>202</v>
          </cell>
          <cell r="G170">
            <v>203.9</v>
          </cell>
        </row>
        <row r="171">
          <cell r="B171" t="str">
            <v>PPP</v>
          </cell>
          <cell r="C171" t="str">
            <v>Pak Pap.Prod</v>
          </cell>
          <cell r="D171">
            <v>100.25</v>
          </cell>
          <cell r="E171">
            <v>104</v>
          </cell>
          <cell r="F171">
            <v>100</v>
          </cell>
          <cell r="G171">
            <v>104</v>
          </cell>
        </row>
        <row r="172">
          <cell r="B172" t="str">
            <v>ENGRO-JUL</v>
          </cell>
          <cell r="C172" t="str">
            <v>ENGRO-JUL</v>
          </cell>
          <cell r="D172">
            <v>251.5</v>
          </cell>
          <cell r="E172">
            <v>259.10000000000002</v>
          </cell>
          <cell r="F172">
            <v>249.1</v>
          </cell>
          <cell r="G172">
            <v>255.9</v>
          </cell>
        </row>
        <row r="173">
          <cell r="B173" t="str">
            <v>ADMM</v>
          </cell>
          <cell r="C173" t="str">
            <v>Artistic Denim</v>
          </cell>
          <cell r="D173">
            <v>70.849999999999994</v>
          </cell>
          <cell r="E173">
            <v>71.599999999999994</v>
          </cell>
          <cell r="F173">
            <v>68.8</v>
          </cell>
          <cell r="G173">
            <v>69.5</v>
          </cell>
        </row>
        <row r="174">
          <cell r="B174" t="str">
            <v>SGML</v>
          </cell>
          <cell r="C174" t="str">
            <v>Shakarganj Sugar</v>
          </cell>
          <cell r="D174">
            <v>48.8</v>
          </cell>
          <cell r="E174">
            <v>51.15</v>
          </cell>
          <cell r="F174">
            <v>49.25</v>
          </cell>
          <cell r="G174">
            <v>51</v>
          </cell>
        </row>
        <row r="175">
          <cell r="B175" t="str">
            <v>HINOON</v>
          </cell>
          <cell r="C175" t="str">
            <v>Highnoon (Lab)</v>
          </cell>
          <cell r="D175">
            <v>88</v>
          </cell>
          <cell r="E175">
            <v>88</v>
          </cell>
          <cell r="F175">
            <v>84.6</v>
          </cell>
          <cell r="G175">
            <v>85</v>
          </cell>
        </row>
        <row r="176">
          <cell r="B176" t="str">
            <v>ENGRO</v>
          </cell>
          <cell r="C176" t="str">
            <v>Engro Chemical</v>
          </cell>
          <cell r="D176">
            <v>248.8</v>
          </cell>
          <cell r="E176">
            <v>256.10000000000002</v>
          </cell>
          <cell r="F176">
            <v>246.5</v>
          </cell>
          <cell r="G176">
            <v>253</v>
          </cell>
        </row>
        <row r="177">
          <cell r="B177" t="str">
            <v>NML-JUN</v>
          </cell>
          <cell r="C177" t="str">
            <v>NML-JUN</v>
          </cell>
          <cell r="D177">
            <v>133.5</v>
          </cell>
          <cell r="E177">
            <v>135.15</v>
          </cell>
          <cell r="F177">
            <v>130</v>
          </cell>
          <cell r="G177">
            <v>130.4</v>
          </cell>
        </row>
        <row r="178">
          <cell r="B178" t="str">
            <v>PICB</v>
          </cell>
          <cell r="C178" t="str">
            <v>PICIC Bank</v>
          </cell>
          <cell r="D178">
            <v>44.2</v>
          </cell>
          <cell r="E178">
            <v>44.7</v>
          </cell>
          <cell r="F178">
            <v>43</v>
          </cell>
          <cell r="G178">
            <v>44</v>
          </cell>
        </row>
        <row r="179">
          <cell r="B179" t="str">
            <v>JSBL</v>
          </cell>
          <cell r="C179" t="str">
            <v>JS Bank Ltd.</v>
          </cell>
          <cell r="D179">
            <v>19.55</v>
          </cell>
          <cell r="E179">
            <v>19.850000000000001</v>
          </cell>
          <cell r="F179">
            <v>19.100000000000001</v>
          </cell>
          <cell r="G179">
            <v>19.25</v>
          </cell>
        </row>
        <row r="180">
          <cell r="B180" t="str">
            <v>MLCF</v>
          </cell>
          <cell r="C180" t="str">
            <v>Maple Leaf Cem.XR</v>
          </cell>
          <cell r="D180">
            <v>24.85</v>
          </cell>
          <cell r="E180">
            <v>25.3</v>
          </cell>
          <cell r="F180">
            <v>24.35</v>
          </cell>
          <cell r="G180">
            <v>24.4</v>
          </cell>
        </row>
        <row r="181">
          <cell r="B181" t="str">
            <v>IGIBL</v>
          </cell>
          <cell r="C181" t="str">
            <v>IGI Inv.Bank Ltd</v>
          </cell>
          <cell r="D181">
            <v>17.100000000000001</v>
          </cell>
          <cell r="E181">
            <v>17.55</v>
          </cell>
          <cell r="F181">
            <v>16.899999999999999</v>
          </cell>
          <cell r="G181">
            <v>17</v>
          </cell>
        </row>
        <row r="182">
          <cell r="B182" t="str">
            <v>BOP</v>
          </cell>
          <cell r="C182" t="str">
            <v>B.O.Punjab</v>
          </cell>
          <cell r="D182">
            <v>113.9</v>
          </cell>
          <cell r="E182">
            <v>119.5</v>
          </cell>
          <cell r="F182">
            <v>115.2</v>
          </cell>
          <cell r="G182">
            <v>116.5</v>
          </cell>
        </row>
        <row r="183">
          <cell r="B183" t="str">
            <v>ENGRO-JUN</v>
          </cell>
          <cell r="C183" t="str">
            <v>ENGRO-JUN</v>
          </cell>
          <cell r="D183">
            <v>249.05</v>
          </cell>
          <cell r="E183">
            <v>256</v>
          </cell>
          <cell r="F183">
            <v>246.6</v>
          </cell>
          <cell r="G183">
            <v>252.01</v>
          </cell>
        </row>
        <row r="184">
          <cell r="B184" t="str">
            <v>NIB</v>
          </cell>
          <cell r="C184" t="str">
            <v>NIB Bank</v>
          </cell>
          <cell r="D184">
            <v>21.2</v>
          </cell>
          <cell r="E184">
            <v>21.7</v>
          </cell>
          <cell r="F184">
            <v>20.9</v>
          </cell>
          <cell r="G184">
            <v>21</v>
          </cell>
        </row>
        <row r="185">
          <cell r="B185" t="str">
            <v>DLL</v>
          </cell>
          <cell r="C185" t="str">
            <v>Dawood Law</v>
          </cell>
          <cell r="D185">
            <v>79</v>
          </cell>
          <cell r="E185">
            <v>82.95</v>
          </cell>
          <cell r="F185">
            <v>80</v>
          </cell>
          <cell r="G185">
            <v>82</v>
          </cell>
        </row>
        <row r="186">
          <cell r="B186" t="str">
            <v>NML</v>
          </cell>
          <cell r="C186" t="str">
            <v>Nishat Mills</v>
          </cell>
          <cell r="D186">
            <v>133.75</v>
          </cell>
          <cell r="E186">
            <v>135</v>
          </cell>
          <cell r="F186">
            <v>130.05000000000001</v>
          </cell>
          <cell r="G186">
            <v>130.44999999999999</v>
          </cell>
        </row>
        <row r="187">
          <cell r="B187" t="str">
            <v>NJLIC</v>
          </cell>
          <cell r="C187" t="str">
            <v>New Jub. Life</v>
          </cell>
          <cell r="D187">
            <v>50.4</v>
          </cell>
          <cell r="E187">
            <v>51</v>
          </cell>
          <cell r="F187">
            <v>49.15</v>
          </cell>
          <cell r="G187">
            <v>50.25</v>
          </cell>
        </row>
        <row r="188">
          <cell r="B188" t="str">
            <v>FLYNG</v>
          </cell>
          <cell r="C188" t="str">
            <v>Flying Cement Ltd.</v>
          </cell>
          <cell r="D188">
            <v>16.399999999999999</v>
          </cell>
          <cell r="E188">
            <v>17.05</v>
          </cell>
          <cell r="F188">
            <v>16.45</v>
          </cell>
          <cell r="G188">
            <v>16.5</v>
          </cell>
        </row>
        <row r="189">
          <cell r="B189" t="str">
            <v>PSYL</v>
          </cell>
          <cell r="C189" t="str">
            <v>Pak Synthetic</v>
          </cell>
          <cell r="D189">
            <v>9.65</v>
          </cell>
          <cell r="E189">
            <v>9.35</v>
          </cell>
          <cell r="F189">
            <v>9</v>
          </cell>
          <cell r="G189">
            <v>9.3000000000000007</v>
          </cell>
        </row>
        <row r="190">
          <cell r="B190" t="str">
            <v>GTYR</v>
          </cell>
          <cell r="C190" t="str">
            <v>General Tyre</v>
          </cell>
          <cell r="D190">
            <v>30.4</v>
          </cell>
          <cell r="E190">
            <v>30.6</v>
          </cell>
          <cell r="F190">
            <v>29.5</v>
          </cell>
          <cell r="G190">
            <v>29.5</v>
          </cell>
        </row>
        <row r="191">
          <cell r="B191" t="str">
            <v>AICL</v>
          </cell>
          <cell r="C191" t="str">
            <v>Adamjee Insurance</v>
          </cell>
          <cell r="D191">
            <v>329.7</v>
          </cell>
          <cell r="E191">
            <v>336.9</v>
          </cell>
          <cell r="F191">
            <v>325</v>
          </cell>
          <cell r="G191">
            <v>325.95</v>
          </cell>
        </row>
        <row r="192">
          <cell r="B192" t="str">
            <v>REWM</v>
          </cell>
          <cell r="C192" t="str">
            <v>Reliance Weaving</v>
          </cell>
          <cell r="D192">
            <v>20.95</v>
          </cell>
          <cell r="E192">
            <v>20.7</v>
          </cell>
          <cell r="F192">
            <v>19.95</v>
          </cell>
          <cell r="G192">
            <v>19.95</v>
          </cell>
        </row>
        <row r="193">
          <cell r="B193" t="str">
            <v>NML-JUL</v>
          </cell>
          <cell r="C193" t="str">
            <v>NML-JUL</v>
          </cell>
          <cell r="D193">
            <v>135.38999999999999</v>
          </cell>
          <cell r="E193">
            <v>135.80000000000001</v>
          </cell>
          <cell r="F193">
            <v>131</v>
          </cell>
          <cell r="G193">
            <v>132</v>
          </cell>
        </row>
        <row r="194">
          <cell r="B194" t="str">
            <v>MLCF-JUL</v>
          </cell>
          <cell r="C194" t="str">
            <v>MLCF-JUL</v>
          </cell>
          <cell r="D194">
            <v>25.3</v>
          </cell>
          <cell r="E194">
            <v>25.59</v>
          </cell>
          <cell r="F194">
            <v>24.7</v>
          </cell>
          <cell r="G194">
            <v>24.98</v>
          </cell>
        </row>
        <row r="195">
          <cell r="B195" t="str">
            <v>AHSL</v>
          </cell>
          <cell r="C195" t="str">
            <v>Arif Habib Sec.</v>
          </cell>
          <cell r="D195">
            <v>119.45</v>
          </cell>
          <cell r="E195">
            <v>120.25</v>
          </cell>
          <cell r="F195">
            <v>116.05</v>
          </cell>
          <cell r="G195">
            <v>116.6</v>
          </cell>
        </row>
        <row r="196">
          <cell r="B196" t="str">
            <v>CPSL</v>
          </cell>
          <cell r="C196" t="str">
            <v>Cherat Papersack</v>
          </cell>
          <cell r="D196">
            <v>158.1</v>
          </cell>
          <cell r="E196">
            <v>160</v>
          </cell>
          <cell r="F196">
            <v>154.5</v>
          </cell>
          <cell r="G196">
            <v>154.5</v>
          </cell>
        </row>
        <row r="197">
          <cell r="B197" t="str">
            <v>BOP-JUL</v>
          </cell>
          <cell r="C197" t="str">
            <v>BOP-JUL</v>
          </cell>
          <cell r="D197">
            <v>115</v>
          </cell>
          <cell r="E197">
            <v>119.5</v>
          </cell>
          <cell r="F197">
            <v>115.5</v>
          </cell>
          <cell r="G197">
            <v>117.2</v>
          </cell>
        </row>
        <row r="198">
          <cell r="B198" t="str">
            <v>PICB-JUL</v>
          </cell>
          <cell r="C198" t="str">
            <v>PICB-JUL</v>
          </cell>
          <cell r="D198">
            <v>44.6</v>
          </cell>
          <cell r="E198">
            <v>45</v>
          </cell>
          <cell r="F198">
            <v>43.45</v>
          </cell>
          <cell r="G198">
            <v>43.5</v>
          </cell>
        </row>
        <row r="199">
          <cell r="B199" t="str">
            <v>STPL</v>
          </cell>
          <cell r="C199" t="str">
            <v>Siddiqsons Tin plate</v>
          </cell>
          <cell r="D199">
            <v>33.1</v>
          </cell>
          <cell r="E199">
            <v>33.4</v>
          </cell>
          <cell r="F199">
            <v>32.25</v>
          </cell>
          <cell r="G199">
            <v>32.35</v>
          </cell>
        </row>
        <row r="200">
          <cell r="B200" t="str">
            <v>PTC</v>
          </cell>
          <cell r="C200" t="str">
            <v>P.T.C.L.A</v>
          </cell>
          <cell r="D200">
            <v>56.2</v>
          </cell>
          <cell r="E200">
            <v>58.1</v>
          </cell>
          <cell r="F200">
            <v>56.15</v>
          </cell>
          <cell r="G200">
            <v>57</v>
          </cell>
        </row>
        <row r="201">
          <cell r="B201" t="str">
            <v>SKFL</v>
          </cell>
          <cell r="C201" t="str">
            <v>Shakarganj Food</v>
          </cell>
          <cell r="D201">
            <v>15.9</v>
          </cell>
          <cell r="E201">
            <v>15.95</v>
          </cell>
          <cell r="F201">
            <v>15.4</v>
          </cell>
          <cell r="G201">
            <v>15.45</v>
          </cell>
        </row>
        <row r="202">
          <cell r="B202" t="str">
            <v>STML</v>
          </cell>
          <cell r="C202" t="str">
            <v>Shams Tex.</v>
          </cell>
          <cell r="D202">
            <v>49.25</v>
          </cell>
          <cell r="E202">
            <v>51.7</v>
          </cell>
          <cell r="F202">
            <v>50</v>
          </cell>
          <cell r="G202">
            <v>51.7</v>
          </cell>
        </row>
        <row r="203">
          <cell r="B203" t="str">
            <v>FRSM</v>
          </cell>
          <cell r="C203" t="str">
            <v>Faran Sugar XR</v>
          </cell>
          <cell r="D203">
            <v>14.6</v>
          </cell>
          <cell r="E203">
            <v>15</v>
          </cell>
          <cell r="F203">
            <v>14.5</v>
          </cell>
          <cell r="G203">
            <v>14.5</v>
          </cell>
        </row>
        <row r="204">
          <cell r="B204" t="str">
            <v>PCCL</v>
          </cell>
          <cell r="C204" t="str">
            <v>Pakistan Cem.XR</v>
          </cell>
          <cell r="D204">
            <v>14.7</v>
          </cell>
          <cell r="E204">
            <v>14.85</v>
          </cell>
          <cell r="F204">
            <v>14.35</v>
          </cell>
          <cell r="G204">
            <v>14.45</v>
          </cell>
        </row>
        <row r="205">
          <cell r="B205" t="str">
            <v>JOPP</v>
          </cell>
          <cell r="C205" t="str">
            <v>Johnson &amp; Philips</v>
          </cell>
          <cell r="D205">
            <v>22.05</v>
          </cell>
          <cell r="E205">
            <v>22.8</v>
          </cell>
          <cell r="F205">
            <v>22.05</v>
          </cell>
          <cell r="G205">
            <v>22.05</v>
          </cell>
        </row>
        <row r="206">
          <cell r="B206" t="str">
            <v>LUCK</v>
          </cell>
          <cell r="C206" t="str">
            <v>Lucky Cement</v>
          </cell>
          <cell r="D206">
            <v>136.9</v>
          </cell>
          <cell r="E206">
            <v>139.9</v>
          </cell>
          <cell r="F206">
            <v>135.25</v>
          </cell>
          <cell r="G206">
            <v>137.75</v>
          </cell>
        </row>
        <row r="207">
          <cell r="B207" t="str">
            <v>KOHE</v>
          </cell>
          <cell r="C207" t="str">
            <v>Kohinoor Energy</v>
          </cell>
          <cell r="D207">
            <v>37.25</v>
          </cell>
          <cell r="E207">
            <v>37.799999999999997</v>
          </cell>
          <cell r="F207">
            <v>36.549999999999997</v>
          </cell>
          <cell r="G207">
            <v>37.5</v>
          </cell>
        </row>
        <row r="208">
          <cell r="B208" t="str">
            <v>POL</v>
          </cell>
          <cell r="C208" t="str">
            <v>Pak Oilfields</v>
          </cell>
          <cell r="D208">
            <v>325</v>
          </cell>
          <cell r="E208">
            <v>326.39999999999998</v>
          </cell>
          <cell r="F208">
            <v>315.5</v>
          </cell>
          <cell r="G208">
            <v>317</v>
          </cell>
        </row>
        <row r="209">
          <cell r="B209" t="str">
            <v>POL-JUN</v>
          </cell>
          <cell r="C209" t="str">
            <v>POL-JUN</v>
          </cell>
          <cell r="D209">
            <v>325</v>
          </cell>
          <cell r="E209">
            <v>326</v>
          </cell>
          <cell r="F209">
            <v>315.10000000000002</v>
          </cell>
          <cell r="G209">
            <v>318</v>
          </cell>
        </row>
        <row r="210">
          <cell r="B210" t="str">
            <v>JSCL</v>
          </cell>
          <cell r="C210" t="str">
            <v>Jah.Siddiq.Co.</v>
          </cell>
          <cell r="D210">
            <v>522.35</v>
          </cell>
          <cell r="E210">
            <v>548.45000000000005</v>
          </cell>
          <cell r="F210">
            <v>531</v>
          </cell>
          <cell r="G210">
            <v>547</v>
          </cell>
        </row>
        <row r="211">
          <cell r="B211" t="str">
            <v>MIRKS</v>
          </cell>
          <cell r="C211" t="str">
            <v>Mirpurkhas Sugar</v>
          </cell>
          <cell r="D211">
            <v>209.95</v>
          </cell>
          <cell r="E211">
            <v>212</v>
          </cell>
          <cell r="F211">
            <v>205</v>
          </cell>
          <cell r="G211">
            <v>205</v>
          </cell>
        </row>
        <row r="212">
          <cell r="B212" t="str">
            <v>JPGL</v>
          </cell>
          <cell r="C212" t="str">
            <v>Japan Power</v>
          </cell>
          <cell r="D212">
            <v>6</v>
          </cell>
          <cell r="E212">
            <v>6.2</v>
          </cell>
          <cell r="F212">
            <v>6</v>
          </cell>
          <cell r="G212">
            <v>6</v>
          </cell>
        </row>
        <row r="213">
          <cell r="B213" t="str">
            <v>SERF</v>
          </cell>
          <cell r="C213" t="str">
            <v>Service Fabrics</v>
          </cell>
          <cell r="D213">
            <v>1.5</v>
          </cell>
          <cell r="E213">
            <v>1.4</v>
          </cell>
          <cell r="F213">
            <v>1.35</v>
          </cell>
          <cell r="G213">
            <v>1.35</v>
          </cell>
        </row>
        <row r="214">
          <cell r="B214" t="str">
            <v>PTC-JUN</v>
          </cell>
          <cell r="C214" t="str">
            <v>PTC-JUN</v>
          </cell>
          <cell r="D214">
            <v>56.3</v>
          </cell>
          <cell r="E214">
            <v>58.11</v>
          </cell>
          <cell r="F214">
            <v>56.25</v>
          </cell>
          <cell r="G214">
            <v>57</v>
          </cell>
        </row>
        <row r="215">
          <cell r="B215" t="str">
            <v>UTPGF</v>
          </cell>
          <cell r="C215" t="str">
            <v>UTP-Growth FundXD</v>
          </cell>
          <cell r="D215">
            <v>13.7</v>
          </cell>
          <cell r="E215">
            <v>14</v>
          </cell>
          <cell r="F215">
            <v>13.55</v>
          </cell>
          <cell r="G215">
            <v>14</v>
          </cell>
        </row>
        <row r="216">
          <cell r="B216" t="str">
            <v>UBL</v>
          </cell>
          <cell r="C216" t="str">
            <v>United Bank Ltd.</v>
          </cell>
          <cell r="D216">
            <v>214.5</v>
          </cell>
          <cell r="E216">
            <v>220</v>
          </cell>
          <cell r="F216">
            <v>213</v>
          </cell>
          <cell r="G216">
            <v>219.95</v>
          </cell>
        </row>
        <row r="217">
          <cell r="B217" t="str">
            <v>POL-JUL</v>
          </cell>
          <cell r="C217" t="str">
            <v>POL-JUL</v>
          </cell>
          <cell r="D217">
            <v>328</v>
          </cell>
          <cell r="E217">
            <v>328.9</v>
          </cell>
          <cell r="F217">
            <v>318.25</v>
          </cell>
          <cell r="G217">
            <v>321</v>
          </cell>
        </row>
        <row r="218">
          <cell r="B218" t="str">
            <v>NJICL</v>
          </cell>
          <cell r="C218" t="str">
            <v>New Jubilee Ins.SPOT</v>
          </cell>
          <cell r="D218">
            <v>119.5</v>
          </cell>
          <cell r="E218">
            <v>124.85</v>
          </cell>
          <cell r="F218">
            <v>121</v>
          </cell>
          <cell r="G218">
            <v>121</v>
          </cell>
        </row>
        <row r="219">
          <cell r="B219" t="str">
            <v>LUCK-JUN</v>
          </cell>
          <cell r="C219" t="str">
            <v>LUCK-JUN</v>
          </cell>
          <cell r="D219">
            <v>136.6</v>
          </cell>
          <cell r="E219">
            <v>139.9</v>
          </cell>
          <cell r="F219">
            <v>135.5</v>
          </cell>
          <cell r="G219">
            <v>138</v>
          </cell>
        </row>
        <row r="220">
          <cell r="B220" t="str">
            <v>BNWM</v>
          </cell>
          <cell r="C220" t="str">
            <v>Bannu Woollen</v>
          </cell>
          <cell r="D220">
            <v>53</v>
          </cell>
          <cell r="E220">
            <v>52</v>
          </cell>
          <cell r="F220">
            <v>50.35</v>
          </cell>
          <cell r="G220">
            <v>52</v>
          </cell>
        </row>
        <row r="221">
          <cell r="B221" t="str">
            <v>CHCC</v>
          </cell>
          <cell r="C221" t="str">
            <v>Cherat Cement</v>
          </cell>
          <cell r="D221">
            <v>58</v>
          </cell>
          <cell r="E221">
            <v>58.3</v>
          </cell>
          <cell r="F221">
            <v>56.5</v>
          </cell>
          <cell r="G221">
            <v>56.5</v>
          </cell>
        </row>
        <row r="222">
          <cell r="B222" t="str">
            <v>ADAMS</v>
          </cell>
          <cell r="C222" t="str">
            <v>Adam Sugar</v>
          </cell>
          <cell r="D222">
            <v>14.65</v>
          </cell>
          <cell r="E222">
            <v>15.45</v>
          </cell>
          <cell r="F222">
            <v>15</v>
          </cell>
          <cell r="G222">
            <v>15</v>
          </cell>
        </row>
        <row r="223">
          <cell r="B223" t="str">
            <v>PTC-JUL</v>
          </cell>
          <cell r="C223" t="str">
            <v>PTC-JUL</v>
          </cell>
          <cell r="D223">
            <v>56.65</v>
          </cell>
          <cell r="E223">
            <v>58.35</v>
          </cell>
          <cell r="F223">
            <v>56.61</v>
          </cell>
          <cell r="G223">
            <v>57.5</v>
          </cell>
        </row>
        <row r="224">
          <cell r="B224" t="str">
            <v>GASF</v>
          </cell>
          <cell r="C224" t="str">
            <v>Golden Arrow</v>
          </cell>
          <cell r="D224">
            <v>8.25</v>
          </cell>
          <cell r="E224">
            <v>8.4</v>
          </cell>
          <cell r="F224">
            <v>8.15</v>
          </cell>
          <cell r="G224">
            <v>8.3000000000000007</v>
          </cell>
        </row>
        <row r="225">
          <cell r="B225" t="str">
            <v>SEPCO</v>
          </cell>
          <cell r="C225" t="str">
            <v>Southern Electric</v>
          </cell>
          <cell r="D225">
            <v>6.6</v>
          </cell>
          <cell r="E225">
            <v>6.6</v>
          </cell>
          <cell r="F225">
            <v>6.4</v>
          </cell>
          <cell r="G225">
            <v>6.55</v>
          </cell>
        </row>
        <row r="226">
          <cell r="B226" t="str">
            <v>ICI</v>
          </cell>
          <cell r="C226" t="str">
            <v>ICI Pakistan</v>
          </cell>
          <cell r="D226">
            <v>166</v>
          </cell>
          <cell r="E226">
            <v>169</v>
          </cell>
          <cell r="F226">
            <v>164</v>
          </cell>
          <cell r="G226">
            <v>167.1</v>
          </cell>
        </row>
        <row r="227">
          <cell r="B227" t="str">
            <v>NESTLE</v>
          </cell>
          <cell r="C227" t="str">
            <v>Nestle Pakistan</v>
          </cell>
          <cell r="D227">
            <v>1500</v>
          </cell>
          <cell r="E227">
            <v>1545</v>
          </cell>
          <cell r="F227">
            <v>1500</v>
          </cell>
          <cell r="G227">
            <v>1545</v>
          </cell>
        </row>
        <row r="228">
          <cell r="B228" t="str">
            <v>DNCC</v>
          </cell>
          <cell r="C228" t="str">
            <v>Dandot Cement</v>
          </cell>
          <cell r="D228">
            <v>30.1</v>
          </cell>
          <cell r="E228">
            <v>30</v>
          </cell>
          <cell r="F228">
            <v>29.1</v>
          </cell>
          <cell r="G228">
            <v>29.1</v>
          </cell>
        </row>
        <row r="229">
          <cell r="B229" t="str">
            <v>DBCI</v>
          </cell>
          <cell r="C229" t="str">
            <v>Dadabhoy Cement</v>
          </cell>
          <cell r="D229">
            <v>10.199999999999999</v>
          </cell>
          <cell r="E229">
            <v>10.3</v>
          </cell>
          <cell r="F229">
            <v>10</v>
          </cell>
          <cell r="G229">
            <v>10.1</v>
          </cell>
        </row>
        <row r="230">
          <cell r="B230" t="str">
            <v>SCM</v>
          </cell>
          <cell r="C230" t="str">
            <v>Stand.Chart.Mod.</v>
          </cell>
          <cell r="D230">
            <v>13.6</v>
          </cell>
          <cell r="E230">
            <v>14</v>
          </cell>
          <cell r="F230">
            <v>13.6</v>
          </cell>
          <cell r="G230">
            <v>13.6</v>
          </cell>
        </row>
        <row r="231">
          <cell r="B231" t="str">
            <v>NIRE</v>
          </cell>
          <cell r="C231" t="str">
            <v>Nimir Resins</v>
          </cell>
          <cell r="D231">
            <v>6.8</v>
          </cell>
          <cell r="E231">
            <v>7.05</v>
          </cell>
          <cell r="F231">
            <v>6.85</v>
          </cell>
          <cell r="G231">
            <v>7</v>
          </cell>
        </row>
        <row r="232">
          <cell r="B232" t="str">
            <v>AUBC</v>
          </cell>
          <cell r="C232" t="str">
            <v>Automotive Battery</v>
          </cell>
          <cell r="D232">
            <v>20.6</v>
          </cell>
          <cell r="E232">
            <v>21.6</v>
          </cell>
          <cell r="F232">
            <v>21</v>
          </cell>
          <cell r="G232">
            <v>21.6</v>
          </cell>
        </row>
        <row r="233">
          <cell r="B233" t="str">
            <v>NRL</v>
          </cell>
          <cell r="C233" t="str">
            <v>National Refinery</v>
          </cell>
          <cell r="D233">
            <v>348</v>
          </cell>
          <cell r="E233">
            <v>351</v>
          </cell>
          <cell r="F233">
            <v>341</v>
          </cell>
          <cell r="G233">
            <v>341</v>
          </cell>
        </row>
        <row r="234">
          <cell r="B234" t="str">
            <v>BGL</v>
          </cell>
          <cell r="C234" t="str">
            <v>Bal.Glass</v>
          </cell>
          <cell r="D234">
            <v>13.95</v>
          </cell>
          <cell r="E234">
            <v>13.75</v>
          </cell>
          <cell r="F234">
            <v>13.35</v>
          </cell>
          <cell r="G234">
            <v>13.6</v>
          </cell>
        </row>
        <row r="235">
          <cell r="B235" t="str">
            <v>FNEL</v>
          </cell>
          <cell r="C235" t="str">
            <v>F. Nat.Equities</v>
          </cell>
          <cell r="D235">
            <v>38.75</v>
          </cell>
          <cell r="E235">
            <v>38.700000000000003</v>
          </cell>
          <cell r="F235">
            <v>37.6</v>
          </cell>
          <cell r="G235">
            <v>37.6</v>
          </cell>
        </row>
        <row r="236">
          <cell r="B236" t="str">
            <v>ACPL</v>
          </cell>
          <cell r="C236" t="str">
            <v>Attock Cement</v>
          </cell>
          <cell r="D236">
            <v>123</v>
          </cell>
          <cell r="E236">
            <v>123.95</v>
          </cell>
          <cell r="F236">
            <v>120.5</v>
          </cell>
          <cell r="G236">
            <v>122.45</v>
          </cell>
        </row>
        <row r="237">
          <cell r="B237" t="str">
            <v>LUCK-JUL</v>
          </cell>
          <cell r="C237" t="str">
            <v>LUCK-JUL</v>
          </cell>
          <cell r="D237">
            <v>137.62</v>
          </cell>
          <cell r="E237">
            <v>140.25</v>
          </cell>
          <cell r="F237">
            <v>136.4</v>
          </cell>
          <cell r="G237">
            <v>138.62</v>
          </cell>
        </row>
        <row r="238">
          <cell r="B238" t="str">
            <v>ATLH</v>
          </cell>
          <cell r="C238" t="str">
            <v>Atlas Honda</v>
          </cell>
          <cell r="D238">
            <v>158.1</v>
          </cell>
          <cell r="E238">
            <v>161.5</v>
          </cell>
          <cell r="F238">
            <v>157.1</v>
          </cell>
          <cell r="G238">
            <v>158</v>
          </cell>
        </row>
        <row r="239">
          <cell r="B239" t="str">
            <v>BOC</v>
          </cell>
          <cell r="C239" t="str">
            <v>BOC (Pak)</v>
          </cell>
          <cell r="D239">
            <v>160</v>
          </cell>
          <cell r="E239">
            <v>164.7</v>
          </cell>
          <cell r="F239">
            <v>160.25</v>
          </cell>
          <cell r="G239">
            <v>163</v>
          </cell>
        </row>
        <row r="240">
          <cell r="B240" t="str">
            <v>NCL</v>
          </cell>
          <cell r="C240" t="str">
            <v>Nishat (Chunian)</v>
          </cell>
          <cell r="D240">
            <v>41.55</v>
          </cell>
          <cell r="E240">
            <v>42</v>
          </cell>
          <cell r="F240">
            <v>40.85</v>
          </cell>
          <cell r="G240">
            <v>41.15</v>
          </cell>
        </row>
        <row r="241">
          <cell r="B241" t="str">
            <v>PSO</v>
          </cell>
          <cell r="C241" t="str">
            <v>P.S.O.XD</v>
          </cell>
          <cell r="D241">
            <v>390</v>
          </cell>
          <cell r="E241">
            <v>392</v>
          </cell>
          <cell r="F241">
            <v>381.25</v>
          </cell>
          <cell r="G241">
            <v>391.45</v>
          </cell>
        </row>
        <row r="242">
          <cell r="B242" t="str">
            <v>CEPB</v>
          </cell>
          <cell r="C242" t="str">
            <v>Century Paper</v>
          </cell>
          <cell r="D242">
            <v>63.5</v>
          </cell>
          <cell r="E242">
            <v>64.25</v>
          </cell>
          <cell r="F242">
            <v>62.5</v>
          </cell>
          <cell r="G242">
            <v>62.55</v>
          </cell>
        </row>
        <row r="243">
          <cell r="B243" t="str">
            <v>CSM</v>
          </cell>
          <cell r="C243" t="str">
            <v>Cres. Stand.Mod.</v>
          </cell>
          <cell r="D243">
            <v>1.85</v>
          </cell>
          <cell r="E243">
            <v>1.7</v>
          </cell>
          <cell r="F243">
            <v>1.65</v>
          </cell>
          <cell r="G243">
            <v>1.7</v>
          </cell>
        </row>
        <row r="244">
          <cell r="B244" t="str">
            <v>BROT</v>
          </cell>
          <cell r="C244" t="str">
            <v>Brothers Tex</v>
          </cell>
          <cell r="D244">
            <v>1.85</v>
          </cell>
          <cell r="E244">
            <v>1.9</v>
          </cell>
          <cell r="F244">
            <v>1.85</v>
          </cell>
          <cell r="G244">
            <v>1.9</v>
          </cell>
        </row>
        <row r="245">
          <cell r="B245" t="str">
            <v>EFUG</v>
          </cell>
          <cell r="C245" t="str">
            <v>EFU General Ins</v>
          </cell>
          <cell r="D245">
            <v>242</v>
          </cell>
          <cell r="E245">
            <v>242.5</v>
          </cell>
          <cell r="F245">
            <v>236</v>
          </cell>
          <cell r="G245">
            <v>242</v>
          </cell>
        </row>
        <row r="246">
          <cell r="B246" t="str">
            <v>AMMF</v>
          </cell>
          <cell r="C246" t="str">
            <v>AL-Meezan Mutual</v>
          </cell>
          <cell r="D246">
            <v>15</v>
          </cell>
          <cell r="E246">
            <v>15.2</v>
          </cell>
          <cell r="F246">
            <v>14.8</v>
          </cell>
          <cell r="G246">
            <v>15.2</v>
          </cell>
        </row>
        <row r="247">
          <cell r="B247" t="str">
            <v>PAKD</v>
          </cell>
          <cell r="C247" t="str">
            <v>Pak Datacom</v>
          </cell>
          <cell r="D247">
            <v>113.3</v>
          </cell>
          <cell r="E247">
            <v>116</v>
          </cell>
          <cell r="F247">
            <v>113</v>
          </cell>
          <cell r="G247">
            <v>113</v>
          </cell>
        </row>
        <row r="248">
          <cell r="B248" t="str">
            <v>SSGC-JUN</v>
          </cell>
          <cell r="C248" t="str">
            <v>SSGC-JUN</v>
          </cell>
          <cell r="D248">
            <v>26.1</v>
          </cell>
          <cell r="E248">
            <v>26.2</v>
          </cell>
          <cell r="F248">
            <v>25.51</v>
          </cell>
          <cell r="G248">
            <v>25.7</v>
          </cell>
        </row>
        <row r="249">
          <cell r="B249" t="str">
            <v>PSO-JUN</v>
          </cell>
          <cell r="C249" t="str">
            <v>PSO-JUN</v>
          </cell>
          <cell r="D249">
            <v>390.26</v>
          </cell>
          <cell r="E249">
            <v>392.5</v>
          </cell>
          <cell r="F249">
            <v>382.26</v>
          </cell>
          <cell r="G249">
            <v>389.15</v>
          </cell>
        </row>
        <row r="250">
          <cell r="B250" t="str">
            <v>EFUL</v>
          </cell>
          <cell r="C250" t="str">
            <v>EFU Life Assur</v>
          </cell>
          <cell r="D250">
            <v>269</v>
          </cell>
          <cell r="E250">
            <v>272</v>
          </cell>
          <cell r="F250">
            <v>265</v>
          </cell>
          <cell r="G250">
            <v>270</v>
          </cell>
        </row>
        <row r="251">
          <cell r="B251" t="str">
            <v>TSML</v>
          </cell>
          <cell r="C251" t="str">
            <v>Tandlianwala Sugar</v>
          </cell>
          <cell r="D251">
            <v>13.5</v>
          </cell>
          <cell r="E251">
            <v>13.65</v>
          </cell>
          <cell r="F251">
            <v>13.3</v>
          </cell>
          <cell r="G251">
            <v>13.5</v>
          </cell>
        </row>
        <row r="252">
          <cell r="B252" t="str">
            <v>GWLC</v>
          </cell>
          <cell r="C252" t="str">
            <v>Gharibwal CemXR</v>
          </cell>
          <cell r="D252">
            <v>17.649999999999999</v>
          </cell>
          <cell r="E252">
            <v>17.75</v>
          </cell>
          <cell r="F252">
            <v>17.3</v>
          </cell>
          <cell r="G252">
            <v>17.5</v>
          </cell>
        </row>
        <row r="253">
          <cell r="B253" t="str">
            <v>NBP-JUL</v>
          </cell>
          <cell r="C253" t="str">
            <v>NBP-JUL</v>
          </cell>
          <cell r="D253">
            <v>267</v>
          </cell>
          <cell r="E253">
            <v>268.8</v>
          </cell>
          <cell r="F253">
            <v>262</v>
          </cell>
          <cell r="G253">
            <v>265.10000000000002</v>
          </cell>
        </row>
        <row r="254">
          <cell r="B254" t="str">
            <v>PSO-JUL</v>
          </cell>
          <cell r="C254" t="str">
            <v>PSO-JUL</v>
          </cell>
          <cell r="D254">
            <v>393.8</v>
          </cell>
          <cell r="E254">
            <v>394</v>
          </cell>
          <cell r="F254">
            <v>384</v>
          </cell>
          <cell r="G254">
            <v>393.25</v>
          </cell>
        </row>
        <row r="255">
          <cell r="B255" t="str">
            <v>BAFL-JUN</v>
          </cell>
          <cell r="C255" t="str">
            <v>BAFL-JUN</v>
          </cell>
          <cell r="D255">
            <v>62.21</v>
          </cell>
          <cell r="E255">
            <v>65.319999999999993</v>
          </cell>
          <cell r="F255">
            <v>63.75</v>
          </cell>
          <cell r="G255">
            <v>65</v>
          </cell>
        </row>
        <row r="256">
          <cell r="B256" t="str">
            <v>ABL</v>
          </cell>
          <cell r="C256" t="str">
            <v>Allied Bank Ltd</v>
          </cell>
          <cell r="D256">
            <v>139.5</v>
          </cell>
          <cell r="E256">
            <v>139.5</v>
          </cell>
          <cell r="F256">
            <v>136</v>
          </cell>
          <cell r="G256">
            <v>138.94999999999999</v>
          </cell>
        </row>
        <row r="257">
          <cell r="B257" t="str">
            <v>RCML</v>
          </cell>
          <cell r="C257" t="str">
            <v>Reliance Cotton</v>
          </cell>
          <cell r="D257">
            <v>36.1</v>
          </cell>
          <cell r="E257">
            <v>37.9</v>
          </cell>
          <cell r="F257">
            <v>37</v>
          </cell>
          <cell r="G257">
            <v>37.9</v>
          </cell>
        </row>
        <row r="258">
          <cell r="B258" t="str">
            <v>DFML</v>
          </cell>
          <cell r="C258" t="str">
            <v>Dewan Motors</v>
          </cell>
          <cell r="D258">
            <v>16.100000000000001</v>
          </cell>
          <cell r="E258">
            <v>16.3</v>
          </cell>
          <cell r="F258">
            <v>15.9</v>
          </cell>
          <cell r="G258">
            <v>15.9</v>
          </cell>
        </row>
        <row r="259">
          <cell r="B259" t="str">
            <v>THALL</v>
          </cell>
          <cell r="C259" t="str">
            <v>Thal Limited</v>
          </cell>
          <cell r="D259">
            <v>283</v>
          </cell>
          <cell r="E259">
            <v>285</v>
          </cell>
          <cell r="F259">
            <v>278</v>
          </cell>
          <cell r="G259">
            <v>279</v>
          </cell>
        </row>
        <row r="260">
          <cell r="B260" t="str">
            <v>AGIC</v>
          </cell>
          <cell r="C260" t="str">
            <v>Ask.Gen.Insurance</v>
          </cell>
          <cell r="D260">
            <v>81</v>
          </cell>
          <cell r="E260">
            <v>81</v>
          </cell>
          <cell r="F260">
            <v>79</v>
          </cell>
          <cell r="G260">
            <v>79</v>
          </cell>
        </row>
        <row r="261">
          <cell r="B261" t="str">
            <v>BUXL</v>
          </cell>
          <cell r="C261" t="str">
            <v>Buxly Paints</v>
          </cell>
          <cell r="D261">
            <v>36.549999999999997</v>
          </cell>
          <cell r="E261">
            <v>37.9</v>
          </cell>
          <cell r="F261">
            <v>37</v>
          </cell>
          <cell r="G261">
            <v>37.549999999999997</v>
          </cell>
        </row>
        <row r="262">
          <cell r="B262" t="str">
            <v>HAL</v>
          </cell>
          <cell r="C262" t="str">
            <v>Habib-ADM Ltd.</v>
          </cell>
          <cell r="D262">
            <v>14.3</v>
          </cell>
          <cell r="E262">
            <v>15.15</v>
          </cell>
          <cell r="F262">
            <v>14.8</v>
          </cell>
          <cell r="G262">
            <v>14.9</v>
          </cell>
        </row>
        <row r="263">
          <cell r="B263" t="str">
            <v>SEPL</v>
          </cell>
          <cell r="C263" t="str">
            <v>Security Paper</v>
          </cell>
          <cell r="D263">
            <v>111</v>
          </cell>
          <cell r="E263">
            <v>113.95</v>
          </cell>
          <cell r="F263">
            <v>111.25</v>
          </cell>
          <cell r="G263">
            <v>113.95</v>
          </cell>
        </row>
        <row r="264">
          <cell r="B264" t="str">
            <v>BOK</v>
          </cell>
          <cell r="C264" t="str">
            <v>Bank Of Khyber</v>
          </cell>
          <cell r="D264">
            <v>16.5</v>
          </cell>
          <cell r="E264">
            <v>16.5</v>
          </cell>
          <cell r="F264">
            <v>16.100000000000001</v>
          </cell>
          <cell r="G264">
            <v>16.5</v>
          </cell>
        </row>
        <row r="265">
          <cell r="B265" t="str">
            <v>FFBL-JUN</v>
          </cell>
          <cell r="C265" t="str">
            <v>FFBL-JUN</v>
          </cell>
          <cell r="D265">
            <v>39.299999999999997</v>
          </cell>
          <cell r="E265">
            <v>39.75</v>
          </cell>
          <cell r="F265">
            <v>38.799999999999997</v>
          </cell>
          <cell r="G265">
            <v>39</v>
          </cell>
        </row>
        <row r="266">
          <cell r="B266" t="str">
            <v>PACE</v>
          </cell>
          <cell r="C266" t="str">
            <v>Pace (Pak) Ltd.</v>
          </cell>
          <cell r="D266">
            <v>29</v>
          </cell>
          <cell r="E266">
            <v>29.2</v>
          </cell>
          <cell r="F266">
            <v>28.5</v>
          </cell>
          <cell r="G266">
            <v>28.5</v>
          </cell>
        </row>
        <row r="267">
          <cell r="B267" t="str">
            <v>UTPLCF</v>
          </cell>
          <cell r="C267" t="str">
            <v>UTP-Large Cap. XD</v>
          </cell>
          <cell r="D267">
            <v>8.3000000000000007</v>
          </cell>
          <cell r="E267">
            <v>8.4499999999999993</v>
          </cell>
          <cell r="F267">
            <v>8.25</v>
          </cell>
          <cell r="G267">
            <v>8.4499999999999993</v>
          </cell>
        </row>
        <row r="268">
          <cell r="B268" t="str">
            <v>BIIC</v>
          </cell>
          <cell r="C268" t="str">
            <v>Business Ins.</v>
          </cell>
          <cell r="D268">
            <v>4.1500000000000004</v>
          </cell>
          <cell r="E268">
            <v>4.05</v>
          </cell>
          <cell r="F268">
            <v>3.95</v>
          </cell>
          <cell r="G268">
            <v>4.05</v>
          </cell>
        </row>
        <row r="269">
          <cell r="B269" t="str">
            <v>CICL</v>
          </cell>
          <cell r="C269" t="str">
            <v>Central Ins.</v>
          </cell>
          <cell r="D269">
            <v>187</v>
          </cell>
          <cell r="E269">
            <v>186.05</v>
          </cell>
          <cell r="F269">
            <v>181.55</v>
          </cell>
          <cell r="G269">
            <v>181.55</v>
          </cell>
        </row>
        <row r="270">
          <cell r="B270" t="str">
            <v>PSAF</v>
          </cell>
          <cell r="C270" t="str">
            <v>Pak Strat Fund</v>
          </cell>
          <cell r="D270">
            <v>10.4</v>
          </cell>
          <cell r="E270">
            <v>10.55</v>
          </cell>
          <cell r="F270">
            <v>10.3</v>
          </cell>
          <cell r="G270">
            <v>10.5</v>
          </cell>
        </row>
        <row r="271">
          <cell r="B271" t="str">
            <v>TAJT</v>
          </cell>
          <cell r="C271" t="str">
            <v>Taj Textile</v>
          </cell>
          <cell r="D271">
            <v>2.1</v>
          </cell>
          <cell r="E271">
            <v>2.0499999999999998</v>
          </cell>
          <cell r="F271">
            <v>2</v>
          </cell>
          <cell r="G271">
            <v>2</v>
          </cell>
        </row>
        <row r="272">
          <cell r="B272" t="str">
            <v>GHNI</v>
          </cell>
          <cell r="C272" t="str">
            <v>Ghandhara Ind.</v>
          </cell>
          <cell r="D272">
            <v>50.7</v>
          </cell>
          <cell r="E272">
            <v>53.2</v>
          </cell>
          <cell r="F272">
            <v>52</v>
          </cell>
          <cell r="G272">
            <v>53.2</v>
          </cell>
        </row>
        <row r="273">
          <cell r="B273" t="str">
            <v>HABSM</v>
          </cell>
          <cell r="C273" t="str">
            <v>Habib Sugar</v>
          </cell>
          <cell r="D273">
            <v>36</v>
          </cell>
          <cell r="E273">
            <v>36.1</v>
          </cell>
          <cell r="F273">
            <v>35.25</v>
          </cell>
          <cell r="G273">
            <v>35.549999999999997</v>
          </cell>
        </row>
        <row r="274">
          <cell r="B274" t="str">
            <v>DGKC-JUL</v>
          </cell>
          <cell r="C274" t="str">
            <v>DGKC-JUL</v>
          </cell>
          <cell r="D274">
            <v>118.9</v>
          </cell>
          <cell r="E274">
            <v>120</v>
          </cell>
          <cell r="F274">
            <v>117.2</v>
          </cell>
          <cell r="G274">
            <v>117.7</v>
          </cell>
        </row>
        <row r="275">
          <cell r="B275" t="str">
            <v>PAKRI</v>
          </cell>
          <cell r="C275" t="str">
            <v>Pak ReInsur</v>
          </cell>
          <cell r="D275">
            <v>212.35</v>
          </cell>
          <cell r="E275">
            <v>222.95</v>
          </cell>
          <cell r="F275">
            <v>217.95</v>
          </cell>
          <cell r="G275">
            <v>222.95</v>
          </cell>
        </row>
        <row r="276">
          <cell r="B276" t="str">
            <v>GLPL</v>
          </cell>
          <cell r="C276" t="str">
            <v>Gillette Pak</v>
          </cell>
          <cell r="D276">
            <v>128</v>
          </cell>
          <cell r="E276">
            <v>133</v>
          </cell>
          <cell r="F276">
            <v>130</v>
          </cell>
          <cell r="G276">
            <v>130</v>
          </cell>
        </row>
        <row r="277">
          <cell r="B277" t="str">
            <v>DGKC</v>
          </cell>
          <cell r="C277" t="str">
            <v>D.G.K.Cement</v>
          </cell>
          <cell r="D277">
            <v>117.8</v>
          </cell>
          <cell r="E277">
            <v>119.15</v>
          </cell>
          <cell r="F277">
            <v>116.4</v>
          </cell>
          <cell r="G277">
            <v>116.5</v>
          </cell>
        </row>
        <row r="278">
          <cell r="B278" t="str">
            <v>BAFL</v>
          </cell>
          <cell r="C278" t="str">
            <v>Bank Al-Falah</v>
          </cell>
          <cell r="D278">
            <v>62.15</v>
          </cell>
          <cell r="E278">
            <v>65.25</v>
          </cell>
          <cell r="F278">
            <v>63.8</v>
          </cell>
          <cell r="G278">
            <v>65.099999999999994</v>
          </cell>
        </row>
        <row r="279">
          <cell r="B279" t="str">
            <v>SIEM</v>
          </cell>
          <cell r="C279" t="str">
            <v>Siemens</v>
          </cell>
          <cell r="D279">
            <v>1715</v>
          </cell>
          <cell r="E279">
            <v>1740</v>
          </cell>
          <cell r="F279">
            <v>1700</v>
          </cell>
          <cell r="G279">
            <v>1735</v>
          </cell>
        </row>
        <row r="280">
          <cell r="B280" t="str">
            <v>PKGS</v>
          </cell>
          <cell r="C280" t="str">
            <v>Packages Limited</v>
          </cell>
          <cell r="D280">
            <v>323.95</v>
          </cell>
          <cell r="E280">
            <v>326.5</v>
          </cell>
          <cell r="F280">
            <v>319</v>
          </cell>
          <cell r="G280">
            <v>319.05</v>
          </cell>
        </row>
        <row r="281">
          <cell r="B281" t="str">
            <v>BAFL-JUL</v>
          </cell>
          <cell r="C281" t="str">
            <v>BAFL-JUL</v>
          </cell>
          <cell r="D281">
            <v>62.68</v>
          </cell>
          <cell r="E281">
            <v>65.81</v>
          </cell>
          <cell r="F281">
            <v>64.36</v>
          </cell>
          <cell r="G281">
            <v>65.8</v>
          </cell>
        </row>
        <row r="282">
          <cell r="B282" t="str">
            <v>DGKC-JUN</v>
          </cell>
          <cell r="C282" t="str">
            <v>DGKC-JUN</v>
          </cell>
          <cell r="D282">
            <v>118</v>
          </cell>
          <cell r="E282">
            <v>119</v>
          </cell>
          <cell r="F282">
            <v>116.3</v>
          </cell>
          <cell r="G282">
            <v>116.75</v>
          </cell>
        </row>
        <row r="283">
          <cell r="B283" t="str">
            <v>AKBL</v>
          </cell>
          <cell r="C283" t="str">
            <v>Askari Bank</v>
          </cell>
          <cell r="D283">
            <v>104.95</v>
          </cell>
          <cell r="E283">
            <v>106.7</v>
          </cell>
          <cell r="F283">
            <v>104.3</v>
          </cell>
          <cell r="G283">
            <v>105.9</v>
          </cell>
        </row>
        <row r="284">
          <cell r="B284" t="str">
            <v>ACBL-JUN</v>
          </cell>
          <cell r="C284" t="str">
            <v>ACBL-JUN</v>
          </cell>
          <cell r="D284">
            <v>104.75</v>
          </cell>
          <cell r="E284">
            <v>106.5</v>
          </cell>
          <cell r="F284">
            <v>104.11</v>
          </cell>
          <cell r="G284">
            <v>105</v>
          </cell>
        </row>
        <row r="285">
          <cell r="B285" t="str">
            <v>MARI</v>
          </cell>
          <cell r="C285" t="str">
            <v>Mari Gas Company</v>
          </cell>
          <cell r="D285">
            <v>176</v>
          </cell>
          <cell r="E285">
            <v>177</v>
          </cell>
          <cell r="F285">
            <v>173</v>
          </cell>
          <cell r="G285">
            <v>175</v>
          </cell>
        </row>
        <row r="286">
          <cell r="B286" t="str">
            <v>FFC</v>
          </cell>
          <cell r="C286" t="str">
            <v>Fauji Fert.XD</v>
          </cell>
          <cell r="D286">
            <v>121.15</v>
          </cell>
          <cell r="E286">
            <v>122.75</v>
          </cell>
          <cell r="F286">
            <v>120</v>
          </cell>
          <cell r="G286">
            <v>121.25</v>
          </cell>
        </row>
        <row r="287">
          <cell r="B287" t="str">
            <v>NBP</v>
          </cell>
          <cell r="C287" t="str">
            <v>National Bank</v>
          </cell>
          <cell r="D287">
            <v>264.5</v>
          </cell>
          <cell r="E287">
            <v>266</v>
          </cell>
          <cell r="F287">
            <v>260</v>
          </cell>
          <cell r="G287">
            <v>262</v>
          </cell>
        </row>
        <row r="288">
          <cell r="B288" t="str">
            <v>PIOC-JUL</v>
          </cell>
          <cell r="C288" t="str">
            <v>PIOC-JUL</v>
          </cell>
          <cell r="D288">
            <v>37.5</v>
          </cell>
          <cell r="E288">
            <v>37.9</v>
          </cell>
          <cell r="F288">
            <v>37.049999999999997</v>
          </cell>
          <cell r="G288">
            <v>37.67</v>
          </cell>
        </row>
        <row r="289">
          <cell r="B289" t="str">
            <v>OIBL</v>
          </cell>
          <cell r="C289" t="str">
            <v>Orix Bank</v>
          </cell>
          <cell r="D289">
            <v>22.15</v>
          </cell>
          <cell r="E289">
            <v>22.3</v>
          </cell>
          <cell r="F289">
            <v>21.8</v>
          </cell>
          <cell r="G289">
            <v>21.8</v>
          </cell>
        </row>
        <row r="290">
          <cell r="B290" t="str">
            <v>HSPI</v>
          </cell>
          <cell r="C290" t="str">
            <v>Huffaz Pipe</v>
          </cell>
          <cell r="D290">
            <v>89.9</v>
          </cell>
          <cell r="E290">
            <v>90</v>
          </cell>
          <cell r="F290">
            <v>88</v>
          </cell>
          <cell r="G290">
            <v>88</v>
          </cell>
        </row>
        <row r="291">
          <cell r="B291" t="str">
            <v>SNGP-JUN</v>
          </cell>
          <cell r="C291" t="str">
            <v>SNGP-JUN</v>
          </cell>
          <cell r="D291">
            <v>70.75</v>
          </cell>
          <cell r="E291">
            <v>71.3</v>
          </cell>
          <cell r="F291">
            <v>69.75</v>
          </cell>
          <cell r="G291">
            <v>70.16</v>
          </cell>
        </row>
        <row r="292">
          <cell r="B292" t="str">
            <v>NBP-JUN</v>
          </cell>
          <cell r="C292" t="str">
            <v>NBP-JUN</v>
          </cell>
          <cell r="D292">
            <v>264.10000000000002</v>
          </cell>
          <cell r="E292">
            <v>266</v>
          </cell>
          <cell r="F292">
            <v>260.25</v>
          </cell>
          <cell r="G292">
            <v>262.89999999999998</v>
          </cell>
        </row>
        <row r="293">
          <cell r="B293" t="str">
            <v>AKBL-JUL</v>
          </cell>
          <cell r="C293" t="str">
            <v>AKBL-JUL</v>
          </cell>
          <cell r="D293">
            <v>105.7</v>
          </cell>
          <cell r="E293">
            <v>107.3</v>
          </cell>
          <cell r="F293">
            <v>105</v>
          </cell>
          <cell r="G293">
            <v>106.4</v>
          </cell>
        </row>
        <row r="294">
          <cell r="B294" t="str">
            <v>PIOC</v>
          </cell>
          <cell r="C294" t="str">
            <v>Pioneer Cement</v>
          </cell>
          <cell r="D294">
            <v>36.85</v>
          </cell>
          <cell r="E294">
            <v>37.549999999999997</v>
          </cell>
          <cell r="F294">
            <v>36.75</v>
          </cell>
          <cell r="G294">
            <v>37.4</v>
          </cell>
        </row>
        <row r="295">
          <cell r="B295" t="str">
            <v>FFBL</v>
          </cell>
          <cell r="C295" t="str">
            <v>Fauji Fert Bin</v>
          </cell>
          <cell r="D295">
            <v>39.200000000000003</v>
          </cell>
          <cell r="E295">
            <v>39.6</v>
          </cell>
          <cell r="F295">
            <v>38.75</v>
          </cell>
          <cell r="G295">
            <v>39</v>
          </cell>
        </row>
        <row r="296">
          <cell r="B296" t="str">
            <v>HUBC</v>
          </cell>
          <cell r="C296" t="str">
            <v>Hub Power</v>
          </cell>
          <cell r="D296">
            <v>36.9</v>
          </cell>
          <cell r="E296">
            <v>37.5</v>
          </cell>
          <cell r="F296">
            <v>36.700000000000003</v>
          </cell>
          <cell r="G296">
            <v>36.700000000000003</v>
          </cell>
        </row>
        <row r="297">
          <cell r="B297" t="str">
            <v>HUBC-JUN</v>
          </cell>
          <cell r="C297" t="str">
            <v>HUBC-JUN</v>
          </cell>
          <cell r="D297">
            <v>36.75</v>
          </cell>
          <cell r="E297">
            <v>37.4</v>
          </cell>
          <cell r="F297">
            <v>36.61</v>
          </cell>
          <cell r="G297">
            <v>36.75</v>
          </cell>
        </row>
        <row r="298">
          <cell r="B298" t="str">
            <v>INDU</v>
          </cell>
          <cell r="C298" t="str">
            <v>Indus Motor</v>
          </cell>
          <cell r="D298">
            <v>304</v>
          </cell>
          <cell r="E298">
            <v>309</v>
          </cell>
          <cell r="F298">
            <v>302.5</v>
          </cell>
          <cell r="G298">
            <v>305.5</v>
          </cell>
        </row>
        <row r="299">
          <cell r="B299" t="str">
            <v>FFC-JUN</v>
          </cell>
          <cell r="C299" t="str">
            <v>FFC-JUN</v>
          </cell>
          <cell r="D299">
            <v>121.05</v>
          </cell>
          <cell r="E299">
            <v>122.65</v>
          </cell>
          <cell r="F299">
            <v>120.1</v>
          </cell>
          <cell r="G299">
            <v>121.35</v>
          </cell>
        </row>
        <row r="300">
          <cell r="B300" t="str">
            <v>SNBL</v>
          </cell>
          <cell r="C300" t="str">
            <v>Soneri Bank</v>
          </cell>
          <cell r="D300">
            <v>57.25</v>
          </cell>
          <cell r="E300">
            <v>57.6</v>
          </cell>
          <cell r="F300">
            <v>56.4</v>
          </cell>
          <cell r="G300">
            <v>56.45</v>
          </cell>
        </row>
        <row r="301">
          <cell r="B301" t="str">
            <v>CPMFI</v>
          </cell>
          <cell r="C301" t="str">
            <v>F.Cap.Mut.FundXD</v>
          </cell>
          <cell r="D301">
            <v>9.5500000000000007</v>
          </cell>
          <cell r="E301">
            <v>10.1</v>
          </cell>
          <cell r="F301">
            <v>9.9</v>
          </cell>
          <cell r="G301">
            <v>10.1</v>
          </cell>
        </row>
        <row r="302">
          <cell r="B302" t="str">
            <v>HICL</v>
          </cell>
          <cell r="C302" t="str">
            <v>Habib Insurance</v>
          </cell>
          <cell r="D302">
            <v>70.75</v>
          </cell>
          <cell r="E302">
            <v>70.45</v>
          </cell>
          <cell r="F302">
            <v>69</v>
          </cell>
          <cell r="G302">
            <v>70.45</v>
          </cell>
        </row>
        <row r="303">
          <cell r="B303" t="str">
            <v>SNGP</v>
          </cell>
          <cell r="C303" t="str">
            <v>Sui North Gas</v>
          </cell>
          <cell r="D303">
            <v>70.900000000000006</v>
          </cell>
          <cell r="E303">
            <v>71.45</v>
          </cell>
          <cell r="F303">
            <v>70</v>
          </cell>
          <cell r="G303">
            <v>70.75</v>
          </cell>
        </row>
        <row r="304">
          <cell r="B304" t="str">
            <v>AIBL</v>
          </cell>
          <cell r="C304" t="str">
            <v>Asset Inv.Bank</v>
          </cell>
          <cell r="D304">
            <v>4.9000000000000004</v>
          </cell>
          <cell r="E304">
            <v>4.95</v>
          </cell>
          <cell r="F304">
            <v>4.8499999999999996</v>
          </cell>
          <cell r="G304">
            <v>4.8499999999999996</v>
          </cell>
        </row>
        <row r="305">
          <cell r="B305" t="str">
            <v>FFBL-JUL</v>
          </cell>
          <cell r="C305" t="str">
            <v>FFBL-JUL</v>
          </cell>
          <cell r="D305">
            <v>39.6</v>
          </cell>
          <cell r="E305">
            <v>39.9</v>
          </cell>
          <cell r="F305">
            <v>39.11</v>
          </cell>
          <cell r="G305">
            <v>39.4</v>
          </cell>
        </row>
        <row r="306">
          <cell r="B306" t="str">
            <v>GHGL</v>
          </cell>
          <cell r="C306" t="str">
            <v>Ghani Glass</v>
          </cell>
          <cell r="D306">
            <v>75.25</v>
          </cell>
          <cell r="E306">
            <v>76.5</v>
          </cell>
          <cell r="F306">
            <v>75</v>
          </cell>
          <cell r="G306">
            <v>76.349999999999994</v>
          </cell>
        </row>
        <row r="307">
          <cell r="B307" t="str">
            <v>PEF</v>
          </cell>
          <cell r="C307" t="str">
            <v>PICIC Energy Fund</v>
          </cell>
          <cell r="D307">
            <v>7.55</v>
          </cell>
          <cell r="E307">
            <v>7.65</v>
          </cell>
          <cell r="F307">
            <v>7.5</v>
          </cell>
          <cell r="G307">
            <v>7.5</v>
          </cell>
        </row>
        <row r="308">
          <cell r="B308" t="str">
            <v>KAPCO</v>
          </cell>
          <cell r="C308" t="str">
            <v>Kot Addu Power</v>
          </cell>
          <cell r="D308">
            <v>60.5</v>
          </cell>
          <cell r="E308">
            <v>60.75</v>
          </cell>
          <cell r="F308">
            <v>59.55</v>
          </cell>
          <cell r="G308">
            <v>60.15</v>
          </cell>
        </row>
        <row r="309">
          <cell r="B309" t="str">
            <v>FABL-JUN</v>
          </cell>
          <cell r="C309" t="str">
            <v>FABL-JUN</v>
          </cell>
          <cell r="D309">
            <v>73.150000000000006</v>
          </cell>
          <cell r="E309">
            <v>74.5</v>
          </cell>
          <cell r="F309">
            <v>73.05</v>
          </cell>
          <cell r="G309">
            <v>74.400000000000006</v>
          </cell>
        </row>
        <row r="310">
          <cell r="B310" t="str">
            <v>SHJS</v>
          </cell>
          <cell r="C310" t="str">
            <v>Shahtaj Sugar</v>
          </cell>
          <cell r="D310">
            <v>57</v>
          </cell>
          <cell r="E310">
            <v>58.85</v>
          </cell>
          <cell r="F310">
            <v>57.75</v>
          </cell>
          <cell r="G310">
            <v>57.75</v>
          </cell>
        </row>
        <row r="311">
          <cell r="B311" t="str">
            <v>SSGC</v>
          </cell>
          <cell r="C311" t="str">
            <v>Sui South Gas</v>
          </cell>
          <cell r="D311">
            <v>26.1</v>
          </cell>
          <cell r="E311">
            <v>26.25</v>
          </cell>
          <cell r="F311">
            <v>25.75</v>
          </cell>
          <cell r="G311">
            <v>25.8</v>
          </cell>
        </row>
        <row r="312">
          <cell r="B312" t="str">
            <v>SAPT</v>
          </cell>
          <cell r="C312" t="str">
            <v>Sapphire Textile</v>
          </cell>
          <cell r="D312">
            <v>97</v>
          </cell>
          <cell r="E312">
            <v>101.85</v>
          </cell>
          <cell r="F312">
            <v>100</v>
          </cell>
          <cell r="G312">
            <v>101.85</v>
          </cell>
        </row>
        <row r="313">
          <cell r="B313" t="str">
            <v>HCAR</v>
          </cell>
          <cell r="C313" t="str">
            <v>Honda Atlas Cars</v>
          </cell>
          <cell r="D313">
            <v>63</v>
          </cell>
          <cell r="E313">
            <v>64</v>
          </cell>
          <cell r="F313">
            <v>62.8</v>
          </cell>
          <cell r="G313">
            <v>63.2</v>
          </cell>
        </row>
        <row r="314">
          <cell r="B314" t="str">
            <v>PINL</v>
          </cell>
          <cell r="C314" t="str">
            <v>Premier Insuran</v>
          </cell>
          <cell r="D314">
            <v>45</v>
          </cell>
          <cell r="E314">
            <v>45</v>
          </cell>
          <cell r="F314">
            <v>44.15</v>
          </cell>
          <cell r="G314">
            <v>44.2</v>
          </cell>
        </row>
        <row r="315">
          <cell r="B315" t="str">
            <v>MCB</v>
          </cell>
          <cell r="C315" t="str">
            <v>MCB Bank</v>
          </cell>
          <cell r="D315">
            <v>365.75</v>
          </cell>
          <cell r="E315">
            <v>366.9</v>
          </cell>
          <cell r="F315">
            <v>360</v>
          </cell>
          <cell r="G315">
            <v>365</v>
          </cell>
        </row>
        <row r="316">
          <cell r="B316" t="str">
            <v>INIL</v>
          </cell>
          <cell r="C316" t="str">
            <v>International Ind.</v>
          </cell>
          <cell r="D316">
            <v>149</v>
          </cell>
          <cell r="E316">
            <v>150.80000000000001</v>
          </cell>
          <cell r="F316">
            <v>148</v>
          </cell>
          <cell r="G316">
            <v>148.25</v>
          </cell>
        </row>
        <row r="317">
          <cell r="B317" t="str">
            <v>SLCL</v>
          </cell>
          <cell r="C317" t="str">
            <v>Security Leasing</v>
          </cell>
          <cell r="D317">
            <v>10.75</v>
          </cell>
          <cell r="E317">
            <v>10.95</v>
          </cell>
          <cell r="F317">
            <v>10.75</v>
          </cell>
          <cell r="G317">
            <v>10.95</v>
          </cell>
        </row>
        <row r="318">
          <cell r="B318" t="str">
            <v>NLCL</v>
          </cell>
          <cell r="C318" t="str">
            <v>Network Leasing</v>
          </cell>
          <cell r="D318">
            <v>5.4</v>
          </cell>
          <cell r="E318">
            <v>4.9000000000000004</v>
          </cell>
          <cell r="F318">
            <v>4.8</v>
          </cell>
          <cell r="G318">
            <v>4.8</v>
          </cell>
        </row>
        <row r="319">
          <cell r="B319" t="str">
            <v>PCAL</v>
          </cell>
          <cell r="C319" t="str">
            <v>Pakistan Cables</v>
          </cell>
          <cell r="D319">
            <v>271</v>
          </cell>
          <cell r="E319">
            <v>270</v>
          </cell>
          <cell r="F319">
            <v>265</v>
          </cell>
          <cell r="G319">
            <v>267.89999999999998</v>
          </cell>
        </row>
        <row r="320">
          <cell r="B320" t="str">
            <v>KAPCO-JUN</v>
          </cell>
          <cell r="C320" t="str">
            <v>KAPCO-JUN</v>
          </cell>
          <cell r="D320">
            <v>59.8</v>
          </cell>
          <cell r="E320">
            <v>60.8</v>
          </cell>
          <cell r="F320">
            <v>59.7</v>
          </cell>
          <cell r="G320">
            <v>60.1</v>
          </cell>
        </row>
        <row r="321">
          <cell r="B321" t="str">
            <v>FHAM</v>
          </cell>
          <cell r="C321" t="str">
            <v>Habib Mod</v>
          </cell>
          <cell r="D321">
            <v>13.6</v>
          </cell>
          <cell r="E321">
            <v>13.7</v>
          </cell>
          <cell r="F321">
            <v>13.45</v>
          </cell>
          <cell r="G321">
            <v>13.5</v>
          </cell>
        </row>
        <row r="322">
          <cell r="B322" t="str">
            <v>PRL</v>
          </cell>
          <cell r="C322" t="str">
            <v>Pak Refinery</v>
          </cell>
          <cell r="D322">
            <v>224</v>
          </cell>
          <cell r="E322">
            <v>223.1</v>
          </cell>
          <cell r="F322">
            <v>219</v>
          </cell>
          <cell r="G322">
            <v>221.95</v>
          </cell>
        </row>
        <row r="323">
          <cell r="B323" t="str">
            <v>KOIL</v>
          </cell>
          <cell r="C323" t="str">
            <v>Kohinoor Ind.</v>
          </cell>
          <cell r="D323">
            <v>11.1</v>
          </cell>
          <cell r="E323">
            <v>11.2</v>
          </cell>
          <cell r="F323">
            <v>11</v>
          </cell>
          <cell r="G323">
            <v>11</v>
          </cell>
        </row>
        <row r="324">
          <cell r="B324" t="str">
            <v>PPL-JUL</v>
          </cell>
          <cell r="C324" t="str">
            <v>PPL-JUL</v>
          </cell>
          <cell r="D324">
            <v>267</v>
          </cell>
          <cell r="E324">
            <v>267.79000000000002</v>
          </cell>
          <cell r="F324">
            <v>263</v>
          </cell>
          <cell r="G324">
            <v>264.89999999999998</v>
          </cell>
        </row>
        <row r="325">
          <cell r="B325" t="str">
            <v>PAEL</v>
          </cell>
          <cell r="C325" t="str">
            <v>Pak Elektron</v>
          </cell>
          <cell r="D325">
            <v>86.45</v>
          </cell>
          <cell r="E325">
            <v>87.25</v>
          </cell>
          <cell r="F325">
            <v>85.7</v>
          </cell>
          <cell r="G325">
            <v>86</v>
          </cell>
        </row>
        <row r="326">
          <cell r="B326" t="str">
            <v>OGDC-JUN</v>
          </cell>
          <cell r="C326" t="str">
            <v>OGDC-JUN</v>
          </cell>
          <cell r="D326">
            <v>120.3</v>
          </cell>
          <cell r="E326">
            <v>120.64</v>
          </cell>
          <cell r="F326">
            <v>118.5</v>
          </cell>
          <cell r="G326">
            <v>119.7</v>
          </cell>
        </row>
        <row r="327">
          <cell r="B327" t="str">
            <v>DAWH</v>
          </cell>
          <cell r="C327" t="str">
            <v>Dawood Hercules</v>
          </cell>
          <cell r="D327">
            <v>277</v>
          </cell>
          <cell r="E327">
            <v>278.89999999999998</v>
          </cell>
          <cell r="F327">
            <v>274</v>
          </cell>
          <cell r="G327">
            <v>278.89999999999998</v>
          </cell>
        </row>
        <row r="328">
          <cell r="B328" t="str">
            <v>PMRS</v>
          </cell>
          <cell r="C328" t="str">
            <v>Premier Suger</v>
          </cell>
          <cell r="D328">
            <v>71.650000000000006</v>
          </cell>
          <cell r="E328">
            <v>75.2</v>
          </cell>
          <cell r="F328">
            <v>73.95</v>
          </cell>
          <cell r="G328">
            <v>75.2</v>
          </cell>
        </row>
        <row r="329">
          <cell r="B329" t="str">
            <v>PPL</v>
          </cell>
          <cell r="C329" t="str">
            <v>Pak Petroleum</v>
          </cell>
          <cell r="D329">
            <v>264.64999999999998</v>
          </cell>
          <cell r="E329">
            <v>265.35000000000002</v>
          </cell>
          <cell r="F329">
            <v>260.8</v>
          </cell>
          <cell r="G329">
            <v>262.45</v>
          </cell>
        </row>
        <row r="330">
          <cell r="B330" t="str">
            <v>JDWS</v>
          </cell>
          <cell r="C330" t="str">
            <v>J.D.W.Sugar</v>
          </cell>
          <cell r="D330">
            <v>70.150000000000006</v>
          </cell>
          <cell r="E330">
            <v>70.7</v>
          </cell>
          <cell r="F330">
            <v>69.5</v>
          </cell>
          <cell r="G330">
            <v>70.349999999999994</v>
          </cell>
        </row>
        <row r="331">
          <cell r="B331" t="str">
            <v>SSGC-JUL</v>
          </cell>
          <cell r="C331" t="str">
            <v>SSGC-JUL</v>
          </cell>
          <cell r="D331">
            <v>26.36</v>
          </cell>
          <cell r="E331">
            <v>26.5</v>
          </cell>
          <cell r="F331">
            <v>26.05</v>
          </cell>
          <cell r="G331">
            <v>26.4</v>
          </cell>
        </row>
        <row r="332">
          <cell r="B332" t="str">
            <v>PPL-JUN</v>
          </cell>
          <cell r="C332" t="str">
            <v>PPL-JUN</v>
          </cell>
          <cell r="D332">
            <v>264.89999999999998</v>
          </cell>
          <cell r="E332">
            <v>265.5</v>
          </cell>
          <cell r="F332">
            <v>261</v>
          </cell>
          <cell r="G332">
            <v>261.95</v>
          </cell>
        </row>
        <row r="333">
          <cell r="B333" t="str">
            <v>SMOP</v>
          </cell>
          <cell r="C333" t="str">
            <v>Suzuki Motorcyc</v>
          </cell>
          <cell r="D333">
            <v>17.850000000000001</v>
          </cell>
          <cell r="E333">
            <v>17.8</v>
          </cell>
          <cell r="F333">
            <v>17.5</v>
          </cell>
          <cell r="G333">
            <v>17.5</v>
          </cell>
        </row>
        <row r="334">
          <cell r="B334" t="str">
            <v>PASM</v>
          </cell>
          <cell r="C334" t="str">
            <v>Parmount Spinning</v>
          </cell>
          <cell r="D334">
            <v>12</v>
          </cell>
          <cell r="E334">
            <v>13</v>
          </cell>
          <cell r="F334">
            <v>12.8</v>
          </cell>
          <cell r="G334">
            <v>13</v>
          </cell>
        </row>
        <row r="335">
          <cell r="B335" t="str">
            <v>FABL</v>
          </cell>
          <cell r="C335" t="str">
            <v>Faysal Bank</v>
          </cell>
          <cell r="D335">
            <v>73.05</v>
          </cell>
          <cell r="E335">
            <v>74.349999999999994</v>
          </cell>
          <cell r="F335">
            <v>73.150000000000006</v>
          </cell>
          <cell r="G335">
            <v>74</v>
          </cell>
        </row>
        <row r="336">
          <cell r="B336" t="str">
            <v>FFC-JUL</v>
          </cell>
          <cell r="C336" t="str">
            <v>FFC-JUL</v>
          </cell>
          <cell r="D336">
            <v>122.4</v>
          </cell>
          <cell r="E336">
            <v>123.5</v>
          </cell>
          <cell r="F336">
            <v>121.5</v>
          </cell>
          <cell r="G336">
            <v>122.15</v>
          </cell>
        </row>
        <row r="337">
          <cell r="B337" t="str">
            <v>LATM</v>
          </cell>
          <cell r="C337" t="str">
            <v>Latif Jute</v>
          </cell>
          <cell r="D337">
            <v>9.25</v>
          </cell>
          <cell r="E337">
            <v>9.15</v>
          </cell>
          <cell r="F337">
            <v>9</v>
          </cell>
          <cell r="G337">
            <v>9</v>
          </cell>
        </row>
        <row r="338">
          <cell r="B338" t="str">
            <v>HUBC-JUL</v>
          </cell>
          <cell r="C338" t="str">
            <v>HUBC-JUL</v>
          </cell>
          <cell r="D338">
            <v>37</v>
          </cell>
          <cell r="E338">
            <v>37.75</v>
          </cell>
          <cell r="F338">
            <v>37.15</v>
          </cell>
          <cell r="G338">
            <v>37.200000000000003</v>
          </cell>
        </row>
        <row r="339">
          <cell r="B339" t="str">
            <v>MCB-JUN</v>
          </cell>
          <cell r="C339" t="str">
            <v>MCB-JUN</v>
          </cell>
          <cell r="D339">
            <v>365.5</v>
          </cell>
          <cell r="E339">
            <v>366.89</v>
          </cell>
          <cell r="F339">
            <v>361</v>
          </cell>
          <cell r="G339">
            <v>363.99</v>
          </cell>
        </row>
        <row r="340">
          <cell r="B340" t="str">
            <v>SPLC</v>
          </cell>
          <cell r="C340" t="str">
            <v>Saudi Pak Leas</v>
          </cell>
          <cell r="D340">
            <v>9.5</v>
          </cell>
          <cell r="E340">
            <v>9.5</v>
          </cell>
          <cell r="F340">
            <v>9.35</v>
          </cell>
          <cell r="G340">
            <v>9.5</v>
          </cell>
        </row>
        <row r="341">
          <cell r="B341" t="str">
            <v>ABOT</v>
          </cell>
          <cell r="C341" t="str">
            <v>Abbott (Lab)</v>
          </cell>
          <cell r="D341">
            <v>185.5</v>
          </cell>
          <cell r="E341">
            <v>188</v>
          </cell>
          <cell r="F341">
            <v>185.1</v>
          </cell>
          <cell r="G341">
            <v>186</v>
          </cell>
        </row>
        <row r="342">
          <cell r="B342" t="str">
            <v>MCB-JUL</v>
          </cell>
          <cell r="C342" t="str">
            <v>MCB-JUL</v>
          </cell>
          <cell r="D342">
            <v>365.65</v>
          </cell>
          <cell r="E342">
            <v>366.25</v>
          </cell>
          <cell r="F342">
            <v>360.57</v>
          </cell>
          <cell r="G342">
            <v>363.25</v>
          </cell>
        </row>
        <row r="343">
          <cell r="B343" t="str">
            <v>POLYR</v>
          </cell>
          <cell r="C343" t="str">
            <v>Polyron Limited</v>
          </cell>
          <cell r="D343">
            <v>3.25</v>
          </cell>
          <cell r="E343">
            <v>3.25</v>
          </cell>
          <cell r="F343">
            <v>3.2</v>
          </cell>
          <cell r="G343">
            <v>3.2</v>
          </cell>
        </row>
        <row r="344">
          <cell r="B344" t="str">
            <v>AGIL</v>
          </cell>
          <cell r="C344" t="str">
            <v>Agriautos Ind.</v>
          </cell>
          <cell r="D344">
            <v>98</v>
          </cell>
          <cell r="E344">
            <v>99</v>
          </cell>
          <cell r="F344">
            <v>97.5</v>
          </cell>
          <cell r="G344">
            <v>98.9</v>
          </cell>
        </row>
        <row r="345">
          <cell r="B345" t="str">
            <v>SNGP-JUL</v>
          </cell>
          <cell r="C345" t="str">
            <v>SNGP-JUL</v>
          </cell>
          <cell r="D345">
            <v>71.5</v>
          </cell>
          <cell r="E345">
            <v>71.89</v>
          </cell>
          <cell r="F345">
            <v>70.8</v>
          </cell>
          <cell r="G345">
            <v>71</v>
          </cell>
        </row>
        <row r="346">
          <cell r="B346" t="str">
            <v>FECTC</v>
          </cell>
          <cell r="C346" t="str">
            <v>Fecto Cement</v>
          </cell>
          <cell r="D346">
            <v>32.9</v>
          </cell>
          <cell r="E346">
            <v>32.5</v>
          </cell>
          <cell r="F346">
            <v>32</v>
          </cell>
          <cell r="G346">
            <v>32.5</v>
          </cell>
        </row>
        <row r="347">
          <cell r="B347" t="str">
            <v>NONS</v>
          </cell>
          <cell r="C347" t="str">
            <v>Noon Sugar</v>
          </cell>
          <cell r="D347">
            <v>29.8</v>
          </cell>
          <cell r="E347">
            <v>30.25</v>
          </cell>
          <cell r="F347">
            <v>29.8</v>
          </cell>
          <cell r="G347">
            <v>29.8</v>
          </cell>
        </row>
        <row r="348">
          <cell r="B348" t="str">
            <v>FABL-JUL</v>
          </cell>
          <cell r="C348" t="str">
            <v>FABL-JUL</v>
          </cell>
          <cell r="D348">
            <v>73.900000000000006</v>
          </cell>
          <cell r="E348">
            <v>74.900000000000006</v>
          </cell>
          <cell r="F348">
            <v>73.8</v>
          </cell>
          <cell r="G348">
            <v>74.5</v>
          </cell>
        </row>
        <row r="349">
          <cell r="B349" t="str">
            <v>MTL</v>
          </cell>
          <cell r="C349" t="str">
            <v>Millat Tractors</v>
          </cell>
          <cell r="D349">
            <v>333</v>
          </cell>
          <cell r="E349">
            <v>334.95</v>
          </cell>
          <cell r="F349">
            <v>330</v>
          </cell>
          <cell r="G349">
            <v>331.5</v>
          </cell>
        </row>
        <row r="350">
          <cell r="B350" t="str">
            <v>IGIIL</v>
          </cell>
          <cell r="C350" t="str">
            <v>IGI Insurance</v>
          </cell>
          <cell r="D350">
            <v>399</v>
          </cell>
          <cell r="E350">
            <v>400.95</v>
          </cell>
          <cell r="F350">
            <v>395.05</v>
          </cell>
          <cell r="G350">
            <v>400</v>
          </cell>
        </row>
        <row r="351">
          <cell r="B351" t="str">
            <v>MBF</v>
          </cell>
          <cell r="C351" t="str">
            <v>Meezan Bal.Fund</v>
          </cell>
          <cell r="D351">
            <v>10.199999999999999</v>
          </cell>
          <cell r="E351">
            <v>10.25</v>
          </cell>
          <cell r="F351">
            <v>10.1</v>
          </cell>
          <cell r="G351">
            <v>10.25</v>
          </cell>
        </row>
        <row r="352">
          <cell r="B352" t="str">
            <v>PGF</v>
          </cell>
          <cell r="C352" t="str">
            <v>PICIC Growth</v>
          </cell>
          <cell r="D352">
            <v>34.299999999999997</v>
          </cell>
          <cell r="E352">
            <v>34.299999999999997</v>
          </cell>
          <cell r="F352">
            <v>33.799999999999997</v>
          </cell>
          <cell r="G352">
            <v>33.799999999999997</v>
          </cell>
        </row>
        <row r="353">
          <cell r="B353" t="str">
            <v>OGDC</v>
          </cell>
          <cell r="C353" t="str">
            <v>Oil &amp; Gas Dev.XD</v>
          </cell>
          <cell r="D353">
            <v>120.35</v>
          </cell>
          <cell r="E353">
            <v>120.75</v>
          </cell>
          <cell r="F353">
            <v>119</v>
          </cell>
          <cell r="G353">
            <v>119.8</v>
          </cell>
        </row>
        <row r="354">
          <cell r="B354" t="str">
            <v>UVIC</v>
          </cell>
          <cell r="C354" t="str">
            <v>Universal Insur</v>
          </cell>
          <cell r="D354">
            <v>20.75</v>
          </cell>
          <cell r="E354">
            <v>20.8</v>
          </cell>
          <cell r="F354">
            <v>20.5</v>
          </cell>
          <cell r="G354">
            <v>20.75</v>
          </cell>
        </row>
        <row r="355">
          <cell r="B355" t="str">
            <v>OGDC-JUL</v>
          </cell>
          <cell r="C355" t="str">
            <v>OGDC-JUL</v>
          </cell>
          <cell r="D355">
            <v>121.45</v>
          </cell>
          <cell r="E355">
            <v>121.75</v>
          </cell>
          <cell r="F355">
            <v>120</v>
          </cell>
          <cell r="G355">
            <v>120.6</v>
          </cell>
        </row>
        <row r="356">
          <cell r="B356" t="str">
            <v>PRCBL</v>
          </cell>
          <cell r="C356" t="str">
            <v>Prime Bank</v>
          </cell>
          <cell r="D356">
            <v>51.8</v>
          </cell>
          <cell r="E356">
            <v>52.5</v>
          </cell>
          <cell r="F356">
            <v>51.8</v>
          </cell>
          <cell r="G356">
            <v>52</v>
          </cell>
        </row>
        <row r="357">
          <cell r="B357" t="str">
            <v>BAHL</v>
          </cell>
          <cell r="C357" t="str">
            <v>Bank AL-Habib</v>
          </cell>
          <cell r="D357">
            <v>66.8</v>
          </cell>
          <cell r="E357">
            <v>67.400000000000006</v>
          </cell>
          <cell r="F357">
            <v>66.5</v>
          </cell>
          <cell r="G357">
            <v>66.5</v>
          </cell>
        </row>
        <row r="358">
          <cell r="B358" t="str">
            <v>SCBPL</v>
          </cell>
          <cell r="C358" t="str">
            <v>Stand.Chart.Bank</v>
          </cell>
          <cell r="D358">
            <v>53</v>
          </cell>
          <cell r="E358">
            <v>53.2</v>
          </cell>
          <cell r="F358">
            <v>52.5</v>
          </cell>
          <cell r="G358">
            <v>52.95</v>
          </cell>
        </row>
        <row r="359">
          <cell r="B359" t="str">
            <v>KSBP</v>
          </cell>
          <cell r="C359" t="str">
            <v>K.S.B.Pumps</v>
          </cell>
          <cell r="D359">
            <v>155.80000000000001</v>
          </cell>
          <cell r="E359">
            <v>161.9</v>
          </cell>
          <cell r="F359">
            <v>159.94999999999999</v>
          </cell>
          <cell r="G359">
            <v>159.94999999999999</v>
          </cell>
        </row>
        <row r="360">
          <cell r="B360" t="str">
            <v>CPL</v>
          </cell>
          <cell r="C360" t="str">
            <v>Clariant Pak</v>
          </cell>
          <cell r="D360">
            <v>210</v>
          </cell>
          <cell r="E360">
            <v>209</v>
          </cell>
          <cell r="F360">
            <v>206.4</v>
          </cell>
          <cell r="G360">
            <v>208.25</v>
          </cell>
        </row>
        <row r="361">
          <cell r="B361" t="str">
            <v>FPJM</v>
          </cell>
          <cell r="C361" t="str">
            <v>Punjab Mod.</v>
          </cell>
          <cell r="D361">
            <v>8.1</v>
          </cell>
          <cell r="E361">
            <v>8</v>
          </cell>
          <cell r="F361">
            <v>7.9</v>
          </cell>
          <cell r="G361">
            <v>8</v>
          </cell>
        </row>
        <row r="362">
          <cell r="B362" t="str">
            <v>ZTL</v>
          </cell>
          <cell r="C362" t="str">
            <v>Zephyr Textile Ltd</v>
          </cell>
          <cell r="D362">
            <v>8.1999999999999993</v>
          </cell>
          <cell r="E362">
            <v>8.25</v>
          </cell>
          <cell r="F362">
            <v>8.15</v>
          </cell>
          <cell r="G362">
            <v>8.1999999999999993</v>
          </cell>
        </row>
        <row r="363">
          <cell r="B363" t="str">
            <v>SHEL</v>
          </cell>
          <cell r="C363" t="str">
            <v>Shell Pakistan</v>
          </cell>
          <cell r="D363">
            <v>412</v>
          </cell>
          <cell r="E363">
            <v>415</v>
          </cell>
          <cell r="F363">
            <v>410.05</v>
          </cell>
          <cell r="G363">
            <v>410.05</v>
          </cell>
        </row>
        <row r="364">
          <cell r="B364" t="str">
            <v>AKDITF</v>
          </cell>
          <cell r="C364" t="str">
            <v>AKD IndexSPOT</v>
          </cell>
          <cell r="D364">
            <v>13.05</v>
          </cell>
          <cell r="E364">
            <v>13.75</v>
          </cell>
          <cell r="F364">
            <v>13.6</v>
          </cell>
          <cell r="G364">
            <v>13.7</v>
          </cell>
        </row>
        <row r="365">
          <cell r="B365" t="str">
            <v>FNBM</v>
          </cell>
          <cell r="C365" t="str">
            <v>Nat.Bank Mod</v>
          </cell>
          <cell r="D365">
            <v>8.8000000000000007</v>
          </cell>
          <cell r="E365">
            <v>8.6999999999999993</v>
          </cell>
          <cell r="F365">
            <v>8.6</v>
          </cell>
          <cell r="G365">
            <v>8.65</v>
          </cell>
        </row>
        <row r="366">
          <cell r="B366" t="str">
            <v>ATBA</v>
          </cell>
          <cell r="C366" t="str">
            <v>Atlas Battery</v>
          </cell>
          <cell r="D366">
            <v>159.85</v>
          </cell>
          <cell r="E366">
            <v>167.8</v>
          </cell>
          <cell r="F366">
            <v>166</v>
          </cell>
          <cell r="G366">
            <v>167.8</v>
          </cell>
        </row>
        <row r="367">
          <cell r="B367" t="str">
            <v>FANM</v>
          </cell>
          <cell r="C367" t="str">
            <v>AL-Noor Mod.</v>
          </cell>
          <cell r="D367">
            <v>4.5999999999999996</v>
          </cell>
          <cell r="E367">
            <v>4.45</v>
          </cell>
          <cell r="F367">
            <v>4.4000000000000004</v>
          </cell>
          <cell r="G367">
            <v>4.45</v>
          </cell>
        </row>
        <row r="368">
          <cell r="B368" t="str">
            <v>FCSC</v>
          </cell>
          <cell r="C368" t="str">
            <v>Ist.Capital Sec.</v>
          </cell>
          <cell r="D368">
            <v>66.55</v>
          </cell>
          <cell r="E368">
            <v>69.849999999999994</v>
          </cell>
          <cell r="F368">
            <v>69.150000000000006</v>
          </cell>
          <cell r="G368">
            <v>69.849999999999994</v>
          </cell>
        </row>
        <row r="369">
          <cell r="B369" t="str">
            <v>HMB</v>
          </cell>
          <cell r="C369" t="str">
            <v>Habib Metro Bank</v>
          </cell>
          <cell r="D369">
            <v>77.650000000000006</v>
          </cell>
          <cell r="E369">
            <v>77.8</v>
          </cell>
          <cell r="F369">
            <v>77</v>
          </cell>
          <cell r="G369">
            <v>77</v>
          </cell>
        </row>
        <row r="370">
          <cell r="B370" t="str">
            <v>PSMC</v>
          </cell>
          <cell r="C370" t="str">
            <v>Pak Suzuki</v>
          </cell>
          <cell r="D370">
            <v>393</v>
          </cell>
          <cell r="E370">
            <v>395</v>
          </cell>
          <cell r="F370">
            <v>391</v>
          </cell>
          <cell r="G370">
            <v>392</v>
          </cell>
        </row>
        <row r="371">
          <cell r="B371" t="str">
            <v>PIF</v>
          </cell>
          <cell r="C371" t="str">
            <v>PICIC Inv.Fund</v>
          </cell>
          <cell r="D371">
            <v>15.25</v>
          </cell>
          <cell r="E371">
            <v>15.35</v>
          </cell>
          <cell r="F371">
            <v>15.2</v>
          </cell>
          <cell r="G371">
            <v>15.25</v>
          </cell>
        </row>
        <row r="372">
          <cell r="B372" t="str">
            <v>FHBM</v>
          </cell>
          <cell r="C372" t="str">
            <v>H.B.L.Mod.</v>
          </cell>
          <cell r="D372">
            <v>10.199999999999999</v>
          </cell>
          <cell r="E372">
            <v>10</v>
          </cell>
          <cell r="F372">
            <v>9.9</v>
          </cell>
          <cell r="G372">
            <v>9.9</v>
          </cell>
        </row>
        <row r="373">
          <cell r="B373" t="str">
            <v>GLAXO</v>
          </cell>
          <cell r="C373" t="str">
            <v>GlaxoSmith</v>
          </cell>
          <cell r="D373">
            <v>186.5</v>
          </cell>
          <cell r="E373">
            <v>188.8</v>
          </cell>
          <cell r="F373">
            <v>187</v>
          </cell>
          <cell r="G373">
            <v>187.5</v>
          </cell>
        </row>
        <row r="374">
          <cell r="B374" t="str">
            <v>LAKST</v>
          </cell>
          <cell r="C374" t="str">
            <v>Lakson Tobacco</v>
          </cell>
          <cell r="D374">
            <v>550</v>
          </cell>
          <cell r="E374">
            <v>575</v>
          </cell>
          <cell r="F374">
            <v>570</v>
          </cell>
          <cell r="G374">
            <v>575</v>
          </cell>
        </row>
        <row r="375">
          <cell r="B375" t="str">
            <v>YOUW</v>
          </cell>
          <cell r="C375" t="str">
            <v>Yousuf Weaving</v>
          </cell>
          <cell r="D375">
            <v>5.8</v>
          </cell>
          <cell r="E375">
            <v>6.45</v>
          </cell>
          <cell r="F375">
            <v>6.4</v>
          </cell>
          <cell r="G375">
            <v>6.45</v>
          </cell>
        </row>
        <row r="376">
          <cell r="B376" t="str">
            <v>OLPL</v>
          </cell>
          <cell r="C376" t="str">
            <v>Orix Leasing</v>
          </cell>
          <cell r="D376">
            <v>29.75</v>
          </cell>
          <cell r="E376">
            <v>29.75</v>
          </cell>
          <cell r="F376">
            <v>29.5</v>
          </cell>
          <cell r="G376">
            <v>29.75</v>
          </cell>
        </row>
        <row r="377">
          <cell r="B377" t="str">
            <v>CPAL</v>
          </cell>
          <cell r="C377" t="str">
            <v>Cap.Assets Leasing</v>
          </cell>
          <cell r="D377">
            <v>6</v>
          </cell>
          <cell r="E377">
            <v>5.55</v>
          </cell>
          <cell r="F377">
            <v>5.5</v>
          </cell>
          <cell r="G377">
            <v>5.5</v>
          </cell>
        </row>
        <row r="378">
          <cell r="B378" t="str">
            <v>WAHN</v>
          </cell>
          <cell r="C378" t="str">
            <v>Wah-Noble</v>
          </cell>
          <cell r="D378">
            <v>32.75</v>
          </cell>
          <cell r="E378">
            <v>33</v>
          </cell>
          <cell r="F378">
            <v>32.75</v>
          </cell>
          <cell r="G378">
            <v>33</v>
          </cell>
        </row>
        <row r="379">
          <cell r="B379" t="str">
            <v>KAPCO-JUL</v>
          </cell>
          <cell r="C379" t="str">
            <v>KAPCO-JUL</v>
          </cell>
          <cell r="D379">
            <v>59.85</v>
          </cell>
          <cell r="E379">
            <v>60.25</v>
          </cell>
          <cell r="F379">
            <v>59.8</v>
          </cell>
          <cell r="G379">
            <v>60.2</v>
          </cell>
        </row>
        <row r="380">
          <cell r="B380" t="str">
            <v>TGL</v>
          </cell>
          <cell r="C380" t="str">
            <v>Tariq Glass Ind.</v>
          </cell>
          <cell r="D380">
            <v>69</v>
          </cell>
          <cell r="E380">
            <v>69.5</v>
          </cell>
          <cell r="F380">
            <v>69</v>
          </cell>
          <cell r="G380">
            <v>69.25</v>
          </cell>
        </row>
        <row r="381">
          <cell r="B381" t="str">
            <v>PTEC</v>
          </cell>
          <cell r="C381" t="str">
            <v>Pak Telephone</v>
          </cell>
          <cell r="D381">
            <v>7.5</v>
          </cell>
          <cell r="E381">
            <v>6.9</v>
          </cell>
          <cell r="F381">
            <v>6.85</v>
          </cell>
          <cell r="G381">
            <v>6.85</v>
          </cell>
        </row>
        <row r="382">
          <cell r="B382" t="str">
            <v>HINO</v>
          </cell>
          <cell r="C382" t="str">
            <v>Hinopak Motor</v>
          </cell>
          <cell r="D382">
            <v>364.5</v>
          </cell>
          <cell r="E382">
            <v>365</v>
          </cell>
          <cell r="F382">
            <v>363</v>
          </cell>
          <cell r="G382">
            <v>363</v>
          </cell>
        </row>
        <row r="383">
          <cell r="B383" t="str">
            <v>ATFF</v>
          </cell>
          <cell r="C383" t="str">
            <v>Atlas Fund of Funds</v>
          </cell>
          <cell r="D383">
            <v>9.15</v>
          </cell>
          <cell r="E383">
            <v>9.1999999999999993</v>
          </cell>
          <cell r="F383">
            <v>9.15</v>
          </cell>
          <cell r="G383">
            <v>9.1999999999999993</v>
          </cell>
        </row>
        <row r="384">
          <cell r="B384" t="str">
            <v>ISIL</v>
          </cell>
          <cell r="C384" t="str">
            <v>Ismail Ind.</v>
          </cell>
          <cell r="D384">
            <v>39.25</v>
          </cell>
          <cell r="E384">
            <v>40</v>
          </cell>
          <cell r="F384">
            <v>39.799999999999997</v>
          </cell>
          <cell r="G384">
            <v>40</v>
          </cell>
        </row>
        <row r="385">
          <cell r="B385" t="str">
            <v>STCL</v>
          </cell>
          <cell r="C385" t="str">
            <v>Shabbir Tiles</v>
          </cell>
          <cell r="D385">
            <v>45</v>
          </cell>
          <cell r="E385">
            <v>46.5</v>
          </cell>
          <cell r="F385">
            <v>46.3</v>
          </cell>
          <cell r="G385">
            <v>46.5</v>
          </cell>
        </row>
        <row r="386">
          <cell r="B386" t="str">
            <v>SURC</v>
          </cell>
          <cell r="C386" t="str">
            <v>Suraj Cotton</v>
          </cell>
          <cell r="D386">
            <v>59.4</v>
          </cell>
          <cell r="E386">
            <v>59.25</v>
          </cell>
          <cell r="F386">
            <v>59</v>
          </cell>
          <cell r="G386">
            <v>59.25</v>
          </cell>
        </row>
        <row r="387">
          <cell r="B387" t="str">
            <v>SFL</v>
          </cell>
          <cell r="C387" t="str">
            <v>Sapphire Fiber</v>
          </cell>
          <cell r="D387">
            <v>174</v>
          </cell>
          <cell r="E387">
            <v>182.7</v>
          </cell>
          <cell r="F387">
            <v>182</v>
          </cell>
          <cell r="G387">
            <v>182.7</v>
          </cell>
        </row>
        <row r="388">
          <cell r="B388" t="str">
            <v>BWHL</v>
          </cell>
          <cell r="C388" t="str">
            <v>Bal.Wheels</v>
          </cell>
          <cell r="D388">
            <v>66.2</v>
          </cell>
          <cell r="E388">
            <v>66.25</v>
          </cell>
          <cell r="F388">
            <v>66</v>
          </cell>
          <cell r="G388">
            <v>66</v>
          </cell>
        </row>
        <row r="389">
          <cell r="B389" t="str">
            <v>SAPL</v>
          </cell>
          <cell r="C389" t="str">
            <v>Sanofi-Aventis</v>
          </cell>
          <cell r="D389">
            <v>322</v>
          </cell>
          <cell r="E389">
            <v>316</v>
          </cell>
          <cell r="F389">
            <v>315</v>
          </cell>
          <cell r="G389">
            <v>315</v>
          </cell>
        </row>
        <row r="390">
          <cell r="B390" t="str">
            <v>BERG</v>
          </cell>
          <cell r="C390" t="str">
            <v>Berger Paints</v>
          </cell>
          <cell r="D390">
            <v>150</v>
          </cell>
          <cell r="E390">
            <v>151.5</v>
          </cell>
          <cell r="F390">
            <v>151.05000000000001</v>
          </cell>
          <cell r="G390">
            <v>151.05000000000001</v>
          </cell>
        </row>
        <row r="391">
          <cell r="B391" t="str">
            <v>JDMT</v>
          </cell>
          <cell r="C391" t="str">
            <v>Janana D Mal</v>
          </cell>
          <cell r="D391">
            <v>26.25</v>
          </cell>
          <cell r="E391">
            <v>27.55</v>
          </cell>
          <cell r="F391">
            <v>27.5</v>
          </cell>
          <cell r="G391">
            <v>27.55</v>
          </cell>
        </row>
        <row r="392">
          <cell r="B392" t="str">
            <v>ASKL</v>
          </cell>
          <cell r="C392" t="str">
            <v>Askari Leasing</v>
          </cell>
          <cell r="D392">
            <v>32.799999999999997</v>
          </cell>
          <cell r="E392">
            <v>32.799999999999997</v>
          </cell>
          <cell r="F392">
            <v>32.75</v>
          </cell>
          <cell r="G392">
            <v>32.75</v>
          </cell>
        </row>
        <row r="393">
          <cell r="B393" t="str">
            <v>NOPK</v>
          </cell>
          <cell r="C393" t="str">
            <v>Noon Pakistan</v>
          </cell>
          <cell r="D393">
            <v>155</v>
          </cell>
          <cell r="E393">
            <v>160</v>
          </cell>
          <cell r="F393">
            <v>159.94999999999999</v>
          </cell>
          <cell r="G393">
            <v>160</v>
          </cell>
        </row>
        <row r="394">
          <cell r="B394" t="str">
            <v>BPGF</v>
          </cell>
          <cell r="C394" t="str">
            <v>BMA Principal Fund</v>
          </cell>
          <cell r="D394">
            <v>9</v>
          </cell>
          <cell r="E394">
            <v>9</v>
          </cell>
          <cell r="F394">
            <v>9</v>
          </cell>
          <cell r="G394">
            <v>9</v>
          </cell>
        </row>
        <row r="395">
          <cell r="B395" t="str">
            <v>DOMF</v>
          </cell>
          <cell r="C395" t="str">
            <v>Dominion Stock</v>
          </cell>
          <cell r="D395">
            <v>1.65</v>
          </cell>
          <cell r="E395">
            <v>1.6</v>
          </cell>
          <cell r="F395">
            <v>1.6</v>
          </cell>
          <cell r="G395">
            <v>1.6</v>
          </cell>
        </row>
        <row r="396">
          <cell r="B396" t="str">
            <v>WEBF</v>
          </cell>
          <cell r="C396" t="str">
            <v>WE Balanced Fund</v>
          </cell>
          <cell r="D396">
            <v>9.9</v>
          </cell>
          <cell r="E396">
            <v>9.9</v>
          </cell>
          <cell r="F396">
            <v>9.9</v>
          </cell>
          <cell r="G396">
            <v>9.9</v>
          </cell>
        </row>
        <row r="397">
          <cell r="B397" t="str">
            <v>TRSM</v>
          </cell>
          <cell r="C397" t="str">
            <v>Trust Modaraba</v>
          </cell>
          <cell r="D397">
            <v>4.75</v>
          </cell>
          <cell r="E397">
            <v>4.75</v>
          </cell>
          <cell r="F397">
            <v>4.75</v>
          </cell>
          <cell r="G397">
            <v>4.75</v>
          </cell>
        </row>
        <row r="398">
          <cell r="B398" t="str">
            <v>CLC</v>
          </cell>
          <cell r="C398" t="str">
            <v>Crescent Leasing</v>
          </cell>
          <cell r="D398">
            <v>8</v>
          </cell>
          <cell r="E398">
            <v>8</v>
          </cell>
          <cell r="F398">
            <v>8</v>
          </cell>
          <cell r="G398">
            <v>8</v>
          </cell>
        </row>
        <row r="399">
          <cell r="B399" t="str">
            <v>ENGL</v>
          </cell>
          <cell r="C399" t="str">
            <v>English Leas</v>
          </cell>
          <cell r="D399">
            <v>5</v>
          </cell>
          <cell r="E399">
            <v>5.5</v>
          </cell>
          <cell r="F399">
            <v>5.5</v>
          </cell>
          <cell r="G399">
            <v>5.5</v>
          </cell>
        </row>
        <row r="400">
          <cell r="B400" t="str">
            <v>IALC</v>
          </cell>
          <cell r="C400" t="str">
            <v>Interasia Leasi</v>
          </cell>
          <cell r="D400">
            <v>0.6</v>
          </cell>
          <cell r="E400">
            <v>0.6</v>
          </cell>
          <cell r="F400">
            <v>0.6</v>
          </cell>
          <cell r="G400">
            <v>0.6</v>
          </cell>
        </row>
        <row r="401">
          <cell r="B401" t="str">
            <v>GRYL</v>
          </cell>
          <cell r="C401" t="str">
            <v>Grays Leasing</v>
          </cell>
          <cell r="D401">
            <v>8.3000000000000007</v>
          </cell>
          <cell r="E401">
            <v>7.6</v>
          </cell>
          <cell r="F401">
            <v>7.6</v>
          </cell>
          <cell r="G401">
            <v>7.6</v>
          </cell>
        </row>
        <row r="402">
          <cell r="B402" t="str">
            <v>PGLC</v>
          </cell>
          <cell r="C402" t="str">
            <v>Pak Gulf Leas</v>
          </cell>
          <cell r="D402">
            <v>15.5</v>
          </cell>
          <cell r="E402">
            <v>15</v>
          </cell>
          <cell r="F402">
            <v>15</v>
          </cell>
          <cell r="G402">
            <v>15</v>
          </cell>
        </row>
        <row r="403">
          <cell r="B403" t="str">
            <v>SLCPA</v>
          </cell>
          <cell r="C403" t="str">
            <v>Sec.Lea(Pre)9.1</v>
          </cell>
          <cell r="D403">
            <v>9</v>
          </cell>
          <cell r="E403">
            <v>9.1</v>
          </cell>
          <cell r="F403">
            <v>9.1</v>
          </cell>
          <cell r="G403">
            <v>9.1</v>
          </cell>
        </row>
        <row r="404">
          <cell r="B404" t="str">
            <v>ULL</v>
          </cell>
          <cell r="C404" t="str">
            <v>Union Leasing</v>
          </cell>
          <cell r="D404">
            <v>11</v>
          </cell>
          <cell r="E404">
            <v>11.1</v>
          </cell>
          <cell r="F404">
            <v>11.1</v>
          </cell>
          <cell r="G404">
            <v>11.1</v>
          </cell>
        </row>
        <row r="405">
          <cell r="B405" t="str">
            <v>NMBL</v>
          </cell>
          <cell r="C405" t="str">
            <v>Network Mic Bank</v>
          </cell>
          <cell r="D405">
            <v>8.4</v>
          </cell>
          <cell r="E405">
            <v>8.5</v>
          </cell>
          <cell r="F405">
            <v>8.5</v>
          </cell>
          <cell r="G405">
            <v>8.5</v>
          </cell>
        </row>
        <row r="406">
          <cell r="B406" t="str">
            <v>ITSL</v>
          </cell>
          <cell r="C406" t="str">
            <v>Investec Sec.</v>
          </cell>
          <cell r="D406">
            <v>2.7</v>
          </cell>
          <cell r="E406">
            <v>2.7</v>
          </cell>
          <cell r="F406">
            <v>2.7</v>
          </cell>
          <cell r="G406">
            <v>2.7</v>
          </cell>
        </row>
        <row r="407">
          <cell r="B407" t="str">
            <v>PRIB</v>
          </cell>
          <cell r="C407" t="str">
            <v>Prud.Inv.Bank</v>
          </cell>
          <cell r="D407">
            <v>3.2</v>
          </cell>
          <cell r="E407">
            <v>3</v>
          </cell>
          <cell r="F407">
            <v>3</v>
          </cell>
          <cell r="G407">
            <v>3</v>
          </cell>
        </row>
        <row r="408">
          <cell r="B408" t="str">
            <v>PIL</v>
          </cell>
          <cell r="C408" t="str">
            <v>PICIC Ins.Ltd.</v>
          </cell>
          <cell r="D408">
            <v>47.8</v>
          </cell>
          <cell r="E408">
            <v>50.15</v>
          </cell>
          <cell r="F408">
            <v>50.15</v>
          </cell>
          <cell r="G408">
            <v>50.15</v>
          </cell>
        </row>
        <row r="409">
          <cell r="B409" t="str">
            <v>DINT</v>
          </cell>
          <cell r="C409" t="str">
            <v>Din Textile</v>
          </cell>
          <cell r="D409">
            <v>27.9</v>
          </cell>
          <cell r="E409">
            <v>27.9</v>
          </cell>
          <cell r="F409">
            <v>27.9</v>
          </cell>
          <cell r="G409">
            <v>27.9</v>
          </cell>
        </row>
        <row r="410">
          <cell r="B410" t="str">
            <v>ELSM</v>
          </cell>
          <cell r="C410" t="str">
            <v>Ellcot Spinning</v>
          </cell>
          <cell r="D410">
            <v>25.3</v>
          </cell>
          <cell r="E410">
            <v>25.5</v>
          </cell>
          <cell r="F410">
            <v>25.5</v>
          </cell>
          <cell r="G410">
            <v>25.5</v>
          </cell>
        </row>
        <row r="411">
          <cell r="B411" t="str">
            <v>GUTM</v>
          </cell>
          <cell r="C411" t="str">
            <v>Gulistan Textile</v>
          </cell>
          <cell r="D411">
            <v>24.5</v>
          </cell>
          <cell r="E411">
            <v>25.7</v>
          </cell>
          <cell r="F411">
            <v>25.7</v>
          </cell>
          <cell r="G411">
            <v>25.7</v>
          </cell>
        </row>
        <row r="412">
          <cell r="B412" t="str">
            <v>GSPM</v>
          </cell>
          <cell r="C412" t="str">
            <v>Gulshan Spinning</v>
          </cell>
          <cell r="D412">
            <v>13.4</v>
          </cell>
          <cell r="E412">
            <v>12.8</v>
          </cell>
          <cell r="F412">
            <v>12.8</v>
          </cell>
          <cell r="G412">
            <v>12.8</v>
          </cell>
        </row>
        <row r="413">
          <cell r="B413" t="str">
            <v>HMIM</v>
          </cell>
          <cell r="C413" t="str">
            <v>H.M.Ismail</v>
          </cell>
          <cell r="D413">
            <v>4.3</v>
          </cell>
          <cell r="E413">
            <v>4</v>
          </cell>
          <cell r="F413">
            <v>4</v>
          </cell>
          <cell r="G413">
            <v>4</v>
          </cell>
        </row>
        <row r="414">
          <cell r="B414" t="str">
            <v>ZAHT</v>
          </cell>
          <cell r="C414" t="str">
            <v>ZahidJee Textile</v>
          </cell>
          <cell r="D414">
            <v>13.7</v>
          </cell>
          <cell r="E414">
            <v>13.5</v>
          </cell>
          <cell r="F414">
            <v>13.5</v>
          </cell>
          <cell r="G414">
            <v>13.5</v>
          </cell>
        </row>
        <row r="415">
          <cell r="B415" t="str">
            <v>NPSM</v>
          </cell>
          <cell r="C415" t="str">
            <v>N. P. Spinning</v>
          </cell>
          <cell r="D415">
            <v>33.85</v>
          </cell>
          <cell r="E415">
            <v>33</v>
          </cell>
          <cell r="F415">
            <v>33</v>
          </cell>
          <cell r="G415">
            <v>33</v>
          </cell>
        </row>
        <row r="416">
          <cell r="B416" t="str">
            <v>RAVT</v>
          </cell>
          <cell r="C416" t="str">
            <v>Ravi Textile</v>
          </cell>
          <cell r="D416">
            <v>2.2000000000000002</v>
          </cell>
          <cell r="E416">
            <v>2</v>
          </cell>
          <cell r="F416">
            <v>2</v>
          </cell>
          <cell r="G416">
            <v>2</v>
          </cell>
        </row>
        <row r="417">
          <cell r="B417" t="str">
            <v>SAIF</v>
          </cell>
          <cell r="C417" t="str">
            <v>Saif Textile</v>
          </cell>
          <cell r="D417">
            <v>17</v>
          </cell>
          <cell r="E417">
            <v>16.05</v>
          </cell>
          <cell r="F417">
            <v>16.05</v>
          </cell>
          <cell r="G417">
            <v>16.05</v>
          </cell>
        </row>
        <row r="418">
          <cell r="B418" t="str">
            <v>SRSM</v>
          </cell>
          <cell r="C418" t="str">
            <v>Sargoda Sp.</v>
          </cell>
          <cell r="D418">
            <v>7.95</v>
          </cell>
          <cell r="E418">
            <v>7.5</v>
          </cell>
          <cell r="F418">
            <v>7.5</v>
          </cell>
          <cell r="G418">
            <v>7.5</v>
          </cell>
        </row>
        <row r="419">
          <cell r="B419" t="str">
            <v>QAYS</v>
          </cell>
          <cell r="C419" t="str">
            <v>Qayyum Spinning</v>
          </cell>
          <cell r="D419">
            <v>0.75</v>
          </cell>
          <cell r="E419">
            <v>0.85</v>
          </cell>
          <cell r="F419">
            <v>0.85</v>
          </cell>
          <cell r="G419">
            <v>0.85</v>
          </cell>
        </row>
        <row r="420">
          <cell r="B420" t="str">
            <v>SERT</v>
          </cell>
          <cell r="C420" t="str">
            <v>Service Tex.XR</v>
          </cell>
          <cell r="D420">
            <v>2.5</v>
          </cell>
          <cell r="E420">
            <v>2.5</v>
          </cell>
          <cell r="F420">
            <v>2.5</v>
          </cell>
          <cell r="G420">
            <v>2.5</v>
          </cell>
        </row>
        <row r="421">
          <cell r="B421" t="str">
            <v>SUCM</v>
          </cell>
          <cell r="C421" t="str">
            <v>Sunshine Cotton</v>
          </cell>
          <cell r="D421">
            <v>0.75</v>
          </cell>
          <cell r="E421">
            <v>0.75</v>
          </cell>
          <cell r="F421">
            <v>0.75</v>
          </cell>
          <cell r="G421">
            <v>0.75</v>
          </cell>
        </row>
        <row r="422">
          <cell r="B422" t="str">
            <v>ICCT</v>
          </cell>
          <cell r="C422" t="str">
            <v>I.C.C.Textile</v>
          </cell>
          <cell r="D422">
            <v>6</v>
          </cell>
          <cell r="E422">
            <v>6</v>
          </cell>
          <cell r="F422">
            <v>6</v>
          </cell>
          <cell r="G422">
            <v>6</v>
          </cell>
        </row>
        <row r="423">
          <cell r="B423" t="str">
            <v>GFIL</v>
          </cell>
          <cell r="C423" t="str">
            <v>Ghazi Fabrics</v>
          </cell>
          <cell r="D423">
            <v>7</v>
          </cell>
          <cell r="E423">
            <v>6.4</v>
          </cell>
          <cell r="F423">
            <v>6.4</v>
          </cell>
          <cell r="G423">
            <v>6.4</v>
          </cell>
        </row>
        <row r="424">
          <cell r="B424" t="str">
            <v>ISTM</v>
          </cell>
          <cell r="C424" t="str">
            <v>Ishaq Textile</v>
          </cell>
          <cell r="D424">
            <v>15.9</v>
          </cell>
          <cell r="E424">
            <v>16.399999999999999</v>
          </cell>
          <cell r="F424">
            <v>16.399999999999999</v>
          </cell>
          <cell r="G424">
            <v>16.399999999999999</v>
          </cell>
        </row>
        <row r="425">
          <cell r="B425" t="str">
            <v>JUBS</v>
          </cell>
          <cell r="C425" t="str">
            <v>Jubilee Sp.</v>
          </cell>
          <cell r="D425">
            <v>5.5</v>
          </cell>
          <cell r="E425">
            <v>5</v>
          </cell>
          <cell r="F425">
            <v>5</v>
          </cell>
          <cell r="G425">
            <v>5</v>
          </cell>
        </row>
        <row r="426">
          <cell r="B426" t="str">
            <v>KTML</v>
          </cell>
          <cell r="C426" t="str">
            <v>Kohinoor Textile</v>
          </cell>
          <cell r="D426">
            <v>25.5</v>
          </cell>
          <cell r="E426">
            <v>26.75</v>
          </cell>
          <cell r="F426">
            <v>26.75</v>
          </cell>
          <cell r="G426">
            <v>26.75</v>
          </cell>
        </row>
        <row r="427">
          <cell r="B427" t="str">
            <v>MFTM</v>
          </cell>
          <cell r="C427" t="str">
            <v>Mohd.Farooq</v>
          </cell>
          <cell r="D427">
            <v>9</v>
          </cell>
          <cell r="E427">
            <v>9</v>
          </cell>
          <cell r="F427">
            <v>9</v>
          </cell>
          <cell r="G427">
            <v>9</v>
          </cell>
        </row>
        <row r="428">
          <cell r="B428" t="str">
            <v>REDT</v>
          </cell>
          <cell r="C428" t="str">
            <v>Redco Tex.</v>
          </cell>
          <cell r="D428">
            <v>2.35</v>
          </cell>
          <cell r="E428">
            <v>2.2999999999999998</v>
          </cell>
          <cell r="F428">
            <v>2.2999999999999998</v>
          </cell>
          <cell r="G428">
            <v>2.2999999999999998</v>
          </cell>
        </row>
        <row r="429">
          <cell r="B429" t="str">
            <v>GATI</v>
          </cell>
          <cell r="C429" t="str">
            <v>Gatron Ind.</v>
          </cell>
          <cell r="D429">
            <v>161.30000000000001</v>
          </cell>
          <cell r="E429">
            <v>169.35</v>
          </cell>
          <cell r="F429">
            <v>169.35</v>
          </cell>
          <cell r="G429">
            <v>169.35</v>
          </cell>
        </row>
        <row r="430">
          <cell r="B430" t="str">
            <v>INDP</v>
          </cell>
          <cell r="C430" t="str">
            <v>Indus Poly.</v>
          </cell>
          <cell r="D430">
            <v>3.2</v>
          </cell>
          <cell r="E430">
            <v>3.05</v>
          </cell>
          <cell r="F430">
            <v>3.05</v>
          </cell>
          <cell r="G430">
            <v>3.05</v>
          </cell>
        </row>
        <row r="431">
          <cell r="B431" t="str">
            <v>AMFL</v>
          </cell>
          <cell r="C431" t="str">
            <v>Amin Fabrics</v>
          </cell>
          <cell r="D431">
            <v>7</v>
          </cell>
          <cell r="E431">
            <v>7</v>
          </cell>
          <cell r="F431">
            <v>7</v>
          </cell>
          <cell r="G431">
            <v>7</v>
          </cell>
        </row>
        <row r="432">
          <cell r="B432" t="str">
            <v>AASML</v>
          </cell>
          <cell r="C432" t="str">
            <v>Al-Asif Sugar</v>
          </cell>
          <cell r="D432">
            <v>4.0999999999999996</v>
          </cell>
          <cell r="E432">
            <v>4.0999999999999996</v>
          </cell>
          <cell r="F432">
            <v>4.0999999999999996</v>
          </cell>
          <cell r="G432">
            <v>4.0999999999999996</v>
          </cell>
        </row>
        <row r="433">
          <cell r="B433" t="str">
            <v>MZSM</v>
          </cell>
          <cell r="C433" t="str">
            <v>Mirza Sugar</v>
          </cell>
          <cell r="D433">
            <v>2.65</v>
          </cell>
          <cell r="E433">
            <v>2.5</v>
          </cell>
          <cell r="F433">
            <v>2.5</v>
          </cell>
          <cell r="G433">
            <v>2.5</v>
          </cell>
        </row>
        <row r="434">
          <cell r="B434" t="str">
            <v>JVDC</v>
          </cell>
          <cell r="C434" t="str">
            <v>Javedan Cement</v>
          </cell>
          <cell r="D434">
            <v>106</v>
          </cell>
          <cell r="E434">
            <v>106</v>
          </cell>
          <cell r="F434">
            <v>106</v>
          </cell>
          <cell r="G434">
            <v>106</v>
          </cell>
        </row>
        <row r="435">
          <cell r="B435" t="str">
            <v>MLCFPS</v>
          </cell>
          <cell r="C435" t="str">
            <v>MapleLeaf(Pref)</v>
          </cell>
          <cell r="D435">
            <v>7</v>
          </cell>
          <cell r="E435">
            <v>8</v>
          </cell>
          <cell r="F435">
            <v>8</v>
          </cell>
          <cell r="G435">
            <v>8</v>
          </cell>
        </row>
        <row r="436">
          <cell r="B436" t="str">
            <v>PKSLC</v>
          </cell>
          <cell r="C436" t="str">
            <v>Pak.Slag</v>
          </cell>
          <cell r="D436">
            <v>5.05</v>
          </cell>
          <cell r="E436">
            <v>5</v>
          </cell>
          <cell r="F436">
            <v>5</v>
          </cell>
          <cell r="G436">
            <v>5</v>
          </cell>
        </row>
        <row r="437">
          <cell r="B437" t="str">
            <v>MSCL</v>
          </cell>
          <cell r="C437" t="str">
            <v>Metro Steel</v>
          </cell>
          <cell r="D437">
            <v>20.05</v>
          </cell>
          <cell r="E437">
            <v>20.5</v>
          </cell>
          <cell r="F437">
            <v>20.5</v>
          </cell>
          <cell r="G437">
            <v>20.5</v>
          </cell>
        </row>
        <row r="438">
          <cell r="B438" t="str">
            <v>QUSW</v>
          </cell>
          <cell r="C438" t="str">
            <v>Quality Steel</v>
          </cell>
          <cell r="D438">
            <v>7.5</v>
          </cell>
          <cell r="E438">
            <v>6.5</v>
          </cell>
          <cell r="F438">
            <v>6.5</v>
          </cell>
          <cell r="G438">
            <v>6.5</v>
          </cell>
        </row>
        <row r="439">
          <cell r="B439" t="str">
            <v>TAXE</v>
          </cell>
          <cell r="C439" t="str">
            <v>Taxila Engg.</v>
          </cell>
          <cell r="D439">
            <v>3.4</v>
          </cell>
          <cell r="E439">
            <v>3</v>
          </cell>
          <cell r="F439">
            <v>3</v>
          </cell>
          <cell r="G439">
            <v>3</v>
          </cell>
        </row>
        <row r="440">
          <cell r="B440" t="str">
            <v>AGTL</v>
          </cell>
          <cell r="C440" t="str">
            <v>AL-Ghazi Tractors</v>
          </cell>
          <cell r="D440">
            <v>285</v>
          </cell>
          <cell r="E440">
            <v>285</v>
          </cell>
          <cell r="F440">
            <v>285</v>
          </cell>
          <cell r="G440">
            <v>285</v>
          </cell>
        </row>
        <row r="441">
          <cell r="B441" t="str">
            <v>BELA</v>
          </cell>
          <cell r="C441" t="str">
            <v>Bela Automotive</v>
          </cell>
          <cell r="D441">
            <v>6.15</v>
          </cell>
          <cell r="E441">
            <v>6.15</v>
          </cell>
          <cell r="F441">
            <v>6.15</v>
          </cell>
          <cell r="G441">
            <v>6.15</v>
          </cell>
        </row>
        <row r="442">
          <cell r="B442" t="str">
            <v>EXIDE</v>
          </cell>
          <cell r="C442" t="str">
            <v>Exide (PAK)</v>
          </cell>
          <cell r="D442">
            <v>156.75</v>
          </cell>
          <cell r="E442">
            <v>164.55</v>
          </cell>
          <cell r="F442">
            <v>164.55</v>
          </cell>
          <cell r="G442">
            <v>164.55</v>
          </cell>
        </row>
        <row r="443">
          <cell r="B443" t="str">
            <v>PICTPS</v>
          </cell>
          <cell r="C443" t="str">
            <v>Pak IntCon(Pref)</v>
          </cell>
          <cell r="D443">
            <v>9</v>
          </cell>
          <cell r="E443">
            <v>10</v>
          </cell>
          <cell r="F443">
            <v>10</v>
          </cell>
          <cell r="G443">
            <v>10</v>
          </cell>
        </row>
        <row r="444">
          <cell r="B444" t="str">
            <v>ETNL</v>
          </cell>
          <cell r="C444" t="str">
            <v>Eye Television Net</v>
          </cell>
          <cell r="D444">
            <v>47.55</v>
          </cell>
          <cell r="E444">
            <v>49.9</v>
          </cell>
          <cell r="F444">
            <v>49.9</v>
          </cell>
          <cell r="G444">
            <v>49.9</v>
          </cell>
        </row>
        <row r="445">
          <cell r="B445" t="str">
            <v>FEROZ</v>
          </cell>
          <cell r="C445" t="str">
            <v>Ferozsons (Lab)</v>
          </cell>
          <cell r="D445">
            <v>248</v>
          </cell>
          <cell r="E445">
            <v>242</v>
          </cell>
          <cell r="F445">
            <v>242</v>
          </cell>
          <cell r="G445">
            <v>242</v>
          </cell>
        </row>
        <row r="446">
          <cell r="B446" t="str">
            <v>OTSU</v>
          </cell>
          <cell r="C446" t="str">
            <v>Otsuka Pak</v>
          </cell>
          <cell r="D446">
            <v>55</v>
          </cell>
          <cell r="E446">
            <v>57.7</v>
          </cell>
          <cell r="F446">
            <v>57.7</v>
          </cell>
          <cell r="G446">
            <v>57.7</v>
          </cell>
        </row>
        <row r="447">
          <cell r="B447" t="str">
            <v>COLG</v>
          </cell>
          <cell r="C447" t="str">
            <v>Colgate Palmolive</v>
          </cell>
          <cell r="D447">
            <v>461</v>
          </cell>
          <cell r="E447">
            <v>470</v>
          </cell>
          <cell r="F447">
            <v>470</v>
          </cell>
          <cell r="G447">
            <v>470</v>
          </cell>
        </row>
        <row r="448">
          <cell r="B448" t="str">
            <v>PGCL</v>
          </cell>
          <cell r="C448" t="str">
            <v>Pak Gum</v>
          </cell>
          <cell r="D448">
            <v>65.05</v>
          </cell>
          <cell r="E448">
            <v>67.8</v>
          </cell>
          <cell r="F448">
            <v>67.8</v>
          </cell>
          <cell r="G448">
            <v>67.8</v>
          </cell>
        </row>
        <row r="449">
          <cell r="B449" t="str">
            <v>BPBL</v>
          </cell>
          <cell r="C449" t="str">
            <v>B.P.Board</v>
          </cell>
          <cell r="D449">
            <v>2.25</v>
          </cell>
          <cell r="E449">
            <v>2.2000000000000002</v>
          </cell>
          <cell r="F449">
            <v>2.2000000000000002</v>
          </cell>
          <cell r="G449">
            <v>2.2000000000000002</v>
          </cell>
        </row>
        <row r="450">
          <cell r="B450" t="str">
            <v>MERIT</v>
          </cell>
          <cell r="C450" t="str">
            <v>Merit Pack</v>
          </cell>
          <cell r="D450">
            <v>128.5</v>
          </cell>
          <cell r="E450">
            <v>132.9</v>
          </cell>
          <cell r="F450">
            <v>132.9</v>
          </cell>
          <cell r="G450">
            <v>132.9</v>
          </cell>
        </row>
        <row r="451">
          <cell r="B451" t="str">
            <v>LEUL</v>
          </cell>
          <cell r="C451" t="str">
            <v>Leather Up</v>
          </cell>
          <cell r="D451">
            <v>5</v>
          </cell>
          <cell r="E451">
            <v>4.9000000000000004</v>
          </cell>
          <cell r="F451">
            <v>4.9000000000000004</v>
          </cell>
          <cell r="G451">
            <v>4.9000000000000004</v>
          </cell>
        </row>
        <row r="452">
          <cell r="B452" t="str">
            <v>SRVI</v>
          </cell>
          <cell r="C452" t="str">
            <v>Service Industries</v>
          </cell>
          <cell r="D452">
            <v>92</v>
          </cell>
          <cell r="E452">
            <v>92</v>
          </cell>
          <cell r="F452">
            <v>92</v>
          </cell>
          <cell r="G452">
            <v>92</v>
          </cell>
        </row>
        <row r="453">
          <cell r="B453" t="str">
            <v>ULEVER</v>
          </cell>
          <cell r="C453" t="str">
            <v>UniLever</v>
          </cell>
          <cell r="D453">
            <v>2235</v>
          </cell>
          <cell r="E453">
            <v>2235</v>
          </cell>
          <cell r="F453">
            <v>2235</v>
          </cell>
          <cell r="G453">
            <v>2235</v>
          </cell>
        </row>
        <row r="454">
          <cell r="B454" t="str">
            <v>MUREB</v>
          </cell>
          <cell r="C454" t="str">
            <v>Murree Brewery</v>
          </cell>
          <cell r="D454">
            <v>118.25</v>
          </cell>
          <cell r="E454">
            <v>116</v>
          </cell>
          <cell r="F454">
            <v>116</v>
          </cell>
          <cell r="G454">
            <v>116</v>
          </cell>
        </row>
        <row r="455">
          <cell r="B455" t="str">
            <v>GAMON</v>
          </cell>
          <cell r="C455" t="str">
            <v>Gammon Pak.XR</v>
          </cell>
          <cell r="D455">
            <v>20.5</v>
          </cell>
          <cell r="E455">
            <v>20.149999999999999</v>
          </cell>
          <cell r="F455">
            <v>20.149999999999999</v>
          </cell>
          <cell r="G455">
            <v>20.149999999999999</v>
          </cell>
        </row>
        <row r="456">
          <cell r="B456" t="str">
            <v>ABLTFC</v>
          </cell>
          <cell r="C456" t="str">
            <v>Allied Bank (TFC)</v>
          </cell>
          <cell r="D456">
            <v>5197</v>
          </cell>
          <cell r="E456">
            <v>5456</v>
          </cell>
          <cell r="F456">
            <v>5456</v>
          </cell>
          <cell r="G456">
            <v>5456</v>
          </cell>
        </row>
        <row r="457">
          <cell r="B457" t="str">
            <v>TELETFC</v>
          </cell>
          <cell r="C457" t="str">
            <v>Telecard TFC</v>
          </cell>
          <cell r="D457">
            <v>4501.7</v>
          </cell>
          <cell r="E457">
            <v>4725</v>
          </cell>
          <cell r="F457">
            <v>4725</v>
          </cell>
          <cell r="G457">
            <v>4725</v>
          </cell>
        </row>
        <row r="458">
          <cell r="B458" t="str">
            <v>ANLTFC</v>
          </cell>
          <cell r="C458" t="str">
            <v>Azgard Nine(TFC)</v>
          </cell>
          <cell r="D458">
            <v>5247</v>
          </cell>
          <cell r="E458">
            <v>5509</v>
          </cell>
          <cell r="F458">
            <v>5509</v>
          </cell>
          <cell r="G458">
            <v>5509</v>
          </cell>
        </row>
        <row r="459">
          <cell r="B459" t="str">
            <v>SCBPLTFC-III</v>
          </cell>
          <cell r="C459" t="str">
            <v>Stan Char BankTFCIII</v>
          </cell>
          <cell r="D459">
            <v>5248</v>
          </cell>
          <cell r="E459">
            <v>5510</v>
          </cell>
          <cell r="F459">
            <v>5510</v>
          </cell>
          <cell r="G459">
            <v>5510</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 val="FE - Summary - STD"/>
      <sheetName val="AL905"/>
      <sheetName val="BS-OVS"/>
      <sheetName val="IE-DEC-06-DOM"/>
      <sheetName val="EMOF Portfolio"/>
      <sheetName val="Toyota PL ckd"/>
      <sheetName val="TOTAL P&amp;L"/>
      <sheetName val="Input"/>
      <sheetName val="Invetory 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PORTFOLIO"/>
      <sheetName val="tele no"/>
      <sheetName val="del activity"/>
      <sheetName val="port (nbfc's)"/>
      <sheetName val="bank inst"/>
      <sheetName val="Annex &quot;D&quot;"/>
      <sheetName val="Delivery &quot;c&quot;"/>
      <sheetName val="Cash position"/>
      <sheetName val="Sheet1"/>
      <sheetName val="BOUNUS 2003-04"/>
      <sheetName val="div incom f 03-04"/>
      <sheetName val="bonus FY  04-05"/>
      <sheetName val="dividend FY  04-05"/>
      <sheetName val="Annex. &quot;E&quot;Trade"/>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al-All"/>
      <sheetName val="Implied Rate"/>
      <sheetName val="FWD EXPIRED CONT "/>
      <sheetName val="CFC Reval"/>
      <sheetName val="Exp Fbps"/>
      <sheetName val="Fwd-conts"/>
      <sheetName val="WORKING SBP RATES"/>
      <sheetName val="Summary"/>
      <sheetName val="V-Org- Ent"/>
      <sheetName val="V-Rev- Ent"/>
      <sheetName val="Fwd-Reval"/>
      <sheetName val="FWD FX"/>
      <sheetName val="Sheet2"/>
      <sheetName val="BSDOMOVS"/>
      <sheetName val="Source"/>
      <sheetName val="NB Source"/>
      <sheetName val="Hiring"/>
      <sheetName val="Merit"/>
      <sheetName val="New Hiring"/>
      <sheetName val="Even Allow"/>
      <sheetName val="New Branch"/>
      <sheetName val="Existing"/>
      <sheetName val="Variance"/>
      <sheetName val="Sheet1"/>
      <sheetName val="Ranges"/>
      <sheetName val="TABLES"/>
      <sheetName val="Sheet4"/>
      <sheetName val="BS-OVS"/>
      <sheetName val="Market Rates"/>
      <sheetName val="HIRING SUMM"/>
      <sheetName val="Sheet3"/>
      <sheetName val="Data-922"/>
      <sheetName val="A-C CODE &amp; NAME"/>
      <sheetName val="December 06"/>
      <sheetName val="November 06"/>
    </sheetNames>
    <sheetDataSet>
      <sheetData sheetId="0"/>
      <sheetData sheetId="1" refreshError="1">
        <row r="49">
          <cell r="B49">
            <v>1</v>
          </cell>
          <cell r="C49">
            <v>1</v>
          </cell>
          <cell r="D49">
            <v>1.0779863215513831E-4</v>
          </cell>
          <cell r="E49">
            <v>6.4285714285716722E-3</v>
          </cell>
          <cell r="F49">
            <v>59.634999999999998</v>
          </cell>
          <cell r="G49">
            <v>59.64142857142857</v>
          </cell>
          <cell r="H49">
            <v>1.4070899870760993E-4</v>
          </cell>
          <cell r="I49">
            <v>1.0128571428570663E-2</v>
          </cell>
          <cell r="J49">
            <v>71.982399999999998</v>
          </cell>
          <cell r="K49">
            <v>71.992528571428565</v>
          </cell>
          <cell r="L49">
            <v>1.853911753800609E-4</v>
          </cell>
          <cell r="M49">
            <v>1.0000000000000484E-4</v>
          </cell>
          <cell r="N49">
            <v>0.53939999999999999</v>
          </cell>
          <cell r="O49">
            <v>0.53949999999999998</v>
          </cell>
          <cell r="P49">
            <v>6.8376934180866558E-5</v>
          </cell>
          <cell r="Q49">
            <v>7.3285714285710969E-3</v>
          </cell>
          <cell r="R49">
            <v>107.179</v>
          </cell>
          <cell r="S49">
            <v>107.18632857142858</v>
          </cell>
          <cell r="T49">
            <v>1.7962294560100299E-4</v>
          </cell>
          <cell r="U49">
            <v>8.3428571428569853E-3</v>
          </cell>
          <cell r="V49">
            <v>46.4465</v>
          </cell>
          <cell r="W49">
            <v>46.454842857142857</v>
          </cell>
          <cell r="X49">
            <v>4.6249292495934981E-5</v>
          </cell>
          <cell r="Y49">
            <v>2.0999999999996737E-3</v>
          </cell>
          <cell r="Z49">
            <v>45.406100000000002</v>
          </cell>
          <cell r="AA49">
            <v>45.408200000000001</v>
          </cell>
          <cell r="AB49">
            <v>1.3063576860424317E-4</v>
          </cell>
          <cell r="AC49">
            <v>6.3285714285713978E-3</v>
          </cell>
          <cell r="AD49">
            <v>48.444400000000002</v>
          </cell>
          <cell r="AE49">
            <v>48.45072857142857</v>
          </cell>
          <cell r="AF49">
            <v>1.073452292964487E-4</v>
          </cell>
          <cell r="AG49">
            <v>1.7428571428571413E-3</v>
          </cell>
          <cell r="AH49">
            <v>16.236000000000001</v>
          </cell>
          <cell r="AI49">
            <v>16.237742857142859</v>
          </cell>
          <cell r="AJ49">
            <v>1.0152421082895247E-4</v>
          </cell>
          <cell r="AK49">
            <v>1.6142857142857586E-3</v>
          </cell>
          <cell r="AL49">
            <v>15.900499999999999</v>
          </cell>
          <cell r="AM49">
            <v>15.902114285714285</v>
          </cell>
          <cell r="AN49">
            <v>1.571030203055647E-4</v>
          </cell>
          <cell r="AO49">
            <v>1.1999999999999947E-3</v>
          </cell>
          <cell r="AP49">
            <v>7.6383000000000001</v>
          </cell>
          <cell r="AQ49">
            <v>7.6395</v>
          </cell>
          <cell r="AR49">
            <v>7.9094362669599544E-6</v>
          </cell>
          <cell r="AS49">
            <v>3.2857142857117036E-4</v>
          </cell>
          <cell r="AT49">
            <v>41.541699999999999</v>
          </cell>
          <cell r="AU49">
            <v>41.542028571428567</v>
          </cell>
          <cell r="AV49">
            <v>1.4407186643689899E-4</v>
          </cell>
          <cell r="AW49">
            <v>5.099999999999787E-3</v>
          </cell>
          <cell r="AX49">
            <v>35.399000000000001</v>
          </cell>
          <cell r="AY49">
            <v>35.4041</v>
          </cell>
          <cell r="AZ49">
            <v>1.0240121540932774E-4</v>
          </cell>
          <cell r="BA49">
            <v>7.8571428571423089E-4</v>
          </cell>
          <cell r="BB49">
            <v>7.6729000000000003</v>
          </cell>
          <cell r="BC49">
            <v>7.6736857142857149</v>
          </cell>
        </row>
        <row r="50">
          <cell r="B50">
            <v>2</v>
          </cell>
          <cell r="C50">
            <v>2</v>
          </cell>
          <cell r="D50">
            <v>2.1559726431027662E-4</v>
          </cell>
          <cell r="E50">
            <v>1.2857142857143344E-2</v>
          </cell>
          <cell r="F50">
            <v>59.634999999999998</v>
          </cell>
          <cell r="G50">
            <v>59.647857142857141</v>
          </cell>
          <cell r="H50">
            <v>2.8141799741521987E-4</v>
          </cell>
          <cell r="I50">
            <v>2.0257142857141325E-2</v>
          </cell>
          <cell r="J50">
            <v>71.982399999999998</v>
          </cell>
          <cell r="K50">
            <v>72.002657142857146</v>
          </cell>
          <cell r="L50">
            <v>3.707823507601218E-4</v>
          </cell>
          <cell r="M50">
            <v>2.0000000000000969E-4</v>
          </cell>
          <cell r="N50">
            <v>0.53939999999999999</v>
          </cell>
          <cell r="O50">
            <v>0.53959999999999997</v>
          </cell>
          <cell r="P50">
            <v>1.3675386836173312E-4</v>
          </cell>
          <cell r="Q50">
            <v>1.4657142857142194E-2</v>
          </cell>
          <cell r="R50">
            <v>107.179</v>
          </cell>
          <cell r="S50">
            <v>107.19365714285715</v>
          </cell>
          <cell r="T50">
            <v>3.5924589120200597E-4</v>
          </cell>
          <cell r="U50">
            <v>1.6685714285713971E-2</v>
          </cell>
          <cell r="V50">
            <v>46.4465</v>
          </cell>
          <cell r="W50">
            <v>46.463185714285714</v>
          </cell>
          <cell r="X50">
            <v>9.2498584991869962E-5</v>
          </cell>
          <cell r="Y50">
            <v>4.1999999999993475E-3</v>
          </cell>
          <cell r="Z50">
            <v>45.406100000000002</v>
          </cell>
          <cell r="AA50">
            <v>45.410299999999999</v>
          </cell>
          <cell r="AB50">
            <v>2.6127153720848634E-4</v>
          </cell>
          <cell r="AC50">
            <v>1.2657142857142796E-2</v>
          </cell>
          <cell r="AD50">
            <v>48.444400000000002</v>
          </cell>
          <cell r="AE50">
            <v>48.457057142857145</v>
          </cell>
          <cell r="AF50">
            <v>2.146904585928974E-4</v>
          </cell>
          <cell r="AG50">
            <v>3.4857142857142825E-3</v>
          </cell>
          <cell r="AH50">
            <v>16.236000000000001</v>
          </cell>
          <cell r="AI50">
            <v>16.239485714285713</v>
          </cell>
          <cell r="AJ50">
            <v>2.0304842165790493E-4</v>
          </cell>
          <cell r="AK50">
            <v>3.2285714285715172E-3</v>
          </cell>
          <cell r="AL50">
            <v>15.900499999999999</v>
          </cell>
          <cell r="AM50">
            <v>15.903728571428571</v>
          </cell>
          <cell r="AN50">
            <v>3.142060406111294E-4</v>
          </cell>
          <cell r="AO50">
            <v>2.3999999999999894E-3</v>
          </cell>
          <cell r="AP50">
            <v>7.6383000000000001</v>
          </cell>
          <cell r="AQ50">
            <v>7.6406999999999998</v>
          </cell>
          <cell r="AR50">
            <v>1.5818872533919909E-5</v>
          </cell>
          <cell r="AS50">
            <v>6.5714285714234071E-4</v>
          </cell>
          <cell r="AT50">
            <v>41.541699999999999</v>
          </cell>
          <cell r="AU50">
            <v>41.542357142857142</v>
          </cell>
          <cell r="AV50">
            <v>2.8814373287379798E-4</v>
          </cell>
          <cell r="AW50">
            <v>1.0199999999999574E-2</v>
          </cell>
          <cell r="AX50">
            <v>35.399000000000001</v>
          </cell>
          <cell r="AY50">
            <v>35.409199999999998</v>
          </cell>
          <cell r="AZ50">
            <v>2.0480243081865548E-4</v>
          </cell>
          <cell r="BA50">
            <v>1.5714285714284618E-3</v>
          </cell>
          <cell r="BB50">
            <v>7.6729000000000003</v>
          </cell>
          <cell r="BC50">
            <v>7.6744714285714286</v>
          </cell>
        </row>
        <row r="51">
          <cell r="B51">
            <v>3</v>
          </cell>
          <cell r="C51">
            <v>3</v>
          </cell>
          <cell r="D51">
            <v>3.2339589646541495E-4</v>
          </cell>
          <cell r="E51">
            <v>1.9285714285715017E-2</v>
          </cell>
          <cell r="F51">
            <v>59.634999999999998</v>
          </cell>
          <cell r="G51">
            <v>59.654285714285713</v>
          </cell>
          <cell r="H51">
            <v>4.2212699612282977E-4</v>
          </cell>
          <cell r="I51">
            <v>3.0385714285711986E-2</v>
          </cell>
          <cell r="J51">
            <v>71.982399999999998</v>
          </cell>
          <cell r="K51">
            <v>72.012785714285712</v>
          </cell>
          <cell r="L51">
            <v>5.5617352614018261E-4</v>
          </cell>
          <cell r="M51">
            <v>3.0000000000001456E-4</v>
          </cell>
          <cell r="N51">
            <v>0.53939999999999999</v>
          </cell>
          <cell r="O51">
            <v>0.53969999999999996</v>
          </cell>
          <cell r="P51">
            <v>2.0513080254259969E-4</v>
          </cell>
          <cell r="Q51">
            <v>2.1985714285713293E-2</v>
          </cell>
          <cell r="R51">
            <v>107.179</v>
          </cell>
          <cell r="S51">
            <v>107.20098571428572</v>
          </cell>
          <cell r="T51">
            <v>5.3886883680300901E-4</v>
          </cell>
          <cell r="U51">
            <v>2.5028571428570956E-2</v>
          </cell>
          <cell r="V51">
            <v>46.4465</v>
          </cell>
          <cell r="W51">
            <v>46.471528571428571</v>
          </cell>
          <cell r="X51">
            <v>1.3874787748780496E-4</v>
          </cell>
          <cell r="Y51">
            <v>6.2999999999990208E-3</v>
          </cell>
          <cell r="Z51">
            <v>45.406100000000002</v>
          </cell>
          <cell r="AA51">
            <v>45.412399999999998</v>
          </cell>
          <cell r="AB51">
            <v>3.9190730581272951E-4</v>
          </cell>
          <cell r="AC51">
            <v>1.8985714285714193E-2</v>
          </cell>
          <cell r="AD51">
            <v>48.444400000000002</v>
          </cell>
          <cell r="AE51">
            <v>48.463385714285714</v>
          </cell>
          <cell r="AF51">
            <v>3.220356878893461E-4</v>
          </cell>
          <cell r="AG51">
            <v>5.2285714285714236E-3</v>
          </cell>
          <cell r="AH51">
            <v>16.236000000000001</v>
          </cell>
          <cell r="AI51">
            <v>16.241228571428572</v>
          </cell>
          <cell r="AJ51">
            <v>3.045726324868574E-4</v>
          </cell>
          <cell r="AK51">
            <v>4.8428571428572754E-3</v>
          </cell>
          <cell r="AL51">
            <v>15.900499999999999</v>
          </cell>
          <cell r="AM51">
            <v>15.905342857142857</v>
          </cell>
          <cell r="AN51">
            <v>4.7130906091669405E-4</v>
          </cell>
          <cell r="AO51">
            <v>3.5999999999999843E-3</v>
          </cell>
          <cell r="AP51">
            <v>7.6383000000000001</v>
          </cell>
          <cell r="AQ51">
            <v>7.6418999999999997</v>
          </cell>
          <cell r="AR51">
            <v>2.3728308800879867E-5</v>
          </cell>
          <cell r="AS51">
            <v>9.8571428571351096E-4</v>
          </cell>
          <cell r="AT51">
            <v>41.541699999999999</v>
          </cell>
          <cell r="AU51">
            <v>41.54268571428571</v>
          </cell>
          <cell r="AV51">
            <v>4.32215599310697E-4</v>
          </cell>
          <cell r="AW51">
            <v>1.5299999999999361E-2</v>
          </cell>
          <cell r="AX51">
            <v>35.399000000000001</v>
          </cell>
          <cell r="AY51">
            <v>35.414299999999997</v>
          </cell>
          <cell r="AZ51">
            <v>3.0720364622798321E-4</v>
          </cell>
          <cell r="BA51">
            <v>2.3571428571426928E-3</v>
          </cell>
          <cell r="BB51">
            <v>7.6729000000000003</v>
          </cell>
          <cell r="BC51">
            <v>7.6752571428571432</v>
          </cell>
        </row>
        <row r="52">
          <cell r="B52">
            <v>4</v>
          </cell>
          <cell r="C52">
            <v>4</v>
          </cell>
          <cell r="D52">
            <v>4.3119452862055323E-4</v>
          </cell>
          <cell r="E52">
            <v>2.5714285714286689E-2</v>
          </cell>
          <cell r="F52">
            <v>59.634999999999998</v>
          </cell>
          <cell r="G52">
            <v>59.660714285714285</v>
          </cell>
          <cell r="H52">
            <v>5.6283599483043973E-4</v>
          </cell>
          <cell r="I52">
            <v>4.0514285714282651E-2</v>
          </cell>
          <cell r="J52">
            <v>71.982399999999998</v>
          </cell>
          <cell r="K52">
            <v>72.022914285714279</v>
          </cell>
          <cell r="L52">
            <v>7.4156470152024359E-4</v>
          </cell>
          <cell r="M52">
            <v>4.0000000000001937E-4</v>
          </cell>
          <cell r="N52">
            <v>0.53939999999999999</v>
          </cell>
          <cell r="O52">
            <v>0.53980000000000006</v>
          </cell>
          <cell r="P52">
            <v>2.7350773672346623E-4</v>
          </cell>
          <cell r="Q52">
            <v>2.9314285714284388E-2</v>
          </cell>
          <cell r="R52">
            <v>107.179</v>
          </cell>
          <cell r="S52">
            <v>107.20831428571428</v>
          </cell>
          <cell r="T52">
            <v>7.1849178240401194E-4</v>
          </cell>
          <cell r="U52">
            <v>3.3371428571427941E-2</v>
          </cell>
          <cell r="V52">
            <v>46.4465</v>
          </cell>
          <cell r="W52">
            <v>46.479871428571428</v>
          </cell>
          <cell r="X52">
            <v>1.8499716998373992E-4</v>
          </cell>
          <cell r="Y52">
            <v>8.399999999998695E-3</v>
          </cell>
          <cell r="Z52">
            <v>45.406100000000002</v>
          </cell>
          <cell r="AA52">
            <v>45.414500000000004</v>
          </cell>
          <cell r="AB52">
            <v>5.2254307441697268E-4</v>
          </cell>
          <cell r="AC52">
            <v>2.5314285714285591E-2</v>
          </cell>
          <cell r="AD52">
            <v>48.444400000000002</v>
          </cell>
          <cell r="AE52">
            <v>48.469714285714289</v>
          </cell>
          <cell r="AF52">
            <v>4.293809171857948E-4</v>
          </cell>
          <cell r="AG52">
            <v>6.9714285714285651E-3</v>
          </cell>
          <cell r="AH52">
            <v>16.236000000000001</v>
          </cell>
          <cell r="AI52">
            <v>16.24297142857143</v>
          </cell>
          <cell r="AJ52">
            <v>4.0609684331580987E-4</v>
          </cell>
          <cell r="AK52">
            <v>6.4571428571430344E-3</v>
          </cell>
          <cell r="AL52">
            <v>15.900499999999999</v>
          </cell>
          <cell r="AM52">
            <v>15.906957142857141</v>
          </cell>
          <cell r="AN52">
            <v>6.284120812222588E-4</v>
          </cell>
          <cell r="AO52">
            <v>4.7999999999999788E-3</v>
          </cell>
          <cell r="AP52">
            <v>7.6383000000000001</v>
          </cell>
          <cell r="AQ52">
            <v>7.6431000000000004</v>
          </cell>
          <cell r="AR52">
            <v>3.1637745067839818E-5</v>
          </cell>
          <cell r="AS52">
            <v>1.3142857142846814E-3</v>
          </cell>
          <cell r="AT52">
            <v>41.541699999999999</v>
          </cell>
          <cell r="AU52">
            <v>41.543014285714285</v>
          </cell>
          <cell r="AV52">
            <v>5.7628746574759596E-4</v>
          </cell>
          <cell r="AW52">
            <v>2.0399999999999148E-2</v>
          </cell>
          <cell r="AX52">
            <v>35.399000000000001</v>
          </cell>
          <cell r="AY52">
            <v>35.419400000000003</v>
          </cell>
          <cell r="AZ52">
            <v>4.0960486163731097E-4</v>
          </cell>
          <cell r="BA52">
            <v>3.1428571428569235E-3</v>
          </cell>
          <cell r="BB52">
            <v>7.6729000000000003</v>
          </cell>
          <cell r="BC52">
            <v>7.6760428571428569</v>
          </cell>
        </row>
        <row r="53">
          <cell r="B53">
            <v>5</v>
          </cell>
          <cell r="C53">
            <v>5</v>
          </cell>
          <cell r="D53">
            <v>5.3899316077569146E-4</v>
          </cell>
          <cell r="E53">
            <v>3.2142857142858361E-2</v>
          </cell>
          <cell r="F53">
            <v>59.634999999999998</v>
          </cell>
          <cell r="G53">
            <v>59.667142857142856</v>
          </cell>
          <cell r="H53">
            <v>7.0354499353804975E-4</v>
          </cell>
          <cell r="I53">
            <v>5.0642857142853312E-2</v>
          </cell>
          <cell r="J53">
            <v>71.982399999999998</v>
          </cell>
          <cell r="K53">
            <v>72.033042857142846</v>
          </cell>
          <cell r="L53">
            <v>9.2695587690030446E-4</v>
          </cell>
          <cell r="M53">
            <v>5.0000000000002419E-4</v>
          </cell>
          <cell r="N53">
            <v>0.53939999999999999</v>
          </cell>
          <cell r="O53">
            <v>0.53990000000000005</v>
          </cell>
          <cell r="P53">
            <v>3.4188467090433278E-4</v>
          </cell>
          <cell r="Q53">
            <v>3.6642857142855485E-2</v>
          </cell>
          <cell r="R53">
            <v>107.179</v>
          </cell>
          <cell r="S53">
            <v>107.21564285714285</v>
          </cell>
          <cell r="T53">
            <v>8.9811472800501487E-4</v>
          </cell>
          <cell r="U53">
            <v>4.1714285714284927E-2</v>
          </cell>
          <cell r="V53">
            <v>46.4465</v>
          </cell>
          <cell r="W53">
            <v>46.488214285714285</v>
          </cell>
          <cell r="X53">
            <v>2.3124646247967489E-4</v>
          </cell>
          <cell r="Y53">
            <v>1.0499999999998368E-2</v>
          </cell>
          <cell r="Z53">
            <v>45.406100000000002</v>
          </cell>
          <cell r="AA53">
            <v>45.416600000000003</v>
          </cell>
          <cell r="AB53">
            <v>6.531788430212159E-4</v>
          </cell>
          <cell r="AC53">
            <v>3.1642857142856987E-2</v>
          </cell>
          <cell r="AD53">
            <v>48.444400000000002</v>
          </cell>
          <cell r="AE53">
            <v>48.476042857142858</v>
          </cell>
          <cell r="AF53">
            <v>5.367261464822435E-4</v>
          </cell>
          <cell r="AG53">
            <v>8.7142857142857057E-3</v>
          </cell>
          <cell r="AH53">
            <v>16.236000000000001</v>
          </cell>
          <cell r="AI53">
            <v>16.244714285714288</v>
          </cell>
          <cell r="AJ53">
            <v>5.0762105414476233E-4</v>
          </cell>
          <cell r="AK53">
            <v>8.0714285714287935E-3</v>
          </cell>
          <cell r="AL53">
            <v>15.900499999999999</v>
          </cell>
          <cell r="AM53">
            <v>15.908571428571427</v>
          </cell>
          <cell r="AN53">
            <v>7.8551510152782345E-4</v>
          </cell>
          <cell r="AO53">
            <v>5.9999999999999732E-3</v>
          </cell>
          <cell r="AP53">
            <v>7.6383000000000001</v>
          </cell>
          <cell r="AQ53">
            <v>7.6443000000000003</v>
          </cell>
          <cell r="AR53">
            <v>3.9547181334799775E-5</v>
          </cell>
          <cell r="AS53">
            <v>1.6428571428558517E-3</v>
          </cell>
          <cell r="AT53">
            <v>41.541699999999999</v>
          </cell>
          <cell r="AU53">
            <v>41.543342857142854</v>
          </cell>
          <cell r="AV53">
            <v>7.2035933218449492E-4</v>
          </cell>
          <cell r="AW53">
            <v>2.5499999999998937E-2</v>
          </cell>
          <cell r="AX53">
            <v>35.399000000000001</v>
          </cell>
          <cell r="AY53">
            <v>35.424500000000002</v>
          </cell>
          <cell r="AZ53">
            <v>5.1200607704663867E-4</v>
          </cell>
          <cell r="BA53">
            <v>3.9285714285711548E-3</v>
          </cell>
          <cell r="BB53">
            <v>7.6729000000000003</v>
          </cell>
          <cell r="BC53">
            <v>7.6768285714285716</v>
          </cell>
        </row>
        <row r="54">
          <cell r="B54">
            <v>6</v>
          </cell>
          <cell r="C54">
            <v>6</v>
          </cell>
          <cell r="D54">
            <v>6.467917929308299E-4</v>
          </cell>
          <cell r="E54">
            <v>3.8571428571430033E-2</v>
          </cell>
          <cell r="F54">
            <v>59.634999999999998</v>
          </cell>
          <cell r="G54">
            <v>59.673571428571428</v>
          </cell>
          <cell r="H54">
            <v>8.4425399224565955E-4</v>
          </cell>
          <cell r="I54">
            <v>6.0771428571423973E-2</v>
          </cell>
          <cell r="J54">
            <v>71.982399999999998</v>
          </cell>
          <cell r="K54">
            <v>72.043171428571426</v>
          </cell>
          <cell r="L54">
            <v>1.1123470522803652E-3</v>
          </cell>
          <cell r="M54">
            <v>6.0000000000002911E-4</v>
          </cell>
          <cell r="N54">
            <v>0.53939999999999999</v>
          </cell>
          <cell r="O54">
            <v>0.54</v>
          </cell>
          <cell r="P54">
            <v>4.1026160508519937E-4</v>
          </cell>
          <cell r="Q54">
            <v>4.3971428571426587E-2</v>
          </cell>
          <cell r="R54">
            <v>107.179</v>
          </cell>
          <cell r="S54">
            <v>107.22297142857143</v>
          </cell>
          <cell r="T54">
            <v>1.077737673606018E-3</v>
          </cell>
          <cell r="U54">
            <v>5.0057142857141912E-2</v>
          </cell>
          <cell r="V54">
            <v>46.4465</v>
          </cell>
          <cell r="W54">
            <v>46.496557142857142</v>
          </cell>
          <cell r="X54">
            <v>2.7749575497560991E-4</v>
          </cell>
          <cell r="Y54">
            <v>1.2599999999998042E-2</v>
          </cell>
          <cell r="Z54">
            <v>45.406100000000002</v>
          </cell>
          <cell r="AA54">
            <v>45.418700000000001</v>
          </cell>
          <cell r="AB54">
            <v>7.8381461162545902E-4</v>
          </cell>
          <cell r="AC54">
            <v>3.7971428571428385E-2</v>
          </cell>
          <cell r="AD54">
            <v>48.444400000000002</v>
          </cell>
          <cell r="AE54">
            <v>48.482371428571433</v>
          </cell>
          <cell r="AF54">
            <v>6.440713757786922E-4</v>
          </cell>
          <cell r="AG54">
            <v>1.0457142857142847E-2</v>
          </cell>
          <cell r="AH54">
            <v>16.236000000000001</v>
          </cell>
          <cell r="AI54">
            <v>16.246457142857142</v>
          </cell>
          <cell r="AJ54">
            <v>6.091452649737148E-4</v>
          </cell>
          <cell r="AK54">
            <v>9.6857142857145508E-3</v>
          </cell>
          <cell r="AL54">
            <v>15.900499999999999</v>
          </cell>
          <cell r="AM54">
            <v>15.910185714285713</v>
          </cell>
          <cell r="AN54">
            <v>9.426181218333881E-4</v>
          </cell>
          <cell r="AO54">
            <v>7.1999999999999686E-3</v>
          </cell>
          <cell r="AP54">
            <v>7.6383000000000001</v>
          </cell>
          <cell r="AQ54">
            <v>7.6455000000000002</v>
          </cell>
          <cell r="AR54">
            <v>4.7456617601759733E-5</v>
          </cell>
          <cell r="AS54">
            <v>1.9714285714270219E-3</v>
          </cell>
          <cell r="AT54">
            <v>41.541699999999999</v>
          </cell>
          <cell r="AU54">
            <v>41.543671428571429</v>
          </cell>
          <cell r="AV54">
            <v>8.6443119862139399E-4</v>
          </cell>
          <cell r="AW54">
            <v>3.0599999999998722E-2</v>
          </cell>
          <cell r="AX54">
            <v>35.399000000000001</v>
          </cell>
          <cell r="AY54">
            <v>35.429600000000001</v>
          </cell>
          <cell r="AZ54">
            <v>6.1440729245596643E-4</v>
          </cell>
          <cell r="BA54">
            <v>4.7142857142853855E-3</v>
          </cell>
          <cell r="BB54">
            <v>7.6729000000000003</v>
          </cell>
          <cell r="BC54">
            <v>7.6776142857142853</v>
          </cell>
        </row>
        <row r="55">
          <cell r="B55">
            <v>7</v>
          </cell>
          <cell r="C55">
            <v>7</v>
          </cell>
          <cell r="D55">
            <v>7.5459042508596813E-4</v>
          </cell>
          <cell r="E55">
            <v>4.5000000000001705E-2</v>
          </cell>
          <cell r="F55">
            <v>59.634999999999998</v>
          </cell>
          <cell r="G55">
            <v>59.68</v>
          </cell>
          <cell r="H55">
            <v>9.8496299095326956E-4</v>
          </cell>
          <cell r="I55">
            <v>7.0899999999994634E-2</v>
          </cell>
          <cell r="J55">
            <v>71.982399999999998</v>
          </cell>
          <cell r="K55">
            <v>72.053299999999993</v>
          </cell>
          <cell r="L55">
            <v>1.2977382276604262E-3</v>
          </cell>
          <cell r="M55">
            <v>7.0000000000003393E-4</v>
          </cell>
          <cell r="N55">
            <v>0.53939999999999999</v>
          </cell>
          <cell r="O55">
            <v>0.54010000000000002</v>
          </cell>
          <cell r="P55">
            <v>4.7863853926606592E-4</v>
          </cell>
          <cell r="Q55">
            <v>5.1299999999997681E-2</v>
          </cell>
          <cell r="R55">
            <v>107.179</v>
          </cell>
          <cell r="S55">
            <v>107.2303</v>
          </cell>
          <cell r="T55">
            <v>1.2573606192070208E-3</v>
          </cell>
          <cell r="U55">
            <v>5.8399999999998897E-2</v>
          </cell>
          <cell r="V55">
            <v>46.4465</v>
          </cell>
          <cell r="W55">
            <v>46.504899999999999</v>
          </cell>
          <cell r="X55">
            <v>3.2374504747154488E-4</v>
          </cell>
          <cell r="Y55">
            <v>1.4699999999997715E-2</v>
          </cell>
          <cell r="Z55">
            <v>45.406100000000002</v>
          </cell>
          <cell r="AA55">
            <v>45.4208</v>
          </cell>
          <cell r="AB55">
            <v>9.1445038022970203E-4</v>
          </cell>
          <cell r="AC55">
            <v>4.4299999999999784E-2</v>
          </cell>
          <cell r="AD55">
            <v>48.444400000000002</v>
          </cell>
          <cell r="AE55">
            <v>48.488700000000001</v>
          </cell>
          <cell r="AF55">
            <v>7.514166050751409E-4</v>
          </cell>
          <cell r="AG55">
            <v>1.2199999999999989E-2</v>
          </cell>
          <cell r="AH55">
            <v>16.236000000000001</v>
          </cell>
          <cell r="AI55">
            <v>16.248200000000001</v>
          </cell>
          <cell r="AJ55">
            <v>7.1066947580266727E-4</v>
          </cell>
          <cell r="AK55">
            <v>1.130000000000031E-2</v>
          </cell>
          <cell r="AL55">
            <v>15.900499999999999</v>
          </cell>
          <cell r="AM55">
            <v>15.911799999999999</v>
          </cell>
          <cell r="AN55">
            <v>1.0997211421389529E-3</v>
          </cell>
          <cell r="AO55">
            <v>8.3999999999999631E-3</v>
          </cell>
          <cell r="AP55">
            <v>7.6383000000000001</v>
          </cell>
          <cell r="AQ55">
            <v>7.6467000000000001</v>
          </cell>
          <cell r="AR55">
            <v>5.5366053868719684E-5</v>
          </cell>
          <cell r="AS55">
            <v>2.2999999999981924E-3</v>
          </cell>
          <cell r="AT55">
            <v>41.541699999999999</v>
          </cell>
          <cell r="AU55">
            <v>41.543999999999997</v>
          </cell>
          <cell r="AV55">
            <v>1.008503065058293E-3</v>
          </cell>
          <cell r="AW55">
            <v>3.5699999999998511E-2</v>
          </cell>
          <cell r="AX55">
            <v>35.399000000000001</v>
          </cell>
          <cell r="AY55">
            <v>35.434699999999999</v>
          </cell>
          <cell r="AZ55">
            <v>7.1680850786529418E-4</v>
          </cell>
          <cell r="BA55">
            <v>5.4999999999996163E-3</v>
          </cell>
          <cell r="BB55">
            <v>7.6729000000000003</v>
          </cell>
          <cell r="BC55">
            <v>7.6783999999999999</v>
          </cell>
        </row>
        <row r="56">
          <cell r="B56">
            <v>8</v>
          </cell>
          <cell r="C56">
            <v>1</v>
          </cell>
          <cell r="D56">
            <v>6.9816800714924036E-5</v>
          </cell>
          <cell r="E56">
            <v>5.434782608695652E-3</v>
          </cell>
          <cell r="F56">
            <v>59.68</v>
          </cell>
          <cell r="G56">
            <v>59.685434782608695</v>
          </cell>
          <cell r="H56">
            <v>1.2611436980317724E-4</v>
          </cell>
          <cell r="I56">
            <v>9.0869565217392683E-3</v>
          </cell>
          <cell r="J56">
            <v>72.053299999999993</v>
          </cell>
          <cell r="K56">
            <v>72.062386956521735</v>
          </cell>
          <cell r="L56">
            <v>1.851508979818527E-4</v>
          </cell>
          <cell r="M56">
            <v>9.9999999999998636E-5</v>
          </cell>
          <cell r="N56">
            <v>0.54010000000000002</v>
          </cell>
          <cell r="O56">
            <v>0.54020000000000001</v>
          </cell>
          <cell r="P56">
            <v>5.165639222106406E-5</v>
          </cell>
          <cell r="Q56">
            <v>5.5391304347823652E-3</v>
          </cell>
          <cell r="R56">
            <v>107.2303</v>
          </cell>
          <cell r="S56">
            <v>107.23583913043478</v>
          </cell>
          <cell r="T56">
            <v>1.6594791740973344E-4</v>
          </cell>
          <cell r="U56">
            <v>7.7173913043479129E-3</v>
          </cell>
          <cell r="V56">
            <v>46.504899999999999</v>
          </cell>
          <cell r="W56">
            <v>46.512617391304346</v>
          </cell>
          <cell r="X56">
            <v>2.6993953354446908E-5</v>
          </cell>
          <cell r="Y56">
            <v>1.2260869565216619E-3</v>
          </cell>
          <cell r="Z56">
            <v>45.4208</v>
          </cell>
          <cell r="AA56">
            <v>45.422026086956521</v>
          </cell>
          <cell r="AB56">
            <v>1.1306982236381294E-4</v>
          </cell>
          <cell r="AC56">
            <v>5.4826086956522172E-3</v>
          </cell>
          <cell r="AD56">
            <v>48.488700000000001</v>
          </cell>
          <cell r="AE56">
            <v>48.494182608695652</v>
          </cell>
          <cell r="AF56">
            <v>9.1247565616629328E-5</v>
          </cell>
          <cell r="AG56">
            <v>1.4826086956521169E-3</v>
          </cell>
          <cell r="AH56">
            <v>16.248200000000001</v>
          </cell>
          <cell r="AI56">
            <v>16.249682608695654</v>
          </cell>
          <cell r="AJ56">
            <v>1.0152421082895247E-4</v>
          </cell>
          <cell r="AK56">
            <v>1.6142857142857586E-3</v>
          </cell>
          <cell r="AL56">
            <v>15.900499999999999</v>
          </cell>
          <cell r="AM56">
            <v>15.902114285714285</v>
          </cell>
          <cell r="AN56">
            <v>1.571030203055647E-4</v>
          </cell>
          <cell r="AO56">
            <v>1.1999999999999947E-3</v>
          </cell>
          <cell r="AP56">
            <v>7.6383000000000001</v>
          </cell>
          <cell r="AQ56">
            <v>7.6395</v>
          </cell>
          <cell r="AR56">
            <v>-1.2977335711115636E-5</v>
          </cell>
          <cell r="AS56">
            <v>-5.3913043478258794E-4</v>
          </cell>
          <cell r="AT56">
            <v>41.543999999999997</v>
          </cell>
          <cell r="AU56">
            <v>41.543460869565216</v>
          </cell>
          <cell r="AV56">
            <v>1.4407186643689899E-4</v>
          </cell>
          <cell r="AW56">
            <v>5.099999999999787E-3</v>
          </cell>
          <cell r="AX56">
            <v>35.399000000000001</v>
          </cell>
          <cell r="AY56">
            <v>35.4041</v>
          </cell>
          <cell r="AZ56">
            <v>1.0240121540932774E-4</v>
          </cell>
          <cell r="BA56">
            <v>7.8571428571423089E-4</v>
          </cell>
          <cell r="BB56">
            <v>7.6729000000000003</v>
          </cell>
          <cell r="BC56">
            <v>7.6736857142857149</v>
          </cell>
        </row>
        <row r="57">
          <cell r="B57">
            <v>9</v>
          </cell>
          <cell r="C57">
            <v>2</v>
          </cell>
          <cell r="D57">
            <v>1.3963360142984807E-4</v>
          </cell>
          <cell r="E57">
            <v>1.0869565217391304E-2</v>
          </cell>
          <cell r="F57">
            <v>59.68</v>
          </cell>
          <cell r="G57">
            <v>59.69086956521739</v>
          </cell>
          <cell r="H57">
            <v>2.5222873960635447E-4</v>
          </cell>
          <cell r="I57">
            <v>1.8173913043478537E-2</v>
          </cell>
          <cell r="J57">
            <v>72.053299999999993</v>
          </cell>
          <cell r="K57">
            <v>72.071473913043477</v>
          </cell>
          <cell r="L57">
            <v>3.7030179596370539E-4</v>
          </cell>
          <cell r="M57">
            <v>1.9999999999999727E-4</v>
          </cell>
          <cell r="N57">
            <v>0.54010000000000002</v>
          </cell>
          <cell r="O57">
            <v>0.5403</v>
          </cell>
          <cell r="P57">
            <v>1.0331278444212812E-4</v>
          </cell>
          <cell r="Q57">
            <v>1.107826086956473E-2</v>
          </cell>
          <cell r="R57">
            <v>107.2303</v>
          </cell>
          <cell r="S57">
            <v>107.24137826086957</v>
          </cell>
          <cell r="T57">
            <v>3.3189583481946688E-4</v>
          </cell>
          <cell r="U57">
            <v>1.5434782608695826E-2</v>
          </cell>
          <cell r="V57">
            <v>46.504899999999999</v>
          </cell>
          <cell r="W57">
            <v>46.520334782608693</v>
          </cell>
          <cell r="X57">
            <v>5.3987906708893815E-5</v>
          </cell>
          <cell r="Y57">
            <v>2.4521739130433239E-3</v>
          </cell>
          <cell r="Z57">
            <v>45.4208</v>
          </cell>
          <cell r="AA57">
            <v>45.423252173913042</v>
          </cell>
          <cell r="AB57">
            <v>2.2613964472762587E-4</v>
          </cell>
          <cell r="AC57">
            <v>1.0965217391304434E-2</v>
          </cell>
          <cell r="AD57">
            <v>48.488700000000001</v>
          </cell>
          <cell r="AE57">
            <v>48.499665217391303</v>
          </cell>
          <cell r="AF57">
            <v>1.8249513123325866E-4</v>
          </cell>
          <cell r="AG57">
            <v>2.9652173913042338E-3</v>
          </cell>
          <cell r="AH57">
            <v>16.248200000000001</v>
          </cell>
          <cell r="AI57">
            <v>16.251165217391303</v>
          </cell>
          <cell r="AJ57">
            <v>2.0304842165790493E-4</v>
          </cell>
          <cell r="AK57">
            <v>3.2285714285715172E-3</v>
          </cell>
          <cell r="AL57">
            <v>15.900499999999999</v>
          </cell>
          <cell r="AM57">
            <v>15.903728571428571</v>
          </cell>
          <cell r="AN57">
            <v>3.142060406111294E-4</v>
          </cell>
          <cell r="AO57">
            <v>2.3999999999999894E-3</v>
          </cell>
          <cell r="AP57">
            <v>7.6383000000000001</v>
          </cell>
          <cell r="AQ57">
            <v>7.6406999999999998</v>
          </cell>
          <cell r="AR57">
            <v>-2.5954671422231272E-5</v>
          </cell>
          <cell r="AS57">
            <v>-1.0782608695651759E-3</v>
          </cell>
          <cell r="AT57">
            <v>41.543999999999997</v>
          </cell>
          <cell r="AU57">
            <v>41.542921739130435</v>
          </cell>
          <cell r="AV57">
            <v>2.8814373287379798E-4</v>
          </cell>
          <cell r="AW57">
            <v>1.0199999999999574E-2</v>
          </cell>
          <cell r="AX57">
            <v>35.399000000000001</v>
          </cell>
          <cell r="AY57">
            <v>35.409199999999998</v>
          </cell>
          <cell r="AZ57">
            <v>2.0480243081865548E-4</v>
          </cell>
          <cell r="BA57">
            <v>1.5714285714284618E-3</v>
          </cell>
          <cell r="BB57">
            <v>7.6729000000000003</v>
          </cell>
          <cell r="BC57">
            <v>7.6744714285714286</v>
          </cell>
        </row>
        <row r="58">
          <cell r="B58">
            <v>10</v>
          </cell>
          <cell r="C58">
            <v>3</v>
          </cell>
          <cell r="D58">
            <v>2.0945040214477215E-4</v>
          </cell>
          <cell r="E58">
            <v>1.6304347826086956E-2</v>
          </cell>
          <cell r="F58">
            <v>59.68</v>
          </cell>
          <cell r="G58">
            <v>59.696304347826086</v>
          </cell>
          <cell r="H58">
            <v>3.7834310940953168E-4</v>
          </cell>
          <cell r="I58">
            <v>2.7260869565217807E-2</v>
          </cell>
          <cell r="J58">
            <v>72.053299999999993</v>
          </cell>
          <cell r="K58">
            <v>72.080560869565204</v>
          </cell>
          <cell r="L58">
            <v>5.5545269394555803E-4</v>
          </cell>
          <cell r="M58">
            <v>2.9999999999999591E-4</v>
          </cell>
          <cell r="N58">
            <v>0.54010000000000002</v>
          </cell>
          <cell r="O58">
            <v>0.54039999999999999</v>
          </cell>
          <cell r="P58">
            <v>1.5496917666319216E-4</v>
          </cell>
          <cell r="Q58">
            <v>1.6617391304347095E-2</v>
          </cell>
          <cell r="R58">
            <v>107.2303</v>
          </cell>
          <cell r="S58">
            <v>107.24691739130435</v>
          </cell>
          <cell r="T58">
            <v>4.9784375222920035E-4</v>
          </cell>
          <cell r="U58">
            <v>2.3152173913043739E-2</v>
          </cell>
          <cell r="V58">
            <v>46.504899999999999</v>
          </cell>
          <cell r="W58">
            <v>46.528052173913046</v>
          </cell>
          <cell r="X58">
            <v>8.0981860063340712E-5</v>
          </cell>
          <cell r="Y58">
            <v>3.678260869564986E-3</v>
          </cell>
          <cell r="Z58">
            <v>45.4208</v>
          </cell>
          <cell r="AA58">
            <v>45.424478260869563</v>
          </cell>
          <cell r="AB58">
            <v>3.3920946709143881E-4</v>
          </cell>
          <cell r="AC58">
            <v>1.6447826086956652E-2</v>
          </cell>
          <cell r="AD58">
            <v>48.488700000000001</v>
          </cell>
          <cell r="AE58">
            <v>48.505147826086962</v>
          </cell>
          <cell r="AF58">
            <v>2.7374269684988801E-4</v>
          </cell>
          <cell r="AG58">
            <v>4.4478260869563503E-3</v>
          </cell>
          <cell r="AH58">
            <v>16.248200000000001</v>
          </cell>
          <cell r="AI58">
            <v>16.252647826086957</v>
          </cell>
          <cell r="AJ58">
            <v>3.045726324868574E-4</v>
          </cell>
          <cell r="AK58">
            <v>4.8428571428572754E-3</v>
          </cell>
          <cell r="AL58">
            <v>15.900499999999999</v>
          </cell>
          <cell r="AM58">
            <v>15.905342857142857</v>
          </cell>
          <cell r="AN58">
            <v>4.7130906091669405E-4</v>
          </cell>
          <cell r="AO58">
            <v>3.5999999999999843E-3</v>
          </cell>
          <cell r="AP58">
            <v>7.6383000000000001</v>
          </cell>
          <cell r="AQ58">
            <v>7.6418999999999997</v>
          </cell>
          <cell r="AR58">
            <v>-3.8932007133346905E-5</v>
          </cell>
          <cell r="AS58">
            <v>-1.6173913043477637E-3</v>
          </cell>
          <cell r="AT58">
            <v>41.543999999999997</v>
          </cell>
          <cell r="AU58">
            <v>41.542382608695647</v>
          </cell>
          <cell r="AV58">
            <v>4.32215599310697E-4</v>
          </cell>
          <cell r="AW58">
            <v>1.5299999999999361E-2</v>
          </cell>
          <cell r="AX58">
            <v>35.399000000000001</v>
          </cell>
          <cell r="AY58">
            <v>35.414299999999997</v>
          </cell>
          <cell r="AZ58">
            <v>3.0720364622798321E-4</v>
          </cell>
          <cell r="BA58">
            <v>2.3571428571426928E-3</v>
          </cell>
          <cell r="BB58">
            <v>7.6729000000000003</v>
          </cell>
          <cell r="BC58">
            <v>7.6752571428571432</v>
          </cell>
        </row>
        <row r="59">
          <cell r="B59">
            <v>11</v>
          </cell>
          <cell r="C59">
            <v>4</v>
          </cell>
          <cell r="D59">
            <v>2.7926720285969614E-4</v>
          </cell>
          <cell r="E59">
            <v>2.1739130434782608E-2</v>
          </cell>
          <cell r="F59">
            <v>59.68</v>
          </cell>
          <cell r="G59">
            <v>59.701739130434781</v>
          </cell>
          <cell r="H59">
            <v>5.0445747921270894E-4</v>
          </cell>
          <cell r="I59">
            <v>3.6347826086957073E-2</v>
          </cell>
          <cell r="J59">
            <v>72.053299999999993</v>
          </cell>
          <cell r="K59">
            <v>72.089647826086946</v>
          </cell>
          <cell r="L59">
            <v>7.4060359192741078E-4</v>
          </cell>
          <cell r="M59">
            <v>3.9999999999999454E-4</v>
          </cell>
          <cell r="N59">
            <v>0.54010000000000002</v>
          </cell>
          <cell r="O59">
            <v>0.54049999999999998</v>
          </cell>
          <cell r="P59">
            <v>2.0662556888425624E-4</v>
          </cell>
          <cell r="Q59">
            <v>2.2156521739129461E-2</v>
          </cell>
          <cell r="R59">
            <v>107.2303</v>
          </cell>
          <cell r="S59">
            <v>107.25245652173913</v>
          </cell>
          <cell r="T59">
            <v>6.6379166963893377E-4</v>
          </cell>
          <cell r="U59">
            <v>3.0869565217391651E-2</v>
          </cell>
          <cell r="V59">
            <v>46.504899999999999</v>
          </cell>
          <cell r="W59">
            <v>46.535769565217393</v>
          </cell>
          <cell r="X59">
            <v>1.0797581341778763E-4</v>
          </cell>
          <cell r="Y59">
            <v>4.9043478260866477E-3</v>
          </cell>
          <cell r="Z59">
            <v>45.4208</v>
          </cell>
          <cell r="AA59">
            <v>45.425704347826084</v>
          </cell>
          <cell r="AB59">
            <v>4.5227928945525174E-4</v>
          </cell>
          <cell r="AC59">
            <v>2.1930434782608869E-2</v>
          </cell>
          <cell r="AD59">
            <v>48.488700000000001</v>
          </cell>
          <cell r="AE59">
            <v>48.510630434782612</v>
          </cell>
          <cell r="AF59">
            <v>3.6499026246651731E-4</v>
          </cell>
          <cell r="AG59">
            <v>5.9304347826084677E-3</v>
          </cell>
          <cell r="AH59">
            <v>16.248200000000001</v>
          </cell>
          <cell r="AI59">
            <v>16.25413043478261</v>
          </cell>
          <cell r="AJ59">
            <v>4.0609684331580987E-4</v>
          </cell>
          <cell r="AK59">
            <v>6.4571428571430344E-3</v>
          </cell>
          <cell r="AL59">
            <v>15.900499999999999</v>
          </cell>
          <cell r="AM59">
            <v>15.906957142857141</v>
          </cell>
          <cell r="AN59">
            <v>6.284120812222588E-4</v>
          </cell>
          <cell r="AO59">
            <v>4.7999999999999788E-3</v>
          </cell>
          <cell r="AP59">
            <v>7.6383000000000001</v>
          </cell>
          <cell r="AQ59">
            <v>7.6431000000000004</v>
          </cell>
          <cell r="AR59">
            <v>-5.1909342844462544E-5</v>
          </cell>
          <cell r="AS59">
            <v>-2.1565217391303518E-3</v>
          </cell>
          <cell r="AT59">
            <v>41.543999999999997</v>
          </cell>
          <cell r="AU59">
            <v>41.541843478260866</v>
          </cell>
          <cell r="AV59">
            <v>5.7628746574759596E-4</v>
          </cell>
          <cell r="AW59">
            <v>2.0399999999999148E-2</v>
          </cell>
          <cell r="AX59">
            <v>35.399000000000001</v>
          </cell>
          <cell r="AY59">
            <v>35.419400000000003</v>
          </cell>
          <cell r="AZ59">
            <v>4.0960486163731097E-4</v>
          </cell>
          <cell r="BA59">
            <v>3.1428571428569235E-3</v>
          </cell>
          <cell r="BB59">
            <v>7.6729000000000003</v>
          </cell>
          <cell r="BC59">
            <v>7.6760428571428569</v>
          </cell>
        </row>
        <row r="60">
          <cell r="B60">
            <v>12</v>
          </cell>
          <cell r="C60">
            <v>5</v>
          </cell>
          <cell r="D60">
            <v>3.4908400357462019E-4</v>
          </cell>
          <cell r="E60">
            <v>2.717391304347826E-2</v>
          </cell>
          <cell r="F60">
            <v>59.68</v>
          </cell>
          <cell r="G60">
            <v>59.707173913043476</v>
          </cell>
          <cell r="H60">
            <v>6.3057184901588615E-4</v>
          </cell>
          <cell r="I60">
            <v>4.5434782608696343E-2</v>
          </cell>
          <cell r="J60">
            <v>72.053299999999993</v>
          </cell>
          <cell r="K60">
            <v>72.098734782608688</v>
          </cell>
          <cell r="L60">
            <v>9.2575448990926343E-4</v>
          </cell>
          <cell r="M60">
            <v>4.9999999999999318E-4</v>
          </cell>
          <cell r="N60">
            <v>0.54010000000000002</v>
          </cell>
          <cell r="O60">
            <v>0.54059999999999997</v>
          </cell>
          <cell r="P60">
            <v>2.5828196110532029E-4</v>
          </cell>
          <cell r="Q60">
            <v>2.7695652173911827E-2</v>
          </cell>
          <cell r="R60">
            <v>107.2303</v>
          </cell>
          <cell r="S60">
            <v>107.25799565217392</v>
          </cell>
          <cell r="T60">
            <v>8.2973958704866718E-4</v>
          </cell>
          <cell r="U60">
            <v>3.858695652173956E-2</v>
          </cell>
          <cell r="V60">
            <v>46.504899999999999</v>
          </cell>
          <cell r="W60">
            <v>46.54348695652174</v>
          </cell>
          <cell r="X60">
            <v>1.3496976677223455E-4</v>
          </cell>
          <cell r="Y60">
            <v>6.1304347826083103E-3</v>
          </cell>
          <cell r="Z60">
            <v>45.4208</v>
          </cell>
          <cell r="AA60">
            <v>45.426930434782605</v>
          </cell>
          <cell r="AB60">
            <v>5.6534911181906479E-4</v>
          </cell>
          <cell r="AC60">
            <v>2.7413043478261085E-2</v>
          </cell>
          <cell r="AD60">
            <v>48.488700000000001</v>
          </cell>
          <cell r="AE60">
            <v>48.516113043478263</v>
          </cell>
          <cell r="AF60">
            <v>4.5623782808314661E-4</v>
          </cell>
          <cell r="AG60">
            <v>7.4130434782605842E-3</v>
          </cell>
          <cell r="AH60">
            <v>16.248200000000001</v>
          </cell>
          <cell r="AI60">
            <v>16.25561304347826</v>
          </cell>
          <cell r="AJ60">
            <v>5.0762105414476233E-4</v>
          </cell>
          <cell r="AK60">
            <v>8.0714285714287935E-3</v>
          </cell>
          <cell r="AL60">
            <v>15.900499999999999</v>
          </cell>
          <cell r="AM60">
            <v>15.908571428571427</v>
          </cell>
          <cell r="AN60">
            <v>7.8551510152782345E-4</v>
          </cell>
          <cell r="AO60">
            <v>5.9999999999999732E-3</v>
          </cell>
          <cell r="AP60">
            <v>7.6383000000000001</v>
          </cell>
          <cell r="AQ60">
            <v>7.6443000000000003</v>
          </cell>
          <cell r="AR60">
            <v>-6.4886678555578183E-5</v>
          </cell>
          <cell r="AS60">
            <v>-2.6956521739129398E-3</v>
          </cell>
          <cell r="AT60">
            <v>41.543999999999997</v>
          </cell>
          <cell r="AU60">
            <v>41.541304347826085</v>
          </cell>
          <cell r="AV60">
            <v>7.2035933218449492E-4</v>
          </cell>
          <cell r="AW60">
            <v>2.5499999999998937E-2</v>
          </cell>
          <cell r="AX60">
            <v>35.399000000000001</v>
          </cell>
          <cell r="AY60">
            <v>35.424500000000002</v>
          </cell>
          <cell r="AZ60">
            <v>5.1200607704663867E-4</v>
          </cell>
          <cell r="BA60">
            <v>3.9285714285711548E-3</v>
          </cell>
          <cell r="BB60">
            <v>7.6729000000000003</v>
          </cell>
          <cell r="BC60">
            <v>7.6768285714285716</v>
          </cell>
        </row>
        <row r="61">
          <cell r="B61">
            <v>13</v>
          </cell>
          <cell r="C61">
            <v>6</v>
          </cell>
          <cell r="D61">
            <v>4.189008042895443E-4</v>
          </cell>
          <cell r="E61">
            <v>3.2608695652173912E-2</v>
          </cell>
          <cell r="F61">
            <v>59.68</v>
          </cell>
          <cell r="G61">
            <v>59.712608695652172</v>
          </cell>
          <cell r="H61">
            <v>7.5668621881906336E-4</v>
          </cell>
          <cell r="I61">
            <v>5.4521739130435613E-2</v>
          </cell>
          <cell r="J61">
            <v>72.053299999999993</v>
          </cell>
          <cell r="K61">
            <v>72.107821739130429</v>
          </cell>
          <cell r="L61">
            <v>1.1109053878911161E-3</v>
          </cell>
          <cell r="M61">
            <v>5.9999999999999182E-4</v>
          </cell>
          <cell r="N61">
            <v>0.54010000000000002</v>
          </cell>
          <cell r="O61">
            <v>0.54070000000000007</v>
          </cell>
          <cell r="P61">
            <v>3.0993835332638432E-4</v>
          </cell>
          <cell r="Q61">
            <v>3.323478260869419E-2</v>
          </cell>
          <cell r="R61">
            <v>107.2303</v>
          </cell>
          <cell r="S61">
            <v>107.26353478260869</v>
          </cell>
          <cell r="T61">
            <v>9.9568750445840071E-4</v>
          </cell>
          <cell r="U61">
            <v>4.6304347826087479E-2</v>
          </cell>
          <cell r="V61">
            <v>46.504899999999999</v>
          </cell>
          <cell r="W61">
            <v>46.551204347826086</v>
          </cell>
          <cell r="X61">
            <v>1.6196372012668142E-4</v>
          </cell>
          <cell r="Y61">
            <v>7.3565217391299721E-3</v>
          </cell>
          <cell r="Z61">
            <v>45.4208</v>
          </cell>
          <cell r="AA61">
            <v>45.428156521739133</v>
          </cell>
          <cell r="AB61">
            <v>6.7841893418287762E-4</v>
          </cell>
          <cell r="AC61">
            <v>3.2895652173913305E-2</v>
          </cell>
          <cell r="AD61">
            <v>48.488700000000001</v>
          </cell>
          <cell r="AE61">
            <v>48.521595652173914</v>
          </cell>
          <cell r="AF61">
            <v>5.4748539369977602E-4</v>
          </cell>
          <cell r="AG61">
            <v>8.8956521739127006E-3</v>
          </cell>
          <cell r="AH61">
            <v>16.248200000000001</v>
          </cell>
          <cell r="AI61">
            <v>16.257095652173913</v>
          </cell>
          <cell r="AJ61">
            <v>6.091452649737148E-4</v>
          </cell>
          <cell r="AK61">
            <v>9.6857142857145508E-3</v>
          </cell>
          <cell r="AL61">
            <v>15.900499999999999</v>
          </cell>
          <cell r="AM61">
            <v>15.910185714285713</v>
          </cell>
          <cell r="AN61">
            <v>9.426181218333881E-4</v>
          </cell>
          <cell r="AO61">
            <v>7.1999999999999686E-3</v>
          </cell>
          <cell r="AP61">
            <v>7.6383000000000001</v>
          </cell>
          <cell r="AQ61">
            <v>7.6455000000000002</v>
          </cell>
          <cell r="AR61">
            <v>-7.7864014266693809E-5</v>
          </cell>
          <cell r="AS61">
            <v>-3.2347826086955274E-3</v>
          </cell>
          <cell r="AT61">
            <v>41.543999999999997</v>
          </cell>
          <cell r="AU61">
            <v>41.540765217391304</v>
          </cell>
          <cell r="AV61">
            <v>8.6443119862139399E-4</v>
          </cell>
          <cell r="AW61">
            <v>3.0599999999998722E-2</v>
          </cell>
          <cell r="AX61">
            <v>35.399000000000001</v>
          </cell>
          <cell r="AY61">
            <v>35.429600000000001</v>
          </cell>
          <cell r="AZ61">
            <v>6.1440729245596643E-4</v>
          </cell>
          <cell r="BA61">
            <v>4.7142857142853855E-3</v>
          </cell>
          <cell r="BB61">
            <v>7.6729000000000003</v>
          </cell>
          <cell r="BC61">
            <v>7.6776142857142853</v>
          </cell>
        </row>
        <row r="62">
          <cell r="B62">
            <v>14</v>
          </cell>
          <cell r="C62">
            <v>7</v>
          </cell>
          <cell r="D62">
            <v>4.8871760500446835E-4</v>
          </cell>
          <cell r="E62">
            <v>3.8043478260869568E-2</v>
          </cell>
          <cell r="F62">
            <v>59.68</v>
          </cell>
          <cell r="G62">
            <v>59.718043478260867</v>
          </cell>
          <cell r="H62">
            <v>8.8280058862224068E-4</v>
          </cell>
          <cell r="I62">
            <v>6.3608695652174876E-2</v>
          </cell>
          <cell r="J62">
            <v>72.053299999999993</v>
          </cell>
          <cell r="K62">
            <v>72.116908695652171</v>
          </cell>
          <cell r="L62">
            <v>1.2960562858729688E-3</v>
          </cell>
          <cell r="M62">
            <v>6.9999999999999045E-4</v>
          </cell>
          <cell r="N62">
            <v>0.54010000000000002</v>
          </cell>
          <cell r="O62">
            <v>0.54080000000000006</v>
          </cell>
          <cell r="P62">
            <v>3.615947455474484E-4</v>
          </cell>
          <cell r="Q62">
            <v>3.8773913043476556E-2</v>
          </cell>
          <cell r="R62">
            <v>107.2303</v>
          </cell>
          <cell r="S62">
            <v>107.26907391304347</v>
          </cell>
          <cell r="T62">
            <v>1.161635421868134E-3</v>
          </cell>
          <cell r="U62">
            <v>5.4021739130435391E-2</v>
          </cell>
          <cell r="V62">
            <v>46.504899999999999</v>
          </cell>
          <cell r="W62">
            <v>46.558921739130433</v>
          </cell>
          <cell r="X62">
            <v>1.8895767348112836E-4</v>
          </cell>
          <cell r="Y62">
            <v>8.5826086956516338E-3</v>
          </cell>
          <cell r="Z62">
            <v>45.4208</v>
          </cell>
          <cell r="AA62">
            <v>45.429382608695654</v>
          </cell>
          <cell r="AB62">
            <v>7.9148875654669055E-4</v>
          </cell>
          <cell r="AC62">
            <v>3.8378260869565521E-2</v>
          </cell>
          <cell r="AD62">
            <v>48.488700000000001</v>
          </cell>
          <cell r="AE62">
            <v>48.527078260869565</v>
          </cell>
          <cell r="AF62">
            <v>6.3873295931640532E-4</v>
          </cell>
          <cell r="AG62">
            <v>1.0378260869564818E-2</v>
          </cell>
          <cell r="AH62">
            <v>16.248200000000001</v>
          </cell>
          <cell r="AI62">
            <v>16.258578260869566</v>
          </cell>
          <cell r="AJ62">
            <v>7.1066947580266727E-4</v>
          </cell>
          <cell r="AK62">
            <v>1.130000000000031E-2</v>
          </cell>
          <cell r="AL62">
            <v>15.900499999999999</v>
          </cell>
          <cell r="AM62">
            <v>15.911799999999999</v>
          </cell>
          <cell r="AN62">
            <v>1.0997211421389529E-3</v>
          </cell>
          <cell r="AO62">
            <v>8.3999999999999631E-3</v>
          </cell>
          <cell r="AP62">
            <v>7.6383000000000001</v>
          </cell>
          <cell r="AQ62">
            <v>7.6467000000000001</v>
          </cell>
          <cell r="AR62">
            <v>-9.0841349977809448E-5</v>
          </cell>
          <cell r="AS62">
            <v>-3.7739130434781155E-3</v>
          </cell>
          <cell r="AT62">
            <v>41.543999999999997</v>
          </cell>
          <cell r="AU62">
            <v>41.540226086956515</v>
          </cell>
          <cell r="AV62">
            <v>1.008503065058293E-3</v>
          </cell>
          <cell r="AW62">
            <v>3.5699999999998511E-2</v>
          </cell>
          <cell r="AX62">
            <v>35.399000000000001</v>
          </cell>
          <cell r="AY62">
            <v>35.434699999999999</v>
          </cell>
          <cell r="AZ62">
            <v>7.1680850786529418E-4</v>
          </cell>
          <cell r="BA62">
            <v>5.4999999999996163E-3</v>
          </cell>
          <cell r="BB62">
            <v>7.6729000000000003</v>
          </cell>
          <cell r="BC62">
            <v>7.6783999999999999</v>
          </cell>
        </row>
        <row r="63">
          <cell r="B63">
            <v>15</v>
          </cell>
          <cell r="C63">
            <v>8</v>
          </cell>
          <cell r="D63">
            <v>5.5853440571939229E-4</v>
          </cell>
          <cell r="E63">
            <v>4.3478260869565216E-2</v>
          </cell>
          <cell r="F63">
            <v>59.68</v>
          </cell>
          <cell r="G63">
            <v>59.723478260869562</v>
          </cell>
          <cell r="H63">
            <v>1.0089149584254179E-3</v>
          </cell>
          <cell r="I63">
            <v>7.2695652173914146E-2</v>
          </cell>
          <cell r="J63">
            <v>72.053299999999993</v>
          </cell>
          <cell r="K63">
            <v>72.125995652173913</v>
          </cell>
          <cell r="L63">
            <v>1.4812071838548216E-3</v>
          </cell>
          <cell r="M63">
            <v>7.9999999999998909E-4</v>
          </cell>
          <cell r="N63">
            <v>0.54010000000000002</v>
          </cell>
          <cell r="O63">
            <v>0.54090000000000005</v>
          </cell>
          <cell r="P63">
            <v>4.1325113776851248E-4</v>
          </cell>
          <cell r="Q63">
            <v>4.4313043478258922E-2</v>
          </cell>
          <cell r="R63">
            <v>107.2303</v>
          </cell>
          <cell r="S63">
            <v>107.27461304347825</v>
          </cell>
          <cell r="T63">
            <v>1.3275833392778675E-3</v>
          </cell>
          <cell r="U63">
            <v>6.1739130434783303E-2</v>
          </cell>
          <cell r="V63">
            <v>46.504899999999999</v>
          </cell>
          <cell r="W63">
            <v>46.56663913043478</v>
          </cell>
          <cell r="X63">
            <v>2.1595162683557526E-4</v>
          </cell>
          <cell r="Y63">
            <v>9.8086956521732955E-3</v>
          </cell>
          <cell r="Z63">
            <v>45.4208</v>
          </cell>
          <cell r="AA63">
            <v>45.430608695652175</v>
          </cell>
          <cell r="AB63">
            <v>9.0455857891050349E-4</v>
          </cell>
          <cell r="AC63">
            <v>4.3860869565217737E-2</v>
          </cell>
          <cell r="AD63">
            <v>48.488700000000001</v>
          </cell>
          <cell r="AE63">
            <v>48.532560869565216</v>
          </cell>
          <cell r="AF63">
            <v>7.2998052493303462E-4</v>
          </cell>
          <cell r="AG63">
            <v>1.1860869565216935E-2</v>
          </cell>
          <cell r="AH63">
            <v>16.248200000000001</v>
          </cell>
          <cell r="AI63">
            <v>16.260060869565219</v>
          </cell>
          <cell r="AJ63">
            <v>8.1219368663161973E-4</v>
          </cell>
          <cell r="AK63">
            <v>1.2914285714286069E-2</v>
          </cell>
          <cell r="AL63">
            <v>15.900499999999999</v>
          </cell>
          <cell r="AM63">
            <v>15.913414285714286</v>
          </cell>
          <cell r="AN63">
            <v>1.2568241624445176E-3</v>
          </cell>
          <cell r="AO63">
            <v>9.5999999999999575E-3</v>
          </cell>
          <cell r="AP63">
            <v>7.6383000000000001</v>
          </cell>
          <cell r="AQ63">
            <v>7.6478999999999999</v>
          </cell>
          <cell r="AR63">
            <v>-1.0381868568892509E-4</v>
          </cell>
          <cell r="AS63">
            <v>-4.3130434782607035E-3</v>
          </cell>
          <cell r="AT63">
            <v>41.543999999999997</v>
          </cell>
          <cell r="AU63">
            <v>41.539686956521734</v>
          </cell>
          <cell r="AV63">
            <v>1.1525749314951919E-3</v>
          </cell>
          <cell r="AW63">
            <v>4.0799999999998296E-2</v>
          </cell>
          <cell r="AX63">
            <v>35.399000000000001</v>
          </cell>
          <cell r="AY63">
            <v>35.439799999999998</v>
          </cell>
          <cell r="AZ63">
            <v>8.1920972327462194E-4</v>
          </cell>
          <cell r="BA63">
            <v>6.2857142857138471E-3</v>
          </cell>
          <cell r="BB63">
            <v>7.6729000000000003</v>
          </cell>
          <cell r="BC63">
            <v>7.6791857142857145</v>
          </cell>
        </row>
        <row r="64">
          <cell r="B64">
            <v>16</v>
          </cell>
          <cell r="C64">
            <v>9</v>
          </cell>
          <cell r="D64">
            <v>6.2835120643431645E-4</v>
          </cell>
          <cell r="E64">
            <v>4.8913043478260872E-2</v>
          </cell>
          <cell r="F64">
            <v>59.68</v>
          </cell>
          <cell r="G64">
            <v>59.728913043478258</v>
          </cell>
          <cell r="H64">
            <v>1.135029328228595E-3</v>
          </cell>
          <cell r="I64">
            <v>8.1782608695653417E-2</v>
          </cell>
          <cell r="J64">
            <v>72.053299999999993</v>
          </cell>
          <cell r="K64">
            <v>72.13508260869564</v>
          </cell>
          <cell r="L64">
            <v>1.6663580818366743E-3</v>
          </cell>
          <cell r="M64">
            <v>8.9999999999998772E-4</v>
          </cell>
          <cell r="N64">
            <v>0.54010000000000002</v>
          </cell>
          <cell r="O64">
            <v>0.54100000000000004</v>
          </cell>
          <cell r="P64">
            <v>4.649075299895765E-4</v>
          </cell>
          <cell r="Q64">
            <v>4.9852173913041288E-2</v>
          </cell>
          <cell r="R64">
            <v>107.2303</v>
          </cell>
          <cell r="S64">
            <v>107.28015217391304</v>
          </cell>
          <cell r="T64">
            <v>1.4935312566876011E-3</v>
          </cell>
          <cell r="U64">
            <v>6.9456521739131208E-2</v>
          </cell>
          <cell r="V64">
            <v>46.504899999999999</v>
          </cell>
          <cell r="W64">
            <v>46.574356521739134</v>
          </cell>
          <cell r="X64">
            <v>2.4294558019002216E-4</v>
          </cell>
          <cell r="Y64">
            <v>1.1034782608694959E-2</v>
          </cell>
          <cell r="Z64">
            <v>45.4208</v>
          </cell>
          <cell r="AA64">
            <v>45.431834782608696</v>
          </cell>
          <cell r="AB64">
            <v>1.0176284012743165E-3</v>
          </cell>
          <cell r="AC64">
            <v>4.9343478260869954E-2</v>
          </cell>
          <cell r="AD64">
            <v>48.488700000000001</v>
          </cell>
          <cell r="AE64">
            <v>48.538043478260875</v>
          </cell>
          <cell r="AF64">
            <v>8.2122809054966403E-4</v>
          </cell>
          <cell r="AG64">
            <v>1.3343478260869051E-2</v>
          </cell>
          <cell r="AH64">
            <v>16.248200000000001</v>
          </cell>
          <cell r="AI64">
            <v>16.261543478260869</v>
          </cell>
          <cell r="AJ64">
            <v>9.137178974605722E-4</v>
          </cell>
          <cell r="AK64">
            <v>1.4528571428571826E-2</v>
          </cell>
          <cell r="AL64">
            <v>15.900499999999999</v>
          </cell>
          <cell r="AM64">
            <v>15.915028571428572</v>
          </cell>
          <cell r="AN64">
            <v>1.4139271827500824E-3</v>
          </cell>
          <cell r="AO64">
            <v>1.0799999999999952E-2</v>
          </cell>
          <cell r="AP64">
            <v>7.6383000000000001</v>
          </cell>
          <cell r="AQ64">
            <v>7.6490999999999998</v>
          </cell>
          <cell r="AR64">
            <v>-1.1679602140004073E-4</v>
          </cell>
          <cell r="AS64">
            <v>-4.8521739130432916E-3</v>
          </cell>
          <cell r="AT64">
            <v>41.543999999999997</v>
          </cell>
          <cell r="AU64">
            <v>41.539147826086953</v>
          </cell>
          <cell r="AV64">
            <v>1.2966467979320909E-3</v>
          </cell>
          <cell r="AW64">
            <v>4.5899999999998088E-2</v>
          </cell>
          <cell r="AX64">
            <v>35.399000000000001</v>
          </cell>
          <cell r="AY64">
            <v>35.444899999999997</v>
          </cell>
          <cell r="AZ64">
            <v>9.216109386839497E-4</v>
          </cell>
          <cell r="BA64">
            <v>7.0714285714280779E-3</v>
          </cell>
          <cell r="BB64">
            <v>7.6729000000000003</v>
          </cell>
          <cell r="BC64">
            <v>7.6799714285714282</v>
          </cell>
        </row>
        <row r="65">
          <cell r="B65">
            <v>17</v>
          </cell>
          <cell r="C65">
            <v>10</v>
          </cell>
          <cell r="D65">
            <v>6.9816800714924039E-4</v>
          </cell>
          <cell r="E65">
            <v>5.434782608695652E-2</v>
          </cell>
          <cell r="F65">
            <v>59.68</v>
          </cell>
          <cell r="G65">
            <v>59.734347826086953</v>
          </cell>
          <cell r="H65">
            <v>1.2611436980317723E-3</v>
          </cell>
          <cell r="I65">
            <v>9.0869565217392687E-2</v>
          </cell>
          <cell r="J65">
            <v>72.053299999999993</v>
          </cell>
          <cell r="K65">
            <v>72.144169565217382</v>
          </cell>
          <cell r="L65">
            <v>1.8515089798185269E-3</v>
          </cell>
          <cell r="M65">
            <v>9.9999999999998636E-4</v>
          </cell>
          <cell r="N65">
            <v>0.54010000000000002</v>
          </cell>
          <cell r="O65">
            <v>0.54110000000000003</v>
          </cell>
          <cell r="P65">
            <v>5.1656392221064058E-4</v>
          </cell>
          <cell r="Q65">
            <v>5.5391304347823654E-2</v>
          </cell>
          <cell r="R65">
            <v>107.2303</v>
          </cell>
          <cell r="S65">
            <v>107.28569130434782</v>
          </cell>
          <cell r="T65">
            <v>1.6594791740973344E-3</v>
          </cell>
          <cell r="U65">
            <v>7.717391304347912E-2</v>
          </cell>
          <cell r="V65">
            <v>46.504899999999999</v>
          </cell>
          <cell r="W65">
            <v>46.58207391304348</v>
          </cell>
          <cell r="X65">
            <v>2.699395335444691E-4</v>
          </cell>
          <cell r="Y65">
            <v>1.2260869565216621E-2</v>
          </cell>
          <cell r="Z65">
            <v>45.4208</v>
          </cell>
          <cell r="AA65">
            <v>45.433060869565217</v>
          </cell>
          <cell r="AB65">
            <v>1.1306982236381296E-3</v>
          </cell>
          <cell r="AC65">
            <v>5.482608695652217E-2</v>
          </cell>
          <cell r="AD65">
            <v>48.488700000000001</v>
          </cell>
          <cell r="AE65">
            <v>48.543526086956525</v>
          </cell>
          <cell r="AF65">
            <v>9.1247565616629322E-4</v>
          </cell>
          <cell r="AG65">
            <v>1.4826086956521168E-2</v>
          </cell>
          <cell r="AH65">
            <v>16.248200000000001</v>
          </cell>
          <cell r="AI65">
            <v>16.263026086956522</v>
          </cell>
          <cell r="AJ65">
            <v>1.0152421082895247E-3</v>
          </cell>
          <cell r="AK65">
            <v>1.6142857142857587E-2</v>
          </cell>
          <cell r="AL65">
            <v>15.900499999999999</v>
          </cell>
          <cell r="AM65">
            <v>15.916642857142858</v>
          </cell>
          <cell r="AN65">
            <v>1.5710302030556469E-3</v>
          </cell>
          <cell r="AO65">
            <v>1.1999999999999946E-2</v>
          </cell>
          <cell r="AP65">
            <v>7.6383000000000001</v>
          </cell>
          <cell r="AQ65">
            <v>7.6502999999999997</v>
          </cell>
          <cell r="AR65">
            <v>-1.2977335711115637E-4</v>
          </cell>
          <cell r="AS65">
            <v>-5.3913043478258796E-3</v>
          </cell>
          <cell r="AT65">
            <v>41.543999999999997</v>
          </cell>
          <cell r="AU65">
            <v>41.538608695652172</v>
          </cell>
          <cell r="AV65">
            <v>1.4407186643689898E-3</v>
          </cell>
          <cell r="AW65">
            <v>5.0999999999997873E-2</v>
          </cell>
          <cell r="AX65">
            <v>35.399000000000001</v>
          </cell>
          <cell r="AY65">
            <v>35.449999999999996</v>
          </cell>
          <cell r="AZ65">
            <v>1.0240121540932773E-3</v>
          </cell>
          <cell r="BA65">
            <v>7.8571428571423095E-3</v>
          </cell>
          <cell r="BB65">
            <v>7.6729000000000003</v>
          </cell>
          <cell r="BC65">
            <v>7.6807571428571428</v>
          </cell>
        </row>
        <row r="66">
          <cell r="B66">
            <v>18</v>
          </cell>
          <cell r="C66">
            <v>11</v>
          </cell>
          <cell r="D66">
            <v>7.6798480786416444E-4</v>
          </cell>
          <cell r="E66">
            <v>5.9782608695652176E-2</v>
          </cell>
          <cell r="F66">
            <v>59.68</v>
          </cell>
          <cell r="G66">
            <v>59.739782608695648</v>
          </cell>
          <cell r="H66">
            <v>1.3872580678349496E-3</v>
          </cell>
          <cell r="I66">
            <v>9.9956521739131957E-2</v>
          </cell>
          <cell r="J66">
            <v>72.053299999999993</v>
          </cell>
          <cell r="K66">
            <v>72.153256521739124</v>
          </cell>
          <cell r="L66">
            <v>2.0366598778003798E-3</v>
          </cell>
          <cell r="M66">
            <v>1.0999999999999851E-3</v>
          </cell>
          <cell r="N66">
            <v>0.54010000000000002</v>
          </cell>
          <cell r="O66">
            <v>0.54120000000000001</v>
          </cell>
          <cell r="P66">
            <v>5.6822031443170466E-4</v>
          </cell>
          <cell r="Q66">
            <v>6.093043478260602E-2</v>
          </cell>
          <cell r="R66">
            <v>107.2303</v>
          </cell>
          <cell r="S66">
            <v>107.29123043478261</v>
          </cell>
          <cell r="T66">
            <v>1.8254270915070679E-3</v>
          </cell>
          <cell r="U66">
            <v>8.4891304347827032E-2</v>
          </cell>
          <cell r="V66">
            <v>46.504899999999999</v>
          </cell>
          <cell r="W66">
            <v>46.589791304347827</v>
          </cell>
          <cell r="X66">
            <v>2.9693348689891597E-4</v>
          </cell>
          <cell r="Y66">
            <v>1.3486956521738282E-2</v>
          </cell>
          <cell r="Z66">
            <v>45.4208</v>
          </cell>
          <cell r="AA66">
            <v>45.434286956521738</v>
          </cell>
          <cell r="AB66">
            <v>1.2437680460019424E-3</v>
          </cell>
          <cell r="AC66">
            <v>6.0308695652174386E-2</v>
          </cell>
          <cell r="AD66">
            <v>48.488700000000001</v>
          </cell>
          <cell r="AE66">
            <v>48.549008695652176</v>
          </cell>
          <cell r="AF66">
            <v>1.0037232217829227E-3</v>
          </cell>
          <cell r="AG66">
            <v>1.6308695652173286E-2</v>
          </cell>
          <cell r="AH66">
            <v>16.248200000000001</v>
          </cell>
          <cell r="AI66">
            <v>16.264508695652175</v>
          </cell>
          <cell r="AJ66">
            <v>1.116766319118477E-3</v>
          </cell>
          <cell r="AK66">
            <v>1.7757142857143342E-2</v>
          </cell>
          <cell r="AL66">
            <v>15.900499999999999</v>
          </cell>
          <cell r="AM66">
            <v>15.918257142857142</v>
          </cell>
          <cell r="AN66">
            <v>1.7281332233612117E-3</v>
          </cell>
          <cell r="AO66">
            <v>1.3199999999999943E-2</v>
          </cell>
          <cell r="AP66">
            <v>7.6383000000000001</v>
          </cell>
          <cell r="AQ66">
            <v>7.6515000000000004</v>
          </cell>
          <cell r="AR66">
            <v>-1.4275069282227202E-4</v>
          </cell>
          <cell r="AS66">
            <v>-5.9304347826084677E-3</v>
          </cell>
          <cell r="AT66">
            <v>41.543999999999997</v>
          </cell>
          <cell r="AU66">
            <v>41.538069565217391</v>
          </cell>
          <cell r="AV66">
            <v>1.584790530805889E-3</v>
          </cell>
          <cell r="AW66">
            <v>5.6099999999997659E-2</v>
          </cell>
          <cell r="AX66">
            <v>35.399000000000001</v>
          </cell>
          <cell r="AY66">
            <v>35.455100000000002</v>
          </cell>
          <cell r="AZ66">
            <v>1.1264133695026051E-3</v>
          </cell>
          <cell r="BA66">
            <v>8.6428571428565394E-3</v>
          </cell>
          <cell r="BB66">
            <v>7.6729000000000003</v>
          </cell>
          <cell r="BC66">
            <v>7.6815428571428566</v>
          </cell>
        </row>
        <row r="67">
          <cell r="B67">
            <v>19</v>
          </cell>
          <cell r="C67">
            <v>12</v>
          </cell>
          <cell r="D67">
            <v>8.378016085790886E-4</v>
          </cell>
          <cell r="E67">
            <v>6.5217391304347824E-2</v>
          </cell>
          <cell r="F67">
            <v>59.68</v>
          </cell>
          <cell r="G67">
            <v>59.745217391304351</v>
          </cell>
          <cell r="H67">
            <v>1.5133724376381267E-3</v>
          </cell>
          <cell r="I67">
            <v>0.10904347826087123</v>
          </cell>
          <cell r="J67">
            <v>72.053299999999993</v>
          </cell>
          <cell r="K67">
            <v>72.162343478260865</v>
          </cell>
          <cell r="L67">
            <v>2.2218107757822321E-3</v>
          </cell>
          <cell r="M67">
            <v>1.1999999999999836E-3</v>
          </cell>
          <cell r="N67">
            <v>0.54010000000000002</v>
          </cell>
          <cell r="O67">
            <v>0.5413</v>
          </cell>
          <cell r="P67">
            <v>6.1987670665276863E-4</v>
          </cell>
          <cell r="Q67">
            <v>6.6469565217388379E-2</v>
          </cell>
          <cell r="R67">
            <v>107.2303</v>
          </cell>
          <cell r="S67">
            <v>107.29676956521739</v>
          </cell>
          <cell r="T67">
            <v>1.9913750089168014E-3</v>
          </cell>
          <cell r="U67">
            <v>9.2608695652174958E-2</v>
          </cell>
          <cell r="V67">
            <v>46.504899999999999</v>
          </cell>
          <cell r="W67">
            <v>46.597508695652174</v>
          </cell>
          <cell r="X67">
            <v>3.2392744025336285E-4</v>
          </cell>
          <cell r="Y67">
            <v>1.4713043478259944E-2</v>
          </cell>
          <cell r="Z67">
            <v>45.4208</v>
          </cell>
          <cell r="AA67">
            <v>45.435513043478259</v>
          </cell>
          <cell r="AB67">
            <v>1.3568378683657552E-3</v>
          </cell>
          <cell r="AC67">
            <v>6.579130434782661E-2</v>
          </cell>
          <cell r="AD67">
            <v>48.488700000000001</v>
          </cell>
          <cell r="AE67">
            <v>48.554491304347827</v>
          </cell>
          <cell r="AF67">
            <v>1.094970787399552E-3</v>
          </cell>
          <cell r="AG67">
            <v>1.7791304347825401E-2</v>
          </cell>
          <cell r="AH67">
            <v>16.248200000000001</v>
          </cell>
          <cell r="AI67">
            <v>16.265991304347825</v>
          </cell>
          <cell r="AJ67">
            <v>1.2182905299474296E-3</v>
          </cell>
          <cell r="AK67">
            <v>1.9371428571429102E-2</v>
          </cell>
          <cell r="AL67">
            <v>15.900499999999999</v>
          </cell>
          <cell r="AM67">
            <v>15.919871428571428</v>
          </cell>
          <cell r="AN67">
            <v>1.8852362436667762E-3</v>
          </cell>
          <cell r="AO67">
            <v>1.4399999999999937E-2</v>
          </cell>
          <cell r="AP67">
            <v>7.6383000000000001</v>
          </cell>
          <cell r="AQ67">
            <v>7.6527000000000003</v>
          </cell>
          <cell r="AR67">
            <v>-1.5572802853338762E-4</v>
          </cell>
          <cell r="AS67">
            <v>-6.4695652173910548E-3</v>
          </cell>
          <cell r="AT67">
            <v>41.543999999999997</v>
          </cell>
          <cell r="AU67">
            <v>41.537530434782603</v>
          </cell>
          <cell r="AV67">
            <v>1.728862397242788E-3</v>
          </cell>
          <cell r="AW67">
            <v>6.1199999999997444E-2</v>
          </cell>
          <cell r="AX67">
            <v>35.399000000000001</v>
          </cell>
          <cell r="AY67">
            <v>35.4602</v>
          </cell>
          <cell r="AZ67">
            <v>1.2288145849119329E-3</v>
          </cell>
          <cell r="BA67">
            <v>9.4285714285707711E-3</v>
          </cell>
          <cell r="BB67">
            <v>7.6729000000000003</v>
          </cell>
          <cell r="BC67">
            <v>7.6823285714285712</v>
          </cell>
        </row>
        <row r="68">
          <cell r="B68">
            <v>20</v>
          </cell>
          <cell r="C68">
            <v>13</v>
          </cell>
          <cell r="D68">
            <v>9.0761840929401254E-4</v>
          </cell>
          <cell r="E68">
            <v>7.0652173913043473E-2</v>
          </cell>
          <cell r="F68">
            <v>59.68</v>
          </cell>
          <cell r="G68">
            <v>59.750652173913046</v>
          </cell>
          <cell r="H68">
            <v>1.6394868074413038E-3</v>
          </cell>
          <cell r="I68">
            <v>0.1181304347826105</v>
          </cell>
          <cell r="J68">
            <v>72.053299999999993</v>
          </cell>
          <cell r="K68">
            <v>72.171430434782607</v>
          </cell>
          <cell r="L68">
            <v>2.4069616737640849E-3</v>
          </cell>
          <cell r="M68">
            <v>1.2999999999999824E-3</v>
          </cell>
          <cell r="N68">
            <v>0.54010000000000002</v>
          </cell>
          <cell r="O68">
            <v>0.54139999999999999</v>
          </cell>
          <cell r="P68">
            <v>6.7153309887383271E-4</v>
          </cell>
          <cell r="Q68">
            <v>7.2008695652170746E-2</v>
          </cell>
          <cell r="R68">
            <v>107.2303</v>
          </cell>
          <cell r="S68">
            <v>107.30230869565217</v>
          </cell>
          <cell r="T68">
            <v>2.1573229263265347E-3</v>
          </cell>
          <cell r="U68">
            <v>0.10032608695652287</v>
          </cell>
          <cell r="V68">
            <v>46.504899999999999</v>
          </cell>
          <cell r="W68">
            <v>46.60522608695652</v>
          </cell>
          <cell r="X68">
            <v>3.5092139360780978E-4</v>
          </cell>
          <cell r="Y68">
            <v>1.5939130434781606E-2</v>
          </cell>
          <cell r="Z68">
            <v>45.4208</v>
          </cell>
          <cell r="AA68">
            <v>45.436739130434781</v>
          </cell>
          <cell r="AB68">
            <v>1.4699076907295681E-3</v>
          </cell>
          <cell r="AC68">
            <v>7.1273913043478826E-2</v>
          </cell>
          <cell r="AD68">
            <v>48.488700000000001</v>
          </cell>
          <cell r="AE68">
            <v>48.559973913043478</v>
          </cell>
          <cell r="AF68">
            <v>1.1862183530161813E-3</v>
          </cell>
          <cell r="AG68">
            <v>1.927391304347752E-2</v>
          </cell>
          <cell r="AH68">
            <v>16.248200000000001</v>
          </cell>
          <cell r="AI68">
            <v>16.267473913043478</v>
          </cell>
          <cell r="AJ68">
            <v>1.319814740776382E-3</v>
          </cell>
          <cell r="AK68">
            <v>2.0985714285714861E-2</v>
          </cell>
          <cell r="AL68">
            <v>15.900499999999999</v>
          </cell>
          <cell r="AM68">
            <v>15.921485714285714</v>
          </cell>
          <cell r="AN68">
            <v>2.0423392639723407E-3</v>
          </cell>
          <cell r="AO68">
            <v>1.5599999999999932E-2</v>
          </cell>
          <cell r="AP68">
            <v>7.6383000000000001</v>
          </cell>
          <cell r="AQ68">
            <v>7.6539000000000001</v>
          </cell>
          <cell r="AR68">
            <v>-1.6870536424450327E-4</v>
          </cell>
          <cell r="AS68">
            <v>-7.0086956521736429E-3</v>
          </cell>
          <cell r="AT68">
            <v>41.543999999999997</v>
          </cell>
          <cell r="AU68">
            <v>41.536991304347822</v>
          </cell>
          <cell r="AV68">
            <v>1.872934263679687E-3</v>
          </cell>
          <cell r="AW68">
            <v>6.6299999999997236E-2</v>
          </cell>
          <cell r="AX68">
            <v>35.399000000000001</v>
          </cell>
          <cell r="AY68">
            <v>35.465299999999999</v>
          </cell>
          <cell r="AZ68">
            <v>1.3312158003212606E-3</v>
          </cell>
          <cell r="BA68">
            <v>1.0214285714285001E-2</v>
          </cell>
          <cell r="BB68">
            <v>7.6729000000000003</v>
          </cell>
          <cell r="BC68">
            <v>7.6831142857142849</v>
          </cell>
        </row>
        <row r="69">
          <cell r="B69">
            <v>21</v>
          </cell>
          <cell r="C69">
            <v>14</v>
          </cell>
          <cell r="D69">
            <v>9.774352100089367E-4</v>
          </cell>
          <cell r="E69">
            <v>7.6086956521739135E-2</v>
          </cell>
          <cell r="F69">
            <v>59.68</v>
          </cell>
          <cell r="G69">
            <v>59.756086956521742</v>
          </cell>
          <cell r="H69">
            <v>1.7656011772444814E-3</v>
          </cell>
          <cell r="I69">
            <v>0.12721739130434975</v>
          </cell>
          <cell r="J69">
            <v>72.053299999999993</v>
          </cell>
          <cell r="K69">
            <v>72.180517391304349</v>
          </cell>
          <cell r="L69">
            <v>2.5921125717459376E-3</v>
          </cell>
          <cell r="M69">
            <v>1.3999999999999809E-3</v>
          </cell>
          <cell r="N69">
            <v>0.54010000000000002</v>
          </cell>
          <cell r="O69">
            <v>0.54149999999999998</v>
          </cell>
          <cell r="P69">
            <v>7.2318949109489679E-4</v>
          </cell>
          <cell r="Q69">
            <v>7.7547826086953112E-2</v>
          </cell>
          <cell r="R69">
            <v>107.2303</v>
          </cell>
          <cell r="S69">
            <v>107.30784782608696</v>
          </cell>
          <cell r="T69">
            <v>2.323270843736268E-3</v>
          </cell>
          <cell r="U69">
            <v>0.10804347826087078</v>
          </cell>
          <cell r="V69">
            <v>46.504899999999999</v>
          </cell>
          <cell r="W69">
            <v>46.612943478260867</v>
          </cell>
          <cell r="X69">
            <v>3.7791534696225671E-4</v>
          </cell>
          <cell r="Y69">
            <v>1.7165217391303268E-2</v>
          </cell>
          <cell r="Z69">
            <v>45.4208</v>
          </cell>
          <cell r="AA69">
            <v>45.437965217391302</v>
          </cell>
          <cell r="AB69">
            <v>1.5829775130933811E-3</v>
          </cell>
          <cell r="AC69">
            <v>7.6756521739131042E-2</v>
          </cell>
          <cell r="AD69">
            <v>48.488700000000001</v>
          </cell>
          <cell r="AE69">
            <v>48.565456521739129</v>
          </cell>
          <cell r="AF69">
            <v>1.2774659186328106E-3</v>
          </cell>
          <cell r="AG69">
            <v>2.0756521739129636E-2</v>
          </cell>
          <cell r="AH69">
            <v>16.248200000000001</v>
          </cell>
          <cell r="AI69">
            <v>16.268956521739131</v>
          </cell>
          <cell r="AJ69">
            <v>1.4213389516053345E-3</v>
          </cell>
          <cell r="AK69">
            <v>2.260000000000062E-2</v>
          </cell>
          <cell r="AL69">
            <v>15.900499999999999</v>
          </cell>
          <cell r="AM69">
            <v>15.9231</v>
          </cell>
          <cell r="AN69">
            <v>2.1994422842779057E-3</v>
          </cell>
          <cell r="AO69">
            <v>1.6799999999999926E-2</v>
          </cell>
          <cell r="AP69">
            <v>7.6383000000000001</v>
          </cell>
          <cell r="AQ69">
            <v>7.6551</v>
          </cell>
          <cell r="AR69">
            <v>-1.816826999556189E-4</v>
          </cell>
          <cell r="AS69">
            <v>-7.5478260869562309E-3</v>
          </cell>
          <cell r="AT69">
            <v>41.543999999999997</v>
          </cell>
          <cell r="AU69">
            <v>41.536452173913041</v>
          </cell>
          <cell r="AV69">
            <v>2.0170061301165859E-3</v>
          </cell>
          <cell r="AW69">
            <v>7.1399999999997021E-2</v>
          </cell>
          <cell r="AX69">
            <v>35.399000000000001</v>
          </cell>
          <cell r="AY69">
            <v>35.470399999999998</v>
          </cell>
          <cell r="AZ69">
            <v>1.4336170157305884E-3</v>
          </cell>
          <cell r="BA69">
            <v>1.0999999999999233E-2</v>
          </cell>
          <cell r="BB69">
            <v>7.6729000000000003</v>
          </cell>
          <cell r="BC69">
            <v>7.6838999999999995</v>
          </cell>
        </row>
        <row r="70">
          <cell r="B70">
            <v>22</v>
          </cell>
          <cell r="C70">
            <v>15</v>
          </cell>
          <cell r="D70">
            <v>1.0472520107238606E-3</v>
          </cell>
          <cell r="E70">
            <v>8.1521739130434784E-2</v>
          </cell>
          <cell r="F70">
            <v>59.68</v>
          </cell>
          <cell r="G70">
            <v>59.761521739130437</v>
          </cell>
          <cell r="H70">
            <v>1.8917155470476585E-3</v>
          </cell>
          <cell r="I70">
            <v>0.13630434782608902</v>
          </cell>
          <cell r="J70">
            <v>72.053299999999993</v>
          </cell>
          <cell r="K70">
            <v>72.189604347826076</v>
          </cell>
          <cell r="L70">
            <v>2.77726346972779E-3</v>
          </cell>
          <cell r="M70">
            <v>1.4999999999999796E-3</v>
          </cell>
          <cell r="N70">
            <v>0.54010000000000002</v>
          </cell>
          <cell r="O70">
            <v>0.54159999999999997</v>
          </cell>
          <cell r="P70">
            <v>7.7484588331596087E-4</v>
          </cell>
          <cell r="Q70">
            <v>8.3086956521735478E-2</v>
          </cell>
          <cell r="R70">
            <v>107.2303</v>
          </cell>
          <cell r="S70">
            <v>107.31338695652174</v>
          </cell>
          <cell r="T70">
            <v>2.4892187611460013E-3</v>
          </cell>
          <cell r="U70">
            <v>0.11576086956521869</v>
          </cell>
          <cell r="V70">
            <v>46.504899999999999</v>
          </cell>
          <cell r="W70">
            <v>46.620660869565221</v>
          </cell>
          <cell r="X70">
            <v>4.0490930031670359E-4</v>
          </cell>
          <cell r="Y70">
            <v>1.8391304347824929E-2</v>
          </cell>
          <cell r="Z70">
            <v>45.4208</v>
          </cell>
          <cell r="AA70">
            <v>45.439191304347823</v>
          </cell>
          <cell r="AB70">
            <v>1.6960473354571941E-3</v>
          </cell>
          <cell r="AC70">
            <v>8.2239130434783259E-2</v>
          </cell>
          <cell r="AD70">
            <v>48.488700000000001</v>
          </cell>
          <cell r="AE70">
            <v>48.570939130434788</v>
          </cell>
          <cell r="AF70">
            <v>1.3687134842494399E-3</v>
          </cell>
          <cell r="AG70">
            <v>2.2239130434781752E-2</v>
          </cell>
          <cell r="AH70">
            <v>16.248200000000001</v>
          </cell>
          <cell r="AI70">
            <v>16.270439130434781</v>
          </cell>
          <cell r="AJ70">
            <v>1.5228631624342871E-3</v>
          </cell>
          <cell r="AK70">
            <v>2.4214285714286379E-2</v>
          </cell>
          <cell r="AL70">
            <v>15.900499999999999</v>
          </cell>
          <cell r="AM70">
            <v>15.924714285714286</v>
          </cell>
          <cell r="AN70">
            <v>2.3565453045834707E-3</v>
          </cell>
          <cell r="AO70">
            <v>1.7999999999999922E-2</v>
          </cell>
          <cell r="AP70">
            <v>7.6383000000000001</v>
          </cell>
          <cell r="AQ70">
            <v>7.6562999999999999</v>
          </cell>
          <cell r="AR70">
            <v>-1.9466003566673455E-4</v>
          </cell>
          <cell r="AS70">
            <v>-8.0869565217388199E-3</v>
          </cell>
          <cell r="AT70">
            <v>41.543999999999997</v>
          </cell>
          <cell r="AU70">
            <v>41.53591304347826</v>
          </cell>
          <cell r="AV70">
            <v>2.1610779965534851E-3</v>
          </cell>
          <cell r="AW70">
            <v>7.6499999999996807E-2</v>
          </cell>
          <cell r="AX70">
            <v>35.399000000000001</v>
          </cell>
          <cell r="AY70">
            <v>35.475499999999997</v>
          </cell>
          <cell r="AZ70">
            <v>1.5360182311399161E-3</v>
          </cell>
          <cell r="BA70">
            <v>1.1785714285713464E-2</v>
          </cell>
          <cell r="BB70">
            <v>7.6729000000000003</v>
          </cell>
          <cell r="BC70">
            <v>7.6846857142857141</v>
          </cell>
        </row>
        <row r="71">
          <cell r="B71">
            <v>23</v>
          </cell>
          <cell r="C71">
            <v>16</v>
          </cell>
          <cell r="D71">
            <v>1.1170688114387846E-3</v>
          </cell>
          <cell r="E71">
            <v>8.6956521739130432E-2</v>
          </cell>
          <cell r="F71">
            <v>59.68</v>
          </cell>
          <cell r="G71">
            <v>59.766956521739132</v>
          </cell>
          <cell r="H71">
            <v>2.0178299168508358E-3</v>
          </cell>
          <cell r="I71">
            <v>0.14539130434782829</v>
          </cell>
          <cell r="J71">
            <v>72.053299999999993</v>
          </cell>
          <cell r="K71">
            <v>72.198691304347818</v>
          </cell>
          <cell r="L71">
            <v>2.9624143677096431E-3</v>
          </cell>
          <cell r="M71">
            <v>1.5999999999999782E-3</v>
          </cell>
          <cell r="N71">
            <v>0.54010000000000002</v>
          </cell>
          <cell r="O71">
            <v>0.54169999999999996</v>
          </cell>
          <cell r="P71">
            <v>8.2650227553702495E-4</v>
          </cell>
          <cell r="Q71">
            <v>8.8626086956517844E-2</v>
          </cell>
          <cell r="R71">
            <v>107.2303</v>
          </cell>
          <cell r="S71">
            <v>107.31892608695652</v>
          </cell>
          <cell r="T71">
            <v>2.6551666785557351E-3</v>
          </cell>
          <cell r="U71">
            <v>0.12347826086956661</v>
          </cell>
          <cell r="V71">
            <v>46.504899999999999</v>
          </cell>
          <cell r="W71">
            <v>46.628378260869567</v>
          </cell>
          <cell r="X71">
            <v>4.3190325367115052E-4</v>
          </cell>
          <cell r="Y71">
            <v>1.9617391304346591E-2</v>
          </cell>
          <cell r="Z71">
            <v>45.4208</v>
          </cell>
          <cell r="AA71">
            <v>45.440417391304344</v>
          </cell>
          <cell r="AB71">
            <v>1.809117157821007E-3</v>
          </cell>
          <cell r="AC71">
            <v>8.7721739130435475E-2</v>
          </cell>
          <cell r="AD71">
            <v>48.488700000000001</v>
          </cell>
          <cell r="AE71">
            <v>48.576421739130438</v>
          </cell>
          <cell r="AF71">
            <v>1.4599610498660692E-3</v>
          </cell>
          <cell r="AG71">
            <v>2.3721739130433871E-2</v>
          </cell>
          <cell r="AH71">
            <v>16.248200000000001</v>
          </cell>
          <cell r="AI71">
            <v>16.271921739130434</v>
          </cell>
          <cell r="AJ71">
            <v>1.6243873732632395E-3</v>
          </cell>
          <cell r="AK71">
            <v>2.5828571428572138E-2</v>
          </cell>
          <cell r="AL71">
            <v>15.900499999999999</v>
          </cell>
          <cell r="AM71">
            <v>15.926328571428572</v>
          </cell>
          <cell r="AN71">
            <v>2.5136483248890352E-3</v>
          </cell>
          <cell r="AO71">
            <v>1.9199999999999915E-2</v>
          </cell>
          <cell r="AP71">
            <v>7.6383000000000001</v>
          </cell>
          <cell r="AQ71">
            <v>7.6574999999999998</v>
          </cell>
          <cell r="AR71">
            <v>-2.0763737137785018E-4</v>
          </cell>
          <cell r="AS71">
            <v>-8.626086956521407E-3</v>
          </cell>
          <cell r="AT71">
            <v>41.543999999999997</v>
          </cell>
          <cell r="AU71">
            <v>41.535373913043479</v>
          </cell>
          <cell r="AV71">
            <v>2.3051498629903838E-3</v>
          </cell>
          <cell r="AW71">
            <v>8.1599999999996592E-2</v>
          </cell>
          <cell r="AX71">
            <v>35.399000000000001</v>
          </cell>
          <cell r="AY71">
            <v>35.480599999999995</v>
          </cell>
          <cell r="AZ71">
            <v>1.6384194465492439E-3</v>
          </cell>
          <cell r="BA71">
            <v>1.2571428571427694E-2</v>
          </cell>
          <cell r="BB71">
            <v>7.6729000000000003</v>
          </cell>
          <cell r="BC71">
            <v>7.6854714285714278</v>
          </cell>
        </row>
        <row r="72">
          <cell r="B72">
            <v>24</v>
          </cell>
          <cell r="C72">
            <v>17</v>
          </cell>
          <cell r="D72">
            <v>1.1868856121537087E-3</v>
          </cell>
          <cell r="E72">
            <v>9.2391304347826081E-2</v>
          </cell>
          <cell r="F72">
            <v>59.68</v>
          </cell>
          <cell r="G72">
            <v>59.772391304347828</v>
          </cell>
          <cell r="H72">
            <v>2.1439442866540127E-3</v>
          </cell>
          <cell r="I72">
            <v>0.15447826086956756</v>
          </cell>
          <cell r="J72">
            <v>72.053299999999993</v>
          </cell>
          <cell r="K72">
            <v>72.20777826086956</v>
          </cell>
          <cell r="L72">
            <v>3.1475652656914959E-3</v>
          </cell>
          <cell r="M72">
            <v>1.6999999999999769E-3</v>
          </cell>
          <cell r="N72">
            <v>0.54010000000000002</v>
          </cell>
          <cell r="O72">
            <v>0.54179999999999995</v>
          </cell>
          <cell r="P72">
            <v>8.7815866775808893E-4</v>
          </cell>
          <cell r="Q72">
            <v>9.416521739130021E-2</v>
          </cell>
          <cell r="R72">
            <v>107.2303</v>
          </cell>
          <cell r="S72">
            <v>107.32446521739131</v>
          </cell>
          <cell r="T72">
            <v>2.8211145959654684E-3</v>
          </cell>
          <cell r="U72">
            <v>0.13119565217391452</v>
          </cell>
          <cell r="V72">
            <v>46.504899999999999</v>
          </cell>
          <cell r="W72">
            <v>46.636095652173914</v>
          </cell>
          <cell r="X72">
            <v>4.5889720702559745E-4</v>
          </cell>
          <cell r="Y72">
            <v>2.0843478260868253E-2</v>
          </cell>
          <cell r="Z72">
            <v>45.4208</v>
          </cell>
          <cell r="AA72">
            <v>45.441643478260865</v>
          </cell>
          <cell r="AB72">
            <v>1.92218698018482E-3</v>
          </cell>
          <cell r="AC72">
            <v>9.3204347826087691E-2</v>
          </cell>
          <cell r="AD72">
            <v>48.488700000000001</v>
          </cell>
          <cell r="AE72">
            <v>48.581904347826089</v>
          </cell>
          <cell r="AF72">
            <v>1.5512086154826985E-3</v>
          </cell>
          <cell r="AG72">
            <v>2.5204347826085986E-2</v>
          </cell>
          <cell r="AH72">
            <v>16.248200000000001</v>
          </cell>
          <cell r="AI72">
            <v>16.273404347826087</v>
          </cell>
          <cell r="AJ72">
            <v>1.7259115840921918E-3</v>
          </cell>
          <cell r="AK72">
            <v>2.7442857142857897E-2</v>
          </cell>
          <cell r="AL72">
            <v>15.900499999999999</v>
          </cell>
          <cell r="AM72">
            <v>15.927942857142858</v>
          </cell>
          <cell r="AN72">
            <v>2.6707513451945998E-3</v>
          </cell>
          <cell r="AO72">
            <v>2.0399999999999911E-2</v>
          </cell>
          <cell r="AP72">
            <v>7.6383000000000001</v>
          </cell>
          <cell r="AQ72">
            <v>7.6586999999999996</v>
          </cell>
          <cell r="AR72">
            <v>-2.2061470708896583E-4</v>
          </cell>
          <cell r="AS72">
            <v>-9.1652173913039942E-3</v>
          </cell>
          <cell r="AT72">
            <v>41.543999999999997</v>
          </cell>
          <cell r="AU72">
            <v>41.534834782608691</v>
          </cell>
          <cell r="AV72">
            <v>2.449221729427283E-3</v>
          </cell>
          <cell r="AW72">
            <v>8.6699999999996377E-2</v>
          </cell>
          <cell r="AX72">
            <v>35.399000000000001</v>
          </cell>
          <cell r="AY72">
            <v>35.485699999999994</v>
          </cell>
          <cell r="AZ72">
            <v>1.7408206619585716E-3</v>
          </cell>
          <cell r="BA72">
            <v>1.3357142857141926E-2</v>
          </cell>
          <cell r="BB72">
            <v>7.6729000000000003</v>
          </cell>
          <cell r="BC72">
            <v>7.6862571428571425</v>
          </cell>
        </row>
        <row r="73">
          <cell r="B73">
            <v>25</v>
          </cell>
          <cell r="C73">
            <v>18</v>
          </cell>
          <cell r="D73">
            <v>1.2567024128686329E-3</v>
          </cell>
          <cell r="E73">
            <v>9.7826086956521743E-2</v>
          </cell>
          <cell r="F73">
            <v>59.68</v>
          </cell>
          <cell r="G73">
            <v>59.777826086956523</v>
          </cell>
          <cell r="H73">
            <v>2.27005865645719E-3</v>
          </cell>
          <cell r="I73">
            <v>0.16356521739130683</v>
          </cell>
          <cell r="J73">
            <v>72.053299999999993</v>
          </cell>
          <cell r="K73">
            <v>72.216865217391302</v>
          </cell>
          <cell r="L73">
            <v>3.3327161636733486E-3</v>
          </cell>
          <cell r="M73">
            <v>1.7999999999999754E-3</v>
          </cell>
          <cell r="N73">
            <v>0.54010000000000002</v>
          </cell>
          <cell r="O73">
            <v>0.54190000000000005</v>
          </cell>
          <cell r="P73">
            <v>9.2981505997915301E-4</v>
          </cell>
          <cell r="Q73">
            <v>9.9704347826082576E-2</v>
          </cell>
          <cell r="R73">
            <v>107.2303</v>
          </cell>
          <cell r="S73">
            <v>107.33000434782608</v>
          </cell>
          <cell r="T73">
            <v>2.9870625133752021E-3</v>
          </cell>
          <cell r="U73">
            <v>0.13891304347826242</v>
          </cell>
          <cell r="V73">
            <v>46.504899999999999</v>
          </cell>
          <cell r="W73">
            <v>46.643813043478261</v>
          </cell>
          <cell r="X73">
            <v>4.8589116038004433E-4</v>
          </cell>
          <cell r="Y73">
            <v>2.2069565217389918E-2</v>
          </cell>
          <cell r="Z73">
            <v>45.4208</v>
          </cell>
          <cell r="AA73">
            <v>45.442869565217393</v>
          </cell>
          <cell r="AB73">
            <v>2.0352568025486331E-3</v>
          </cell>
          <cell r="AC73">
            <v>9.8686956521739908E-2</v>
          </cell>
          <cell r="AD73">
            <v>48.488700000000001</v>
          </cell>
          <cell r="AE73">
            <v>48.58738695652174</v>
          </cell>
          <cell r="AF73">
            <v>1.6424561810993281E-3</v>
          </cell>
          <cell r="AG73">
            <v>2.6686956521738102E-2</v>
          </cell>
          <cell r="AH73">
            <v>16.248200000000001</v>
          </cell>
          <cell r="AI73">
            <v>16.27488695652174</v>
          </cell>
          <cell r="AJ73">
            <v>1.8274357949211444E-3</v>
          </cell>
          <cell r="AK73">
            <v>2.9057142857143652E-2</v>
          </cell>
          <cell r="AL73">
            <v>15.900499999999999</v>
          </cell>
          <cell r="AM73">
            <v>15.929557142857142</v>
          </cell>
          <cell r="AN73">
            <v>2.8278543655001647E-3</v>
          </cell>
          <cell r="AO73">
            <v>2.1599999999999904E-2</v>
          </cell>
          <cell r="AP73">
            <v>7.6383000000000001</v>
          </cell>
          <cell r="AQ73">
            <v>7.6599000000000004</v>
          </cell>
          <cell r="AR73">
            <v>-2.3359204280008145E-4</v>
          </cell>
          <cell r="AS73">
            <v>-9.7043478260865831E-3</v>
          </cell>
          <cell r="AT73">
            <v>41.543999999999997</v>
          </cell>
          <cell r="AU73">
            <v>41.53429565217391</v>
          </cell>
          <cell r="AV73">
            <v>2.5932935958641818E-3</v>
          </cell>
          <cell r="AW73">
            <v>9.1799999999996176E-2</v>
          </cell>
          <cell r="AX73">
            <v>35.399000000000001</v>
          </cell>
          <cell r="AY73">
            <v>35.4908</v>
          </cell>
          <cell r="AZ73">
            <v>1.8432218773678994E-3</v>
          </cell>
          <cell r="BA73">
            <v>1.4142857142856156E-2</v>
          </cell>
          <cell r="BB73">
            <v>7.6729000000000003</v>
          </cell>
          <cell r="BC73">
            <v>7.6870428571428562</v>
          </cell>
        </row>
        <row r="74">
          <cell r="B74">
            <v>26</v>
          </cell>
          <cell r="C74">
            <v>19</v>
          </cell>
          <cell r="D74">
            <v>1.3265192135835566E-3</v>
          </cell>
          <cell r="E74">
            <v>0.10326086956521739</v>
          </cell>
          <cell r="F74">
            <v>59.68</v>
          </cell>
          <cell r="G74">
            <v>59.783260869565218</v>
          </cell>
          <cell r="H74">
            <v>2.3961730262603673E-3</v>
          </cell>
          <cell r="I74">
            <v>0.1726521739130461</v>
          </cell>
          <cell r="J74">
            <v>72.053299999999993</v>
          </cell>
          <cell r="K74">
            <v>72.225952173913043</v>
          </cell>
          <cell r="L74">
            <v>3.517867061655201E-3</v>
          </cell>
          <cell r="M74">
            <v>1.8999999999999742E-3</v>
          </cell>
          <cell r="N74">
            <v>0.54010000000000002</v>
          </cell>
          <cell r="O74">
            <v>0.54200000000000004</v>
          </cell>
          <cell r="P74">
            <v>9.8147145220021719E-4</v>
          </cell>
          <cell r="Q74">
            <v>0.10524347826086494</v>
          </cell>
          <cell r="R74">
            <v>107.2303</v>
          </cell>
          <cell r="S74">
            <v>107.33554347826086</v>
          </cell>
          <cell r="T74">
            <v>3.153010430784935E-3</v>
          </cell>
          <cell r="U74">
            <v>0.14663043478261034</v>
          </cell>
          <cell r="V74">
            <v>46.504899999999999</v>
          </cell>
          <cell r="W74">
            <v>46.651530434782607</v>
          </cell>
          <cell r="X74">
            <v>5.1288511373449126E-4</v>
          </cell>
          <cell r="Y74">
            <v>2.329565217391158E-2</v>
          </cell>
          <cell r="Z74">
            <v>45.4208</v>
          </cell>
          <cell r="AA74">
            <v>45.444095652173914</v>
          </cell>
          <cell r="AB74">
            <v>2.1483266249124459E-3</v>
          </cell>
          <cell r="AC74">
            <v>0.10416956521739212</v>
          </cell>
          <cell r="AD74">
            <v>48.488700000000001</v>
          </cell>
          <cell r="AE74">
            <v>48.592869565217391</v>
          </cell>
          <cell r="AF74">
            <v>1.7337037467159574E-3</v>
          </cell>
          <cell r="AG74">
            <v>2.8169565217390221E-2</v>
          </cell>
          <cell r="AH74">
            <v>16.248200000000001</v>
          </cell>
          <cell r="AI74">
            <v>16.27636956521739</v>
          </cell>
          <cell r="AJ74">
            <v>1.928960005750097E-3</v>
          </cell>
          <cell r="AK74">
            <v>3.0671428571429411E-2</v>
          </cell>
          <cell r="AL74">
            <v>15.900499999999999</v>
          </cell>
          <cell r="AM74">
            <v>15.931171428571428</v>
          </cell>
          <cell r="AN74">
            <v>2.9849573858057288E-3</v>
          </cell>
          <cell r="AO74">
            <v>2.27999999999999E-2</v>
          </cell>
          <cell r="AP74">
            <v>7.6383000000000001</v>
          </cell>
          <cell r="AQ74">
            <v>7.6611000000000002</v>
          </cell>
          <cell r="AR74">
            <v>-2.4656937851119708E-4</v>
          </cell>
          <cell r="AS74">
            <v>-1.024347826086917E-2</v>
          </cell>
          <cell r="AT74">
            <v>41.543999999999997</v>
          </cell>
          <cell r="AU74">
            <v>41.533756521739129</v>
          </cell>
          <cell r="AV74">
            <v>2.7373654623010809E-3</v>
          </cell>
          <cell r="AW74">
            <v>9.6899999999995962E-2</v>
          </cell>
          <cell r="AX74">
            <v>35.399000000000001</v>
          </cell>
          <cell r="AY74">
            <v>35.495899999999999</v>
          </cell>
          <cell r="AZ74">
            <v>1.9456230927772271E-3</v>
          </cell>
          <cell r="BA74">
            <v>1.4928571428570387E-2</v>
          </cell>
          <cell r="BB74">
            <v>7.6729000000000003</v>
          </cell>
          <cell r="BC74">
            <v>7.6878285714285708</v>
          </cell>
        </row>
        <row r="75">
          <cell r="B75">
            <v>27</v>
          </cell>
          <cell r="C75">
            <v>20</v>
          </cell>
          <cell r="D75">
            <v>1.3963360142984808E-3</v>
          </cell>
          <cell r="E75">
            <v>0.10869565217391304</v>
          </cell>
          <cell r="F75">
            <v>59.68</v>
          </cell>
          <cell r="G75">
            <v>59.788695652173914</v>
          </cell>
          <cell r="H75">
            <v>2.5222873960635446E-3</v>
          </cell>
          <cell r="I75">
            <v>0.18173913043478537</v>
          </cell>
          <cell r="J75">
            <v>72.053299999999993</v>
          </cell>
          <cell r="K75">
            <v>72.235039130434785</v>
          </cell>
          <cell r="L75">
            <v>3.7030179596370537E-3</v>
          </cell>
          <cell r="M75">
            <v>1.9999999999999727E-3</v>
          </cell>
          <cell r="N75">
            <v>0.54010000000000002</v>
          </cell>
          <cell r="O75">
            <v>0.54210000000000003</v>
          </cell>
          <cell r="P75">
            <v>1.0331278444212812E-3</v>
          </cell>
          <cell r="Q75">
            <v>0.11078260869564731</v>
          </cell>
          <cell r="R75">
            <v>107.2303</v>
          </cell>
          <cell r="S75">
            <v>107.34108260869564</v>
          </cell>
          <cell r="T75">
            <v>3.3189583481946687E-3</v>
          </cell>
          <cell r="U75">
            <v>0.15434782608695824</v>
          </cell>
          <cell r="V75">
            <v>46.504899999999999</v>
          </cell>
          <cell r="W75">
            <v>46.659247826086954</v>
          </cell>
          <cell r="X75">
            <v>5.3987906708893819E-4</v>
          </cell>
          <cell r="Y75">
            <v>2.4521739130433241E-2</v>
          </cell>
          <cell r="Z75">
            <v>45.4208</v>
          </cell>
          <cell r="AA75">
            <v>45.445321739130435</v>
          </cell>
          <cell r="AB75">
            <v>2.2613964472762592E-3</v>
          </cell>
          <cell r="AC75">
            <v>0.10965217391304434</v>
          </cell>
          <cell r="AD75">
            <v>48.488700000000001</v>
          </cell>
          <cell r="AE75">
            <v>48.598352173913042</v>
          </cell>
          <cell r="AF75">
            <v>1.8249513123325864E-3</v>
          </cell>
          <cell r="AG75">
            <v>2.9652173913042337E-2</v>
          </cell>
          <cell r="AH75">
            <v>16.248200000000001</v>
          </cell>
          <cell r="AI75">
            <v>16.277852173913043</v>
          </cell>
          <cell r="AJ75">
            <v>2.0304842165790493E-3</v>
          </cell>
          <cell r="AK75">
            <v>3.2285714285715174E-2</v>
          </cell>
          <cell r="AL75">
            <v>15.900499999999999</v>
          </cell>
          <cell r="AM75">
            <v>15.932785714285714</v>
          </cell>
          <cell r="AN75">
            <v>3.1420604061112938E-3</v>
          </cell>
          <cell r="AO75">
            <v>2.3999999999999893E-2</v>
          </cell>
          <cell r="AP75">
            <v>7.6383000000000001</v>
          </cell>
          <cell r="AQ75">
            <v>7.6623000000000001</v>
          </cell>
          <cell r="AR75">
            <v>-2.5954671422231273E-4</v>
          </cell>
          <cell r="AS75">
            <v>-1.0782608695651759E-2</v>
          </cell>
          <cell r="AT75">
            <v>41.543999999999997</v>
          </cell>
          <cell r="AU75">
            <v>41.533217391304348</v>
          </cell>
          <cell r="AV75">
            <v>2.8814373287379797E-3</v>
          </cell>
          <cell r="AW75">
            <v>0.10199999999999575</v>
          </cell>
          <cell r="AX75">
            <v>35.399000000000001</v>
          </cell>
          <cell r="AY75">
            <v>35.500999999999998</v>
          </cell>
          <cell r="AZ75">
            <v>2.0480243081865547E-3</v>
          </cell>
          <cell r="BA75">
            <v>1.5714285714284619E-2</v>
          </cell>
          <cell r="BB75">
            <v>7.6729000000000003</v>
          </cell>
          <cell r="BC75">
            <v>7.6886142857142845</v>
          </cell>
        </row>
        <row r="76">
          <cell r="B76">
            <v>28</v>
          </cell>
          <cell r="C76">
            <v>21</v>
          </cell>
          <cell r="D76">
            <v>1.4661528150134049E-3</v>
          </cell>
          <cell r="E76">
            <v>0.11413043478260869</v>
          </cell>
          <cell r="F76">
            <v>59.68</v>
          </cell>
          <cell r="G76">
            <v>59.794130434782609</v>
          </cell>
          <cell r="H76">
            <v>2.6484017658667215E-3</v>
          </cell>
          <cell r="I76">
            <v>0.19082608695652464</v>
          </cell>
          <cell r="J76">
            <v>72.053299999999993</v>
          </cell>
          <cell r="K76">
            <v>72.244126086956513</v>
          </cell>
          <cell r="L76">
            <v>3.8881688576189069E-3</v>
          </cell>
          <cell r="M76">
            <v>2.0999999999999712E-3</v>
          </cell>
          <cell r="N76">
            <v>0.54010000000000002</v>
          </cell>
          <cell r="O76">
            <v>0.54220000000000002</v>
          </cell>
          <cell r="P76">
            <v>1.0847842366423451E-3</v>
          </cell>
          <cell r="Q76">
            <v>0.11632173913042967</v>
          </cell>
          <cell r="R76">
            <v>107.2303</v>
          </cell>
          <cell r="S76">
            <v>107.34662173913043</v>
          </cell>
          <cell r="T76">
            <v>3.484906265604402E-3</v>
          </cell>
          <cell r="U76">
            <v>0.16206521739130617</v>
          </cell>
          <cell r="V76">
            <v>46.504899999999999</v>
          </cell>
          <cell r="W76">
            <v>46.666965217391308</v>
          </cell>
          <cell r="X76">
            <v>5.6687302044338501E-4</v>
          </cell>
          <cell r="Y76">
            <v>2.5747826086954903E-2</v>
          </cell>
          <cell r="Z76">
            <v>45.4208</v>
          </cell>
          <cell r="AA76">
            <v>45.446547826086956</v>
          </cell>
          <cell r="AB76">
            <v>2.3744662696400715E-3</v>
          </cell>
          <cell r="AC76">
            <v>0.11513478260869656</v>
          </cell>
          <cell r="AD76">
            <v>48.488700000000001</v>
          </cell>
          <cell r="AE76">
            <v>48.6038347826087</v>
          </cell>
          <cell r="AF76">
            <v>1.916198877949216E-3</v>
          </cell>
          <cell r="AG76">
            <v>3.1134782608694452E-2</v>
          </cell>
          <cell r="AH76">
            <v>16.248200000000001</v>
          </cell>
          <cell r="AI76">
            <v>16.279334782608696</v>
          </cell>
          <cell r="AJ76">
            <v>2.1320084274080017E-3</v>
          </cell>
          <cell r="AK76">
            <v>3.3900000000000929E-2</v>
          </cell>
          <cell r="AL76">
            <v>15.900499999999999</v>
          </cell>
          <cell r="AM76">
            <v>15.9344</v>
          </cell>
          <cell r="AN76">
            <v>3.2991634264168583E-3</v>
          </cell>
          <cell r="AO76">
            <v>2.5199999999999889E-2</v>
          </cell>
          <cell r="AP76">
            <v>7.6383000000000001</v>
          </cell>
          <cell r="AQ76">
            <v>7.6635</v>
          </cell>
          <cell r="AR76">
            <v>-2.7252404993342839E-4</v>
          </cell>
          <cell r="AS76">
            <v>-1.1321739130434346E-2</v>
          </cell>
          <cell r="AT76">
            <v>41.543999999999997</v>
          </cell>
          <cell r="AU76">
            <v>41.532678260869559</v>
          </cell>
          <cell r="AV76">
            <v>3.0255091951748789E-3</v>
          </cell>
          <cell r="AW76">
            <v>0.10709999999999553</v>
          </cell>
          <cell r="AX76">
            <v>35.399000000000001</v>
          </cell>
          <cell r="AY76">
            <v>35.506099999999996</v>
          </cell>
          <cell r="AZ76">
            <v>2.1504255235958824E-3</v>
          </cell>
          <cell r="BA76">
            <v>1.6499999999998849E-2</v>
          </cell>
          <cell r="BB76">
            <v>7.6729000000000003</v>
          </cell>
          <cell r="BC76">
            <v>7.6893999999999991</v>
          </cell>
        </row>
        <row r="77">
          <cell r="B77">
            <v>29</v>
          </cell>
          <cell r="C77">
            <v>22</v>
          </cell>
          <cell r="D77">
            <v>1.5359696157283289E-3</v>
          </cell>
          <cell r="E77">
            <v>0.11956521739130435</v>
          </cell>
          <cell r="F77">
            <v>59.68</v>
          </cell>
          <cell r="G77">
            <v>59.799565217391304</v>
          </cell>
          <cell r="H77">
            <v>2.7745161356698992E-3</v>
          </cell>
          <cell r="I77">
            <v>0.19991304347826391</v>
          </cell>
          <cell r="J77">
            <v>72.053299999999993</v>
          </cell>
          <cell r="K77">
            <v>72.253213043478254</v>
          </cell>
          <cell r="L77">
            <v>4.0733197556007596E-3</v>
          </cell>
          <cell r="M77">
            <v>2.1999999999999702E-3</v>
          </cell>
          <cell r="N77">
            <v>0.54010000000000002</v>
          </cell>
          <cell r="O77">
            <v>0.5423</v>
          </cell>
          <cell r="P77">
            <v>1.1364406288634093E-3</v>
          </cell>
          <cell r="Q77">
            <v>0.12186086956521204</v>
          </cell>
          <cell r="R77">
            <v>107.2303</v>
          </cell>
          <cell r="S77">
            <v>107.35216086956521</v>
          </cell>
          <cell r="T77">
            <v>3.6508541830141358E-3</v>
          </cell>
          <cell r="U77">
            <v>0.16978260869565406</v>
          </cell>
          <cell r="V77">
            <v>46.504899999999999</v>
          </cell>
          <cell r="W77">
            <v>46.674682608695655</v>
          </cell>
          <cell r="X77">
            <v>5.9386697379783194E-4</v>
          </cell>
          <cell r="Y77">
            <v>2.6973913043476565E-2</v>
          </cell>
          <cell r="Z77">
            <v>45.4208</v>
          </cell>
          <cell r="AA77">
            <v>45.447773913043477</v>
          </cell>
          <cell r="AB77">
            <v>2.4875360920038848E-3</v>
          </cell>
          <cell r="AC77">
            <v>0.12061739130434877</v>
          </cell>
          <cell r="AD77">
            <v>48.488700000000001</v>
          </cell>
          <cell r="AE77">
            <v>48.609317391304351</v>
          </cell>
          <cell r="AF77">
            <v>2.0074464435658455E-3</v>
          </cell>
          <cell r="AG77">
            <v>3.2617391304346571E-2</v>
          </cell>
          <cell r="AH77">
            <v>16.248200000000001</v>
          </cell>
          <cell r="AI77">
            <v>16.280817391304346</v>
          </cell>
          <cell r="AJ77">
            <v>2.2335326382369541E-3</v>
          </cell>
          <cell r="AK77">
            <v>3.5514285714286685E-2</v>
          </cell>
          <cell r="AL77">
            <v>15.900499999999999</v>
          </cell>
          <cell r="AM77">
            <v>15.936014285714286</v>
          </cell>
          <cell r="AN77">
            <v>3.4562664467224233E-3</v>
          </cell>
          <cell r="AO77">
            <v>2.6399999999999885E-2</v>
          </cell>
          <cell r="AP77">
            <v>7.6383000000000001</v>
          </cell>
          <cell r="AQ77">
            <v>7.6646999999999998</v>
          </cell>
          <cell r="AR77">
            <v>-2.8550138564454404E-4</v>
          </cell>
          <cell r="AS77">
            <v>-1.1860869565216935E-2</v>
          </cell>
          <cell r="AT77">
            <v>41.543999999999997</v>
          </cell>
          <cell r="AU77">
            <v>41.532139130434778</v>
          </cell>
          <cell r="AV77">
            <v>3.1695810616117781E-3</v>
          </cell>
          <cell r="AW77">
            <v>0.11219999999999532</v>
          </cell>
          <cell r="AX77">
            <v>35.399000000000001</v>
          </cell>
          <cell r="AY77">
            <v>35.511199999999995</v>
          </cell>
          <cell r="AZ77">
            <v>2.2528267390052102E-3</v>
          </cell>
          <cell r="BA77">
            <v>1.7285714285713079E-2</v>
          </cell>
          <cell r="BB77">
            <v>7.6729000000000003</v>
          </cell>
          <cell r="BC77">
            <v>7.6901857142857137</v>
          </cell>
        </row>
        <row r="78">
          <cell r="B78">
            <v>30</v>
          </cell>
          <cell r="C78">
            <v>23</v>
          </cell>
          <cell r="D78">
            <v>1.605786416443253E-3</v>
          </cell>
          <cell r="E78">
            <v>0.125</v>
          </cell>
          <cell r="F78">
            <v>59.68</v>
          </cell>
          <cell r="G78">
            <v>59.805</v>
          </cell>
          <cell r="H78">
            <v>2.9006305054730757E-3</v>
          </cell>
          <cell r="I78">
            <v>0.20900000000000318</v>
          </cell>
          <cell r="J78">
            <v>72.053299999999993</v>
          </cell>
          <cell r="K78">
            <v>72.262299999999996</v>
          </cell>
          <cell r="L78">
            <v>4.258470653582612E-3</v>
          </cell>
          <cell r="M78">
            <v>2.2999999999999687E-3</v>
          </cell>
          <cell r="N78">
            <v>0.54010000000000002</v>
          </cell>
          <cell r="O78">
            <v>0.54239999999999999</v>
          </cell>
          <cell r="P78">
            <v>1.1880970210844733E-3</v>
          </cell>
          <cell r="Q78">
            <v>0.12739999999999441</v>
          </cell>
          <cell r="R78">
            <v>107.2303</v>
          </cell>
          <cell r="S78">
            <v>107.35769999999999</v>
          </cell>
          <cell r="T78">
            <v>3.8168021004238691E-3</v>
          </cell>
          <cell r="U78">
            <v>0.17750000000000199</v>
          </cell>
          <cell r="V78">
            <v>46.504899999999999</v>
          </cell>
          <cell r="W78">
            <v>46.682400000000001</v>
          </cell>
          <cell r="X78">
            <v>6.2086092715227888E-4</v>
          </cell>
          <cell r="Y78">
            <v>2.8199999999998226E-2</v>
          </cell>
          <cell r="Z78">
            <v>45.4208</v>
          </cell>
          <cell r="AA78">
            <v>45.448999999999998</v>
          </cell>
          <cell r="AB78">
            <v>2.6006059143676976E-3</v>
          </cell>
          <cell r="AC78">
            <v>0.12610000000000099</v>
          </cell>
          <cell r="AD78">
            <v>48.488700000000001</v>
          </cell>
          <cell r="AE78">
            <v>48.614800000000002</v>
          </cell>
          <cell r="AF78">
            <v>2.0986940091824746E-3</v>
          </cell>
          <cell r="AG78">
            <v>3.4099999999998687E-2</v>
          </cell>
          <cell r="AH78">
            <v>16.248200000000001</v>
          </cell>
          <cell r="AI78">
            <v>16.282299999999999</v>
          </cell>
          <cell r="AJ78">
            <v>2.3350568490659068E-3</v>
          </cell>
          <cell r="AK78">
            <v>3.7128571428572447E-2</v>
          </cell>
          <cell r="AL78">
            <v>15.900499999999999</v>
          </cell>
          <cell r="AM78">
            <v>15.937628571428572</v>
          </cell>
          <cell r="AN78">
            <v>3.6133694670279879E-3</v>
          </cell>
          <cell r="AO78">
            <v>2.7599999999999878E-2</v>
          </cell>
          <cell r="AP78">
            <v>7.6383000000000001</v>
          </cell>
          <cell r="AQ78">
            <v>7.6658999999999997</v>
          </cell>
          <cell r="AR78">
            <v>-2.9847872135565964E-4</v>
          </cell>
          <cell r="AS78">
            <v>-1.2399999999999523E-2</v>
          </cell>
          <cell r="AT78">
            <v>41.543999999999997</v>
          </cell>
          <cell r="AU78">
            <v>41.531599999999997</v>
          </cell>
          <cell r="AV78">
            <v>3.3136529280486768E-3</v>
          </cell>
          <cell r="AW78">
            <v>0.1172999999999951</v>
          </cell>
          <cell r="AX78">
            <v>35.399000000000001</v>
          </cell>
          <cell r="AY78">
            <v>35.516299999999994</v>
          </cell>
          <cell r="AZ78">
            <v>2.355227954414538E-3</v>
          </cell>
          <cell r="BA78">
            <v>1.8071428571427312E-2</v>
          </cell>
          <cell r="BB78">
            <v>7.6729000000000003</v>
          </cell>
          <cell r="BC78">
            <v>7.6909714285714275</v>
          </cell>
        </row>
        <row r="79">
          <cell r="B79">
            <v>31</v>
          </cell>
          <cell r="C79">
            <v>1</v>
          </cell>
          <cell r="D79">
            <v>9.4083549313043715E-5</v>
          </cell>
          <cell r="E79">
            <v>5.6266666666665802E-3</v>
          </cell>
          <cell r="F79">
            <v>59.805</v>
          </cell>
          <cell r="G79">
            <v>59.810626666666664</v>
          </cell>
          <cell r="H79">
            <v>1.3621671789208547E-4</v>
          </cell>
          <cell r="I79">
            <v>9.8433333333332491E-3</v>
          </cell>
          <cell r="J79">
            <v>72.262299999999996</v>
          </cell>
          <cell r="K79">
            <v>72.272143333333332</v>
          </cell>
          <cell r="L79">
            <v>2.0280235988200405E-4</v>
          </cell>
          <cell r="M79">
            <v>1.0999999999999899E-4</v>
          </cell>
          <cell r="N79">
            <v>0.54239999999999999</v>
          </cell>
          <cell r="O79">
            <v>0.54251000000000005</v>
          </cell>
          <cell r="P79">
            <v>6.2811827501274757E-5</v>
          </cell>
          <cell r="Q79">
            <v>6.7433333333336044E-3</v>
          </cell>
          <cell r="R79">
            <v>107.35769999999999</v>
          </cell>
          <cell r="S79">
            <v>107.36444333333333</v>
          </cell>
          <cell r="T79">
            <v>1.2722673668079563E-4</v>
          </cell>
          <cell r="U79">
            <v>8.2333333333333304E-3</v>
          </cell>
          <cell r="V79">
            <v>46.682400000000001</v>
          </cell>
          <cell r="W79">
            <v>46.690633333333338</v>
          </cell>
          <cell r="X79">
            <v>3.3664107021058887E-5</v>
          </cell>
          <cell r="Y79">
            <v>1.5300000000001053E-3</v>
          </cell>
          <cell r="Z79">
            <v>45.448999999999998</v>
          </cell>
          <cell r="AA79">
            <v>45.450530000000001</v>
          </cell>
          <cell r="AB79">
            <v>1.2019659308139359E-4</v>
          </cell>
          <cell r="AC79">
            <v>5.8433333333333341E-3</v>
          </cell>
          <cell r="AD79">
            <v>48.614800000000002</v>
          </cell>
          <cell r="AE79">
            <v>48.620643333333334</v>
          </cell>
          <cell r="AF79">
            <v>9.0896249301387712E-5</v>
          </cell>
          <cell r="AG79">
            <v>1.479999999999985E-3</v>
          </cell>
          <cell r="AH79">
            <v>16.282299999999999</v>
          </cell>
          <cell r="AI79">
            <v>16.28378</v>
          </cell>
          <cell r="AJ79">
            <v>1.0152421082895247E-4</v>
          </cell>
          <cell r="AK79">
            <v>1.6142857142857586E-3</v>
          </cell>
          <cell r="AL79">
            <v>15.900499999999999</v>
          </cell>
          <cell r="AM79">
            <v>15.902114285714285</v>
          </cell>
          <cell r="AN79">
            <v>1.571030203055647E-4</v>
          </cell>
          <cell r="AO79">
            <v>1.1999999999999947E-3</v>
          </cell>
          <cell r="AP79">
            <v>7.6383000000000001</v>
          </cell>
          <cell r="AQ79">
            <v>7.6395</v>
          </cell>
          <cell r="AR79">
            <v>-5.2971713105192424E-6</v>
          </cell>
          <cell r="AS79">
            <v>-2.1999999999996098E-4</v>
          </cell>
          <cell r="AT79">
            <v>41.531599999999997</v>
          </cell>
          <cell r="AU79">
            <v>41.531379999999999</v>
          </cell>
          <cell r="AV79">
            <v>1.4407186643689899E-4</v>
          </cell>
          <cell r="AW79">
            <v>5.099999999999787E-3</v>
          </cell>
          <cell r="AX79">
            <v>35.399000000000001</v>
          </cell>
          <cell r="AY79">
            <v>35.4041</v>
          </cell>
          <cell r="AZ79">
            <v>1.0240121540932774E-4</v>
          </cell>
          <cell r="BA79">
            <v>7.8571428571423089E-4</v>
          </cell>
          <cell r="BB79">
            <v>7.6729000000000003</v>
          </cell>
          <cell r="BC79">
            <v>7.6736857142857149</v>
          </cell>
        </row>
        <row r="80">
          <cell r="B80">
            <v>32</v>
          </cell>
          <cell r="C80">
            <v>2</v>
          </cell>
          <cell r="D80">
            <v>1.8816709862608743E-4</v>
          </cell>
          <cell r="E80">
            <v>1.125333333333316E-2</v>
          </cell>
          <cell r="F80">
            <v>59.805</v>
          </cell>
          <cell r="G80">
            <v>59.816253333333336</v>
          </cell>
          <cell r="H80">
            <v>2.7243343578417094E-4</v>
          </cell>
          <cell r="I80">
            <v>1.9686666666666498E-2</v>
          </cell>
          <cell r="J80">
            <v>72.262299999999996</v>
          </cell>
          <cell r="K80">
            <v>72.281986666666668</v>
          </cell>
          <cell r="L80">
            <v>4.0560471976400811E-4</v>
          </cell>
          <cell r="M80">
            <v>2.1999999999999797E-4</v>
          </cell>
          <cell r="N80">
            <v>0.54239999999999999</v>
          </cell>
          <cell r="O80">
            <v>0.54261999999999999</v>
          </cell>
          <cell r="P80">
            <v>1.2562365500254951E-4</v>
          </cell>
          <cell r="Q80">
            <v>1.3486666666667209E-2</v>
          </cell>
          <cell r="R80">
            <v>107.35769999999999</v>
          </cell>
          <cell r="S80">
            <v>107.37118666666666</v>
          </cell>
          <cell r="T80">
            <v>2.5445347336159127E-4</v>
          </cell>
          <cell r="U80">
            <v>1.6466666666666661E-2</v>
          </cell>
          <cell r="V80">
            <v>46.682400000000001</v>
          </cell>
          <cell r="W80">
            <v>46.698866666666667</v>
          </cell>
          <cell r="X80">
            <v>6.7328214042117773E-5</v>
          </cell>
          <cell r="Y80">
            <v>3.0600000000002106E-3</v>
          </cell>
          <cell r="Z80">
            <v>45.448999999999998</v>
          </cell>
          <cell r="AA80">
            <v>45.452059999999996</v>
          </cell>
          <cell r="AB80">
            <v>2.4039318616278719E-4</v>
          </cell>
          <cell r="AC80">
            <v>1.1686666666666668E-2</v>
          </cell>
          <cell r="AD80">
            <v>48.614800000000002</v>
          </cell>
          <cell r="AE80">
            <v>48.626486666666672</v>
          </cell>
          <cell r="AF80">
            <v>1.8179249860277542E-4</v>
          </cell>
          <cell r="AG80">
            <v>2.95999999999997E-3</v>
          </cell>
          <cell r="AH80">
            <v>16.282299999999999</v>
          </cell>
          <cell r="AI80">
            <v>16.285260000000001</v>
          </cell>
          <cell r="AJ80">
            <v>2.0304842165790493E-4</v>
          </cell>
          <cell r="AK80">
            <v>3.2285714285715172E-3</v>
          </cell>
          <cell r="AL80">
            <v>15.900499999999999</v>
          </cell>
          <cell r="AM80">
            <v>15.903728571428571</v>
          </cell>
          <cell r="AN80">
            <v>3.142060406111294E-4</v>
          </cell>
          <cell r="AO80">
            <v>2.3999999999999894E-3</v>
          </cell>
          <cell r="AP80">
            <v>7.6383000000000001</v>
          </cell>
          <cell r="AQ80">
            <v>7.6406999999999998</v>
          </cell>
          <cell r="AR80">
            <v>-1.0594342621038485E-5</v>
          </cell>
          <cell r="AS80">
            <v>-4.3999999999992195E-4</v>
          </cell>
          <cell r="AT80">
            <v>41.531599999999997</v>
          </cell>
          <cell r="AU80">
            <v>41.53116</v>
          </cell>
          <cell r="AV80">
            <v>2.8814373287379798E-4</v>
          </cell>
          <cell r="AW80">
            <v>1.0199999999999574E-2</v>
          </cell>
          <cell r="AX80">
            <v>35.399000000000001</v>
          </cell>
          <cell r="AY80">
            <v>35.409199999999998</v>
          </cell>
          <cell r="AZ80">
            <v>2.0480243081865548E-4</v>
          </cell>
          <cell r="BA80">
            <v>1.5714285714284618E-3</v>
          </cell>
          <cell r="BB80">
            <v>7.6729000000000003</v>
          </cell>
          <cell r="BC80">
            <v>7.6744714285714286</v>
          </cell>
        </row>
        <row r="81">
          <cell r="B81">
            <v>33</v>
          </cell>
          <cell r="C81">
            <v>3</v>
          </cell>
          <cell r="D81">
            <v>2.8225064793913117E-4</v>
          </cell>
          <cell r="E81">
            <v>1.6879999999999739E-2</v>
          </cell>
          <cell r="F81">
            <v>59.805</v>
          </cell>
          <cell r="G81">
            <v>59.82188</v>
          </cell>
          <cell r="H81">
            <v>4.0865015367625644E-4</v>
          </cell>
          <cell r="I81">
            <v>2.9529999999999744E-2</v>
          </cell>
          <cell r="J81">
            <v>72.262299999999996</v>
          </cell>
          <cell r="K81">
            <v>72.29182999999999</v>
          </cell>
          <cell r="L81">
            <v>6.0840707964601216E-4</v>
          </cell>
          <cell r="M81">
            <v>3.2999999999999696E-4</v>
          </cell>
          <cell r="N81">
            <v>0.54239999999999999</v>
          </cell>
          <cell r="O81">
            <v>0.54272999999999993</v>
          </cell>
          <cell r="P81">
            <v>1.8843548250382428E-4</v>
          </cell>
          <cell r="Q81">
            <v>2.0230000000000813E-2</v>
          </cell>
          <cell r="R81">
            <v>107.35769999999999</v>
          </cell>
          <cell r="S81">
            <v>107.37792999999999</v>
          </cell>
          <cell r="T81">
            <v>3.8168021004238693E-4</v>
          </cell>
          <cell r="U81">
            <v>2.4699999999999989E-2</v>
          </cell>
          <cell r="V81">
            <v>46.682400000000001</v>
          </cell>
          <cell r="W81">
            <v>46.707100000000004</v>
          </cell>
          <cell r="X81">
            <v>1.0099232106317667E-4</v>
          </cell>
          <cell r="Y81">
            <v>4.590000000000316E-3</v>
          </cell>
          <cell r="Z81">
            <v>45.448999999999998</v>
          </cell>
          <cell r="AA81">
            <v>45.453589999999998</v>
          </cell>
          <cell r="AB81">
            <v>3.6058977924418082E-4</v>
          </cell>
          <cell r="AC81">
            <v>1.753E-2</v>
          </cell>
          <cell r="AD81">
            <v>48.614800000000002</v>
          </cell>
          <cell r="AE81">
            <v>48.632330000000003</v>
          </cell>
          <cell r="AF81">
            <v>2.7268874790416312E-4</v>
          </cell>
          <cell r="AG81">
            <v>4.4399999999999553E-3</v>
          </cell>
          <cell r="AH81">
            <v>16.282299999999999</v>
          </cell>
          <cell r="AI81">
            <v>16.286739999999998</v>
          </cell>
          <cell r="AJ81">
            <v>3.045726324868574E-4</v>
          </cell>
          <cell r="AK81">
            <v>4.8428571428572754E-3</v>
          </cell>
          <cell r="AL81">
            <v>15.900499999999999</v>
          </cell>
          <cell r="AM81">
            <v>15.905342857142857</v>
          </cell>
          <cell r="AN81">
            <v>4.7130906091669405E-4</v>
          </cell>
          <cell r="AO81">
            <v>3.5999999999999843E-3</v>
          </cell>
          <cell r="AP81">
            <v>7.6383000000000001</v>
          </cell>
          <cell r="AQ81">
            <v>7.6418999999999997</v>
          </cell>
          <cell r="AR81">
            <v>-1.5891513931557729E-5</v>
          </cell>
          <cell r="AS81">
            <v>-6.599999999998829E-4</v>
          </cell>
          <cell r="AT81">
            <v>41.531599999999997</v>
          </cell>
          <cell r="AU81">
            <v>41.530940000000001</v>
          </cell>
          <cell r="AV81">
            <v>4.32215599310697E-4</v>
          </cell>
          <cell r="AW81">
            <v>1.5299999999999361E-2</v>
          </cell>
          <cell r="AX81">
            <v>35.399000000000001</v>
          </cell>
          <cell r="AY81">
            <v>35.414299999999997</v>
          </cell>
          <cell r="AZ81">
            <v>3.0720364622798321E-4</v>
          </cell>
          <cell r="BA81">
            <v>2.3571428571426928E-3</v>
          </cell>
          <cell r="BB81">
            <v>7.6729000000000003</v>
          </cell>
          <cell r="BC81">
            <v>7.6752571428571432</v>
          </cell>
        </row>
        <row r="82">
          <cell r="B82">
            <v>34</v>
          </cell>
          <cell r="C82">
            <v>4</v>
          </cell>
          <cell r="D82">
            <v>3.7633419725217486E-4</v>
          </cell>
          <cell r="E82">
            <v>2.2506666666666321E-2</v>
          </cell>
          <cell r="F82">
            <v>59.805</v>
          </cell>
          <cell r="G82">
            <v>59.827506666666665</v>
          </cell>
          <cell r="H82">
            <v>5.4486687156834188E-4</v>
          </cell>
          <cell r="I82">
            <v>3.9373333333332997E-2</v>
          </cell>
          <cell r="J82">
            <v>72.262299999999996</v>
          </cell>
          <cell r="K82">
            <v>72.301673333333326</v>
          </cell>
          <cell r="L82">
            <v>8.1120943952801621E-4</v>
          </cell>
          <cell r="M82">
            <v>4.3999999999999595E-4</v>
          </cell>
          <cell r="N82">
            <v>0.54239999999999999</v>
          </cell>
          <cell r="O82">
            <v>0.54283999999999999</v>
          </cell>
          <cell r="P82">
            <v>2.5124731000509903E-4</v>
          </cell>
          <cell r="Q82">
            <v>2.6973333333334418E-2</v>
          </cell>
          <cell r="R82">
            <v>107.35769999999999</v>
          </cell>
          <cell r="S82">
            <v>107.38467333333332</v>
          </cell>
          <cell r="T82">
            <v>5.0890694672318254E-4</v>
          </cell>
          <cell r="U82">
            <v>3.2933333333333321E-2</v>
          </cell>
          <cell r="V82">
            <v>46.682400000000001</v>
          </cell>
          <cell r="W82">
            <v>46.715333333333334</v>
          </cell>
          <cell r="X82">
            <v>1.3465642808423555E-4</v>
          </cell>
          <cell r="Y82">
            <v>6.1200000000004211E-3</v>
          </cell>
          <cell r="Z82">
            <v>45.448999999999998</v>
          </cell>
          <cell r="AA82">
            <v>45.455120000000001</v>
          </cell>
          <cell r="AB82">
            <v>4.8078637232557437E-4</v>
          </cell>
          <cell r="AC82">
            <v>2.3373333333333336E-2</v>
          </cell>
          <cell r="AD82">
            <v>48.614800000000002</v>
          </cell>
          <cell r="AE82">
            <v>48.638173333333334</v>
          </cell>
          <cell r="AF82">
            <v>3.6358499720555085E-4</v>
          </cell>
          <cell r="AG82">
            <v>5.9199999999999401E-3</v>
          </cell>
          <cell r="AH82">
            <v>16.282299999999999</v>
          </cell>
          <cell r="AI82">
            <v>16.288219999999999</v>
          </cell>
          <cell r="AJ82">
            <v>4.0609684331580987E-4</v>
          </cell>
          <cell r="AK82">
            <v>6.4571428571430344E-3</v>
          </cell>
          <cell r="AL82">
            <v>15.900499999999999</v>
          </cell>
          <cell r="AM82">
            <v>15.906957142857141</v>
          </cell>
          <cell r="AN82">
            <v>6.284120812222588E-4</v>
          </cell>
          <cell r="AO82">
            <v>4.7999999999999788E-3</v>
          </cell>
          <cell r="AP82">
            <v>7.6383000000000001</v>
          </cell>
          <cell r="AQ82">
            <v>7.6431000000000004</v>
          </cell>
          <cell r="AR82">
            <v>-2.118868524207697E-5</v>
          </cell>
          <cell r="AS82">
            <v>-8.7999999999984391E-4</v>
          </cell>
          <cell r="AT82">
            <v>41.531599999999997</v>
          </cell>
          <cell r="AU82">
            <v>41.530719999999995</v>
          </cell>
          <cell r="AV82">
            <v>5.7628746574759596E-4</v>
          </cell>
          <cell r="AW82">
            <v>2.0399999999999148E-2</v>
          </cell>
          <cell r="AX82">
            <v>35.399000000000001</v>
          </cell>
          <cell r="AY82">
            <v>35.419400000000003</v>
          </cell>
          <cell r="AZ82">
            <v>4.0960486163731097E-4</v>
          </cell>
          <cell r="BA82">
            <v>3.1428571428569235E-3</v>
          </cell>
          <cell r="BB82">
            <v>7.6729000000000003</v>
          </cell>
          <cell r="BC82">
            <v>7.6760428571428569</v>
          </cell>
        </row>
        <row r="83">
          <cell r="B83">
            <v>35</v>
          </cell>
          <cell r="C83">
            <v>5</v>
          </cell>
          <cell r="D83">
            <v>4.704177465652186E-4</v>
          </cell>
          <cell r="E83">
            <v>2.8133333333332899E-2</v>
          </cell>
          <cell r="F83">
            <v>59.805</v>
          </cell>
          <cell r="G83">
            <v>59.833133333333336</v>
          </cell>
          <cell r="H83">
            <v>6.8108358946042738E-4</v>
          </cell>
          <cell r="I83">
            <v>4.9216666666666242E-2</v>
          </cell>
          <cell r="J83">
            <v>72.262299999999996</v>
          </cell>
          <cell r="K83">
            <v>72.311516666666662</v>
          </cell>
          <cell r="L83">
            <v>1.0140117994100202E-3</v>
          </cell>
          <cell r="M83">
            <v>5.4999999999999494E-4</v>
          </cell>
          <cell r="N83">
            <v>0.54239999999999999</v>
          </cell>
          <cell r="O83">
            <v>0.54295000000000004</v>
          </cell>
          <cell r="P83">
            <v>3.140591375063738E-4</v>
          </cell>
          <cell r="Q83">
            <v>3.3716666666668026E-2</v>
          </cell>
          <cell r="R83">
            <v>107.35769999999999</v>
          </cell>
          <cell r="S83">
            <v>107.39141666666666</v>
          </cell>
          <cell r="T83">
            <v>6.3613368340397815E-4</v>
          </cell>
          <cell r="U83">
            <v>4.116666666666665E-2</v>
          </cell>
          <cell r="V83">
            <v>46.682400000000001</v>
          </cell>
          <cell r="W83">
            <v>46.72356666666667</v>
          </cell>
          <cell r="X83">
            <v>1.6832053510529443E-4</v>
          </cell>
          <cell r="Y83">
            <v>7.650000000000527E-3</v>
          </cell>
          <cell r="Z83">
            <v>45.448999999999998</v>
          </cell>
          <cell r="AA83">
            <v>45.456649999999996</v>
          </cell>
          <cell r="AB83">
            <v>6.0098296540696792E-4</v>
          </cell>
          <cell r="AC83">
            <v>2.9216666666666669E-2</v>
          </cell>
          <cell r="AD83">
            <v>48.614800000000002</v>
          </cell>
          <cell r="AE83">
            <v>48.644016666666673</v>
          </cell>
          <cell r="AF83">
            <v>4.5448124650693857E-4</v>
          </cell>
          <cell r="AG83">
            <v>7.3999999999999249E-3</v>
          </cell>
          <cell r="AH83">
            <v>16.282299999999999</v>
          </cell>
          <cell r="AI83">
            <v>16.2897</v>
          </cell>
          <cell r="AJ83">
            <v>5.0762105414476233E-4</v>
          </cell>
          <cell r="AK83">
            <v>8.0714285714287935E-3</v>
          </cell>
          <cell r="AL83">
            <v>15.900499999999999</v>
          </cell>
          <cell r="AM83">
            <v>15.908571428571427</v>
          </cell>
          <cell r="AN83">
            <v>7.8551510152782345E-4</v>
          </cell>
          <cell r="AO83">
            <v>5.9999999999999732E-3</v>
          </cell>
          <cell r="AP83">
            <v>7.6383000000000001</v>
          </cell>
          <cell r="AQ83">
            <v>7.6443000000000003</v>
          </cell>
          <cell r="AR83">
            <v>-2.648585655259621E-5</v>
          </cell>
          <cell r="AS83">
            <v>-1.0999999999998049E-3</v>
          </cell>
          <cell r="AT83">
            <v>41.531599999999997</v>
          </cell>
          <cell r="AU83">
            <v>41.530499999999996</v>
          </cell>
          <cell r="AV83">
            <v>7.2035933218449492E-4</v>
          </cell>
          <cell r="AW83">
            <v>2.5499999999998937E-2</v>
          </cell>
          <cell r="AX83">
            <v>35.399000000000001</v>
          </cell>
          <cell r="AY83">
            <v>35.424500000000002</v>
          </cell>
          <cell r="AZ83">
            <v>5.1200607704663867E-4</v>
          </cell>
          <cell r="BA83">
            <v>3.9285714285711548E-3</v>
          </cell>
          <cell r="BB83">
            <v>7.6729000000000003</v>
          </cell>
          <cell r="BC83">
            <v>7.6768285714285716</v>
          </cell>
        </row>
        <row r="84">
          <cell r="B84">
            <v>36</v>
          </cell>
          <cell r="C84">
            <v>6</v>
          </cell>
          <cell r="D84">
            <v>5.6450129587826234E-4</v>
          </cell>
          <cell r="E84">
            <v>3.3759999999999478E-2</v>
          </cell>
          <cell r="F84">
            <v>59.805</v>
          </cell>
          <cell r="G84">
            <v>59.838760000000001</v>
          </cell>
          <cell r="H84">
            <v>8.1730030735251288E-4</v>
          </cell>
          <cell r="I84">
            <v>5.9059999999999488E-2</v>
          </cell>
          <cell r="J84">
            <v>72.262299999999996</v>
          </cell>
          <cell r="K84">
            <v>72.321359999999999</v>
          </cell>
          <cell r="L84">
            <v>1.2168141592920243E-3</v>
          </cell>
          <cell r="M84">
            <v>6.5999999999999392E-4</v>
          </cell>
          <cell r="N84">
            <v>0.54239999999999999</v>
          </cell>
          <cell r="O84">
            <v>0.54305999999999999</v>
          </cell>
          <cell r="P84">
            <v>3.7687096500764857E-4</v>
          </cell>
          <cell r="Q84">
            <v>4.0460000000001627E-2</v>
          </cell>
          <cell r="R84">
            <v>107.35769999999999</v>
          </cell>
          <cell r="S84">
            <v>107.39815999999999</v>
          </cell>
          <cell r="T84">
            <v>7.6336042008477386E-4</v>
          </cell>
          <cell r="U84">
            <v>4.9399999999999979E-2</v>
          </cell>
          <cell r="V84">
            <v>46.682400000000001</v>
          </cell>
          <cell r="W84">
            <v>46.7318</v>
          </cell>
          <cell r="X84">
            <v>2.0198464212635333E-4</v>
          </cell>
          <cell r="Y84">
            <v>9.1800000000006321E-3</v>
          </cell>
          <cell r="Z84">
            <v>45.448999999999998</v>
          </cell>
          <cell r="AA84">
            <v>45.458179999999999</v>
          </cell>
          <cell r="AB84">
            <v>7.2117955848836164E-4</v>
          </cell>
          <cell r="AC84">
            <v>3.5060000000000001E-2</v>
          </cell>
          <cell r="AD84">
            <v>48.614800000000002</v>
          </cell>
          <cell r="AE84">
            <v>48.649860000000004</v>
          </cell>
          <cell r="AF84">
            <v>5.4537749580832625E-4</v>
          </cell>
          <cell r="AG84">
            <v>8.8799999999999105E-3</v>
          </cell>
          <cell r="AH84">
            <v>16.282299999999999</v>
          </cell>
          <cell r="AI84">
            <v>16.291180000000001</v>
          </cell>
          <cell r="AJ84">
            <v>6.091452649737148E-4</v>
          </cell>
          <cell r="AK84">
            <v>9.6857142857145508E-3</v>
          </cell>
          <cell r="AL84">
            <v>15.900499999999999</v>
          </cell>
          <cell r="AM84">
            <v>15.910185714285713</v>
          </cell>
          <cell r="AN84">
            <v>9.426181218333881E-4</v>
          </cell>
          <cell r="AO84">
            <v>7.1999999999999686E-3</v>
          </cell>
          <cell r="AP84">
            <v>7.6383000000000001</v>
          </cell>
          <cell r="AQ84">
            <v>7.6455000000000002</v>
          </cell>
          <cell r="AR84">
            <v>-3.1783027863115458E-5</v>
          </cell>
          <cell r="AS84">
            <v>-1.3199999999997658E-3</v>
          </cell>
          <cell r="AT84">
            <v>41.531599999999997</v>
          </cell>
          <cell r="AU84">
            <v>41.530279999999998</v>
          </cell>
          <cell r="AV84">
            <v>8.6443119862139399E-4</v>
          </cell>
          <cell r="AW84">
            <v>3.0599999999998722E-2</v>
          </cell>
          <cell r="AX84">
            <v>35.399000000000001</v>
          </cell>
          <cell r="AY84">
            <v>35.429600000000001</v>
          </cell>
          <cell r="AZ84">
            <v>6.1440729245596643E-4</v>
          </cell>
          <cell r="BA84">
            <v>4.7142857142853855E-3</v>
          </cell>
          <cell r="BB84">
            <v>7.6729000000000003</v>
          </cell>
          <cell r="BC84">
            <v>7.6776142857142853</v>
          </cell>
        </row>
        <row r="85">
          <cell r="B85">
            <v>37</v>
          </cell>
          <cell r="C85">
            <v>7</v>
          </cell>
          <cell r="D85">
            <v>6.5858484519130608E-4</v>
          </cell>
          <cell r="E85">
            <v>3.9386666666666056E-2</v>
          </cell>
          <cell r="F85">
            <v>59.805</v>
          </cell>
          <cell r="G85">
            <v>59.844386666666665</v>
          </cell>
          <cell r="H85">
            <v>9.5351702524459838E-4</v>
          </cell>
          <cell r="I85">
            <v>6.8903333333332734E-2</v>
          </cell>
          <cell r="J85">
            <v>72.262299999999996</v>
          </cell>
          <cell r="K85">
            <v>72.331203333333335</v>
          </cell>
          <cell r="L85">
            <v>1.4196165191740283E-3</v>
          </cell>
          <cell r="M85">
            <v>7.6999999999999291E-4</v>
          </cell>
          <cell r="N85">
            <v>0.54239999999999999</v>
          </cell>
          <cell r="O85">
            <v>0.54316999999999993</v>
          </cell>
          <cell r="P85">
            <v>4.3968279250892334E-4</v>
          </cell>
          <cell r="Q85">
            <v>4.7203333333335235E-2</v>
          </cell>
          <cell r="R85">
            <v>107.35769999999999</v>
          </cell>
          <cell r="S85">
            <v>107.40490333333332</v>
          </cell>
          <cell r="T85">
            <v>8.9058715676556947E-4</v>
          </cell>
          <cell r="U85">
            <v>5.7633333333333307E-2</v>
          </cell>
          <cell r="V85">
            <v>46.682400000000001</v>
          </cell>
          <cell r="W85">
            <v>46.740033333333336</v>
          </cell>
          <cell r="X85">
            <v>2.3564874914741221E-4</v>
          </cell>
          <cell r="Y85">
            <v>1.0710000000000738E-2</v>
          </cell>
          <cell r="Z85">
            <v>45.448999999999998</v>
          </cell>
          <cell r="AA85">
            <v>45.459710000000001</v>
          </cell>
          <cell r="AB85">
            <v>8.4137615156975514E-4</v>
          </cell>
          <cell r="AC85">
            <v>4.0903333333333333E-2</v>
          </cell>
          <cell r="AD85">
            <v>48.614800000000002</v>
          </cell>
          <cell r="AE85">
            <v>48.655703333333335</v>
          </cell>
          <cell r="AF85">
            <v>6.3627374510971397E-4</v>
          </cell>
          <cell r="AG85">
            <v>1.0359999999999895E-2</v>
          </cell>
          <cell r="AH85">
            <v>16.282299999999999</v>
          </cell>
          <cell r="AI85">
            <v>16.292659999999998</v>
          </cell>
          <cell r="AJ85">
            <v>7.1066947580266727E-4</v>
          </cell>
          <cell r="AK85">
            <v>1.130000000000031E-2</v>
          </cell>
          <cell r="AL85">
            <v>15.900499999999999</v>
          </cell>
          <cell r="AM85">
            <v>15.911799999999999</v>
          </cell>
          <cell r="AN85">
            <v>1.0997211421389529E-3</v>
          </cell>
          <cell r="AO85">
            <v>8.3999999999999631E-3</v>
          </cell>
          <cell r="AP85">
            <v>7.6383000000000001</v>
          </cell>
          <cell r="AQ85">
            <v>7.6467000000000001</v>
          </cell>
          <cell r="AR85">
            <v>-3.7080199173634702E-5</v>
          </cell>
          <cell r="AS85">
            <v>-1.5399999999997267E-3</v>
          </cell>
          <cell r="AT85">
            <v>41.531599999999997</v>
          </cell>
          <cell r="AU85">
            <v>41.530059999999999</v>
          </cell>
          <cell r="AV85">
            <v>1.008503065058293E-3</v>
          </cell>
          <cell r="AW85">
            <v>3.5699999999998511E-2</v>
          </cell>
          <cell r="AX85">
            <v>35.399000000000001</v>
          </cell>
          <cell r="AY85">
            <v>35.434699999999999</v>
          </cell>
          <cell r="AZ85">
            <v>7.1680850786529418E-4</v>
          </cell>
          <cell r="BA85">
            <v>5.4999999999996163E-3</v>
          </cell>
          <cell r="BB85">
            <v>7.6729000000000003</v>
          </cell>
          <cell r="BC85">
            <v>7.6783999999999999</v>
          </cell>
        </row>
        <row r="86">
          <cell r="B86">
            <v>38</v>
          </cell>
          <cell r="C86">
            <v>8</v>
          </cell>
          <cell r="D86">
            <v>7.5266839450434972E-4</v>
          </cell>
          <cell r="E86">
            <v>4.5013333333332642E-2</v>
          </cell>
          <cell r="F86">
            <v>59.805</v>
          </cell>
          <cell r="G86">
            <v>59.85001333333333</v>
          </cell>
          <cell r="H86">
            <v>1.0897337431366838E-3</v>
          </cell>
          <cell r="I86">
            <v>7.8746666666665993E-2</v>
          </cell>
          <cell r="J86">
            <v>72.262299999999996</v>
          </cell>
          <cell r="K86">
            <v>72.341046666666657</v>
          </cell>
          <cell r="L86">
            <v>1.6224188790560324E-3</v>
          </cell>
          <cell r="M86">
            <v>8.799999999999919E-4</v>
          </cell>
          <cell r="N86">
            <v>0.54239999999999999</v>
          </cell>
          <cell r="O86">
            <v>0.54327999999999999</v>
          </cell>
          <cell r="P86">
            <v>5.0249462001019805E-4</v>
          </cell>
          <cell r="Q86">
            <v>5.3946666666668835E-2</v>
          </cell>
          <cell r="R86">
            <v>107.35769999999999</v>
          </cell>
          <cell r="S86">
            <v>107.41164666666667</v>
          </cell>
          <cell r="T86">
            <v>1.0178138934463651E-3</v>
          </cell>
          <cell r="U86">
            <v>6.5866666666666643E-2</v>
          </cell>
          <cell r="V86">
            <v>46.682400000000001</v>
          </cell>
          <cell r="W86">
            <v>46.748266666666666</v>
          </cell>
          <cell r="X86">
            <v>2.6931285616847109E-4</v>
          </cell>
          <cell r="Y86">
            <v>1.2240000000000842E-2</v>
          </cell>
          <cell r="Z86">
            <v>45.448999999999998</v>
          </cell>
          <cell r="AA86">
            <v>45.461239999999997</v>
          </cell>
          <cell r="AB86">
            <v>9.6157274465114874E-4</v>
          </cell>
          <cell r="AC86">
            <v>4.6746666666666672E-2</v>
          </cell>
          <cell r="AD86">
            <v>48.614800000000002</v>
          </cell>
          <cell r="AE86">
            <v>48.661546666666666</v>
          </cell>
          <cell r="AF86">
            <v>7.271699944111017E-4</v>
          </cell>
          <cell r="AG86">
            <v>1.183999999999988E-2</v>
          </cell>
          <cell r="AH86">
            <v>16.282299999999999</v>
          </cell>
          <cell r="AI86">
            <v>16.294139999999999</v>
          </cell>
          <cell r="AJ86">
            <v>8.1219368663161973E-4</v>
          </cell>
          <cell r="AK86">
            <v>1.2914285714286069E-2</v>
          </cell>
          <cell r="AL86">
            <v>15.900499999999999</v>
          </cell>
          <cell r="AM86">
            <v>15.913414285714286</v>
          </cell>
          <cell r="AN86">
            <v>1.2568241624445176E-3</v>
          </cell>
          <cell r="AO86">
            <v>9.5999999999999575E-3</v>
          </cell>
          <cell r="AP86">
            <v>7.6383000000000001</v>
          </cell>
          <cell r="AQ86">
            <v>7.6478999999999999</v>
          </cell>
          <cell r="AR86">
            <v>-4.2377370484153939E-5</v>
          </cell>
          <cell r="AS86">
            <v>-1.7599999999996878E-3</v>
          </cell>
          <cell r="AT86">
            <v>41.531599999999997</v>
          </cell>
          <cell r="AU86">
            <v>41.52984</v>
          </cell>
          <cell r="AV86">
            <v>1.1525749314951919E-3</v>
          </cell>
          <cell r="AW86">
            <v>4.0799999999998296E-2</v>
          </cell>
          <cell r="AX86">
            <v>35.399000000000001</v>
          </cell>
          <cell r="AY86">
            <v>35.439799999999998</v>
          </cell>
          <cell r="AZ86">
            <v>8.1920972327462194E-4</v>
          </cell>
          <cell r="BA86">
            <v>6.2857142857138471E-3</v>
          </cell>
          <cell r="BB86">
            <v>7.6729000000000003</v>
          </cell>
          <cell r="BC86">
            <v>7.6791857142857145</v>
          </cell>
        </row>
        <row r="87">
          <cell r="B87">
            <v>39</v>
          </cell>
          <cell r="C87">
            <v>9</v>
          </cell>
          <cell r="D87">
            <v>8.4675194381739346E-4</v>
          </cell>
          <cell r="E87">
            <v>5.063999999999922E-2</v>
          </cell>
          <cell r="F87">
            <v>59.805</v>
          </cell>
          <cell r="G87">
            <v>59.855640000000001</v>
          </cell>
          <cell r="H87">
            <v>1.2259504610287694E-3</v>
          </cell>
          <cell r="I87">
            <v>8.8589999999999239E-2</v>
          </cell>
          <cell r="J87">
            <v>72.262299999999996</v>
          </cell>
          <cell r="K87">
            <v>72.350889999999993</v>
          </cell>
          <cell r="L87">
            <v>1.8252212389380366E-3</v>
          </cell>
          <cell r="M87">
            <v>9.8999999999999089E-4</v>
          </cell>
          <cell r="N87">
            <v>0.54239999999999999</v>
          </cell>
          <cell r="O87">
            <v>0.54339000000000004</v>
          </cell>
          <cell r="P87">
            <v>5.6530644751147277E-4</v>
          </cell>
          <cell r="Q87">
            <v>6.0690000000002443E-2</v>
          </cell>
          <cell r="R87">
            <v>107.35769999999999</v>
          </cell>
          <cell r="S87">
            <v>107.41839</v>
          </cell>
          <cell r="T87">
            <v>1.1450406301271609E-3</v>
          </cell>
          <cell r="U87">
            <v>7.4099999999999971E-2</v>
          </cell>
          <cell r="V87">
            <v>46.682400000000001</v>
          </cell>
          <cell r="W87">
            <v>46.756500000000003</v>
          </cell>
          <cell r="X87">
            <v>3.0297696318952997E-4</v>
          </cell>
          <cell r="Y87">
            <v>1.3770000000000948E-2</v>
          </cell>
          <cell r="Z87">
            <v>45.448999999999998</v>
          </cell>
          <cell r="AA87">
            <v>45.462769999999999</v>
          </cell>
          <cell r="AB87">
            <v>1.0817693377325425E-3</v>
          </cell>
          <cell r="AC87">
            <v>5.2590000000000005E-2</v>
          </cell>
          <cell r="AD87">
            <v>48.614800000000002</v>
          </cell>
          <cell r="AE87">
            <v>48.667390000000005</v>
          </cell>
          <cell r="AF87">
            <v>8.1806624371248931E-4</v>
          </cell>
          <cell r="AG87">
            <v>1.3319999999999865E-2</v>
          </cell>
          <cell r="AH87">
            <v>16.282299999999999</v>
          </cell>
          <cell r="AI87">
            <v>16.29562</v>
          </cell>
          <cell r="AJ87">
            <v>9.137178974605722E-4</v>
          </cell>
          <cell r="AK87">
            <v>1.4528571428571826E-2</v>
          </cell>
          <cell r="AL87">
            <v>15.900499999999999</v>
          </cell>
          <cell r="AM87">
            <v>15.915028571428572</v>
          </cell>
          <cell r="AN87">
            <v>1.4139271827500824E-3</v>
          </cell>
          <cell r="AO87">
            <v>1.0799999999999952E-2</v>
          </cell>
          <cell r="AP87">
            <v>7.6383000000000001</v>
          </cell>
          <cell r="AQ87">
            <v>7.6490999999999998</v>
          </cell>
          <cell r="AR87">
            <v>-4.7674541794673183E-5</v>
          </cell>
          <cell r="AS87">
            <v>-1.9799999999996487E-3</v>
          </cell>
          <cell r="AT87">
            <v>41.531599999999997</v>
          </cell>
          <cell r="AU87">
            <v>41.529619999999994</v>
          </cell>
          <cell r="AV87">
            <v>1.2966467979320909E-3</v>
          </cell>
          <cell r="AW87">
            <v>4.5899999999998088E-2</v>
          </cell>
          <cell r="AX87">
            <v>35.399000000000001</v>
          </cell>
          <cell r="AY87">
            <v>35.444899999999997</v>
          </cell>
          <cell r="AZ87">
            <v>9.216109386839497E-4</v>
          </cell>
          <cell r="BA87">
            <v>7.0714285714280779E-3</v>
          </cell>
          <cell r="BB87">
            <v>7.6729000000000003</v>
          </cell>
          <cell r="BC87">
            <v>7.6799714285714282</v>
          </cell>
        </row>
        <row r="88">
          <cell r="B88">
            <v>40</v>
          </cell>
          <cell r="C88">
            <v>10</v>
          </cell>
          <cell r="D88">
            <v>9.408354931304372E-4</v>
          </cell>
          <cell r="E88">
            <v>5.6266666666665799E-2</v>
          </cell>
          <cell r="F88">
            <v>59.805</v>
          </cell>
          <cell r="G88">
            <v>59.861266666666666</v>
          </cell>
          <cell r="H88">
            <v>1.3621671789208548E-3</v>
          </cell>
          <cell r="I88">
            <v>9.8433333333332484E-2</v>
          </cell>
          <cell r="J88">
            <v>72.262299999999996</v>
          </cell>
          <cell r="K88">
            <v>72.360733333333329</v>
          </cell>
          <cell r="L88">
            <v>2.0280235988200403E-3</v>
          </cell>
          <cell r="M88">
            <v>1.0999999999999899E-3</v>
          </cell>
          <cell r="N88">
            <v>0.54239999999999999</v>
          </cell>
          <cell r="O88">
            <v>0.54349999999999998</v>
          </cell>
          <cell r="P88">
            <v>6.2811827501274759E-4</v>
          </cell>
          <cell r="Q88">
            <v>6.7433333333336051E-2</v>
          </cell>
          <cell r="R88">
            <v>107.35769999999999</v>
          </cell>
          <cell r="S88">
            <v>107.42513333333333</v>
          </cell>
          <cell r="T88">
            <v>1.2722673668079563E-3</v>
          </cell>
          <cell r="U88">
            <v>8.23333333333333E-2</v>
          </cell>
          <cell r="V88">
            <v>46.682400000000001</v>
          </cell>
          <cell r="W88">
            <v>46.764733333333332</v>
          </cell>
          <cell r="X88">
            <v>3.3664107021058885E-4</v>
          </cell>
          <cell r="Y88">
            <v>1.5300000000001054E-2</v>
          </cell>
          <cell r="Z88">
            <v>45.448999999999998</v>
          </cell>
          <cell r="AA88">
            <v>45.464300000000001</v>
          </cell>
          <cell r="AB88">
            <v>1.2019659308139358E-3</v>
          </cell>
          <cell r="AC88">
            <v>5.8433333333333337E-2</v>
          </cell>
          <cell r="AD88">
            <v>48.614800000000002</v>
          </cell>
          <cell r="AE88">
            <v>48.673233333333336</v>
          </cell>
          <cell r="AF88">
            <v>9.0896249301387715E-4</v>
          </cell>
          <cell r="AG88">
            <v>1.479999999999985E-2</v>
          </cell>
          <cell r="AH88">
            <v>16.282299999999999</v>
          </cell>
          <cell r="AI88">
            <v>16.2971</v>
          </cell>
          <cell r="AJ88">
            <v>1.0152421082895247E-3</v>
          </cell>
          <cell r="AK88">
            <v>1.6142857142857587E-2</v>
          </cell>
          <cell r="AL88">
            <v>15.900499999999999</v>
          </cell>
          <cell r="AM88">
            <v>15.916642857142858</v>
          </cell>
          <cell r="AN88">
            <v>1.5710302030556469E-3</v>
          </cell>
          <cell r="AO88">
            <v>1.1999999999999946E-2</v>
          </cell>
          <cell r="AP88">
            <v>7.6383000000000001</v>
          </cell>
          <cell r="AQ88">
            <v>7.6502999999999997</v>
          </cell>
          <cell r="AR88">
            <v>-5.2971713105192421E-5</v>
          </cell>
          <cell r="AS88">
            <v>-2.1999999999996098E-3</v>
          </cell>
          <cell r="AT88">
            <v>41.531599999999997</v>
          </cell>
          <cell r="AU88">
            <v>41.529399999999995</v>
          </cell>
          <cell r="AV88">
            <v>1.4407186643689898E-3</v>
          </cell>
          <cell r="AW88">
            <v>5.0999999999997873E-2</v>
          </cell>
          <cell r="AX88">
            <v>35.399000000000001</v>
          </cell>
          <cell r="AY88">
            <v>35.449999999999996</v>
          </cell>
          <cell r="AZ88">
            <v>1.0240121540932773E-3</v>
          </cell>
          <cell r="BA88">
            <v>7.8571428571423095E-3</v>
          </cell>
          <cell r="BB88">
            <v>7.6729000000000003</v>
          </cell>
          <cell r="BC88">
            <v>7.6807571428571428</v>
          </cell>
        </row>
        <row r="89">
          <cell r="B89">
            <v>41</v>
          </cell>
          <cell r="C89">
            <v>11</v>
          </cell>
          <cell r="D89">
            <v>1.0349190424434808E-3</v>
          </cell>
          <cell r="E89">
            <v>6.1893333333332377E-2</v>
          </cell>
          <cell r="F89">
            <v>59.805</v>
          </cell>
          <cell r="G89">
            <v>59.86689333333333</v>
          </cell>
          <cell r="H89">
            <v>1.4983838968129401E-3</v>
          </cell>
          <cell r="I89">
            <v>0.10827666666666573</v>
          </cell>
          <cell r="J89">
            <v>72.262299999999996</v>
          </cell>
          <cell r="K89">
            <v>72.370576666666665</v>
          </cell>
          <cell r="L89">
            <v>2.2308259587020445E-3</v>
          </cell>
          <cell r="M89">
            <v>1.2099999999999889E-3</v>
          </cell>
          <cell r="N89">
            <v>0.54239999999999999</v>
          </cell>
          <cell r="O89">
            <v>0.54360999999999993</v>
          </cell>
          <cell r="P89">
            <v>6.9093010251402242E-4</v>
          </cell>
          <cell r="Q89">
            <v>7.4176666666669652E-2</v>
          </cell>
          <cell r="R89">
            <v>107.35769999999999</v>
          </cell>
          <cell r="S89">
            <v>107.43187666666667</v>
          </cell>
          <cell r="T89">
            <v>1.3994941034887521E-3</v>
          </cell>
          <cell r="U89">
            <v>9.0566666666666629E-2</v>
          </cell>
          <cell r="V89">
            <v>46.682400000000001</v>
          </cell>
          <cell r="W89">
            <v>46.772966666666669</v>
          </cell>
          <cell r="X89">
            <v>3.7030517723164773E-4</v>
          </cell>
          <cell r="Y89">
            <v>1.683000000000116E-2</v>
          </cell>
          <cell r="Z89">
            <v>45.448999999999998</v>
          </cell>
          <cell r="AA89">
            <v>45.465829999999997</v>
          </cell>
          <cell r="AB89">
            <v>1.3221625238953295E-3</v>
          </cell>
          <cell r="AC89">
            <v>6.4276666666666676E-2</v>
          </cell>
          <cell r="AD89">
            <v>48.614800000000002</v>
          </cell>
          <cell r="AE89">
            <v>48.679076666666667</v>
          </cell>
          <cell r="AF89">
            <v>9.9985874231526477E-4</v>
          </cell>
          <cell r="AG89">
            <v>1.6279999999999836E-2</v>
          </cell>
          <cell r="AH89">
            <v>16.282299999999999</v>
          </cell>
          <cell r="AI89">
            <v>16.298579999999998</v>
          </cell>
          <cell r="AJ89">
            <v>1.116766319118477E-3</v>
          </cell>
          <cell r="AK89">
            <v>1.7757142857143342E-2</v>
          </cell>
          <cell r="AL89">
            <v>15.900499999999999</v>
          </cell>
          <cell r="AM89">
            <v>15.918257142857142</v>
          </cell>
          <cell r="AN89">
            <v>1.7281332233612117E-3</v>
          </cell>
          <cell r="AO89">
            <v>1.3199999999999943E-2</v>
          </cell>
          <cell r="AP89">
            <v>7.6383000000000001</v>
          </cell>
          <cell r="AQ89">
            <v>7.6515000000000004</v>
          </cell>
          <cell r="AR89">
            <v>-5.8268884415711671E-5</v>
          </cell>
          <cell r="AS89">
            <v>-2.4199999999995705E-3</v>
          </cell>
          <cell r="AT89">
            <v>41.531599999999997</v>
          </cell>
          <cell r="AU89">
            <v>41.529179999999997</v>
          </cell>
          <cell r="AV89">
            <v>1.584790530805889E-3</v>
          </cell>
          <cell r="AW89">
            <v>5.6099999999997659E-2</v>
          </cell>
          <cell r="AX89">
            <v>35.399000000000001</v>
          </cell>
          <cell r="AY89">
            <v>35.455100000000002</v>
          </cell>
          <cell r="AZ89">
            <v>1.1264133695026051E-3</v>
          </cell>
          <cell r="BA89">
            <v>8.6428571428565394E-3</v>
          </cell>
          <cell r="BB89">
            <v>7.6729000000000003</v>
          </cell>
          <cell r="BC89">
            <v>7.6815428571428566</v>
          </cell>
        </row>
        <row r="90">
          <cell r="B90">
            <v>42</v>
          </cell>
          <cell r="C90">
            <v>12</v>
          </cell>
          <cell r="D90">
            <v>1.1290025917565247E-3</v>
          </cell>
          <cell r="E90">
            <v>6.7519999999998956E-2</v>
          </cell>
          <cell r="F90">
            <v>59.805</v>
          </cell>
          <cell r="G90">
            <v>59.872520000000002</v>
          </cell>
          <cell r="H90">
            <v>1.6346006147050258E-3</v>
          </cell>
          <cell r="I90">
            <v>0.11811999999999898</v>
          </cell>
          <cell r="J90">
            <v>72.262299999999996</v>
          </cell>
          <cell r="K90">
            <v>72.380420000000001</v>
          </cell>
          <cell r="L90">
            <v>2.4336283185840486E-3</v>
          </cell>
          <cell r="M90">
            <v>1.3199999999999878E-3</v>
          </cell>
          <cell r="N90">
            <v>0.54239999999999999</v>
          </cell>
          <cell r="O90">
            <v>0.54371999999999998</v>
          </cell>
          <cell r="P90">
            <v>7.5374193001529713E-4</v>
          </cell>
          <cell r="Q90">
            <v>8.0920000000003253E-2</v>
          </cell>
          <cell r="R90">
            <v>107.35769999999999</v>
          </cell>
          <cell r="S90">
            <v>107.43862</v>
          </cell>
          <cell r="T90">
            <v>1.5267208401695477E-3</v>
          </cell>
          <cell r="U90">
            <v>9.8799999999999957E-2</v>
          </cell>
          <cell r="V90">
            <v>46.682400000000001</v>
          </cell>
          <cell r="W90">
            <v>46.781199999999998</v>
          </cell>
          <cell r="X90">
            <v>4.0396928425270667E-4</v>
          </cell>
          <cell r="Y90">
            <v>1.8360000000001264E-2</v>
          </cell>
          <cell r="Z90">
            <v>45.448999999999998</v>
          </cell>
          <cell r="AA90">
            <v>45.467359999999999</v>
          </cell>
          <cell r="AB90">
            <v>1.4423591169767233E-3</v>
          </cell>
          <cell r="AC90">
            <v>7.0120000000000002E-2</v>
          </cell>
          <cell r="AD90">
            <v>48.614800000000002</v>
          </cell>
          <cell r="AE90">
            <v>48.684920000000005</v>
          </cell>
          <cell r="AF90">
            <v>1.0907549916166525E-3</v>
          </cell>
          <cell r="AG90">
            <v>1.7759999999999821E-2</v>
          </cell>
          <cell r="AH90">
            <v>16.282299999999999</v>
          </cell>
          <cell r="AI90">
            <v>16.300059999999998</v>
          </cell>
          <cell r="AJ90">
            <v>1.2182905299474296E-3</v>
          </cell>
          <cell r="AK90">
            <v>1.9371428571429102E-2</v>
          </cell>
          <cell r="AL90">
            <v>15.900499999999999</v>
          </cell>
          <cell r="AM90">
            <v>15.919871428571428</v>
          </cell>
          <cell r="AN90">
            <v>1.8852362436667762E-3</v>
          </cell>
          <cell r="AO90">
            <v>1.4399999999999937E-2</v>
          </cell>
          <cell r="AP90">
            <v>7.6383000000000001</v>
          </cell>
          <cell r="AQ90">
            <v>7.6527000000000003</v>
          </cell>
          <cell r="AR90">
            <v>-6.3566055726230916E-5</v>
          </cell>
          <cell r="AS90">
            <v>-2.6399999999995316E-3</v>
          </cell>
          <cell r="AT90">
            <v>41.531599999999997</v>
          </cell>
          <cell r="AU90">
            <v>41.528959999999998</v>
          </cell>
          <cell r="AV90">
            <v>1.728862397242788E-3</v>
          </cell>
          <cell r="AW90">
            <v>6.1199999999997444E-2</v>
          </cell>
          <cell r="AX90">
            <v>35.399000000000001</v>
          </cell>
          <cell r="AY90">
            <v>35.4602</v>
          </cell>
          <cell r="AZ90">
            <v>1.2288145849119329E-3</v>
          </cell>
          <cell r="BA90">
            <v>9.4285714285707711E-3</v>
          </cell>
          <cell r="BB90">
            <v>7.6729000000000003</v>
          </cell>
          <cell r="BC90">
            <v>7.6823285714285712</v>
          </cell>
        </row>
        <row r="91">
          <cell r="B91">
            <v>43</v>
          </cell>
          <cell r="C91">
            <v>13</v>
          </cell>
          <cell r="D91">
            <v>1.2230861410695683E-3</v>
          </cell>
          <cell r="E91">
            <v>7.3146666666665541E-2</v>
          </cell>
          <cell r="F91">
            <v>59.805</v>
          </cell>
          <cell r="G91">
            <v>59.878146666666666</v>
          </cell>
          <cell r="H91">
            <v>1.7708173325971111E-3</v>
          </cell>
          <cell r="I91">
            <v>0.12796333333333224</v>
          </cell>
          <cell r="J91">
            <v>72.262299999999996</v>
          </cell>
          <cell r="K91">
            <v>72.390263333333323</v>
          </cell>
          <cell r="L91">
            <v>2.6364306784660524E-3</v>
          </cell>
          <cell r="M91">
            <v>1.4299999999999868E-3</v>
          </cell>
          <cell r="N91">
            <v>0.54239999999999999</v>
          </cell>
          <cell r="O91">
            <v>0.54383000000000004</v>
          </cell>
          <cell r="P91">
            <v>8.1655375751657185E-4</v>
          </cell>
          <cell r="Q91">
            <v>8.7663333333336854E-2</v>
          </cell>
          <cell r="R91">
            <v>107.35769999999999</v>
          </cell>
          <cell r="S91">
            <v>107.44536333333333</v>
          </cell>
          <cell r="T91">
            <v>1.6539475768503433E-3</v>
          </cell>
          <cell r="U91">
            <v>0.10703333333333329</v>
          </cell>
          <cell r="V91">
            <v>46.682400000000001</v>
          </cell>
          <cell r="W91">
            <v>46.789433333333335</v>
          </cell>
          <cell r="X91">
            <v>4.3763339127376555E-4</v>
          </cell>
          <cell r="Y91">
            <v>1.9890000000001368E-2</v>
          </cell>
          <cell r="Z91">
            <v>45.448999999999998</v>
          </cell>
          <cell r="AA91">
            <v>45.468890000000002</v>
          </cell>
          <cell r="AB91">
            <v>1.5625557100581167E-3</v>
          </cell>
          <cell r="AC91">
            <v>7.5963333333333341E-2</v>
          </cell>
          <cell r="AD91">
            <v>48.614800000000002</v>
          </cell>
          <cell r="AE91">
            <v>48.690763333333337</v>
          </cell>
          <cell r="AF91">
            <v>1.1816512409180402E-3</v>
          </cell>
          <cell r="AG91">
            <v>1.9239999999999806E-2</v>
          </cell>
          <cell r="AH91">
            <v>16.282299999999999</v>
          </cell>
          <cell r="AI91">
            <v>16.301539999999999</v>
          </cell>
          <cell r="AJ91">
            <v>1.319814740776382E-3</v>
          </cell>
          <cell r="AK91">
            <v>2.0985714285714861E-2</v>
          </cell>
          <cell r="AL91">
            <v>15.900499999999999</v>
          </cell>
          <cell r="AM91">
            <v>15.921485714285714</v>
          </cell>
          <cell r="AN91">
            <v>2.0423392639723407E-3</v>
          </cell>
          <cell r="AO91">
            <v>1.5599999999999932E-2</v>
          </cell>
          <cell r="AP91">
            <v>7.6383000000000001</v>
          </cell>
          <cell r="AQ91">
            <v>7.6539000000000001</v>
          </cell>
          <cell r="AR91">
            <v>-6.8863227036750166E-5</v>
          </cell>
          <cell r="AS91">
            <v>-2.8599999999994927E-3</v>
          </cell>
          <cell r="AT91">
            <v>41.531599999999997</v>
          </cell>
          <cell r="AU91">
            <v>41.528739999999999</v>
          </cell>
          <cell r="AV91">
            <v>1.872934263679687E-3</v>
          </cell>
          <cell r="AW91">
            <v>6.6299999999997236E-2</v>
          </cell>
          <cell r="AX91">
            <v>35.399000000000001</v>
          </cell>
          <cell r="AY91">
            <v>35.465299999999999</v>
          </cell>
          <cell r="AZ91">
            <v>1.3312158003212606E-3</v>
          </cell>
          <cell r="BA91">
            <v>1.0214285714285001E-2</v>
          </cell>
          <cell r="BB91">
            <v>7.6729000000000003</v>
          </cell>
          <cell r="BC91">
            <v>7.6831142857142849</v>
          </cell>
        </row>
        <row r="92">
          <cell r="B92">
            <v>44</v>
          </cell>
          <cell r="C92">
            <v>14</v>
          </cell>
          <cell r="D92">
            <v>1.3171696903826122E-3</v>
          </cell>
          <cell r="E92">
            <v>7.8773333333332113E-2</v>
          </cell>
          <cell r="F92">
            <v>59.805</v>
          </cell>
          <cell r="G92">
            <v>59.88377333333333</v>
          </cell>
          <cell r="H92">
            <v>1.9070340504891968E-3</v>
          </cell>
          <cell r="I92">
            <v>0.13780666666666547</v>
          </cell>
          <cell r="J92">
            <v>72.262299999999996</v>
          </cell>
          <cell r="K92">
            <v>72.400106666666659</v>
          </cell>
          <cell r="L92">
            <v>2.8392330383480565E-3</v>
          </cell>
          <cell r="M92">
            <v>1.5399999999999858E-3</v>
          </cell>
          <cell r="N92">
            <v>0.54239999999999999</v>
          </cell>
          <cell r="O92">
            <v>0.54393999999999998</v>
          </cell>
          <cell r="P92">
            <v>8.7936558501784667E-4</v>
          </cell>
          <cell r="Q92">
            <v>9.4406666666670469E-2</v>
          </cell>
          <cell r="R92">
            <v>107.35769999999999</v>
          </cell>
          <cell r="S92">
            <v>107.45210666666667</v>
          </cell>
          <cell r="T92">
            <v>1.7811743135311389E-3</v>
          </cell>
          <cell r="U92">
            <v>0.11526666666666661</v>
          </cell>
          <cell r="V92">
            <v>46.682400000000001</v>
          </cell>
          <cell r="W92">
            <v>46.797666666666665</v>
          </cell>
          <cell r="X92">
            <v>4.7129749829482443E-4</v>
          </cell>
          <cell r="Y92">
            <v>2.1420000000001476E-2</v>
          </cell>
          <cell r="Z92">
            <v>45.448999999999998</v>
          </cell>
          <cell r="AA92">
            <v>45.470419999999997</v>
          </cell>
          <cell r="AB92">
            <v>1.6827523031395103E-3</v>
          </cell>
          <cell r="AC92">
            <v>8.1806666666666666E-2</v>
          </cell>
          <cell r="AD92">
            <v>48.614800000000002</v>
          </cell>
          <cell r="AE92">
            <v>48.696606666666668</v>
          </cell>
          <cell r="AF92">
            <v>1.2725474902194279E-3</v>
          </cell>
          <cell r="AG92">
            <v>2.0719999999999791E-2</v>
          </cell>
          <cell r="AH92">
            <v>16.282299999999999</v>
          </cell>
          <cell r="AI92">
            <v>16.30302</v>
          </cell>
          <cell r="AJ92">
            <v>1.4213389516053345E-3</v>
          </cell>
          <cell r="AK92">
            <v>2.260000000000062E-2</v>
          </cell>
          <cell r="AL92">
            <v>15.900499999999999</v>
          </cell>
          <cell r="AM92">
            <v>15.9231</v>
          </cell>
          <cell r="AN92">
            <v>2.1994422842779057E-3</v>
          </cell>
          <cell r="AO92">
            <v>1.6799999999999926E-2</v>
          </cell>
          <cell r="AP92">
            <v>7.6383000000000001</v>
          </cell>
          <cell r="AQ92">
            <v>7.6551</v>
          </cell>
          <cell r="AR92">
            <v>-7.4160398347269404E-5</v>
          </cell>
          <cell r="AS92">
            <v>-3.0799999999994534E-3</v>
          </cell>
          <cell r="AT92">
            <v>41.531599999999997</v>
          </cell>
          <cell r="AU92">
            <v>41.52852</v>
          </cell>
          <cell r="AV92">
            <v>2.0170061301165859E-3</v>
          </cell>
          <cell r="AW92">
            <v>7.1399999999997021E-2</v>
          </cell>
          <cell r="AX92">
            <v>35.399000000000001</v>
          </cell>
          <cell r="AY92">
            <v>35.470399999999998</v>
          </cell>
          <cell r="AZ92">
            <v>1.4336170157305884E-3</v>
          </cell>
          <cell r="BA92">
            <v>1.0999999999999233E-2</v>
          </cell>
          <cell r="BB92">
            <v>7.6729000000000003</v>
          </cell>
          <cell r="BC92">
            <v>7.6838999999999995</v>
          </cell>
        </row>
        <row r="93">
          <cell r="B93">
            <v>45</v>
          </cell>
          <cell r="C93">
            <v>15</v>
          </cell>
          <cell r="D93">
            <v>1.4112532396956558E-3</v>
          </cell>
          <cell r="E93">
            <v>8.4399999999998698E-2</v>
          </cell>
          <cell r="F93">
            <v>59.805</v>
          </cell>
          <cell r="G93">
            <v>59.889399999999995</v>
          </cell>
          <cell r="H93">
            <v>2.0432507683812821E-3</v>
          </cell>
          <cell r="I93">
            <v>0.14764999999999873</v>
          </cell>
          <cell r="J93">
            <v>72.262299999999996</v>
          </cell>
          <cell r="K93">
            <v>72.409949999999995</v>
          </cell>
          <cell r="L93">
            <v>3.0420353982300607E-3</v>
          </cell>
          <cell r="M93">
            <v>1.6499999999999848E-3</v>
          </cell>
          <cell r="N93">
            <v>0.54239999999999999</v>
          </cell>
          <cell r="O93">
            <v>0.54404999999999992</v>
          </cell>
          <cell r="P93">
            <v>9.4217741251912139E-4</v>
          </cell>
          <cell r="Q93">
            <v>0.10115000000000407</v>
          </cell>
          <cell r="R93">
            <v>107.35769999999999</v>
          </cell>
          <cell r="S93">
            <v>107.45885</v>
          </cell>
          <cell r="T93">
            <v>1.9084010502119345E-3</v>
          </cell>
          <cell r="U93">
            <v>0.12349999999999994</v>
          </cell>
          <cell r="V93">
            <v>46.682400000000001</v>
          </cell>
          <cell r="W93">
            <v>46.805900000000001</v>
          </cell>
          <cell r="X93">
            <v>5.0496160531588331E-4</v>
          </cell>
          <cell r="Y93">
            <v>2.295000000000158E-2</v>
          </cell>
          <cell r="Z93">
            <v>45.448999999999998</v>
          </cell>
          <cell r="AA93">
            <v>45.47195</v>
          </cell>
          <cell r="AB93">
            <v>1.8029488962209039E-3</v>
          </cell>
          <cell r="AC93">
            <v>8.7650000000000006E-2</v>
          </cell>
          <cell r="AD93">
            <v>48.614800000000002</v>
          </cell>
          <cell r="AE93">
            <v>48.702449999999999</v>
          </cell>
          <cell r="AF93">
            <v>1.3634437395208157E-3</v>
          </cell>
          <cell r="AG93">
            <v>2.2199999999999775E-2</v>
          </cell>
          <cell r="AH93">
            <v>16.282299999999999</v>
          </cell>
          <cell r="AI93">
            <v>16.304499999999997</v>
          </cell>
          <cell r="AJ93">
            <v>1.5228631624342871E-3</v>
          </cell>
          <cell r="AK93">
            <v>2.4214285714286379E-2</v>
          </cell>
          <cell r="AL93">
            <v>15.900499999999999</v>
          </cell>
          <cell r="AM93">
            <v>15.924714285714286</v>
          </cell>
          <cell r="AN93">
            <v>2.3565453045834707E-3</v>
          </cell>
          <cell r="AO93">
            <v>1.7999999999999922E-2</v>
          </cell>
          <cell r="AP93">
            <v>7.6383000000000001</v>
          </cell>
          <cell r="AQ93">
            <v>7.6562999999999999</v>
          </cell>
          <cell r="AR93">
            <v>-7.9457569657788641E-5</v>
          </cell>
          <cell r="AS93">
            <v>-3.2999999999994145E-3</v>
          </cell>
          <cell r="AT93">
            <v>41.531599999999997</v>
          </cell>
          <cell r="AU93">
            <v>41.528300000000002</v>
          </cell>
          <cell r="AV93">
            <v>2.1610779965534851E-3</v>
          </cell>
          <cell r="AW93">
            <v>7.6499999999996807E-2</v>
          </cell>
          <cell r="AX93">
            <v>35.399000000000001</v>
          </cell>
          <cell r="AY93">
            <v>35.475499999999997</v>
          </cell>
          <cell r="AZ93">
            <v>1.5360182311399161E-3</v>
          </cell>
          <cell r="BA93">
            <v>1.1785714285713464E-2</v>
          </cell>
          <cell r="BB93">
            <v>7.6729000000000003</v>
          </cell>
          <cell r="BC93">
            <v>7.6846857142857141</v>
          </cell>
        </row>
        <row r="94">
          <cell r="B94">
            <v>46</v>
          </cell>
          <cell r="C94">
            <v>16</v>
          </cell>
          <cell r="D94">
            <v>1.5053367890086994E-3</v>
          </cell>
          <cell r="E94">
            <v>9.0026666666665284E-2</v>
          </cell>
          <cell r="F94">
            <v>59.805</v>
          </cell>
          <cell r="G94">
            <v>59.895026666666666</v>
          </cell>
          <cell r="H94">
            <v>2.1794674862733675E-3</v>
          </cell>
          <cell r="I94">
            <v>0.15749333333333199</v>
          </cell>
          <cell r="J94">
            <v>72.262299999999996</v>
          </cell>
          <cell r="K94">
            <v>72.419793333333331</v>
          </cell>
          <cell r="L94">
            <v>3.2448377581120649E-3</v>
          </cell>
          <cell r="M94">
            <v>1.7599999999999838E-3</v>
          </cell>
          <cell r="N94">
            <v>0.54239999999999999</v>
          </cell>
          <cell r="O94">
            <v>0.54415999999999998</v>
          </cell>
          <cell r="P94">
            <v>1.0049892400203961E-3</v>
          </cell>
          <cell r="Q94">
            <v>0.10789333333333767</v>
          </cell>
          <cell r="R94">
            <v>107.35769999999999</v>
          </cell>
          <cell r="S94">
            <v>107.46559333333333</v>
          </cell>
          <cell r="T94">
            <v>2.0356277868927302E-3</v>
          </cell>
          <cell r="U94">
            <v>0.13173333333333329</v>
          </cell>
          <cell r="V94">
            <v>46.682400000000001</v>
          </cell>
          <cell r="W94">
            <v>46.814133333333338</v>
          </cell>
          <cell r="X94">
            <v>5.3862571233694219E-4</v>
          </cell>
          <cell r="Y94">
            <v>2.4480000000001684E-2</v>
          </cell>
          <cell r="Z94">
            <v>45.448999999999998</v>
          </cell>
          <cell r="AA94">
            <v>45.473480000000002</v>
          </cell>
          <cell r="AB94">
            <v>1.9231454893022975E-3</v>
          </cell>
          <cell r="AC94">
            <v>9.3493333333333345E-2</v>
          </cell>
          <cell r="AD94">
            <v>48.614800000000002</v>
          </cell>
          <cell r="AE94">
            <v>48.708293333333337</v>
          </cell>
          <cell r="AF94">
            <v>1.4543399888222034E-3</v>
          </cell>
          <cell r="AG94">
            <v>2.367999999999976E-2</v>
          </cell>
          <cell r="AH94">
            <v>16.282299999999999</v>
          </cell>
          <cell r="AI94">
            <v>16.305979999999998</v>
          </cell>
          <cell r="AJ94">
            <v>1.6243873732632395E-3</v>
          </cell>
          <cell r="AK94">
            <v>2.5828571428572138E-2</v>
          </cell>
          <cell r="AL94">
            <v>15.900499999999999</v>
          </cell>
          <cell r="AM94">
            <v>15.926328571428572</v>
          </cell>
          <cell r="AN94">
            <v>2.5136483248890352E-3</v>
          </cell>
          <cell r="AO94">
            <v>1.9199999999999915E-2</v>
          </cell>
          <cell r="AP94">
            <v>7.6383000000000001</v>
          </cell>
          <cell r="AQ94">
            <v>7.6574999999999998</v>
          </cell>
          <cell r="AR94">
            <v>-8.4754740968307878E-5</v>
          </cell>
          <cell r="AS94">
            <v>-3.5199999999993756E-3</v>
          </cell>
          <cell r="AT94">
            <v>41.531599999999997</v>
          </cell>
          <cell r="AU94">
            <v>41.528079999999996</v>
          </cell>
          <cell r="AV94">
            <v>2.3051498629903838E-3</v>
          </cell>
          <cell r="AW94">
            <v>8.1599999999996592E-2</v>
          </cell>
          <cell r="AX94">
            <v>35.399000000000001</v>
          </cell>
          <cell r="AY94">
            <v>35.480599999999995</v>
          </cell>
          <cell r="AZ94">
            <v>1.6384194465492439E-3</v>
          </cell>
          <cell r="BA94">
            <v>1.2571428571427694E-2</v>
          </cell>
          <cell r="BB94">
            <v>7.6729000000000003</v>
          </cell>
          <cell r="BC94">
            <v>7.6854714285714278</v>
          </cell>
        </row>
        <row r="95">
          <cell r="B95">
            <v>47</v>
          </cell>
          <cell r="C95">
            <v>17</v>
          </cell>
          <cell r="D95">
            <v>1.5994203383217433E-3</v>
          </cell>
          <cell r="E95">
            <v>9.5653333333331855E-2</v>
          </cell>
          <cell r="F95">
            <v>59.805</v>
          </cell>
          <cell r="G95">
            <v>59.900653333333331</v>
          </cell>
          <cell r="H95">
            <v>2.3156842041654534E-3</v>
          </cell>
          <cell r="I95">
            <v>0.16733666666666522</v>
          </cell>
          <cell r="J95">
            <v>72.262299999999996</v>
          </cell>
          <cell r="K95">
            <v>72.429636666666667</v>
          </cell>
          <cell r="L95">
            <v>3.4476401179940686E-3</v>
          </cell>
          <cell r="M95">
            <v>1.8699999999999828E-3</v>
          </cell>
          <cell r="N95">
            <v>0.54239999999999999</v>
          </cell>
          <cell r="O95">
            <v>0.54427000000000003</v>
          </cell>
          <cell r="P95">
            <v>1.0678010675216709E-3</v>
          </cell>
          <cell r="Q95">
            <v>0.11463666666667129</v>
          </cell>
          <cell r="R95">
            <v>107.35769999999999</v>
          </cell>
          <cell r="S95">
            <v>107.47233666666666</v>
          </cell>
          <cell r="T95">
            <v>2.1628545235735258E-3</v>
          </cell>
          <cell r="U95">
            <v>0.1399666666666666</v>
          </cell>
          <cell r="V95">
            <v>46.682400000000001</v>
          </cell>
          <cell r="W95">
            <v>46.822366666666667</v>
          </cell>
          <cell r="X95">
            <v>5.7228981935800107E-4</v>
          </cell>
          <cell r="Y95">
            <v>2.6010000000001792E-2</v>
          </cell>
          <cell r="Z95">
            <v>45.448999999999998</v>
          </cell>
          <cell r="AA95">
            <v>45.475009999999997</v>
          </cell>
          <cell r="AB95">
            <v>2.0433420823836911E-3</v>
          </cell>
          <cell r="AC95">
            <v>9.933666666666667E-2</v>
          </cell>
          <cell r="AD95">
            <v>48.614800000000002</v>
          </cell>
          <cell r="AE95">
            <v>48.714136666666668</v>
          </cell>
          <cell r="AF95">
            <v>1.5452362381235911E-3</v>
          </cell>
          <cell r="AG95">
            <v>2.5159999999999745E-2</v>
          </cell>
          <cell r="AH95">
            <v>16.282299999999999</v>
          </cell>
          <cell r="AI95">
            <v>16.307459999999999</v>
          </cell>
          <cell r="AJ95">
            <v>1.7259115840921918E-3</v>
          </cell>
          <cell r="AK95">
            <v>2.7442857142857897E-2</v>
          </cell>
          <cell r="AL95">
            <v>15.900499999999999</v>
          </cell>
          <cell r="AM95">
            <v>15.927942857142858</v>
          </cell>
          <cell r="AN95">
            <v>2.6707513451945998E-3</v>
          </cell>
          <cell r="AO95">
            <v>2.0399999999999911E-2</v>
          </cell>
          <cell r="AP95">
            <v>7.6383000000000001</v>
          </cell>
          <cell r="AQ95">
            <v>7.6586999999999996</v>
          </cell>
          <cell r="AR95">
            <v>-9.0051912278827129E-5</v>
          </cell>
          <cell r="AS95">
            <v>-3.7399999999993363E-3</v>
          </cell>
          <cell r="AT95">
            <v>41.531599999999997</v>
          </cell>
          <cell r="AU95">
            <v>41.527859999999997</v>
          </cell>
          <cell r="AV95">
            <v>2.449221729427283E-3</v>
          </cell>
          <cell r="AW95">
            <v>8.6699999999996377E-2</v>
          </cell>
          <cell r="AX95">
            <v>35.399000000000001</v>
          </cell>
          <cell r="AY95">
            <v>35.485699999999994</v>
          </cell>
          <cell r="AZ95">
            <v>1.7408206619585716E-3</v>
          </cell>
          <cell r="BA95">
            <v>1.3357142857141926E-2</v>
          </cell>
          <cell r="BB95">
            <v>7.6729000000000003</v>
          </cell>
          <cell r="BC95">
            <v>7.6862571428571425</v>
          </cell>
        </row>
        <row r="96">
          <cell r="B96">
            <v>48</v>
          </cell>
          <cell r="C96">
            <v>18</v>
          </cell>
          <cell r="D96">
            <v>1.6935038876347869E-3</v>
          </cell>
          <cell r="E96">
            <v>0.10127999999999844</v>
          </cell>
          <cell r="F96">
            <v>59.805</v>
          </cell>
          <cell r="G96">
            <v>59.906279999999995</v>
          </cell>
          <cell r="H96">
            <v>2.4519009220575387E-3</v>
          </cell>
          <cell r="I96">
            <v>0.17717999999999848</v>
          </cell>
          <cell r="J96">
            <v>72.262299999999996</v>
          </cell>
          <cell r="K96">
            <v>72.439479999999989</v>
          </cell>
          <cell r="L96">
            <v>3.6504424778760732E-3</v>
          </cell>
          <cell r="M96">
            <v>1.9799999999999818E-3</v>
          </cell>
          <cell r="N96">
            <v>0.54239999999999999</v>
          </cell>
          <cell r="O96">
            <v>0.54437999999999998</v>
          </cell>
          <cell r="P96">
            <v>1.1306128950229455E-3</v>
          </cell>
          <cell r="Q96">
            <v>0.12138000000000489</v>
          </cell>
          <cell r="R96">
            <v>107.35769999999999</v>
          </cell>
          <cell r="S96">
            <v>107.47908</v>
          </cell>
          <cell r="T96">
            <v>2.2900812602543218E-3</v>
          </cell>
          <cell r="U96">
            <v>0.14819999999999994</v>
          </cell>
          <cell r="V96">
            <v>46.682400000000001</v>
          </cell>
          <cell r="W96">
            <v>46.830600000000004</v>
          </cell>
          <cell r="X96">
            <v>6.0595392637905995E-4</v>
          </cell>
          <cell r="Y96">
            <v>2.7540000000001896E-2</v>
          </cell>
          <cell r="Z96">
            <v>45.448999999999998</v>
          </cell>
          <cell r="AA96">
            <v>45.47654</v>
          </cell>
          <cell r="AB96">
            <v>2.1635386754650849E-3</v>
          </cell>
          <cell r="AC96">
            <v>0.10518000000000001</v>
          </cell>
          <cell r="AD96">
            <v>48.614800000000002</v>
          </cell>
          <cell r="AE96">
            <v>48.71998</v>
          </cell>
          <cell r="AF96">
            <v>1.6361324874249786E-3</v>
          </cell>
          <cell r="AG96">
            <v>2.663999999999973E-2</v>
          </cell>
          <cell r="AH96">
            <v>16.282299999999999</v>
          </cell>
          <cell r="AI96">
            <v>16.30894</v>
          </cell>
          <cell r="AJ96">
            <v>1.8274357949211444E-3</v>
          </cell>
          <cell r="AK96">
            <v>2.9057142857143652E-2</v>
          </cell>
          <cell r="AL96">
            <v>15.900499999999999</v>
          </cell>
          <cell r="AM96">
            <v>15.929557142857142</v>
          </cell>
          <cell r="AN96">
            <v>2.8278543655001647E-3</v>
          </cell>
          <cell r="AO96">
            <v>2.1599999999999904E-2</v>
          </cell>
          <cell r="AP96">
            <v>7.6383000000000001</v>
          </cell>
          <cell r="AQ96">
            <v>7.6599000000000004</v>
          </cell>
          <cell r="AR96">
            <v>-9.5349083589346367E-5</v>
          </cell>
          <cell r="AS96">
            <v>-3.9599999999992974E-3</v>
          </cell>
          <cell r="AT96">
            <v>41.531599999999997</v>
          </cell>
          <cell r="AU96">
            <v>41.527639999999998</v>
          </cell>
          <cell r="AV96">
            <v>2.5932935958641818E-3</v>
          </cell>
          <cell r="AW96">
            <v>9.1799999999996176E-2</v>
          </cell>
          <cell r="AX96">
            <v>35.399000000000001</v>
          </cell>
          <cell r="AY96">
            <v>35.4908</v>
          </cell>
          <cell r="AZ96">
            <v>1.8432218773678994E-3</v>
          </cell>
          <cell r="BA96">
            <v>1.4142857142856156E-2</v>
          </cell>
          <cell r="BB96">
            <v>7.6729000000000003</v>
          </cell>
          <cell r="BC96">
            <v>7.6870428571428562</v>
          </cell>
        </row>
        <row r="97">
          <cell r="B97">
            <v>49</v>
          </cell>
          <cell r="C97">
            <v>19</v>
          </cell>
          <cell r="D97">
            <v>1.7875874369478308E-3</v>
          </cell>
          <cell r="E97">
            <v>0.10690666666666501</v>
          </cell>
          <cell r="F97">
            <v>59.805</v>
          </cell>
          <cell r="G97">
            <v>59.911906666666667</v>
          </cell>
          <cell r="H97">
            <v>2.5881176399496237E-3</v>
          </cell>
          <cell r="I97">
            <v>0.18702333333333171</v>
          </cell>
          <cell r="J97">
            <v>72.262299999999996</v>
          </cell>
          <cell r="K97">
            <v>72.449323333333325</v>
          </cell>
          <cell r="L97">
            <v>3.8532448377580769E-3</v>
          </cell>
          <cell r="M97">
            <v>2.0899999999999808E-3</v>
          </cell>
          <cell r="N97">
            <v>0.54239999999999999</v>
          </cell>
          <cell r="O97">
            <v>0.54448999999999992</v>
          </cell>
          <cell r="P97">
            <v>1.1934247225242204E-3</v>
          </cell>
          <cell r="Q97">
            <v>0.1281233333333385</v>
          </cell>
          <cell r="R97">
            <v>107.35769999999999</v>
          </cell>
          <cell r="S97">
            <v>107.48582333333333</v>
          </cell>
          <cell r="T97">
            <v>2.417307996935117E-3</v>
          </cell>
          <cell r="U97">
            <v>0.15643333333333326</v>
          </cell>
          <cell r="V97">
            <v>46.682400000000001</v>
          </cell>
          <cell r="W97">
            <v>46.838833333333334</v>
          </cell>
          <cell r="X97">
            <v>6.3961803340011893E-4</v>
          </cell>
          <cell r="Y97">
            <v>2.9070000000002E-2</v>
          </cell>
          <cell r="Z97">
            <v>45.448999999999998</v>
          </cell>
          <cell r="AA97">
            <v>45.478070000000002</v>
          </cell>
          <cell r="AB97">
            <v>2.2837352685464783E-3</v>
          </cell>
          <cell r="AC97">
            <v>0.11102333333333333</v>
          </cell>
          <cell r="AD97">
            <v>48.614800000000002</v>
          </cell>
          <cell r="AE97">
            <v>48.725823333333338</v>
          </cell>
          <cell r="AF97">
            <v>1.7270287367263666E-3</v>
          </cell>
          <cell r="AG97">
            <v>2.8119999999999715E-2</v>
          </cell>
          <cell r="AH97">
            <v>16.282299999999999</v>
          </cell>
          <cell r="AI97">
            <v>16.310420000000001</v>
          </cell>
          <cell r="AJ97">
            <v>1.928960005750097E-3</v>
          </cell>
          <cell r="AK97">
            <v>3.0671428571429411E-2</v>
          </cell>
          <cell r="AL97">
            <v>15.900499999999999</v>
          </cell>
          <cell r="AM97">
            <v>15.931171428571428</v>
          </cell>
          <cell r="AN97">
            <v>2.9849573858057288E-3</v>
          </cell>
          <cell r="AO97">
            <v>2.27999999999999E-2</v>
          </cell>
          <cell r="AP97">
            <v>7.6383000000000001</v>
          </cell>
          <cell r="AQ97">
            <v>7.6611000000000002</v>
          </cell>
          <cell r="AR97">
            <v>-1.006462548998656E-4</v>
          </cell>
          <cell r="AS97">
            <v>-4.1799999999992581E-3</v>
          </cell>
          <cell r="AT97">
            <v>41.531599999999997</v>
          </cell>
          <cell r="AU97">
            <v>41.527419999999999</v>
          </cell>
          <cell r="AV97">
            <v>2.7373654623010809E-3</v>
          </cell>
          <cell r="AW97">
            <v>9.6899999999995962E-2</v>
          </cell>
          <cell r="AX97">
            <v>35.399000000000001</v>
          </cell>
          <cell r="AY97">
            <v>35.495899999999999</v>
          </cell>
          <cell r="AZ97">
            <v>1.9456230927772271E-3</v>
          </cell>
          <cell r="BA97">
            <v>1.4928571428570387E-2</v>
          </cell>
          <cell r="BB97">
            <v>7.6729000000000003</v>
          </cell>
          <cell r="BC97">
            <v>7.6878285714285708</v>
          </cell>
        </row>
        <row r="98">
          <cell r="B98">
            <v>50</v>
          </cell>
          <cell r="C98">
            <v>20</v>
          </cell>
          <cell r="D98">
            <v>1.8816709862608744E-3</v>
          </cell>
          <cell r="E98">
            <v>0.1125333333333316</v>
          </cell>
          <cell r="F98">
            <v>59.805</v>
          </cell>
          <cell r="G98">
            <v>59.917533333333331</v>
          </cell>
          <cell r="H98">
            <v>2.7243343578417095E-3</v>
          </cell>
          <cell r="I98">
            <v>0.19686666666666497</v>
          </cell>
          <cell r="J98">
            <v>72.262299999999996</v>
          </cell>
          <cell r="K98">
            <v>72.459166666666661</v>
          </cell>
          <cell r="L98">
            <v>4.0560471976400806E-3</v>
          </cell>
          <cell r="M98">
            <v>2.1999999999999797E-3</v>
          </cell>
          <cell r="N98">
            <v>0.54239999999999999</v>
          </cell>
          <cell r="O98">
            <v>0.54459999999999997</v>
          </cell>
          <cell r="P98">
            <v>1.2562365500254952E-3</v>
          </cell>
          <cell r="Q98">
            <v>0.1348666666666721</v>
          </cell>
          <cell r="R98">
            <v>107.35769999999999</v>
          </cell>
          <cell r="S98">
            <v>107.49256666666666</v>
          </cell>
          <cell r="T98">
            <v>2.5445347336159126E-3</v>
          </cell>
          <cell r="U98">
            <v>0.1646666666666666</v>
          </cell>
          <cell r="V98">
            <v>46.682400000000001</v>
          </cell>
          <cell r="W98">
            <v>46.84706666666667</v>
          </cell>
          <cell r="X98">
            <v>6.7328214042117771E-4</v>
          </cell>
          <cell r="Y98">
            <v>3.0600000000002108E-2</v>
          </cell>
          <cell r="Z98">
            <v>45.448999999999998</v>
          </cell>
          <cell r="AA98">
            <v>45.479599999999998</v>
          </cell>
          <cell r="AB98">
            <v>2.4039318616278717E-3</v>
          </cell>
          <cell r="AC98">
            <v>0.11686666666666667</v>
          </cell>
          <cell r="AD98">
            <v>48.614800000000002</v>
          </cell>
          <cell r="AE98">
            <v>48.731666666666669</v>
          </cell>
          <cell r="AF98">
            <v>1.8179249860277543E-3</v>
          </cell>
          <cell r="AG98">
            <v>2.9599999999999699E-2</v>
          </cell>
          <cell r="AH98">
            <v>16.282299999999999</v>
          </cell>
          <cell r="AI98">
            <v>16.311899999999998</v>
          </cell>
          <cell r="AJ98">
            <v>2.0304842165790493E-3</v>
          </cell>
          <cell r="AK98">
            <v>3.2285714285715174E-2</v>
          </cell>
          <cell r="AL98">
            <v>15.900499999999999</v>
          </cell>
          <cell r="AM98">
            <v>15.932785714285714</v>
          </cell>
          <cell r="AN98">
            <v>3.1420604061112938E-3</v>
          </cell>
          <cell r="AO98">
            <v>2.3999999999999893E-2</v>
          </cell>
          <cell r="AP98">
            <v>7.6383000000000001</v>
          </cell>
          <cell r="AQ98">
            <v>7.6623000000000001</v>
          </cell>
          <cell r="AR98">
            <v>-1.0594342621038484E-4</v>
          </cell>
          <cell r="AS98">
            <v>-4.3999999999992196E-3</v>
          </cell>
          <cell r="AT98">
            <v>41.531599999999997</v>
          </cell>
          <cell r="AU98">
            <v>41.527200000000001</v>
          </cell>
          <cell r="AV98">
            <v>2.8814373287379797E-3</v>
          </cell>
          <cell r="AW98">
            <v>0.10199999999999575</v>
          </cell>
          <cell r="AX98">
            <v>35.399000000000001</v>
          </cell>
          <cell r="AY98">
            <v>35.500999999999998</v>
          </cell>
          <cell r="AZ98">
            <v>2.0480243081865547E-3</v>
          </cell>
          <cell r="BA98">
            <v>1.5714285714284619E-2</v>
          </cell>
          <cell r="BB98">
            <v>7.6729000000000003</v>
          </cell>
          <cell r="BC98">
            <v>7.6886142857142845</v>
          </cell>
        </row>
        <row r="99">
          <cell r="B99">
            <v>51</v>
          </cell>
          <cell r="C99">
            <v>21</v>
          </cell>
          <cell r="D99">
            <v>1.9757545355739178E-3</v>
          </cell>
          <cell r="E99">
            <v>0.11815999999999818</v>
          </cell>
          <cell r="F99">
            <v>59.805</v>
          </cell>
          <cell r="G99">
            <v>59.923159999999996</v>
          </cell>
          <cell r="H99">
            <v>2.8605510757337953E-3</v>
          </cell>
          <cell r="I99">
            <v>0.20670999999999823</v>
          </cell>
          <cell r="J99">
            <v>72.262299999999996</v>
          </cell>
          <cell r="K99">
            <v>72.469009999999997</v>
          </cell>
          <cell r="L99">
            <v>4.2588495575220844E-3</v>
          </cell>
          <cell r="M99">
            <v>2.3099999999999787E-3</v>
          </cell>
          <cell r="N99">
            <v>0.54239999999999999</v>
          </cell>
          <cell r="O99">
            <v>0.54471000000000003</v>
          </cell>
          <cell r="P99">
            <v>1.31904837752677E-3</v>
          </cell>
          <cell r="Q99">
            <v>0.1416100000000057</v>
          </cell>
          <cell r="R99">
            <v>107.35769999999999</v>
          </cell>
          <cell r="S99">
            <v>107.49930999999999</v>
          </cell>
          <cell r="T99">
            <v>2.6717614702967082E-3</v>
          </cell>
          <cell r="U99">
            <v>0.17289999999999991</v>
          </cell>
          <cell r="V99">
            <v>46.682400000000001</v>
          </cell>
          <cell r="W99">
            <v>46.8553</v>
          </cell>
          <cell r="X99">
            <v>7.0694624744223659E-4</v>
          </cell>
          <cell r="Y99">
            <v>3.2130000000002212E-2</v>
          </cell>
          <cell r="Z99">
            <v>45.448999999999998</v>
          </cell>
          <cell r="AA99">
            <v>45.48113</v>
          </cell>
          <cell r="AB99">
            <v>2.5241284547092655E-3</v>
          </cell>
          <cell r="AC99">
            <v>0.12271000000000001</v>
          </cell>
          <cell r="AD99">
            <v>48.614800000000002</v>
          </cell>
          <cell r="AE99">
            <v>48.73751</v>
          </cell>
          <cell r="AF99">
            <v>1.908821235329142E-3</v>
          </cell>
          <cell r="AG99">
            <v>3.1079999999999684E-2</v>
          </cell>
          <cell r="AH99">
            <v>16.282299999999999</v>
          </cell>
          <cell r="AI99">
            <v>16.313379999999999</v>
          </cell>
          <cell r="AJ99">
            <v>2.1320084274080017E-3</v>
          </cell>
          <cell r="AK99">
            <v>3.3900000000000929E-2</v>
          </cell>
          <cell r="AL99">
            <v>15.900499999999999</v>
          </cell>
          <cell r="AM99">
            <v>15.9344</v>
          </cell>
          <cell r="AN99">
            <v>3.2991634264168583E-3</v>
          </cell>
          <cell r="AO99">
            <v>2.5199999999999889E-2</v>
          </cell>
          <cell r="AP99">
            <v>7.6383000000000001</v>
          </cell>
          <cell r="AQ99">
            <v>7.6635</v>
          </cell>
          <cell r="AR99">
            <v>-1.1124059752090411E-4</v>
          </cell>
          <cell r="AS99">
            <v>-4.6199999999991803E-3</v>
          </cell>
          <cell r="AT99">
            <v>41.531599999999997</v>
          </cell>
          <cell r="AU99">
            <v>41.526979999999995</v>
          </cell>
          <cell r="AV99">
            <v>3.0255091951748789E-3</v>
          </cell>
          <cell r="AW99">
            <v>0.10709999999999553</v>
          </cell>
          <cell r="AX99">
            <v>35.399000000000001</v>
          </cell>
          <cell r="AY99">
            <v>35.506099999999996</v>
          </cell>
          <cell r="AZ99">
            <v>2.1504255235958824E-3</v>
          </cell>
          <cell r="BA99">
            <v>1.6499999999998849E-2</v>
          </cell>
          <cell r="BB99">
            <v>7.6729000000000003</v>
          </cell>
          <cell r="BC99">
            <v>7.6893999999999991</v>
          </cell>
        </row>
        <row r="100">
          <cell r="B100">
            <v>52</v>
          </cell>
          <cell r="C100">
            <v>22</v>
          </cell>
          <cell r="D100">
            <v>2.0698380848869617E-3</v>
          </cell>
          <cell r="E100">
            <v>0.12378666666666475</v>
          </cell>
          <cell r="F100">
            <v>59.805</v>
          </cell>
          <cell r="G100">
            <v>59.928786666666667</v>
          </cell>
          <cell r="H100">
            <v>2.9967677936258803E-3</v>
          </cell>
          <cell r="I100">
            <v>0.21655333333333146</v>
          </cell>
          <cell r="J100">
            <v>72.262299999999996</v>
          </cell>
          <cell r="K100">
            <v>72.478853333333333</v>
          </cell>
          <cell r="L100">
            <v>4.461651917404089E-3</v>
          </cell>
          <cell r="M100">
            <v>2.4199999999999777E-3</v>
          </cell>
          <cell r="N100">
            <v>0.54239999999999999</v>
          </cell>
          <cell r="O100">
            <v>0.54481999999999997</v>
          </cell>
          <cell r="P100">
            <v>1.3818602050280448E-3</v>
          </cell>
          <cell r="Q100">
            <v>0.1483533333333393</v>
          </cell>
          <cell r="R100">
            <v>107.35769999999999</v>
          </cell>
          <cell r="S100">
            <v>107.50605333333333</v>
          </cell>
          <cell r="T100">
            <v>2.7989882069775042E-3</v>
          </cell>
          <cell r="U100">
            <v>0.18113333333333326</v>
          </cell>
          <cell r="V100">
            <v>46.682400000000001</v>
          </cell>
          <cell r="W100">
            <v>46.863533333333336</v>
          </cell>
          <cell r="X100">
            <v>7.4061035446329547E-4</v>
          </cell>
          <cell r="Y100">
            <v>3.366000000000232E-2</v>
          </cell>
          <cell r="Z100">
            <v>45.448999999999998</v>
          </cell>
          <cell r="AA100">
            <v>45.482660000000003</v>
          </cell>
          <cell r="AB100">
            <v>2.6443250477906589E-3</v>
          </cell>
          <cell r="AC100">
            <v>0.12855333333333335</v>
          </cell>
          <cell r="AD100">
            <v>48.614800000000002</v>
          </cell>
          <cell r="AE100">
            <v>48.743353333333339</v>
          </cell>
          <cell r="AF100">
            <v>1.9997174846305295E-3</v>
          </cell>
          <cell r="AG100">
            <v>3.2559999999999673E-2</v>
          </cell>
          <cell r="AH100">
            <v>16.282299999999999</v>
          </cell>
          <cell r="AI100">
            <v>16.314859999999999</v>
          </cell>
          <cell r="AJ100">
            <v>2.2335326382369541E-3</v>
          </cell>
          <cell r="AK100">
            <v>3.5514285714286685E-2</v>
          </cell>
          <cell r="AL100">
            <v>15.900499999999999</v>
          </cell>
          <cell r="AM100">
            <v>15.936014285714286</v>
          </cell>
          <cell r="AN100">
            <v>3.4562664467224233E-3</v>
          </cell>
          <cell r="AO100">
            <v>2.6399999999999885E-2</v>
          </cell>
          <cell r="AP100">
            <v>7.6383000000000001</v>
          </cell>
          <cell r="AQ100">
            <v>7.6646999999999998</v>
          </cell>
          <cell r="AR100">
            <v>-1.1653776883142334E-4</v>
          </cell>
          <cell r="AS100">
            <v>-4.839999999999141E-3</v>
          </cell>
          <cell r="AT100">
            <v>41.531599999999997</v>
          </cell>
          <cell r="AU100">
            <v>41.526759999999996</v>
          </cell>
          <cell r="AV100">
            <v>3.1695810616117781E-3</v>
          </cell>
          <cell r="AW100">
            <v>0.11219999999999532</v>
          </cell>
          <cell r="AX100">
            <v>35.399000000000001</v>
          </cell>
          <cell r="AY100">
            <v>35.511199999999995</v>
          </cell>
          <cell r="AZ100">
            <v>2.2528267390052102E-3</v>
          </cell>
          <cell r="BA100">
            <v>1.7285714285713079E-2</v>
          </cell>
          <cell r="BB100">
            <v>7.6729000000000003</v>
          </cell>
          <cell r="BC100">
            <v>7.6901857142857137</v>
          </cell>
        </row>
        <row r="101">
          <cell r="B101">
            <v>53</v>
          </cell>
          <cell r="C101">
            <v>23</v>
          </cell>
          <cell r="D101">
            <v>2.1639216342000055E-3</v>
          </cell>
          <cell r="E101">
            <v>0.12941333333333133</v>
          </cell>
          <cell r="F101">
            <v>59.805</v>
          </cell>
          <cell r="G101">
            <v>59.934413333333332</v>
          </cell>
          <cell r="H101">
            <v>3.1329845115179657E-3</v>
          </cell>
          <cell r="I101">
            <v>0.22639666666666472</v>
          </cell>
          <cell r="J101">
            <v>72.262299999999996</v>
          </cell>
          <cell r="K101">
            <v>72.488696666666655</v>
          </cell>
          <cell r="L101">
            <v>4.6644542772860936E-3</v>
          </cell>
          <cell r="M101">
            <v>2.5299999999999767E-3</v>
          </cell>
          <cell r="N101">
            <v>0.54239999999999999</v>
          </cell>
          <cell r="O101">
            <v>0.54492999999999991</v>
          </cell>
          <cell r="P101">
            <v>1.4446720325293194E-3</v>
          </cell>
          <cell r="Q101">
            <v>0.15509666666667291</v>
          </cell>
          <cell r="R101">
            <v>107.35769999999999</v>
          </cell>
          <cell r="S101">
            <v>107.51279666666667</v>
          </cell>
          <cell r="T101">
            <v>2.9262149436582998E-3</v>
          </cell>
          <cell r="U101">
            <v>0.18936666666666657</v>
          </cell>
          <cell r="V101">
            <v>46.682400000000001</v>
          </cell>
          <cell r="W101">
            <v>46.871766666666666</v>
          </cell>
          <cell r="X101">
            <v>7.7427446148435445E-4</v>
          </cell>
          <cell r="Y101">
            <v>3.5190000000002421E-2</v>
          </cell>
          <cell r="Z101">
            <v>45.448999999999998</v>
          </cell>
          <cell r="AA101">
            <v>45.484189999999998</v>
          </cell>
          <cell r="AB101">
            <v>2.7645216408720527E-3</v>
          </cell>
          <cell r="AC101">
            <v>0.13439666666666666</v>
          </cell>
          <cell r="AD101">
            <v>48.614800000000002</v>
          </cell>
          <cell r="AE101">
            <v>48.74919666666667</v>
          </cell>
          <cell r="AF101">
            <v>2.0906137339319177E-3</v>
          </cell>
          <cell r="AG101">
            <v>3.4039999999999654E-2</v>
          </cell>
          <cell r="AH101">
            <v>16.282299999999999</v>
          </cell>
          <cell r="AI101">
            <v>16.31634</v>
          </cell>
          <cell r="AJ101">
            <v>2.3350568490659068E-3</v>
          </cell>
          <cell r="AK101">
            <v>3.7128571428572447E-2</v>
          </cell>
          <cell r="AL101">
            <v>15.900499999999999</v>
          </cell>
          <cell r="AM101">
            <v>15.937628571428572</v>
          </cell>
          <cell r="AN101">
            <v>3.6133694670279879E-3</v>
          </cell>
          <cell r="AO101">
            <v>2.7599999999999878E-2</v>
          </cell>
          <cell r="AP101">
            <v>7.6383000000000001</v>
          </cell>
          <cell r="AQ101">
            <v>7.6658999999999997</v>
          </cell>
          <cell r="AR101">
            <v>-1.2183494014194258E-4</v>
          </cell>
          <cell r="AS101">
            <v>-5.0599999999991025E-3</v>
          </cell>
          <cell r="AT101">
            <v>41.531599999999997</v>
          </cell>
          <cell r="AU101">
            <v>41.526539999999997</v>
          </cell>
          <cell r="AV101">
            <v>3.3136529280486768E-3</v>
          </cell>
          <cell r="AW101">
            <v>0.1172999999999951</v>
          </cell>
          <cell r="AX101">
            <v>35.399000000000001</v>
          </cell>
          <cell r="AY101">
            <v>35.516299999999994</v>
          </cell>
          <cell r="AZ101">
            <v>2.355227954414538E-3</v>
          </cell>
          <cell r="BA101">
            <v>1.8071428571427312E-2</v>
          </cell>
          <cell r="BB101">
            <v>7.6729000000000003</v>
          </cell>
          <cell r="BC101">
            <v>7.6909714285714275</v>
          </cell>
        </row>
        <row r="102">
          <cell r="B102">
            <v>54</v>
          </cell>
          <cell r="C102">
            <v>24</v>
          </cell>
          <cell r="D102">
            <v>2.2580051835130494E-3</v>
          </cell>
          <cell r="E102">
            <v>0.13503999999999791</v>
          </cell>
          <cell r="F102">
            <v>59.805</v>
          </cell>
          <cell r="G102">
            <v>59.940039999999996</v>
          </cell>
          <cell r="H102">
            <v>3.2692012294100515E-3</v>
          </cell>
          <cell r="I102">
            <v>0.23623999999999795</v>
          </cell>
          <cell r="J102">
            <v>72.262299999999996</v>
          </cell>
          <cell r="K102">
            <v>72.498539999999991</v>
          </cell>
          <cell r="L102">
            <v>4.8672566371680973E-3</v>
          </cell>
          <cell r="M102">
            <v>2.6399999999999757E-3</v>
          </cell>
          <cell r="N102">
            <v>0.54239999999999999</v>
          </cell>
          <cell r="O102">
            <v>0.54503999999999997</v>
          </cell>
          <cell r="P102">
            <v>1.5074838600305943E-3</v>
          </cell>
          <cell r="Q102">
            <v>0.16184000000000651</v>
          </cell>
          <cell r="R102">
            <v>107.35769999999999</v>
          </cell>
          <cell r="S102">
            <v>107.51954000000001</v>
          </cell>
          <cell r="T102">
            <v>3.0534416803390954E-3</v>
          </cell>
          <cell r="U102">
            <v>0.19759999999999991</v>
          </cell>
          <cell r="V102">
            <v>46.682400000000001</v>
          </cell>
          <cell r="W102">
            <v>46.88</v>
          </cell>
          <cell r="X102">
            <v>8.0793856850541333E-4</v>
          </cell>
          <cell r="Y102">
            <v>3.6720000000002528E-2</v>
          </cell>
          <cell r="Z102">
            <v>45.448999999999998</v>
          </cell>
          <cell r="AA102">
            <v>45.485720000000001</v>
          </cell>
          <cell r="AB102">
            <v>2.8847182339534466E-3</v>
          </cell>
          <cell r="AC102">
            <v>0.14024</v>
          </cell>
          <cell r="AD102">
            <v>48.614800000000002</v>
          </cell>
          <cell r="AE102">
            <v>48.755040000000001</v>
          </cell>
          <cell r="AF102">
            <v>2.181509983233305E-3</v>
          </cell>
          <cell r="AG102">
            <v>3.5519999999999642E-2</v>
          </cell>
          <cell r="AH102">
            <v>16.282299999999999</v>
          </cell>
          <cell r="AI102">
            <v>16.317819999999998</v>
          </cell>
          <cell r="AJ102">
            <v>2.4365810598948592E-3</v>
          </cell>
          <cell r="AK102">
            <v>3.8742857142858203E-2</v>
          </cell>
          <cell r="AL102">
            <v>15.900499999999999</v>
          </cell>
          <cell r="AM102">
            <v>15.939242857142858</v>
          </cell>
          <cell r="AN102">
            <v>3.7704724873335524E-3</v>
          </cell>
          <cell r="AO102">
            <v>2.8799999999999874E-2</v>
          </cell>
          <cell r="AP102">
            <v>7.6383000000000001</v>
          </cell>
          <cell r="AQ102">
            <v>7.6670999999999996</v>
          </cell>
          <cell r="AR102">
            <v>-1.2713211145246183E-4</v>
          </cell>
          <cell r="AS102">
            <v>-5.2799999999990632E-3</v>
          </cell>
          <cell r="AT102">
            <v>41.531599999999997</v>
          </cell>
          <cell r="AU102">
            <v>41.526319999999998</v>
          </cell>
          <cell r="AV102">
            <v>3.457724794485576E-3</v>
          </cell>
          <cell r="AW102">
            <v>0.12239999999999489</v>
          </cell>
          <cell r="AX102">
            <v>35.399000000000001</v>
          </cell>
          <cell r="AY102">
            <v>35.521399999999993</v>
          </cell>
          <cell r="AZ102">
            <v>2.4576291698238657E-3</v>
          </cell>
          <cell r="BA102">
            <v>1.8857142857141542E-2</v>
          </cell>
          <cell r="BB102">
            <v>7.6729000000000003</v>
          </cell>
          <cell r="BC102">
            <v>7.6917571428571421</v>
          </cell>
        </row>
        <row r="103">
          <cell r="B103">
            <v>55</v>
          </cell>
          <cell r="C103">
            <v>25</v>
          </cell>
          <cell r="D103">
            <v>2.3520887328260932E-3</v>
          </cell>
          <cell r="E103">
            <v>0.1406666666666645</v>
          </cell>
          <cell r="F103">
            <v>59.805</v>
          </cell>
          <cell r="G103">
            <v>59.945666666666668</v>
          </cell>
          <cell r="H103">
            <v>3.4054179473021373E-3</v>
          </cell>
          <cell r="I103">
            <v>0.24608333333333121</v>
          </cell>
          <cell r="J103">
            <v>72.262299999999996</v>
          </cell>
          <cell r="K103">
            <v>72.508383333333327</v>
          </cell>
          <cell r="L103">
            <v>5.070058997050101E-3</v>
          </cell>
          <cell r="M103">
            <v>2.7499999999999747E-3</v>
          </cell>
          <cell r="N103">
            <v>0.54239999999999999</v>
          </cell>
          <cell r="O103">
            <v>0.54515000000000002</v>
          </cell>
          <cell r="P103">
            <v>1.5702956875318689E-3</v>
          </cell>
          <cell r="Q103">
            <v>0.16858333333334011</v>
          </cell>
          <cell r="R103">
            <v>107.35769999999999</v>
          </cell>
          <cell r="S103">
            <v>107.52628333333334</v>
          </cell>
          <cell r="T103">
            <v>3.1806684170198906E-3</v>
          </cell>
          <cell r="U103">
            <v>0.20583333333333323</v>
          </cell>
          <cell r="V103">
            <v>46.682400000000001</v>
          </cell>
          <cell r="W103">
            <v>46.888233333333332</v>
          </cell>
          <cell r="X103">
            <v>8.4160267552647211E-4</v>
          </cell>
          <cell r="Y103">
            <v>3.8250000000002636E-2</v>
          </cell>
          <cell r="Z103">
            <v>45.448999999999998</v>
          </cell>
          <cell r="AA103">
            <v>45.487250000000003</v>
          </cell>
          <cell r="AB103">
            <v>3.0049148270348399E-3</v>
          </cell>
          <cell r="AC103">
            <v>0.14608333333333334</v>
          </cell>
          <cell r="AD103">
            <v>48.614800000000002</v>
          </cell>
          <cell r="AE103">
            <v>48.760883333333339</v>
          </cell>
          <cell r="AF103">
            <v>2.2724062325346927E-3</v>
          </cell>
          <cell r="AG103">
            <v>3.6999999999999623E-2</v>
          </cell>
          <cell r="AH103">
            <v>16.282299999999999</v>
          </cell>
          <cell r="AI103">
            <v>16.319299999999998</v>
          </cell>
          <cell r="AJ103">
            <v>2.5381052707238116E-3</v>
          </cell>
          <cell r="AK103">
            <v>4.0357142857143966E-2</v>
          </cell>
          <cell r="AL103">
            <v>15.900499999999999</v>
          </cell>
          <cell r="AM103">
            <v>15.940857142857142</v>
          </cell>
          <cell r="AN103">
            <v>3.9275755076391174E-3</v>
          </cell>
          <cell r="AO103">
            <v>2.9999999999999867E-2</v>
          </cell>
          <cell r="AP103">
            <v>7.6383000000000001</v>
          </cell>
          <cell r="AQ103">
            <v>7.6683000000000003</v>
          </cell>
          <cell r="AR103">
            <v>-1.3242928276298107E-4</v>
          </cell>
          <cell r="AS103">
            <v>-5.4999999999990239E-3</v>
          </cell>
          <cell r="AT103">
            <v>41.531599999999997</v>
          </cell>
          <cell r="AU103">
            <v>41.5261</v>
          </cell>
          <cell r="AV103">
            <v>3.6017966609224747E-3</v>
          </cell>
          <cell r="AW103">
            <v>0.12749999999999467</v>
          </cell>
          <cell r="AX103">
            <v>35.399000000000001</v>
          </cell>
          <cell r="AY103">
            <v>35.526499999999999</v>
          </cell>
          <cell r="AZ103">
            <v>2.5600303852331935E-3</v>
          </cell>
          <cell r="BA103">
            <v>1.9642857142855772E-2</v>
          </cell>
          <cell r="BB103">
            <v>7.6729000000000003</v>
          </cell>
          <cell r="BC103">
            <v>7.6925428571428558</v>
          </cell>
        </row>
        <row r="104">
          <cell r="B104">
            <v>56</v>
          </cell>
          <cell r="C104">
            <v>26</v>
          </cell>
          <cell r="D104">
            <v>2.4461722821391366E-3</v>
          </cell>
          <cell r="E104">
            <v>0.14629333333333108</v>
          </cell>
          <cell r="F104">
            <v>59.805</v>
          </cell>
          <cell r="G104">
            <v>59.951293333333332</v>
          </cell>
          <cell r="H104">
            <v>3.5416346651942223E-3</v>
          </cell>
          <cell r="I104">
            <v>0.25592666666666447</v>
          </cell>
          <cell r="J104">
            <v>72.262299999999996</v>
          </cell>
          <cell r="K104">
            <v>72.518226666666664</v>
          </cell>
          <cell r="L104">
            <v>5.2728613569321047E-3</v>
          </cell>
          <cell r="M104">
            <v>2.8599999999999737E-3</v>
          </cell>
          <cell r="N104">
            <v>0.54239999999999999</v>
          </cell>
          <cell r="O104">
            <v>0.54525999999999997</v>
          </cell>
          <cell r="P104">
            <v>1.6331075150331437E-3</v>
          </cell>
          <cell r="Q104">
            <v>0.17532666666667371</v>
          </cell>
          <cell r="R104">
            <v>107.35769999999999</v>
          </cell>
          <cell r="S104">
            <v>107.53302666666667</v>
          </cell>
          <cell r="T104">
            <v>3.3078951537006867E-3</v>
          </cell>
          <cell r="U104">
            <v>0.21406666666666657</v>
          </cell>
          <cell r="V104">
            <v>46.682400000000001</v>
          </cell>
          <cell r="W104">
            <v>46.896466666666669</v>
          </cell>
          <cell r="X104">
            <v>8.7526678254753109E-4</v>
          </cell>
          <cell r="Y104">
            <v>3.9780000000002737E-2</v>
          </cell>
          <cell r="Z104">
            <v>45.448999999999998</v>
          </cell>
          <cell r="AA104">
            <v>45.488779999999998</v>
          </cell>
          <cell r="AB104">
            <v>3.1251114201162333E-3</v>
          </cell>
          <cell r="AC104">
            <v>0.15192666666666668</v>
          </cell>
          <cell r="AD104">
            <v>48.614800000000002</v>
          </cell>
          <cell r="AE104">
            <v>48.766726666666671</v>
          </cell>
          <cell r="AF104">
            <v>2.3633024818360804E-3</v>
          </cell>
          <cell r="AG104">
            <v>3.8479999999999612E-2</v>
          </cell>
          <cell r="AH104">
            <v>16.282299999999999</v>
          </cell>
          <cell r="AI104">
            <v>16.320779999999999</v>
          </cell>
          <cell r="AJ104">
            <v>2.6396294815527639E-3</v>
          </cell>
          <cell r="AK104">
            <v>4.1971428571429721E-2</v>
          </cell>
          <cell r="AL104">
            <v>15.900499999999999</v>
          </cell>
          <cell r="AM104">
            <v>15.942471428571428</v>
          </cell>
          <cell r="AN104">
            <v>4.0846785279446815E-3</v>
          </cell>
          <cell r="AO104">
            <v>3.1199999999999863E-2</v>
          </cell>
          <cell r="AP104">
            <v>7.6383000000000001</v>
          </cell>
          <cell r="AQ104">
            <v>7.6695000000000002</v>
          </cell>
          <cell r="AR104">
            <v>-1.3772645407350033E-4</v>
          </cell>
          <cell r="AS104">
            <v>-5.7199999999989854E-3</v>
          </cell>
          <cell r="AT104">
            <v>41.531599999999997</v>
          </cell>
          <cell r="AU104">
            <v>41.525880000000001</v>
          </cell>
          <cell r="AV104">
            <v>3.7458685273593739E-3</v>
          </cell>
          <cell r="AW104">
            <v>0.13259999999999447</v>
          </cell>
          <cell r="AX104">
            <v>35.399000000000001</v>
          </cell>
          <cell r="AY104">
            <v>35.531599999999997</v>
          </cell>
          <cell r="AZ104">
            <v>2.6624316006425212E-3</v>
          </cell>
          <cell r="BA104">
            <v>2.0428571428570002E-2</v>
          </cell>
          <cell r="BB104">
            <v>7.6729000000000003</v>
          </cell>
          <cell r="BC104">
            <v>7.6933285714285704</v>
          </cell>
        </row>
        <row r="105">
          <cell r="B105">
            <v>57</v>
          </cell>
          <cell r="C105">
            <v>27</v>
          </cell>
          <cell r="D105">
            <v>2.5402558314521805E-3</v>
          </cell>
          <cell r="E105">
            <v>0.15191999999999767</v>
          </cell>
          <cell r="F105">
            <v>59.805</v>
          </cell>
          <cell r="G105">
            <v>59.956919999999997</v>
          </cell>
          <cell r="H105">
            <v>3.6778513830863077E-3</v>
          </cell>
          <cell r="I105">
            <v>0.26576999999999773</v>
          </cell>
          <cell r="J105">
            <v>72.262299999999996</v>
          </cell>
          <cell r="K105">
            <v>72.52807</v>
          </cell>
          <cell r="L105">
            <v>5.4756637168141093E-3</v>
          </cell>
          <cell r="M105">
            <v>2.9699999999999727E-3</v>
          </cell>
          <cell r="N105">
            <v>0.54239999999999999</v>
          </cell>
          <cell r="O105">
            <v>0.54536999999999991</v>
          </cell>
          <cell r="P105">
            <v>1.6959193425344185E-3</v>
          </cell>
          <cell r="Q105">
            <v>0.18207000000000734</v>
          </cell>
          <cell r="R105">
            <v>107.35769999999999</v>
          </cell>
          <cell r="S105">
            <v>107.53977</v>
          </cell>
          <cell r="T105">
            <v>3.4351218903814823E-3</v>
          </cell>
          <cell r="U105">
            <v>0.22229999999999989</v>
          </cell>
          <cell r="V105">
            <v>46.682400000000001</v>
          </cell>
          <cell r="W105">
            <v>46.904699999999998</v>
          </cell>
          <cell r="X105">
            <v>9.0893088956858997E-4</v>
          </cell>
          <cell r="Y105">
            <v>4.1310000000002844E-2</v>
          </cell>
          <cell r="Z105">
            <v>45.448999999999998</v>
          </cell>
          <cell r="AA105">
            <v>45.490310000000001</v>
          </cell>
          <cell r="AB105">
            <v>3.2453080131976267E-3</v>
          </cell>
          <cell r="AC105">
            <v>0.15777000000000002</v>
          </cell>
          <cell r="AD105">
            <v>48.614800000000002</v>
          </cell>
          <cell r="AE105">
            <v>48.772570000000002</v>
          </cell>
          <cell r="AF105">
            <v>2.4541987311374682E-3</v>
          </cell>
          <cell r="AG105">
            <v>3.9959999999999593E-2</v>
          </cell>
          <cell r="AH105">
            <v>16.282299999999999</v>
          </cell>
          <cell r="AI105">
            <v>16.32226</v>
          </cell>
          <cell r="AJ105">
            <v>2.7411536923817167E-3</v>
          </cell>
          <cell r="AK105">
            <v>4.3585714285715484E-2</v>
          </cell>
          <cell r="AL105">
            <v>15.900499999999999</v>
          </cell>
          <cell r="AM105">
            <v>15.944085714285714</v>
          </cell>
          <cell r="AN105">
            <v>4.2417815482502464E-3</v>
          </cell>
          <cell r="AO105">
            <v>3.2399999999999859E-2</v>
          </cell>
          <cell r="AP105">
            <v>7.6383000000000001</v>
          </cell>
          <cell r="AQ105">
            <v>7.6707000000000001</v>
          </cell>
          <cell r="AR105">
            <v>-1.4302362538401957E-4</v>
          </cell>
          <cell r="AS105">
            <v>-5.9399999999989461E-3</v>
          </cell>
          <cell r="AT105">
            <v>41.531599999999997</v>
          </cell>
          <cell r="AU105">
            <v>41.525660000000002</v>
          </cell>
          <cell r="AV105">
            <v>3.8899403937962727E-3</v>
          </cell>
          <cell r="AW105">
            <v>0.13769999999999424</v>
          </cell>
          <cell r="AX105">
            <v>35.399000000000001</v>
          </cell>
          <cell r="AY105">
            <v>35.536699999999996</v>
          </cell>
          <cell r="AZ105">
            <v>2.764832816051849E-3</v>
          </cell>
          <cell r="BA105">
            <v>2.1214285714284235E-2</v>
          </cell>
          <cell r="BB105">
            <v>7.6729000000000003</v>
          </cell>
          <cell r="BC105">
            <v>7.6941142857142841</v>
          </cell>
        </row>
        <row r="106">
          <cell r="B106">
            <v>58</v>
          </cell>
          <cell r="C106">
            <v>28</v>
          </cell>
          <cell r="D106">
            <v>2.6343393807652243E-3</v>
          </cell>
          <cell r="E106">
            <v>0.15754666666666423</v>
          </cell>
          <cell r="F106">
            <v>59.805</v>
          </cell>
          <cell r="G106">
            <v>59.962546666666661</v>
          </cell>
          <cell r="H106">
            <v>3.8140681009783935E-3</v>
          </cell>
          <cell r="I106">
            <v>0.27561333333333093</v>
          </cell>
          <cell r="J106">
            <v>72.262299999999996</v>
          </cell>
          <cell r="K106">
            <v>72.537913333333321</v>
          </cell>
          <cell r="L106">
            <v>5.6784660766961131E-3</v>
          </cell>
          <cell r="M106">
            <v>3.0799999999999716E-3</v>
          </cell>
          <cell r="N106">
            <v>0.54239999999999999</v>
          </cell>
          <cell r="O106">
            <v>0.54547999999999996</v>
          </cell>
          <cell r="P106">
            <v>1.7587311700356933E-3</v>
          </cell>
          <cell r="Q106">
            <v>0.18881333333334094</v>
          </cell>
          <cell r="R106">
            <v>107.35769999999999</v>
          </cell>
          <cell r="S106">
            <v>107.54651333333334</v>
          </cell>
          <cell r="T106">
            <v>3.5623486270622779E-3</v>
          </cell>
          <cell r="U106">
            <v>0.23053333333333323</v>
          </cell>
          <cell r="V106">
            <v>46.682400000000001</v>
          </cell>
          <cell r="W106">
            <v>46.912933333333335</v>
          </cell>
          <cell r="X106">
            <v>9.4259499658964885E-4</v>
          </cell>
          <cell r="Y106">
            <v>4.2840000000002952E-2</v>
          </cell>
          <cell r="Z106">
            <v>45.448999999999998</v>
          </cell>
          <cell r="AA106">
            <v>45.491840000000003</v>
          </cell>
          <cell r="AB106">
            <v>3.3655046062790205E-3</v>
          </cell>
          <cell r="AC106">
            <v>0.16361333333333333</v>
          </cell>
          <cell r="AD106">
            <v>48.614800000000002</v>
          </cell>
          <cell r="AE106">
            <v>48.778413333333333</v>
          </cell>
          <cell r="AF106">
            <v>2.5450949804388559E-3</v>
          </cell>
          <cell r="AG106">
            <v>4.1439999999999581E-2</v>
          </cell>
          <cell r="AH106">
            <v>16.282299999999999</v>
          </cell>
          <cell r="AI106">
            <v>16.323739999999997</v>
          </cell>
          <cell r="AJ106">
            <v>2.8426779032106691E-3</v>
          </cell>
          <cell r="AK106">
            <v>4.5200000000001239E-2</v>
          </cell>
          <cell r="AL106">
            <v>15.900499999999999</v>
          </cell>
          <cell r="AM106">
            <v>15.9457</v>
          </cell>
          <cell r="AN106">
            <v>4.3988845685558114E-3</v>
          </cell>
          <cell r="AO106">
            <v>3.3599999999999852E-2</v>
          </cell>
          <cell r="AP106">
            <v>7.6383000000000001</v>
          </cell>
          <cell r="AQ106">
            <v>7.6718999999999999</v>
          </cell>
          <cell r="AR106">
            <v>-1.4832079669453881E-4</v>
          </cell>
          <cell r="AS106">
            <v>-6.1599999999989068E-3</v>
          </cell>
          <cell r="AT106">
            <v>41.531599999999997</v>
          </cell>
          <cell r="AU106">
            <v>41.525439999999996</v>
          </cell>
          <cell r="AV106">
            <v>4.0340122602331718E-3</v>
          </cell>
          <cell r="AW106">
            <v>0.14279999999999404</v>
          </cell>
          <cell r="AX106">
            <v>35.399000000000001</v>
          </cell>
          <cell r="AY106">
            <v>35.541799999999995</v>
          </cell>
          <cell r="AZ106">
            <v>2.8672340314611767E-3</v>
          </cell>
          <cell r="BA106">
            <v>2.1999999999998465E-2</v>
          </cell>
          <cell r="BB106">
            <v>7.6729000000000003</v>
          </cell>
          <cell r="BC106">
            <v>7.6948999999999987</v>
          </cell>
        </row>
        <row r="107">
          <cell r="B107">
            <v>59</v>
          </cell>
          <cell r="C107">
            <v>29</v>
          </cell>
          <cell r="D107">
            <v>2.7284229300782678E-3</v>
          </cell>
          <cell r="E107">
            <v>0.16317333333333081</v>
          </cell>
          <cell r="F107">
            <v>59.805</v>
          </cell>
          <cell r="G107">
            <v>59.968173333333333</v>
          </cell>
          <cell r="H107">
            <v>3.9502848188704793E-3</v>
          </cell>
          <cell r="I107">
            <v>0.28545666666666419</v>
          </cell>
          <cell r="J107">
            <v>72.262299999999996</v>
          </cell>
          <cell r="K107">
            <v>72.547756666666658</v>
          </cell>
          <cell r="L107">
            <v>5.8812684365781177E-3</v>
          </cell>
          <cell r="M107">
            <v>3.1899999999999706E-3</v>
          </cell>
          <cell r="N107">
            <v>0.54239999999999999</v>
          </cell>
          <cell r="O107">
            <v>0.54559000000000002</v>
          </cell>
          <cell r="P107">
            <v>1.821542997536968E-3</v>
          </cell>
          <cell r="Q107">
            <v>0.19555666666667454</v>
          </cell>
          <cell r="R107">
            <v>107.35769999999999</v>
          </cell>
          <cell r="S107">
            <v>107.55325666666667</v>
          </cell>
          <cell r="T107">
            <v>3.6895753637430735E-3</v>
          </cell>
          <cell r="U107">
            <v>0.23876666666666654</v>
          </cell>
          <cell r="V107">
            <v>46.682400000000001</v>
          </cell>
          <cell r="W107">
            <v>46.921166666666664</v>
          </cell>
          <cell r="X107">
            <v>9.7625910361070762E-4</v>
          </cell>
          <cell r="Y107">
            <v>4.4370000000003053E-2</v>
          </cell>
          <cell r="Z107">
            <v>45.448999999999998</v>
          </cell>
          <cell r="AA107">
            <v>45.493369999999999</v>
          </cell>
          <cell r="AB107">
            <v>3.4857011993604139E-3</v>
          </cell>
          <cell r="AC107">
            <v>0.16945666666666667</v>
          </cell>
          <cell r="AD107">
            <v>48.614800000000002</v>
          </cell>
          <cell r="AE107">
            <v>48.784256666666671</v>
          </cell>
          <cell r="AF107">
            <v>2.6359912297402436E-3</v>
          </cell>
          <cell r="AG107">
            <v>4.2919999999999563E-2</v>
          </cell>
          <cell r="AH107">
            <v>16.282299999999999</v>
          </cell>
          <cell r="AI107">
            <v>16.325219999999998</v>
          </cell>
          <cell r="AJ107">
            <v>2.9442021140396214E-3</v>
          </cell>
          <cell r="AK107">
            <v>4.6814285714286995E-2</v>
          </cell>
          <cell r="AL107">
            <v>15.900499999999999</v>
          </cell>
          <cell r="AM107">
            <v>15.947314285714286</v>
          </cell>
          <cell r="AN107">
            <v>4.5559875888613755E-3</v>
          </cell>
          <cell r="AO107">
            <v>3.4799999999999845E-2</v>
          </cell>
          <cell r="AP107">
            <v>7.6383000000000001</v>
          </cell>
          <cell r="AQ107">
            <v>7.6730999999999998</v>
          </cell>
          <cell r="AR107">
            <v>-1.5361796800505804E-4</v>
          </cell>
          <cell r="AS107">
            <v>-6.3799999999988683E-3</v>
          </cell>
          <cell r="AT107">
            <v>41.531599999999997</v>
          </cell>
          <cell r="AU107">
            <v>41.525219999999997</v>
          </cell>
          <cell r="AV107">
            <v>4.1780841266700706E-3</v>
          </cell>
          <cell r="AW107">
            <v>0.14789999999999384</v>
          </cell>
          <cell r="AX107">
            <v>35.399000000000001</v>
          </cell>
          <cell r="AY107">
            <v>35.546899999999994</v>
          </cell>
          <cell r="AZ107">
            <v>2.9696352468705045E-3</v>
          </cell>
          <cell r="BA107">
            <v>2.2785714285712695E-2</v>
          </cell>
          <cell r="BB107">
            <v>7.6729000000000003</v>
          </cell>
          <cell r="BC107">
            <v>7.6956857142857134</v>
          </cell>
        </row>
        <row r="108">
          <cell r="B108">
            <v>60</v>
          </cell>
          <cell r="C108">
            <v>30</v>
          </cell>
          <cell r="D108">
            <v>2.8225064793913116E-3</v>
          </cell>
          <cell r="E108">
            <v>0.1687999999999974</v>
          </cell>
          <cell r="F108">
            <v>59.805</v>
          </cell>
          <cell r="G108">
            <v>59.973799999999997</v>
          </cell>
          <cell r="H108">
            <v>4.0865015367625643E-3</v>
          </cell>
          <cell r="I108">
            <v>0.29529999999999745</v>
          </cell>
          <cell r="J108">
            <v>72.262299999999996</v>
          </cell>
          <cell r="K108">
            <v>72.557599999999994</v>
          </cell>
          <cell r="L108">
            <v>6.0840707964601214E-3</v>
          </cell>
          <cell r="M108">
            <v>3.2999999999999696E-3</v>
          </cell>
          <cell r="N108">
            <v>0.54239999999999999</v>
          </cell>
          <cell r="O108">
            <v>0.54569999999999996</v>
          </cell>
          <cell r="P108">
            <v>1.8843548250382428E-3</v>
          </cell>
          <cell r="Q108">
            <v>0.20230000000000814</v>
          </cell>
          <cell r="R108">
            <v>107.35769999999999</v>
          </cell>
          <cell r="S108">
            <v>107.56</v>
          </cell>
          <cell r="T108">
            <v>3.8168021004238691E-3</v>
          </cell>
          <cell r="U108">
            <v>0.24699999999999989</v>
          </cell>
          <cell r="V108">
            <v>46.682400000000001</v>
          </cell>
          <cell r="W108">
            <v>46.929400000000001</v>
          </cell>
          <cell r="X108">
            <v>1.0099232106317666E-3</v>
          </cell>
          <cell r="Y108">
            <v>4.590000000000316E-2</v>
          </cell>
          <cell r="Z108">
            <v>45.448999999999998</v>
          </cell>
          <cell r="AA108">
            <v>45.494900000000001</v>
          </cell>
          <cell r="AB108">
            <v>3.6058977924418078E-3</v>
          </cell>
          <cell r="AC108">
            <v>0.17530000000000001</v>
          </cell>
          <cell r="AD108">
            <v>48.614800000000002</v>
          </cell>
          <cell r="AE108">
            <v>48.790100000000002</v>
          </cell>
          <cell r="AF108">
            <v>2.7268874790416313E-3</v>
          </cell>
          <cell r="AG108">
            <v>4.4399999999999551E-2</v>
          </cell>
          <cell r="AH108">
            <v>16.282299999999999</v>
          </cell>
          <cell r="AI108">
            <v>16.326699999999999</v>
          </cell>
          <cell r="AJ108">
            <v>3.0457263248685742E-3</v>
          </cell>
          <cell r="AK108">
            <v>4.8428571428572757E-2</v>
          </cell>
          <cell r="AL108">
            <v>15.900499999999999</v>
          </cell>
          <cell r="AM108">
            <v>15.948928571428572</v>
          </cell>
          <cell r="AN108">
            <v>4.7130906091669414E-3</v>
          </cell>
          <cell r="AO108">
            <v>3.5999999999999845E-2</v>
          </cell>
          <cell r="AP108">
            <v>7.6383000000000001</v>
          </cell>
          <cell r="AQ108">
            <v>7.6742999999999997</v>
          </cell>
          <cell r="AR108">
            <v>-1.5891513931557728E-4</v>
          </cell>
          <cell r="AS108">
            <v>-6.599999999998829E-3</v>
          </cell>
          <cell r="AT108">
            <v>41.531599999999997</v>
          </cell>
          <cell r="AU108">
            <v>41.524999999999999</v>
          </cell>
          <cell r="AV108">
            <v>4.3221559931069702E-3</v>
          </cell>
          <cell r="AW108">
            <v>0.15299999999999361</v>
          </cell>
          <cell r="AX108">
            <v>35.399000000000001</v>
          </cell>
          <cell r="AY108">
            <v>35.551999999999992</v>
          </cell>
          <cell r="AZ108">
            <v>3.0720364622798322E-3</v>
          </cell>
          <cell r="BA108">
            <v>2.3571428571426929E-2</v>
          </cell>
          <cell r="BB108">
            <v>7.6729000000000003</v>
          </cell>
          <cell r="BC108">
            <v>7.6964714285714271</v>
          </cell>
        </row>
        <row r="109">
          <cell r="B109">
            <v>61</v>
          </cell>
          <cell r="C109">
            <v>1</v>
          </cell>
          <cell r="D109">
            <v>1.1321610436557568E-4</v>
          </cell>
          <cell r="E109">
            <v>6.7900000000001622E-3</v>
          </cell>
          <cell r="F109">
            <v>59.973799999999997</v>
          </cell>
          <cell r="G109">
            <v>59.980589999999999</v>
          </cell>
          <cell r="H109">
            <v>1.5491140831560489E-4</v>
          </cell>
          <cell r="I109">
            <v>1.1240000000000331E-2</v>
          </cell>
          <cell r="J109">
            <v>72.557599999999994</v>
          </cell>
          <cell r="K109">
            <v>72.568839999999994</v>
          </cell>
          <cell r="L109">
            <v>2.0768431983385683E-4</v>
          </cell>
          <cell r="M109">
            <v>1.1333333333333566E-4</v>
          </cell>
          <cell r="N109">
            <v>0.54569999999999996</v>
          </cell>
          <cell r="O109">
            <v>0.54581333333333326</v>
          </cell>
          <cell r="P109">
            <v>9.030618569480472E-5</v>
          </cell>
          <cell r="Q109">
            <v>9.7133333333331955E-3</v>
          </cell>
          <cell r="R109">
            <v>107.56</v>
          </cell>
          <cell r="S109">
            <v>107.56971333333334</v>
          </cell>
          <cell r="T109">
            <v>1.9149332117322117E-4</v>
          </cell>
          <cell r="U109">
            <v>8.9866666666665648E-3</v>
          </cell>
          <cell r="V109">
            <v>46.929400000000001</v>
          </cell>
          <cell r="W109">
            <v>46.938386666666666</v>
          </cell>
          <cell r="X109">
            <v>6.1179018600620289E-5</v>
          </cell>
          <cell r="Y109">
            <v>2.7833333333333599E-3</v>
          </cell>
          <cell r="Z109">
            <v>45.494900000000001</v>
          </cell>
          <cell r="AA109">
            <v>45.497683333333335</v>
          </cell>
          <cell r="AB109">
            <v>1.4019237509248653E-4</v>
          </cell>
          <cell r="AC109">
            <v>6.8399999999999277E-3</v>
          </cell>
          <cell r="AD109">
            <v>48.790100000000002</v>
          </cell>
          <cell r="AE109">
            <v>48.796939999999999</v>
          </cell>
          <cell r="AF109">
            <v>1.1106551436195744E-4</v>
          </cell>
          <cell r="AG109">
            <v>1.8133333333333705E-3</v>
          </cell>
          <cell r="AH109">
            <v>16.326699999999999</v>
          </cell>
          <cell r="AI109">
            <v>16.328513333333333</v>
          </cell>
          <cell r="AJ109">
            <v>1.0152421082895247E-4</v>
          </cell>
          <cell r="AK109">
            <v>1.6142857142857586E-3</v>
          </cell>
          <cell r="AL109">
            <v>15.900499999999999</v>
          </cell>
          <cell r="AM109">
            <v>15.902114285714285</v>
          </cell>
          <cell r="AN109">
            <v>1.571030203055647E-4</v>
          </cell>
          <cell r="AO109">
            <v>1.1999999999999947E-3</v>
          </cell>
          <cell r="AP109">
            <v>7.6383000000000001</v>
          </cell>
          <cell r="AQ109">
            <v>7.6395</v>
          </cell>
          <cell r="AR109">
            <v>2.5366245233798526E-5</v>
          </cell>
          <cell r="AS109">
            <v>1.0533333333334837E-3</v>
          </cell>
          <cell r="AT109">
            <v>41.524999999999999</v>
          </cell>
          <cell r="AU109">
            <v>41.52605333333333</v>
          </cell>
          <cell r="AV109">
            <v>1.4407186643689899E-4</v>
          </cell>
          <cell r="AW109">
            <v>5.099999999999787E-3</v>
          </cell>
          <cell r="AX109">
            <v>35.399000000000001</v>
          </cell>
          <cell r="AY109">
            <v>35.4041</v>
          </cell>
          <cell r="AZ109">
            <v>1.0240121540932774E-4</v>
          </cell>
          <cell r="BA109">
            <v>7.8571428571423089E-4</v>
          </cell>
          <cell r="BB109">
            <v>7.6729000000000003</v>
          </cell>
          <cell r="BC109">
            <v>7.6736857142857149</v>
          </cell>
        </row>
        <row r="110">
          <cell r="B110">
            <v>62</v>
          </cell>
          <cell r="C110">
            <v>2</v>
          </cell>
          <cell r="D110">
            <v>2.2643220873115136E-4</v>
          </cell>
          <cell r="E110">
            <v>1.3580000000000324E-2</v>
          </cell>
          <cell r="F110">
            <v>59.973799999999997</v>
          </cell>
          <cell r="G110">
            <v>59.987379999999995</v>
          </cell>
          <cell r="H110">
            <v>3.0982281663120977E-4</v>
          </cell>
          <cell r="I110">
            <v>2.2480000000000663E-2</v>
          </cell>
          <cell r="J110">
            <v>72.557599999999994</v>
          </cell>
          <cell r="K110">
            <v>72.580079999999995</v>
          </cell>
          <cell r="L110">
            <v>4.1536863966771365E-4</v>
          </cell>
          <cell r="M110">
            <v>2.2666666666667132E-4</v>
          </cell>
          <cell r="N110">
            <v>0.54569999999999996</v>
          </cell>
          <cell r="O110">
            <v>0.54592666666666667</v>
          </cell>
          <cell r="P110">
            <v>1.8061237138960944E-4</v>
          </cell>
          <cell r="Q110">
            <v>1.9426666666666391E-2</v>
          </cell>
          <cell r="R110">
            <v>107.56</v>
          </cell>
          <cell r="S110">
            <v>107.57942666666666</v>
          </cell>
          <cell r="T110">
            <v>3.8298664234644235E-4</v>
          </cell>
          <cell r="U110">
            <v>1.797333333333313E-2</v>
          </cell>
          <cell r="V110">
            <v>46.929400000000001</v>
          </cell>
          <cell r="W110">
            <v>46.947373333333331</v>
          </cell>
          <cell r="X110">
            <v>1.2235803720124058E-4</v>
          </cell>
          <cell r="Y110">
            <v>5.5666666666667197E-3</v>
          </cell>
          <cell r="Z110">
            <v>45.494900000000001</v>
          </cell>
          <cell r="AA110">
            <v>45.500466666666668</v>
          </cell>
          <cell r="AB110">
            <v>2.8038475018497307E-4</v>
          </cell>
          <cell r="AC110">
            <v>1.3679999999999855E-2</v>
          </cell>
          <cell r="AD110">
            <v>48.790100000000002</v>
          </cell>
          <cell r="AE110">
            <v>48.803780000000003</v>
          </cell>
          <cell r="AF110">
            <v>2.2213102872391488E-4</v>
          </cell>
          <cell r="AG110">
            <v>3.6266666666667411E-3</v>
          </cell>
          <cell r="AH110">
            <v>16.326699999999999</v>
          </cell>
          <cell r="AI110">
            <v>16.330326666666664</v>
          </cell>
          <cell r="AJ110">
            <v>2.0304842165790493E-4</v>
          </cell>
          <cell r="AK110">
            <v>3.2285714285715172E-3</v>
          </cell>
          <cell r="AL110">
            <v>15.900499999999999</v>
          </cell>
          <cell r="AM110">
            <v>15.903728571428571</v>
          </cell>
          <cell r="AN110">
            <v>3.142060406111294E-4</v>
          </cell>
          <cell r="AO110">
            <v>2.3999999999999894E-3</v>
          </cell>
          <cell r="AP110">
            <v>7.6383000000000001</v>
          </cell>
          <cell r="AQ110">
            <v>7.6406999999999998</v>
          </cell>
          <cell r="AR110">
            <v>5.0732490467597053E-5</v>
          </cell>
          <cell r="AS110">
            <v>2.1066666666669674E-3</v>
          </cell>
          <cell r="AT110">
            <v>41.524999999999999</v>
          </cell>
          <cell r="AU110">
            <v>41.527106666666668</v>
          </cell>
          <cell r="AV110">
            <v>2.8814373287379798E-4</v>
          </cell>
          <cell r="AW110">
            <v>1.0199999999999574E-2</v>
          </cell>
          <cell r="AX110">
            <v>35.399000000000001</v>
          </cell>
          <cell r="AY110">
            <v>35.409199999999998</v>
          </cell>
          <cell r="AZ110">
            <v>2.0480243081865548E-4</v>
          </cell>
          <cell r="BA110">
            <v>1.5714285714284618E-3</v>
          </cell>
          <cell r="BB110">
            <v>7.6729000000000003</v>
          </cell>
          <cell r="BC110">
            <v>7.6744714285714286</v>
          </cell>
        </row>
        <row r="111">
          <cell r="B111">
            <v>63</v>
          </cell>
          <cell r="C111">
            <v>3</v>
          </cell>
          <cell r="D111">
            <v>3.3964831309672705E-4</v>
          </cell>
          <cell r="E111">
            <v>2.0370000000000488E-2</v>
          </cell>
          <cell r="F111">
            <v>59.973799999999997</v>
          </cell>
          <cell r="G111">
            <v>59.994169999999997</v>
          </cell>
          <cell r="H111">
            <v>4.6473422494681461E-4</v>
          </cell>
          <cell r="I111">
            <v>3.3720000000000992E-2</v>
          </cell>
          <cell r="J111">
            <v>72.557599999999994</v>
          </cell>
          <cell r="K111">
            <v>72.591319999999996</v>
          </cell>
          <cell r="L111">
            <v>6.2305295950157045E-4</v>
          </cell>
          <cell r="M111">
            <v>3.4000000000000696E-4</v>
          </cell>
          <cell r="N111">
            <v>0.54569999999999996</v>
          </cell>
          <cell r="O111">
            <v>0.54603999999999997</v>
          </cell>
          <cell r="P111">
            <v>2.7091855708441417E-4</v>
          </cell>
          <cell r="Q111">
            <v>2.913999999999959E-2</v>
          </cell>
          <cell r="R111">
            <v>107.56</v>
          </cell>
          <cell r="S111">
            <v>107.58914</v>
          </cell>
          <cell r="T111">
            <v>5.744799635196636E-4</v>
          </cell>
          <cell r="U111">
            <v>2.6959999999999696E-2</v>
          </cell>
          <cell r="V111">
            <v>46.929400000000001</v>
          </cell>
          <cell r="W111">
            <v>46.956360000000004</v>
          </cell>
          <cell r="X111">
            <v>1.8353705580186088E-4</v>
          </cell>
          <cell r="Y111">
            <v>8.3500000000000796E-3</v>
          </cell>
          <cell r="Z111">
            <v>45.494900000000001</v>
          </cell>
          <cell r="AA111">
            <v>45.503250000000001</v>
          </cell>
          <cell r="AB111">
            <v>4.2057712527745957E-4</v>
          </cell>
          <cell r="AC111">
            <v>2.0519999999999781E-2</v>
          </cell>
          <cell r="AD111">
            <v>48.790100000000002</v>
          </cell>
          <cell r="AE111">
            <v>48.81062</v>
          </cell>
          <cell r="AF111">
            <v>3.3319654308587235E-4</v>
          </cell>
          <cell r="AG111">
            <v>5.4400000000001114E-3</v>
          </cell>
          <cell r="AH111">
            <v>16.326699999999999</v>
          </cell>
          <cell r="AI111">
            <v>16.332139999999999</v>
          </cell>
          <cell r="AJ111">
            <v>3.045726324868574E-4</v>
          </cell>
          <cell r="AK111">
            <v>4.8428571428572754E-3</v>
          </cell>
          <cell r="AL111">
            <v>15.900499999999999</v>
          </cell>
          <cell r="AM111">
            <v>15.905342857142857</v>
          </cell>
          <cell r="AN111">
            <v>4.7130906091669405E-4</v>
          </cell>
          <cell r="AO111">
            <v>3.5999999999999843E-3</v>
          </cell>
          <cell r="AP111">
            <v>7.6383000000000001</v>
          </cell>
          <cell r="AQ111">
            <v>7.6418999999999997</v>
          </cell>
          <cell r="AR111">
            <v>7.6098735701395572E-5</v>
          </cell>
          <cell r="AS111">
            <v>3.1600000000004515E-3</v>
          </cell>
          <cell r="AT111">
            <v>41.524999999999999</v>
          </cell>
          <cell r="AU111">
            <v>41.52816</v>
          </cell>
          <cell r="AV111">
            <v>4.32215599310697E-4</v>
          </cell>
          <cell r="AW111">
            <v>1.5299999999999361E-2</v>
          </cell>
          <cell r="AX111">
            <v>35.399000000000001</v>
          </cell>
          <cell r="AY111">
            <v>35.414299999999997</v>
          </cell>
          <cell r="AZ111">
            <v>3.0720364622798321E-4</v>
          </cell>
          <cell r="BA111">
            <v>2.3571428571426928E-3</v>
          </cell>
          <cell r="BB111">
            <v>7.6729000000000003</v>
          </cell>
          <cell r="BC111">
            <v>7.6752571428571432</v>
          </cell>
        </row>
        <row r="112">
          <cell r="B112">
            <v>64</v>
          </cell>
          <cell r="C112">
            <v>4</v>
          </cell>
          <cell r="D112">
            <v>4.5286441746230272E-4</v>
          </cell>
          <cell r="E112">
            <v>2.7160000000000649E-2</v>
          </cell>
          <cell r="F112">
            <v>59.973799999999997</v>
          </cell>
          <cell r="G112">
            <v>60.000959999999999</v>
          </cell>
          <cell r="H112">
            <v>6.1964563326241955E-4</v>
          </cell>
          <cell r="I112">
            <v>4.4960000000001325E-2</v>
          </cell>
          <cell r="J112">
            <v>72.557599999999994</v>
          </cell>
          <cell r="K112">
            <v>72.602559999999997</v>
          </cell>
          <cell r="L112">
            <v>8.3073727933542731E-4</v>
          </cell>
          <cell r="M112">
            <v>4.5333333333334264E-4</v>
          </cell>
          <cell r="N112">
            <v>0.54569999999999996</v>
          </cell>
          <cell r="O112">
            <v>0.54615333333333327</v>
          </cell>
          <cell r="P112">
            <v>3.6122474277921888E-4</v>
          </cell>
          <cell r="Q112">
            <v>3.8853333333332782E-2</v>
          </cell>
          <cell r="R112">
            <v>107.56</v>
          </cell>
          <cell r="S112">
            <v>107.59885333333334</v>
          </cell>
          <cell r="T112">
            <v>7.659732846928847E-4</v>
          </cell>
          <cell r="U112">
            <v>3.5946666666666259E-2</v>
          </cell>
          <cell r="V112">
            <v>46.929400000000001</v>
          </cell>
          <cell r="W112">
            <v>46.965346666666669</v>
          </cell>
          <cell r="X112">
            <v>2.4471607440248116E-4</v>
          </cell>
          <cell r="Y112">
            <v>1.1133333333333439E-2</v>
          </cell>
          <cell r="Z112">
            <v>45.494900000000001</v>
          </cell>
          <cell r="AA112">
            <v>45.506033333333335</v>
          </cell>
          <cell r="AB112">
            <v>5.6076950036994613E-4</v>
          </cell>
          <cell r="AC112">
            <v>2.7359999999999711E-2</v>
          </cell>
          <cell r="AD112">
            <v>48.790100000000002</v>
          </cell>
          <cell r="AE112">
            <v>48.817460000000004</v>
          </cell>
          <cell r="AF112">
            <v>4.4426205744782976E-4</v>
          </cell>
          <cell r="AG112">
            <v>7.2533333333334822E-3</v>
          </cell>
          <cell r="AH112">
            <v>16.326699999999999</v>
          </cell>
          <cell r="AI112">
            <v>16.333953333333334</v>
          </cell>
          <cell r="AJ112">
            <v>4.0609684331580987E-4</v>
          </cell>
          <cell r="AK112">
            <v>6.4571428571430344E-3</v>
          </cell>
          <cell r="AL112">
            <v>15.900499999999999</v>
          </cell>
          <cell r="AM112">
            <v>15.906957142857141</v>
          </cell>
          <cell r="AN112">
            <v>6.284120812222588E-4</v>
          </cell>
          <cell r="AO112">
            <v>4.7999999999999788E-3</v>
          </cell>
          <cell r="AP112">
            <v>7.6383000000000001</v>
          </cell>
          <cell r="AQ112">
            <v>7.6431000000000004</v>
          </cell>
          <cell r="AR112">
            <v>1.0146498093519411E-4</v>
          </cell>
          <cell r="AS112">
            <v>4.2133333333339348E-3</v>
          </cell>
          <cell r="AT112">
            <v>41.524999999999999</v>
          </cell>
          <cell r="AU112">
            <v>41.529213333333331</v>
          </cell>
          <cell r="AV112">
            <v>5.7628746574759596E-4</v>
          </cell>
          <cell r="AW112">
            <v>2.0399999999999148E-2</v>
          </cell>
          <cell r="AX112">
            <v>35.399000000000001</v>
          </cell>
          <cell r="AY112">
            <v>35.419400000000003</v>
          </cell>
          <cell r="AZ112">
            <v>4.0960486163731097E-4</v>
          </cell>
          <cell r="BA112">
            <v>3.1428571428569235E-3</v>
          </cell>
          <cell r="BB112">
            <v>7.6729000000000003</v>
          </cell>
          <cell r="BC112">
            <v>7.6760428571428569</v>
          </cell>
        </row>
        <row r="113">
          <cell r="B113">
            <v>65</v>
          </cell>
          <cell r="C113">
            <v>5</v>
          </cell>
          <cell r="D113">
            <v>5.6608052182787838E-4</v>
          </cell>
          <cell r="E113">
            <v>3.3950000000000813E-2</v>
          </cell>
          <cell r="F113">
            <v>59.973799999999997</v>
          </cell>
          <cell r="G113">
            <v>60.007750000000001</v>
          </cell>
          <cell r="H113">
            <v>7.7455704157802438E-4</v>
          </cell>
          <cell r="I113">
            <v>5.6200000000001658E-2</v>
          </cell>
          <cell r="J113">
            <v>72.557599999999994</v>
          </cell>
          <cell r="K113">
            <v>72.613799999999998</v>
          </cell>
          <cell r="L113">
            <v>1.0384215991692842E-3</v>
          </cell>
          <cell r="M113">
            <v>5.6666666666667831E-4</v>
          </cell>
          <cell r="N113">
            <v>0.54569999999999996</v>
          </cell>
          <cell r="O113">
            <v>0.54626666666666668</v>
          </cell>
          <cell r="P113">
            <v>4.5153092847402364E-4</v>
          </cell>
          <cell r="Q113">
            <v>4.8566666666665981E-2</v>
          </cell>
          <cell r="R113">
            <v>107.56</v>
          </cell>
          <cell r="S113">
            <v>107.60856666666666</v>
          </cell>
          <cell r="T113">
            <v>9.5746660586610579E-4</v>
          </cell>
          <cell r="U113">
            <v>4.4933333333332826E-2</v>
          </cell>
          <cell r="V113">
            <v>46.929400000000001</v>
          </cell>
          <cell r="W113">
            <v>46.974333333333334</v>
          </cell>
          <cell r="X113">
            <v>3.0589509300310141E-4</v>
          </cell>
          <cell r="Y113">
            <v>1.3916666666666799E-2</v>
          </cell>
          <cell r="Z113">
            <v>45.494900000000001</v>
          </cell>
          <cell r="AA113">
            <v>45.508816666666668</v>
          </cell>
          <cell r="AB113">
            <v>7.0096187546243274E-4</v>
          </cell>
          <cell r="AC113">
            <v>3.419999999999964E-2</v>
          </cell>
          <cell r="AD113">
            <v>48.790100000000002</v>
          </cell>
          <cell r="AE113">
            <v>48.824300000000001</v>
          </cell>
          <cell r="AF113">
            <v>5.5532757180978723E-4</v>
          </cell>
          <cell r="AG113">
            <v>9.0666666666668529E-3</v>
          </cell>
          <cell r="AH113">
            <v>16.326699999999999</v>
          </cell>
          <cell r="AI113">
            <v>16.335766666666665</v>
          </cell>
          <cell r="AJ113">
            <v>5.0762105414476233E-4</v>
          </cell>
          <cell r="AK113">
            <v>8.0714285714287935E-3</v>
          </cell>
          <cell r="AL113">
            <v>15.900499999999999</v>
          </cell>
          <cell r="AM113">
            <v>15.908571428571427</v>
          </cell>
          <cell r="AN113">
            <v>7.8551510152782345E-4</v>
          </cell>
          <cell r="AO113">
            <v>5.9999999999999732E-3</v>
          </cell>
          <cell r="AP113">
            <v>7.6383000000000001</v>
          </cell>
          <cell r="AQ113">
            <v>7.6443000000000003</v>
          </cell>
          <cell r="AR113">
            <v>1.2683122616899265E-4</v>
          </cell>
          <cell r="AS113">
            <v>5.2666666666674189E-3</v>
          </cell>
          <cell r="AT113">
            <v>41.524999999999999</v>
          </cell>
          <cell r="AU113">
            <v>41.530266666666662</v>
          </cell>
          <cell r="AV113">
            <v>7.2035933218449492E-4</v>
          </cell>
          <cell r="AW113">
            <v>2.5499999999998937E-2</v>
          </cell>
          <cell r="AX113">
            <v>35.399000000000001</v>
          </cell>
          <cell r="AY113">
            <v>35.424500000000002</v>
          </cell>
          <cell r="AZ113">
            <v>5.1200607704663867E-4</v>
          </cell>
          <cell r="BA113">
            <v>3.9285714285711548E-3</v>
          </cell>
          <cell r="BB113">
            <v>7.6729000000000003</v>
          </cell>
          <cell r="BC113">
            <v>7.6768285714285716</v>
          </cell>
        </row>
        <row r="114">
          <cell r="B114">
            <v>66</v>
          </cell>
          <cell r="C114">
            <v>6</v>
          </cell>
          <cell r="D114">
            <v>6.792966261934541E-4</v>
          </cell>
          <cell r="E114">
            <v>4.0740000000000977E-2</v>
          </cell>
          <cell r="F114">
            <v>59.973799999999997</v>
          </cell>
          <cell r="G114">
            <v>60.014539999999997</v>
          </cell>
          <cell r="H114">
            <v>9.2946844989362921E-4</v>
          </cell>
          <cell r="I114">
            <v>6.7440000000001984E-2</v>
          </cell>
          <cell r="J114">
            <v>72.557599999999994</v>
          </cell>
          <cell r="K114">
            <v>72.625039999999998</v>
          </cell>
          <cell r="L114">
            <v>1.2461059190031409E-3</v>
          </cell>
          <cell r="M114">
            <v>6.8000000000001393E-4</v>
          </cell>
          <cell r="N114">
            <v>0.54569999999999996</v>
          </cell>
          <cell r="O114">
            <v>0.54637999999999998</v>
          </cell>
          <cell r="P114">
            <v>5.4183711416882835E-4</v>
          </cell>
          <cell r="Q114">
            <v>5.827999999999918E-2</v>
          </cell>
          <cell r="R114">
            <v>107.56</v>
          </cell>
          <cell r="S114">
            <v>107.61828</v>
          </cell>
          <cell r="T114">
            <v>1.1489599270393272E-3</v>
          </cell>
          <cell r="U114">
            <v>5.3919999999999392E-2</v>
          </cell>
          <cell r="V114">
            <v>46.929400000000001</v>
          </cell>
          <cell r="W114">
            <v>46.983319999999999</v>
          </cell>
          <cell r="X114">
            <v>3.6707411160372176E-4</v>
          </cell>
          <cell r="Y114">
            <v>1.6700000000000159E-2</v>
          </cell>
          <cell r="Z114">
            <v>45.494900000000001</v>
          </cell>
          <cell r="AA114">
            <v>45.511600000000001</v>
          </cell>
          <cell r="AB114">
            <v>8.4115425055491914E-4</v>
          </cell>
          <cell r="AC114">
            <v>4.1039999999999563E-2</v>
          </cell>
          <cell r="AD114">
            <v>48.790100000000002</v>
          </cell>
          <cell r="AE114">
            <v>48.831140000000005</v>
          </cell>
          <cell r="AF114">
            <v>6.6639308617174469E-4</v>
          </cell>
          <cell r="AG114">
            <v>1.0880000000000223E-2</v>
          </cell>
          <cell r="AH114">
            <v>16.326699999999999</v>
          </cell>
          <cell r="AI114">
            <v>16.337579999999999</v>
          </cell>
          <cell r="AJ114">
            <v>6.091452649737148E-4</v>
          </cell>
          <cell r="AK114">
            <v>9.6857142857145508E-3</v>
          </cell>
          <cell r="AL114">
            <v>15.900499999999999</v>
          </cell>
          <cell r="AM114">
            <v>15.910185714285713</v>
          </cell>
          <cell r="AN114">
            <v>9.426181218333881E-4</v>
          </cell>
          <cell r="AO114">
            <v>7.1999999999999686E-3</v>
          </cell>
          <cell r="AP114">
            <v>7.6383000000000001</v>
          </cell>
          <cell r="AQ114">
            <v>7.6455000000000002</v>
          </cell>
          <cell r="AR114">
            <v>1.5219747140279114E-4</v>
          </cell>
          <cell r="AS114">
            <v>6.320000000000903E-3</v>
          </cell>
          <cell r="AT114">
            <v>41.524999999999999</v>
          </cell>
          <cell r="AU114">
            <v>41.531320000000001</v>
          </cell>
          <cell r="AV114">
            <v>8.6443119862139399E-4</v>
          </cell>
          <cell r="AW114">
            <v>3.0599999999998722E-2</v>
          </cell>
          <cell r="AX114">
            <v>35.399000000000001</v>
          </cell>
          <cell r="AY114">
            <v>35.429600000000001</v>
          </cell>
          <cell r="AZ114">
            <v>6.1440729245596643E-4</v>
          </cell>
          <cell r="BA114">
            <v>4.7142857142853855E-3</v>
          </cell>
          <cell r="BB114">
            <v>7.6729000000000003</v>
          </cell>
          <cell r="BC114">
            <v>7.6776142857142853</v>
          </cell>
        </row>
        <row r="115">
          <cell r="B115">
            <v>67</v>
          </cell>
          <cell r="C115">
            <v>7</v>
          </cell>
          <cell r="D115">
            <v>7.9251273055902982E-4</v>
          </cell>
          <cell r="E115">
            <v>4.7530000000001141E-2</v>
          </cell>
          <cell r="F115">
            <v>59.973799999999997</v>
          </cell>
          <cell r="G115">
            <v>60.021329999999999</v>
          </cell>
          <cell r="H115">
            <v>1.084379858209234E-3</v>
          </cell>
          <cell r="I115">
            <v>7.8680000000002318E-2</v>
          </cell>
          <cell r="J115">
            <v>72.557599999999994</v>
          </cell>
          <cell r="K115">
            <v>72.636279999999999</v>
          </cell>
          <cell r="L115">
            <v>1.4537902388369979E-3</v>
          </cell>
          <cell r="M115">
            <v>7.9333333333334954E-4</v>
          </cell>
          <cell r="N115">
            <v>0.54569999999999996</v>
          </cell>
          <cell r="O115">
            <v>0.54649333333333328</v>
          </cell>
          <cell r="P115">
            <v>6.3214329986363311E-4</v>
          </cell>
          <cell r="Q115">
            <v>6.7993333333332379E-2</v>
          </cell>
          <cell r="R115">
            <v>107.56</v>
          </cell>
          <cell r="S115">
            <v>107.62799333333334</v>
          </cell>
          <cell r="T115">
            <v>1.3404532482125483E-3</v>
          </cell>
          <cell r="U115">
            <v>6.2906666666665959E-2</v>
          </cell>
          <cell r="V115">
            <v>46.929400000000001</v>
          </cell>
          <cell r="W115">
            <v>46.992306666666664</v>
          </cell>
          <cell r="X115">
            <v>4.2825313020434201E-4</v>
          </cell>
          <cell r="Y115">
            <v>1.9483333333333519E-2</v>
          </cell>
          <cell r="Z115">
            <v>45.494900000000001</v>
          </cell>
          <cell r="AA115">
            <v>45.514383333333335</v>
          </cell>
          <cell r="AB115">
            <v>9.8134662564740576E-4</v>
          </cell>
          <cell r="AC115">
            <v>4.7879999999999492E-2</v>
          </cell>
          <cell r="AD115">
            <v>48.790100000000002</v>
          </cell>
          <cell r="AE115">
            <v>48.837980000000002</v>
          </cell>
          <cell r="AF115">
            <v>7.7745860053370216E-4</v>
          </cell>
          <cell r="AG115">
            <v>1.2693333333333593E-2</v>
          </cell>
          <cell r="AH115">
            <v>16.326699999999999</v>
          </cell>
          <cell r="AI115">
            <v>16.339393333333334</v>
          </cell>
          <cell r="AJ115">
            <v>7.1066947580266727E-4</v>
          </cell>
          <cell r="AK115">
            <v>1.130000000000031E-2</v>
          </cell>
          <cell r="AL115">
            <v>15.900499999999999</v>
          </cell>
          <cell r="AM115">
            <v>15.911799999999999</v>
          </cell>
          <cell r="AN115">
            <v>1.0997211421389529E-3</v>
          </cell>
          <cell r="AO115">
            <v>8.3999999999999631E-3</v>
          </cell>
          <cell r="AP115">
            <v>7.6383000000000001</v>
          </cell>
          <cell r="AQ115">
            <v>7.6467000000000001</v>
          </cell>
          <cell r="AR115">
            <v>1.7756371663658969E-4</v>
          </cell>
          <cell r="AS115">
            <v>7.3733333333343863E-3</v>
          </cell>
          <cell r="AT115">
            <v>41.524999999999999</v>
          </cell>
          <cell r="AU115">
            <v>41.532373333333332</v>
          </cell>
          <cell r="AV115">
            <v>1.008503065058293E-3</v>
          </cell>
          <cell r="AW115">
            <v>3.5699999999998511E-2</v>
          </cell>
          <cell r="AX115">
            <v>35.399000000000001</v>
          </cell>
          <cell r="AY115">
            <v>35.434699999999999</v>
          </cell>
          <cell r="AZ115">
            <v>7.1680850786529418E-4</v>
          </cell>
          <cell r="BA115">
            <v>5.4999999999996163E-3</v>
          </cell>
          <cell r="BB115">
            <v>7.6729000000000003</v>
          </cell>
          <cell r="BC115">
            <v>7.6783999999999999</v>
          </cell>
        </row>
        <row r="116">
          <cell r="B116">
            <v>68</v>
          </cell>
          <cell r="C116">
            <v>8</v>
          </cell>
          <cell r="D116">
            <v>9.0572883492460543E-4</v>
          </cell>
          <cell r="E116">
            <v>5.4320000000001298E-2</v>
          </cell>
          <cell r="F116">
            <v>59.973799999999997</v>
          </cell>
          <cell r="G116">
            <v>60.028120000000001</v>
          </cell>
          <cell r="H116">
            <v>1.2392912665248391E-3</v>
          </cell>
          <cell r="I116">
            <v>8.9920000000002651E-2</v>
          </cell>
          <cell r="J116">
            <v>72.557599999999994</v>
          </cell>
          <cell r="K116">
            <v>72.64752</v>
          </cell>
          <cell r="L116">
            <v>1.6614745586708546E-3</v>
          </cell>
          <cell r="M116">
            <v>9.0666666666668527E-4</v>
          </cell>
          <cell r="N116">
            <v>0.54569999999999996</v>
          </cell>
          <cell r="O116">
            <v>0.54660666666666669</v>
          </cell>
          <cell r="P116">
            <v>7.2244948555843776E-4</v>
          </cell>
          <cell r="Q116">
            <v>7.7706666666665564E-2</v>
          </cell>
          <cell r="R116">
            <v>107.56</v>
          </cell>
          <cell r="S116">
            <v>107.63770666666667</v>
          </cell>
          <cell r="T116">
            <v>1.5319465693857694E-3</v>
          </cell>
          <cell r="U116">
            <v>7.1893333333332518E-2</v>
          </cell>
          <cell r="V116">
            <v>46.929400000000001</v>
          </cell>
          <cell r="W116">
            <v>47.001293333333336</v>
          </cell>
          <cell r="X116">
            <v>4.8943214880496232E-4</v>
          </cell>
          <cell r="Y116">
            <v>2.2266666666666879E-2</v>
          </cell>
          <cell r="Z116">
            <v>45.494900000000001</v>
          </cell>
          <cell r="AA116">
            <v>45.517166666666668</v>
          </cell>
          <cell r="AB116">
            <v>1.1215390007398923E-3</v>
          </cell>
          <cell r="AC116">
            <v>5.4719999999999422E-2</v>
          </cell>
          <cell r="AD116">
            <v>48.790100000000002</v>
          </cell>
          <cell r="AE116">
            <v>48.844819999999999</v>
          </cell>
          <cell r="AF116">
            <v>8.8852411489565952E-4</v>
          </cell>
          <cell r="AG116">
            <v>1.4506666666666964E-2</v>
          </cell>
          <cell r="AH116">
            <v>16.326699999999999</v>
          </cell>
          <cell r="AI116">
            <v>16.341206666666665</v>
          </cell>
          <cell r="AJ116">
            <v>8.1219368663161973E-4</v>
          </cell>
          <cell r="AK116">
            <v>1.2914285714286069E-2</v>
          </cell>
          <cell r="AL116">
            <v>15.900499999999999</v>
          </cell>
          <cell r="AM116">
            <v>15.913414285714286</v>
          </cell>
          <cell r="AN116">
            <v>1.2568241624445176E-3</v>
          </cell>
          <cell r="AO116">
            <v>9.5999999999999575E-3</v>
          </cell>
          <cell r="AP116">
            <v>7.6383000000000001</v>
          </cell>
          <cell r="AQ116">
            <v>7.6478999999999999</v>
          </cell>
          <cell r="AR116">
            <v>2.0292996187038821E-4</v>
          </cell>
          <cell r="AS116">
            <v>8.4266666666678695E-3</v>
          </cell>
          <cell r="AT116">
            <v>41.524999999999999</v>
          </cell>
          <cell r="AU116">
            <v>41.533426666666664</v>
          </cell>
          <cell r="AV116">
            <v>1.1525749314951919E-3</v>
          </cell>
          <cell r="AW116">
            <v>4.0799999999998296E-2</v>
          </cell>
          <cell r="AX116">
            <v>35.399000000000001</v>
          </cell>
          <cell r="AY116">
            <v>35.439799999999998</v>
          </cell>
          <cell r="AZ116">
            <v>8.1920972327462194E-4</v>
          </cell>
          <cell r="BA116">
            <v>6.2857142857138471E-3</v>
          </cell>
          <cell r="BB116">
            <v>7.6729000000000003</v>
          </cell>
          <cell r="BC116">
            <v>7.6791857142857145</v>
          </cell>
        </row>
        <row r="117">
          <cell r="B117">
            <v>69</v>
          </cell>
          <cell r="C117">
            <v>9</v>
          </cell>
          <cell r="D117">
            <v>1.0189449392901812E-3</v>
          </cell>
          <cell r="E117">
            <v>6.1110000000001462E-2</v>
          </cell>
          <cell r="F117">
            <v>59.973799999999997</v>
          </cell>
          <cell r="G117">
            <v>60.034909999999996</v>
          </cell>
          <cell r="H117">
            <v>1.3942026748404439E-3</v>
          </cell>
          <cell r="I117">
            <v>0.10116000000000298</v>
          </cell>
          <cell r="J117">
            <v>72.557599999999994</v>
          </cell>
          <cell r="K117">
            <v>72.658760000000001</v>
          </cell>
          <cell r="L117">
            <v>1.8691588785047114E-3</v>
          </cell>
          <cell r="M117">
            <v>1.0200000000000209E-3</v>
          </cell>
          <cell r="N117">
            <v>0.54569999999999996</v>
          </cell>
          <cell r="O117">
            <v>0.54671999999999998</v>
          </cell>
          <cell r="P117">
            <v>8.1275567125324252E-4</v>
          </cell>
          <cell r="Q117">
            <v>8.7419999999998763E-2</v>
          </cell>
          <cell r="R117">
            <v>107.56</v>
          </cell>
          <cell r="S117">
            <v>107.64742</v>
          </cell>
          <cell r="T117">
            <v>1.7234398905589905E-3</v>
          </cell>
          <cell r="U117">
            <v>8.0879999999999092E-2</v>
          </cell>
          <cell r="V117">
            <v>46.929400000000001</v>
          </cell>
          <cell r="W117">
            <v>47.010280000000002</v>
          </cell>
          <cell r="X117">
            <v>5.5061116740558256E-4</v>
          </cell>
          <cell r="Y117">
            <v>2.5050000000000239E-2</v>
          </cell>
          <cell r="Z117">
            <v>45.494900000000001</v>
          </cell>
          <cell r="AA117">
            <v>45.519950000000001</v>
          </cell>
          <cell r="AB117">
            <v>1.2617313758323788E-3</v>
          </cell>
          <cell r="AC117">
            <v>6.1559999999999351E-2</v>
          </cell>
          <cell r="AD117">
            <v>48.790100000000002</v>
          </cell>
          <cell r="AE117">
            <v>48.851660000000003</v>
          </cell>
          <cell r="AF117">
            <v>9.995896292576171E-4</v>
          </cell>
          <cell r="AG117">
            <v>1.6320000000000334E-2</v>
          </cell>
          <cell r="AH117">
            <v>16.326699999999999</v>
          </cell>
          <cell r="AI117">
            <v>16.343019999999999</v>
          </cell>
          <cell r="AJ117">
            <v>9.137178974605722E-4</v>
          </cell>
          <cell r="AK117">
            <v>1.4528571428571826E-2</v>
          </cell>
          <cell r="AL117">
            <v>15.900499999999999</v>
          </cell>
          <cell r="AM117">
            <v>15.915028571428572</v>
          </cell>
          <cell r="AN117">
            <v>1.4139271827500824E-3</v>
          </cell>
          <cell r="AO117">
            <v>1.0799999999999952E-2</v>
          </cell>
          <cell r="AP117">
            <v>7.6383000000000001</v>
          </cell>
          <cell r="AQ117">
            <v>7.6490999999999998</v>
          </cell>
          <cell r="AR117">
            <v>2.2829620710418676E-4</v>
          </cell>
          <cell r="AS117">
            <v>9.4800000000013537E-3</v>
          </cell>
          <cell r="AT117">
            <v>41.524999999999999</v>
          </cell>
          <cell r="AU117">
            <v>41.534480000000002</v>
          </cell>
          <cell r="AV117">
            <v>1.2966467979320909E-3</v>
          </cell>
          <cell r="AW117">
            <v>4.5899999999998088E-2</v>
          </cell>
          <cell r="AX117">
            <v>35.399000000000001</v>
          </cell>
          <cell r="AY117">
            <v>35.444899999999997</v>
          </cell>
          <cell r="AZ117">
            <v>9.216109386839497E-4</v>
          </cell>
          <cell r="BA117">
            <v>7.0714285714280779E-3</v>
          </cell>
          <cell r="BB117">
            <v>7.6729000000000003</v>
          </cell>
          <cell r="BC117">
            <v>7.6799714285714282</v>
          </cell>
        </row>
        <row r="118">
          <cell r="B118">
            <v>70</v>
          </cell>
          <cell r="C118">
            <v>10</v>
          </cell>
          <cell r="D118">
            <v>1.1321610436557568E-3</v>
          </cell>
          <cell r="E118">
            <v>6.7900000000001626E-2</v>
          </cell>
          <cell r="F118">
            <v>59.973799999999997</v>
          </cell>
          <cell r="G118">
            <v>60.041699999999999</v>
          </cell>
          <cell r="H118">
            <v>1.5491140831560488E-3</v>
          </cell>
          <cell r="I118">
            <v>0.11240000000000332</v>
          </cell>
          <cell r="J118">
            <v>72.557599999999994</v>
          </cell>
          <cell r="K118">
            <v>72.67</v>
          </cell>
          <cell r="L118">
            <v>2.0768431983385683E-3</v>
          </cell>
          <cell r="M118">
            <v>1.1333333333333566E-3</v>
          </cell>
          <cell r="N118">
            <v>0.54569999999999996</v>
          </cell>
          <cell r="O118">
            <v>0.54683333333333328</v>
          </cell>
          <cell r="P118">
            <v>9.0306185694804728E-4</v>
          </cell>
          <cell r="Q118">
            <v>9.7133333333331962E-2</v>
          </cell>
          <cell r="R118">
            <v>107.56</v>
          </cell>
          <cell r="S118">
            <v>107.65713333333333</v>
          </cell>
          <cell r="T118">
            <v>1.9149332117322116E-3</v>
          </cell>
          <cell r="U118">
            <v>8.9866666666665651E-2</v>
          </cell>
          <cell r="V118">
            <v>46.929400000000001</v>
          </cell>
          <cell r="W118">
            <v>47.019266666666667</v>
          </cell>
          <cell r="X118">
            <v>6.1179018600620281E-4</v>
          </cell>
          <cell r="Y118">
            <v>2.7833333333333599E-2</v>
          </cell>
          <cell r="Z118">
            <v>45.494900000000001</v>
          </cell>
          <cell r="AA118">
            <v>45.522733333333335</v>
          </cell>
          <cell r="AB118">
            <v>1.4019237509248655E-3</v>
          </cell>
          <cell r="AC118">
            <v>6.8399999999999281E-2</v>
          </cell>
          <cell r="AD118">
            <v>48.790100000000002</v>
          </cell>
          <cell r="AE118">
            <v>48.858499999999999</v>
          </cell>
          <cell r="AF118">
            <v>1.1106551436195745E-3</v>
          </cell>
          <cell r="AG118">
            <v>1.8133333333333706E-2</v>
          </cell>
          <cell r="AH118">
            <v>16.326699999999999</v>
          </cell>
          <cell r="AI118">
            <v>16.344833333333334</v>
          </cell>
          <cell r="AJ118">
            <v>1.0152421082895247E-3</v>
          </cell>
          <cell r="AK118">
            <v>1.6142857142857587E-2</v>
          </cell>
          <cell r="AL118">
            <v>15.900499999999999</v>
          </cell>
          <cell r="AM118">
            <v>15.916642857142858</v>
          </cell>
          <cell r="AN118">
            <v>1.5710302030556469E-3</v>
          </cell>
          <cell r="AO118">
            <v>1.1999999999999946E-2</v>
          </cell>
          <cell r="AP118">
            <v>7.6383000000000001</v>
          </cell>
          <cell r="AQ118">
            <v>7.6502999999999997</v>
          </cell>
          <cell r="AR118">
            <v>2.536624523379853E-4</v>
          </cell>
          <cell r="AS118">
            <v>1.0533333333334838E-2</v>
          </cell>
          <cell r="AT118">
            <v>41.524999999999999</v>
          </cell>
          <cell r="AU118">
            <v>41.535533333333333</v>
          </cell>
          <cell r="AV118">
            <v>1.4407186643689898E-3</v>
          </cell>
          <cell r="AW118">
            <v>5.0999999999997873E-2</v>
          </cell>
          <cell r="AX118">
            <v>35.399000000000001</v>
          </cell>
          <cell r="AY118">
            <v>35.449999999999996</v>
          </cell>
          <cell r="AZ118">
            <v>1.0240121540932773E-3</v>
          </cell>
          <cell r="BA118">
            <v>7.8571428571423095E-3</v>
          </cell>
          <cell r="BB118">
            <v>7.6729000000000003</v>
          </cell>
          <cell r="BC118">
            <v>7.6807571428571428</v>
          </cell>
        </row>
        <row r="119">
          <cell r="B119">
            <v>71</v>
          </cell>
          <cell r="C119">
            <v>11</v>
          </cell>
          <cell r="D119">
            <v>1.2453771480213326E-3</v>
          </cell>
          <cell r="E119">
            <v>7.4690000000001783E-2</v>
          </cell>
          <cell r="F119">
            <v>59.973799999999997</v>
          </cell>
          <cell r="G119">
            <v>60.048490000000001</v>
          </cell>
          <cell r="H119">
            <v>1.7040254914716536E-3</v>
          </cell>
          <cell r="I119">
            <v>0.12364000000000365</v>
          </cell>
          <cell r="J119">
            <v>72.557599999999994</v>
          </cell>
          <cell r="K119">
            <v>72.681240000000003</v>
          </cell>
          <cell r="L119">
            <v>2.2845275181724248E-3</v>
          </cell>
          <cell r="M119">
            <v>1.2466666666666921E-3</v>
          </cell>
          <cell r="N119">
            <v>0.54569999999999996</v>
          </cell>
          <cell r="O119">
            <v>0.54694666666666669</v>
          </cell>
          <cell r="P119">
            <v>9.9336804264285204E-4</v>
          </cell>
          <cell r="Q119">
            <v>0.10684666666666516</v>
          </cell>
          <cell r="R119">
            <v>107.56</v>
          </cell>
          <cell r="S119">
            <v>107.66684666666667</v>
          </cell>
          <cell r="T119">
            <v>2.1064265329054327E-3</v>
          </cell>
          <cell r="U119">
            <v>9.8853333333332211E-2</v>
          </cell>
          <cell r="V119">
            <v>46.929400000000001</v>
          </cell>
          <cell r="W119">
            <v>47.028253333333332</v>
          </cell>
          <cell r="X119">
            <v>6.7296920460682317E-4</v>
          </cell>
          <cell r="Y119">
            <v>3.0616666666666958E-2</v>
          </cell>
          <cell r="Z119">
            <v>45.494900000000001</v>
          </cell>
          <cell r="AA119">
            <v>45.525516666666668</v>
          </cell>
          <cell r="AB119">
            <v>1.542116126017352E-3</v>
          </cell>
          <cell r="AC119">
            <v>7.523999999999921E-2</v>
          </cell>
          <cell r="AD119">
            <v>48.790100000000002</v>
          </cell>
          <cell r="AE119">
            <v>48.865340000000003</v>
          </cell>
          <cell r="AF119">
            <v>1.221720657981532E-3</v>
          </cell>
          <cell r="AG119">
            <v>1.9946666666667074E-2</v>
          </cell>
          <cell r="AH119">
            <v>16.326699999999999</v>
          </cell>
          <cell r="AI119">
            <v>16.346646666666665</v>
          </cell>
          <cell r="AJ119">
            <v>1.116766319118477E-3</v>
          </cell>
          <cell r="AK119">
            <v>1.7757142857143342E-2</v>
          </cell>
          <cell r="AL119">
            <v>15.900499999999999</v>
          </cell>
          <cell r="AM119">
            <v>15.918257142857142</v>
          </cell>
          <cell r="AN119">
            <v>1.7281332233612117E-3</v>
          </cell>
          <cell r="AO119">
            <v>1.3199999999999943E-2</v>
          </cell>
          <cell r="AP119">
            <v>7.6383000000000001</v>
          </cell>
          <cell r="AQ119">
            <v>7.6515000000000004</v>
          </cell>
          <cell r="AR119">
            <v>2.7902869757178382E-4</v>
          </cell>
          <cell r="AS119">
            <v>1.1586666666668322E-2</v>
          </cell>
          <cell r="AT119">
            <v>41.524999999999999</v>
          </cell>
          <cell r="AU119">
            <v>41.536586666666665</v>
          </cell>
          <cell r="AV119">
            <v>1.584790530805889E-3</v>
          </cell>
          <cell r="AW119">
            <v>5.6099999999997659E-2</v>
          </cell>
          <cell r="AX119">
            <v>35.399000000000001</v>
          </cell>
          <cell r="AY119">
            <v>35.455100000000002</v>
          </cell>
          <cell r="AZ119">
            <v>1.1264133695026051E-3</v>
          </cell>
          <cell r="BA119">
            <v>8.6428571428565394E-3</v>
          </cell>
          <cell r="BB119">
            <v>7.6729000000000003</v>
          </cell>
          <cell r="BC119">
            <v>7.6815428571428566</v>
          </cell>
        </row>
        <row r="120">
          <cell r="B120">
            <v>72</v>
          </cell>
          <cell r="C120">
            <v>12</v>
          </cell>
          <cell r="D120">
            <v>1.3585932523869082E-3</v>
          </cell>
          <cell r="E120">
            <v>8.1480000000001954E-2</v>
          </cell>
          <cell r="F120">
            <v>59.973799999999997</v>
          </cell>
          <cell r="G120">
            <v>60.055279999999996</v>
          </cell>
          <cell r="H120">
            <v>1.8589368997872584E-3</v>
          </cell>
          <cell r="I120">
            <v>0.13488000000000397</v>
          </cell>
          <cell r="J120">
            <v>72.557599999999994</v>
          </cell>
          <cell r="K120">
            <v>72.692480000000003</v>
          </cell>
          <cell r="L120">
            <v>2.4922118380062818E-3</v>
          </cell>
          <cell r="M120">
            <v>1.3600000000000279E-3</v>
          </cell>
          <cell r="N120">
            <v>0.54569999999999996</v>
          </cell>
          <cell r="O120">
            <v>0.54705999999999999</v>
          </cell>
          <cell r="P120">
            <v>1.0836742283376567E-3</v>
          </cell>
          <cell r="Q120">
            <v>0.11655999999999836</v>
          </cell>
          <cell r="R120">
            <v>107.56</v>
          </cell>
          <cell r="S120">
            <v>107.67655999999999</v>
          </cell>
          <cell r="T120">
            <v>2.2979198540786544E-3</v>
          </cell>
          <cell r="U120">
            <v>0.10783999999999878</v>
          </cell>
          <cell r="V120">
            <v>46.929400000000001</v>
          </cell>
          <cell r="W120">
            <v>47.037239999999997</v>
          </cell>
          <cell r="X120">
            <v>7.3414822320744353E-4</v>
          </cell>
          <cell r="Y120">
            <v>3.3400000000000318E-2</v>
          </cell>
          <cell r="Z120">
            <v>45.494900000000001</v>
          </cell>
          <cell r="AA120">
            <v>45.528300000000002</v>
          </cell>
          <cell r="AB120">
            <v>1.6823085011098383E-3</v>
          </cell>
          <cell r="AC120">
            <v>8.2079999999999126E-2</v>
          </cell>
          <cell r="AD120">
            <v>48.790100000000002</v>
          </cell>
          <cell r="AE120">
            <v>48.87218</v>
          </cell>
          <cell r="AF120">
            <v>1.3327861723434894E-3</v>
          </cell>
          <cell r="AG120">
            <v>2.1760000000000446E-2</v>
          </cell>
          <cell r="AH120">
            <v>16.326699999999999</v>
          </cell>
          <cell r="AI120">
            <v>16.348459999999999</v>
          </cell>
          <cell r="AJ120">
            <v>1.2182905299474296E-3</v>
          </cell>
          <cell r="AK120">
            <v>1.9371428571429102E-2</v>
          </cell>
          <cell r="AL120">
            <v>15.900499999999999</v>
          </cell>
          <cell r="AM120">
            <v>15.919871428571428</v>
          </cell>
          <cell r="AN120">
            <v>1.8852362436667762E-3</v>
          </cell>
          <cell r="AO120">
            <v>1.4399999999999937E-2</v>
          </cell>
          <cell r="AP120">
            <v>7.6383000000000001</v>
          </cell>
          <cell r="AQ120">
            <v>7.6527000000000003</v>
          </cell>
          <cell r="AR120">
            <v>3.0439494280558229E-4</v>
          </cell>
          <cell r="AS120">
            <v>1.2640000000001806E-2</v>
          </cell>
          <cell r="AT120">
            <v>41.524999999999999</v>
          </cell>
          <cell r="AU120">
            <v>41.537640000000003</v>
          </cell>
          <cell r="AV120">
            <v>1.728862397242788E-3</v>
          </cell>
          <cell r="AW120">
            <v>6.1199999999997444E-2</v>
          </cell>
          <cell r="AX120">
            <v>35.399000000000001</v>
          </cell>
          <cell r="AY120">
            <v>35.4602</v>
          </cell>
          <cell r="AZ120">
            <v>1.2288145849119329E-3</v>
          </cell>
          <cell r="BA120">
            <v>9.4285714285707711E-3</v>
          </cell>
          <cell r="BB120">
            <v>7.6729000000000003</v>
          </cell>
          <cell r="BC120">
            <v>7.6823285714285712</v>
          </cell>
        </row>
        <row r="121">
          <cell r="B121">
            <v>73</v>
          </cell>
          <cell r="C121">
            <v>13</v>
          </cell>
          <cell r="D121">
            <v>1.4718093567524838E-3</v>
          </cell>
          <cell r="E121">
            <v>8.8270000000002111E-2</v>
          </cell>
          <cell r="F121">
            <v>59.973799999999997</v>
          </cell>
          <cell r="G121">
            <v>60.062069999999999</v>
          </cell>
          <cell r="H121">
            <v>2.0138483081028635E-3</v>
          </cell>
          <cell r="I121">
            <v>0.1461200000000043</v>
          </cell>
          <cell r="J121">
            <v>72.557599999999994</v>
          </cell>
          <cell r="K121">
            <v>72.703720000000004</v>
          </cell>
          <cell r="L121">
            <v>2.6998961578401383E-3</v>
          </cell>
          <cell r="M121">
            <v>1.4733333333333636E-3</v>
          </cell>
          <cell r="N121">
            <v>0.54569999999999996</v>
          </cell>
          <cell r="O121">
            <v>0.54717333333333329</v>
          </cell>
          <cell r="P121">
            <v>1.1739804140324616E-3</v>
          </cell>
          <cell r="Q121">
            <v>0.12627333333333154</v>
          </cell>
          <cell r="R121">
            <v>107.56</v>
          </cell>
          <cell r="S121">
            <v>107.68627333333333</v>
          </cell>
          <cell r="T121">
            <v>2.4894131752518753E-3</v>
          </cell>
          <cell r="U121">
            <v>0.11682666666666534</v>
          </cell>
          <cell r="V121">
            <v>46.929400000000001</v>
          </cell>
          <cell r="W121">
            <v>47.046226666666669</v>
          </cell>
          <cell r="X121">
            <v>7.9532724180806367E-4</v>
          </cell>
          <cell r="Y121">
            <v>3.6183333333333678E-2</v>
          </cell>
          <cell r="Z121">
            <v>45.494900000000001</v>
          </cell>
          <cell r="AA121">
            <v>45.531083333333335</v>
          </cell>
          <cell r="AB121">
            <v>1.8225008762023248E-3</v>
          </cell>
          <cell r="AC121">
            <v>8.8919999999999055E-2</v>
          </cell>
          <cell r="AD121">
            <v>48.790100000000002</v>
          </cell>
          <cell r="AE121">
            <v>48.879020000000004</v>
          </cell>
          <cell r="AF121">
            <v>1.4438516867054467E-3</v>
          </cell>
          <cell r="AG121">
            <v>2.3573333333333817E-2</v>
          </cell>
          <cell r="AH121">
            <v>16.326699999999999</v>
          </cell>
          <cell r="AI121">
            <v>16.350273333333334</v>
          </cell>
          <cell r="AJ121">
            <v>1.319814740776382E-3</v>
          </cell>
          <cell r="AK121">
            <v>2.0985714285714861E-2</v>
          </cell>
          <cell r="AL121">
            <v>15.900499999999999</v>
          </cell>
          <cell r="AM121">
            <v>15.921485714285714</v>
          </cell>
          <cell r="AN121">
            <v>2.0423392639723407E-3</v>
          </cell>
          <cell r="AO121">
            <v>1.5599999999999932E-2</v>
          </cell>
          <cell r="AP121">
            <v>7.6383000000000001</v>
          </cell>
          <cell r="AQ121">
            <v>7.6539000000000001</v>
          </cell>
          <cell r="AR121">
            <v>3.2976118803938081E-4</v>
          </cell>
          <cell r="AS121">
            <v>1.3693333333335288E-2</v>
          </cell>
          <cell r="AT121">
            <v>41.524999999999999</v>
          </cell>
          <cell r="AU121">
            <v>41.538693333333335</v>
          </cell>
          <cell r="AV121">
            <v>1.872934263679687E-3</v>
          </cell>
          <cell r="AW121">
            <v>6.6299999999997236E-2</v>
          </cell>
          <cell r="AX121">
            <v>35.399000000000001</v>
          </cell>
          <cell r="AY121">
            <v>35.465299999999999</v>
          </cell>
          <cell r="AZ121">
            <v>1.3312158003212606E-3</v>
          </cell>
          <cell r="BA121">
            <v>1.0214285714285001E-2</v>
          </cell>
          <cell r="BB121">
            <v>7.6729000000000003</v>
          </cell>
          <cell r="BC121">
            <v>7.6831142857142849</v>
          </cell>
        </row>
        <row r="122">
          <cell r="B122">
            <v>74</v>
          </cell>
          <cell r="C122">
            <v>14</v>
          </cell>
          <cell r="D122">
            <v>1.5850254611180596E-3</v>
          </cell>
          <cell r="E122">
            <v>9.5060000000002282E-2</v>
          </cell>
          <cell r="F122">
            <v>59.973799999999997</v>
          </cell>
          <cell r="G122">
            <v>60.068860000000001</v>
          </cell>
          <cell r="H122">
            <v>2.1687597164184681E-3</v>
          </cell>
          <cell r="I122">
            <v>0.15736000000000464</v>
          </cell>
          <cell r="J122">
            <v>72.557599999999994</v>
          </cell>
          <cell r="K122">
            <v>72.714960000000005</v>
          </cell>
          <cell r="L122">
            <v>2.9075804776739957E-3</v>
          </cell>
          <cell r="M122">
            <v>1.5866666666666991E-3</v>
          </cell>
          <cell r="N122">
            <v>0.54569999999999996</v>
          </cell>
          <cell r="O122">
            <v>0.5472866666666667</v>
          </cell>
          <cell r="P122">
            <v>1.2642865997272662E-3</v>
          </cell>
          <cell r="Q122">
            <v>0.13598666666666476</v>
          </cell>
          <cell r="R122">
            <v>107.56</v>
          </cell>
          <cell r="S122">
            <v>107.69598666666667</v>
          </cell>
          <cell r="T122">
            <v>2.6809064964250966E-3</v>
          </cell>
          <cell r="U122">
            <v>0.12581333333333192</v>
          </cell>
          <cell r="V122">
            <v>46.929400000000001</v>
          </cell>
          <cell r="W122">
            <v>47.055213333333334</v>
          </cell>
          <cell r="X122">
            <v>8.5650626040868403E-4</v>
          </cell>
          <cell r="Y122">
            <v>3.8966666666667038E-2</v>
          </cell>
          <cell r="Z122">
            <v>45.494900000000001</v>
          </cell>
          <cell r="AA122">
            <v>45.533866666666668</v>
          </cell>
          <cell r="AB122">
            <v>1.9626932512948115E-3</v>
          </cell>
          <cell r="AC122">
            <v>9.5759999999998985E-2</v>
          </cell>
          <cell r="AD122">
            <v>48.790100000000002</v>
          </cell>
          <cell r="AE122">
            <v>48.885860000000001</v>
          </cell>
          <cell r="AF122">
            <v>1.5549172010674043E-3</v>
          </cell>
          <cell r="AG122">
            <v>2.5386666666667185E-2</v>
          </cell>
          <cell r="AH122">
            <v>16.326699999999999</v>
          </cell>
          <cell r="AI122">
            <v>16.352086666666665</v>
          </cell>
          <cell r="AJ122">
            <v>1.4213389516053345E-3</v>
          </cell>
          <cell r="AK122">
            <v>2.260000000000062E-2</v>
          </cell>
          <cell r="AL122">
            <v>15.900499999999999</v>
          </cell>
          <cell r="AM122">
            <v>15.9231</v>
          </cell>
          <cell r="AN122">
            <v>2.1994422842779057E-3</v>
          </cell>
          <cell r="AO122">
            <v>1.6799999999999926E-2</v>
          </cell>
          <cell r="AP122">
            <v>7.6383000000000001</v>
          </cell>
          <cell r="AQ122">
            <v>7.6551</v>
          </cell>
          <cell r="AR122">
            <v>3.5512743327317938E-4</v>
          </cell>
          <cell r="AS122">
            <v>1.4746666666668773E-2</v>
          </cell>
          <cell r="AT122">
            <v>41.524999999999999</v>
          </cell>
          <cell r="AU122">
            <v>41.539746666666666</v>
          </cell>
          <cell r="AV122">
            <v>2.0170061301165859E-3</v>
          </cell>
          <cell r="AW122">
            <v>7.1399999999997021E-2</v>
          </cell>
          <cell r="AX122">
            <v>35.399000000000001</v>
          </cell>
          <cell r="AY122">
            <v>35.470399999999998</v>
          </cell>
          <cell r="AZ122">
            <v>1.4336170157305884E-3</v>
          </cell>
          <cell r="BA122">
            <v>1.0999999999999233E-2</v>
          </cell>
          <cell r="BB122">
            <v>7.6729000000000003</v>
          </cell>
          <cell r="BC122">
            <v>7.6838999999999995</v>
          </cell>
        </row>
        <row r="123">
          <cell r="B123">
            <v>75</v>
          </cell>
          <cell r="C123">
            <v>15</v>
          </cell>
          <cell r="D123">
            <v>1.6982415654836353E-3</v>
          </cell>
          <cell r="E123">
            <v>0.10185000000000244</v>
          </cell>
          <cell r="F123">
            <v>59.973799999999997</v>
          </cell>
          <cell r="G123">
            <v>60.075649999999996</v>
          </cell>
          <cell r="H123">
            <v>2.3236711247340736E-3</v>
          </cell>
          <cell r="I123">
            <v>0.16860000000000497</v>
          </cell>
          <cell r="J123">
            <v>72.557599999999994</v>
          </cell>
          <cell r="K123">
            <v>72.726200000000006</v>
          </cell>
          <cell r="L123">
            <v>3.1152647975078523E-3</v>
          </cell>
          <cell r="M123">
            <v>1.7000000000000348E-3</v>
          </cell>
          <cell r="N123">
            <v>0.54569999999999996</v>
          </cell>
          <cell r="O123">
            <v>0.5474</v>
          </cell>
          <cell r="P123">
            <v>1.3545927854220709E-3</v>
          </cell>
          <cell r="Q123">
            <v>0.14569999999999794</v>
          </cell>
          <cell r="R123">
            <v>107.56</v>
          </cell>
          <cell r="S123">
            <v>107.70570000000001</v>
          </cell>
          <cell r="T123">
            <v>2.8723998175983175E-3</v>
          </cell>
          <cell r="U123">
            <v>0.13479999999999848</v>
          </cell>
          <cell r="V123">
            <v>46.929400000000001</v>
          </cell>
          <cell r="W123">
            <v>47.0642</v>
          </cell>
          <cell r="X123">
            <v>9.1768527900930427E-4</v>
          </cell>
          <cell r="Y123">
            <v>4.1750000000000398E-2</v>
          </cell>
          <cell r="Z123">
            <v>45.494900000000001</v>
          </cell>
          <cell r="AA123">
            <v>45.536650000000002</v>
          </cell>
          <cell r="AB123">
            <v>2.102885626387298E-3</v>
          </cell>
          <cell r="AC123">
            <v>0.10259999999999891</v>
          </cell>
          <cell r="AD123">
            <v>48.790100000000002</v>
          </cell>
          <cell r="AE123">
            <v>48.892700000000005</v>
          </cell>
          <cell r="AF123">
            <v>1.6659827154293617E-3</v>
          </cell>
          <cell r="AG123">
            <v>2.7200000000000557E-2</v>
          </cell>
          <cell r="AH123">
            <v>16.326699999999999</v>
          </cell>
          <cell r="AI123">
            <v>16.353899999999999</v>
          </cell>
          <cell r="AJ123">
            <v>1.5228631624342871E-3</v>
          </cell>
          <cell r="AK123">
            <v>2.4214285714286379E-2</v>
          </cell>
          <cell r="AL123">
            <v>15.900499999999999</v>
          </cell>
          <cell r="AM123">
            <v>15.924714285714286</v>
          </cell>
          <cell r="AN123">
            <v>2.3565453045834707E-3</v>
          </cell>
          <cell r="AO123">
            <v>1.7999999999999922E-2</v>
          </cell>
          <cell r="AP123">
            <v>7.6383000000000001</v>
          </cell>
          <cell r="AQ123">
            <v>7.6562999999999999</v>
          </cell>
          <cell r="AR123">
            <v>3.804936785069779E-4</v>
          </cell>
          <cell r="AS123">
            <v>1.5800000000002257E-2</v>
          </cell>
          <cell r="AT123">
            <v>41.524999999999999</v>
          </cell>
          <cell r="AU123">
            <v>41.540800000000004</v>
          </cell>
          <cell r="AV123">
            <v>2.1610779965534851E-3</v>
          </cell>
          <cell r="AW123">
            <v>7.6499999999996807E-2</v>
          </cell>
          <cell r="AX123">
            <v>35.399000000000001</v>
          </cell>
          <cell r="AY123">
            <v>35.475499999999997</v>
          </cell>
          <cell r="AZ123">
            <v>1.5360182311399161E-3</v>
          </cell>
          <cell r="BA123">
            <v>1.1785714285713464E-2</v>
          </cell>
          <cell r="BB123">
            <v>7.6729000000000003</v>
          </cell>
          <cell r="BC123">
            <v>7.6846857142857141</v>
          </cell>
        </row>
        <row r="124">
          <cell r="B124">
            <v>76</v>
          </cell>
          <cell r="C124">
            <v>16</v>
          </cell>
          <cell r="D124">
            <v>1.8114576698492109E-3</v>
          </cell>
          <cell r="E124">
            <v>0.1086400000000026</v>
          </cell>
          <cell r="F124">
            <v>59.973799999999997</v>
          </cell>
          <cell r="G124">
            <v>60.082439999999998</v>
          </cell>
          <cell r="H124">
            <v>2.4785825330496782E-3</v>
          </cell>
          <cell r="I124">
            <v>0.1798400000000053</v>
          </cell>
          <cell r="J124">
            <v>72.557599999999994</v>
          </cell>
          <cell r="K124">
            <v>72.737439999999992</v>
          </cell>
          <cell r="L124">
            <v>3.3229491173417092E-3</v>
          </cell>
          <cell r="M124">
            <v>1.8133333333333705E-3</v>
          </cell>
          <cell r="N124">
            <v>0.54569999999999996</v>
          </cell>
          <cell r="O124">
            <v>0.5475133333333333</v>
          </cell>
          <cell r="P124">
            <v>1.4448989711168755E-3</v>
          </cell>
          <cell r="Q124">
            <v>0.15541333333333113</v>
          </cell>
          <cell r="R124">
            <v>107.56</v>
          </cell>
          <cell r="S124">
            <v>107.71541333333333</v>
          </cell>
          <cell r="T124">
            <v>3.0638931387715388E-3</v>
          </cell>
          <cell r="U124">
            <v>0.14378666666666504</v>
          </cell>
          <cell r="V124">
            <v>46.929400000000001</v>
          </cell>
          <cell r="W124">
            <v>47.073186666666665</v>
          </cell>
          <cell r="X124">
            <v>9.7886429760992463E-4</v>
          </cell>
          <cell r="Y124">
            <v>4.4533333333333758E-2</v>
          </cell>
          <cell r="Z124">
            <v>45.494900000000001</v>
          </cell>
          <cell r="AA124">
            <v>45.539433333333335</v>
          </cell>
          <cell r="AB124">
            <v>2.2430780014797845E-3</v>
          </cell>
          <cell r="AC124">
            <v>0.10943999999999884</v>
          </cell>
          <cell r="AD124">
            <v>48.790100000000002</v>
          </cell>
          <cell r="AE124">
            <v>48.899540000000002</v>
          </cell>
          <cell r="AF124">
            <v>1.777048229791319E-3</v>
          </cell>
          <cell r="AG124">
            <v>2.9013333333333929E-2</v>
          </cell>
          <cell r="AH124">
            <v>16.326699999999999</v>
          </cell>
          <cell r="AI124">
            <v>16.355713333333334</v>
          </cell>
          <cell r="AJ124">
            <v>1.6243873732632395E-3</v>
          </cell>
          <cell r="AK124">
            <v>2.5828571428572138E-2</v>
          </cell>
          <cell r="AL124">
            <v>15.900499999999999</v>
          </cell>
          <cell r="AM124">
            <v>15.926328571428572</v>
          </cell>
          <cell r="AN124">
            <v>2.5136483248890352E-3</v>
          </cell>
          <cell r="AO124">
            <v>1.9199999999999915E-2</v>
          </cell>
          <cell r="AP124">
            <v>7.6383000000000001</v>
          </cell>
          <cell r="AQ124">
            <v>7.6574999999999998</v>
          </cell>
          <cell r="AR124">
            <v>4.0585992374077642E-4</v>
          </cell>
          <cell r="AS124">
            <v>1.6853333333335739E-2</v>
          </cell>
          <cell r="AT124">
            <v>41.524999999999999</v>
          </cell>
          <cell r="AU124">
            <v>41.541853333333336</v>
          </cell>
          <cell r="AV124">
            <v>2.3051498629903838E-3</v>
          </cell>
          <cell r="AW124">
            <v>8.1599999999996592E-2</v>
          </cell>
          <cell r="AX124">
            <v>35.399000000000001</v>
          </cell>
          <cell r="AY124">
            <v>35.480599999999995</v>
          </cell>
          <cell r="AZ124">
            <v>1.6384194465492439E-3</v>
          </cell>
          <cell r="BA124">
            <v>1.2571428571427694E-2</v>
          </cell>
          <cell r="BB124">
            <v>7.6729000000000003</v>
          </cell>
          <cell r="BC124">
            <v>7.6854714285714278</v>
          </cell>
        </row>
        <row r="125">
          <cell r="B125">
            <v>77</v>
          </cell>
          <cell r="C125">
            <v>17</v>
          </cell>
          <cell r="D125">
            <v>1.9246737742147867E-3</v>
          </cell>
          <cell r="E125">
            <v>0.11543000000000277</v>
          </cell>
          <cell r="F125">
            <v>59.973799999999997</v>
          </cell>
          <cell r="G125">
            <v>60.089230000000001</v>
          </cell>
          <cell r="H125">
            <v>2.6334939413652828E-3</v>
          </cell>
          <cell r="I125">
            <v>0.19108000000000563</v>
          </cell>
          <cell r="J125">
            <v>72.557599999999994</v>
          </cell>
          <cell r="K125">
            <v>72.748679999999993</v>
          </cell>
          <cell r="L125">
            <v>3.5306334371755657E-3</v>
          </cell>
          <cell r="M125">
            <v>1.9266666666667061E-3</v>
          </cell>
          <cell r="N125">
            <v>0.54569999999999996</v>
          </cell>
          <cell r="O125">
            <v>0.54762666666666671</v>
          </cell>
          <cell r="P125">
            <v>1.5352051568116802E-3</v>
          </cell>
          <cell r="Q125">
            <v>0.16512666666666434</v>
          </cell>
          <cell r="R125">
            <v>107.56</v>
          </cell>
          <cell r="S125">
            <v>107.72512666666667</v>
          </cell>
          <cell r="T125">
            <v>3.2553864599447601E-3</v>
          </cell>
          <cell r="U125">
            <v>0.1527733333333316</v>
          </cell>
          <cell r="V125">
            <v>46.929400000000001</v>
          </cell>
          <cell r="W125">
            <v>47.08217333333333</v>
          </cell>
          <cell r="X125">
            <v>1.040043316210545E-3</v>
          </cell>
          <cell r="Y125">
            <v>4.7316666666667118E-2</v>
          </cell>
          <cell r="Z125">
            <v>45.494900000000001</v>
          </cell>
          <cell r="AA125">
            <v>45.542216666666668</v>
          </cell>
          <cell r="AB125">
            <v>2.383270376572271E-3</v>
          </cell>
          <cell r="AC125">
            <v>0.11627999999999877</v>
          </cell>
          <cell r="AD125">
            <v>48.790100000000002</v>
          </cell>
          <cell r="AE125">
            <v>48.906379999999999</v>
          </cell>
          <cell r="AF125">
            <v>1.8881137441532766E-3</v>
          </cell>
          <cell r="AG125">
            <v>3.0826666666667297E-2</v>
          </cell>
          <cell r="AH125">
            <v>16.326699999999999</v>
          </cell>
          <cell r="AI125">
            <v>16.357526666666665</v>
          </cell>
          <cell r="AJ125">
            <v>1.7259115840921918E-3</v>
          </cell>
          <cell r="AK125">
            <v>2.7442857142857897E-2</v>
          </cell>
          <cell r="AL125">
            <v>15.900499999999999</v>
          </cell>
          <cell r="AM125">
            <v>15.927942857142858</v>
          </cell>
          <cell r="AN125">
            <v>2.6707513451945998E-3</v>
          </cell>
          <cell r="AO125">
            <v>2.0399999999999911E-2</v>
          </cell>
          <cell r="AP125">
            <v>7.6383000000000001</v>
          </cell>
          <cell r="AQ125">
            <v>7.6586999999999996</v>
          </cell>
          <cell r="AR125">
            <v>4.3122616897457494E-4</v>
          </cell>
          <cell r="AS125">
            <v>1.7906666666669225E-2</v>
          </cell>
          <cell r="AT125">
            <v>41.524999999999999</v>
          </cell>
          <cell r="AU125">
            <v>41.542906666666667</v>
          </cell>
          <cell r="AV125">
            <v>2.449221729427283E-3</v>
          </cell>
          <cell r="AW125">
            <v>8.6699999999996377E-2</v>
          </cell>
          <cell r="AX125">
            <v>35.399000000000001</v>
          </cell>
          <cell r="AY125">
            <v>35.485699999999994</v>
          </cell>
          <cell r="AZ125">
            <v>1.7408206619585716E-3</v>
          </cell>
          <cell r="BA125">
            <v>1.3357142857141926E-2</v>
          </cell>
          <cell r="BB125">
            <v>7.6729000000000003</v>
          </cell>
          <cell r="BC125">
            <v>7.6862571428571425</v>
          </cell>
        </row>
        <row r="126">
          <cell r="B126">
            <v>78</v>
          </cell>
          <cell r="C126">
            <v>18</v>
          </cell>
          <cell r="D126">
            <v>2.0378898785803623E-3</v>
          </cell>
          <cell r="E126">
            <v>0.12222000000000292</v>
          </cell>
          <cell r="F126">
            <v>59.973799999999997</v>
          </cell>
          <cell r="G126">
            <v>60.096020000000003</v>
          </cell>
          <cell r="H126">
            <v>2.7884053496808879E-3</v>
          </cell>
          <cell r="I126">
            <v>0.20232000000000597</v>
          </cell>
          <cell r="J126">
            <v>72.557599999999994</v>
          </cell>
          <cell r="K126">
            <v>72.759919999999994</v>
          </cell>
          <cell r="L126">
            <v>3.7383177570094227E-3</v>
          </cell>
          <cell r="M126">
            <v>2.0400000000000418E-3</v>
          </cell>
          <cell r="N126">
            <v>0.54569999999999996</v>
          </cell>
          <cell r="O126">
            <v>0.54774</v>
          </cell>
          <cell r="P126">
            <v>1.625511342506485E-3</v>
          </cell>
          <cell r="Q126">
            <v>0.17483999999999753</v>
          </cell>
          <cell r="R126">
            <v>107.56</v>
          </cell>
          <cell r="S126">
            <v>107.73484000000001</v>
          </cell>
          <cell r="T126">
            <v>3.446879781117981E-3</v>
          </cell>
          <cell r="U126">
            <v>0.16175999999999818</v>
          </cell>
          <cell r="V126">
            <v>46.929400000000001</v>
          </cell>
          <cell r="W126">
            <v>47.091160000000002</v>
          </cell>
          <cell r="X126">
            <v>1.1012223348111651E-3</v>
          </cell>
          <cell r="Y126">
            <v>5.0100000000000477E-2</v>
          </cell>
          <cell r="Z126">
            <v>45.494900000000001</v>
          </cell>
          <cell r="AA126">
            <v>45.545000000000002</v>
          </cell>
          <cell r="AB126">
            <v>2.5234627516647575E-3</v>
          </cell>
          <cell r="AC126">
            <v>0.1231199999999987</v>
          </cell>
          <cell r="AD126">
            <v>48.790100000000002</v>
          </cell>
          <cell r="AE126">
            <v>48.913220000000003</v>
          </cell>
          <cell r="AF126">
            <v>1.9991792585152342E-3</v>
          </cell>
          <cell r="AG126">
            <v>3.2640000000000668E-2</v>
          </cell>
          <cell r="AH126">
            <v>16.326699999999999</v>
          </cell>
          <cell r="AI126">
            <v>16.35934</v>
          </cell>
          <cell r="AJ126">
            <v>1.8274357949211444E-3</v>
          </cell>
          <cell r="AK126">
            <v>2.9057142857143652E-2</v>
          </cell>
          <cell r="AL126">
            <v>15.900499999999999</v>
          </cell>
          <cell r="AM126">
            <v>15.929557142857142</v>
          </cell>
          <cell r="AN126">
            <v>2.8278543655001647E-3</v>
          </cell>
          <cell r="AO126">
            <v>2.1599999999999904E-2</v>
          </cell>
          <cell r="AP126">
            <v>7.6383000000000001</v>
          </cell>
          <cell r="AQ126">
            <v>7.6599000000000004</v>
          </cell>
          <cell r="AR126">
            <v>4.5659241420837351E-4</v>
          </cell>
          <cell r="AS126">
            <v>1.8960000000002707E-2</v>
          </cell>
          <cell r="AT126">
            <v>41.524999999999999</v>
          </cell>
          <cell r="AU126">
            <v>41.543959999999998</v>
          </cell>
          <cell r="AV126">
            <v>2.5932935958641818E-3</v>
          </cell>
          <cell r="AW126">
            <v>9.1799999999996176E-2</v>
          </cell>
          <cell r="AX126">
            <v>35.399000000000001</v>
          </cell>
          <cell r="AY126">
            <v>35.4908</v>
          </cell>
          <cell r="AZ126">
            <v>1.8432218773678994E-3</v>
          </cell>
          <cell r="BA126">
            <v>1.4142857142856156E-2</v>
          </cell>
          <cell r="BB126">
            <v>7.6729000000000003</v>
          </cell>
          <cell r="BC126">
            <v>7.6870428571428562</v>
          </cell>
        </row>
        <row r="127">
          <cell r="B127">
            <v>79</v>
          </cell>
          <cell r="C127">
            <v>19</v>
          </cell>
          <cell r="D127">
            <v>2.1511059829459381E-3</v>
          </cell>
          <cell r="E127">
            <v>0.12901000000000309</v>
          </cell>
          <cell r="F127">
            <v>59.973799999999997</v>
          </cell>
          <cell r="G127">
            <v>60.102809999999998</v>
          </cell>
          <cell r="H127">
            <v>2.9433167579964929E-3</v>
          </cell>
          <cell r="I127">
            <v>0.2135600000000063</v>
          </cell>
          <cell r="J127">
            <v>72.557599999999994</v>
          </cell>
          <cell r="K127">
            <v>72.771159999999995</v>
          </cell>
          <cell r="L127">
            <v>3.9460020768432797E-3</v>
          </cell>
          <cell r="M127">
            <v>2.1533333333333773E-3</v>
          </cell>
          <cell r="N127">
            <v>0.54569999999999996</v>
          </cell>
          <cell r="O127">
            <v>0.5478533333333333</v>
          </cell>
          <cell r="P127">
            <v>1.7158175282012897E-3</v>
          </cell>
          <cell r="Q127">
            <v>0.18455333333333074</v>
          </cell>
          <cell r="R127">
            <v>107.56</v>
          </cell>
          <cell r="S127">
            <v>107.74455333333333</v>
          </cell>
          <cell r="T127">
            <v>3.6383731022912023E-3</v>
          </cell>
          <cell r="U127">
            <v>0.17074666666666474</v>
          </cell>
          <cell r="V127">
            <v>46.929400000000001</v>
          </cell>
          <cell r="W127">
            <v>47.100146666666667</v>
          </cell>
          <cell r="X127">
            <v>1.1624013534117855E-3</v>
          </cell>
          <cell r="Y127">
            <v>5.2883333333333837E-2</v>
          </cell>
          <cell r="Z127">
            <v>45.494900000000001</v>
          </cell>
          <cell r="AA127">
            <v>45.547783333333335</v>
          </cell>
          <cell r="AB127">
            <v>2.663655126757244E-3</v>
          </cell>
          <cell r="AC127">
            <v>0.12995999999999863</v>
          </cell>
          <cell r="AD127">
            <v>48.790100000000002</v>
          </cell>
          <cell r="AE127">
            <v>48.920059999999999</v>
          </cell>
          <cell r="AF127">
            <v>2.1102447728771913E-3</v>
          </cell>
          <cell r="AG127">
            <v>3.4453333333334037E-2</v>
          </cell>
          <cell r="AH127">
            <v>16.326699999999999</v>
          </cell>
          <cell r="AI127">
            <v>16.361153333333334</v>
          </cell>
          <cell r="AJ127">
            <v>1.928960005750097E-3</v>
          </cell>
          <cell r="AK127">
            <v>3.0671428571429411E-2</v>
          </cell>
          <cell r="AL127">
            <v>15.900499999999999</v>
          </cell>
          <cell r="AM127">
            <v>15.931171428571428</v>
          </cell>
          <cell r="AN127">
            <v>2.9849573858057288E-3</v>
          </cell>
          <cell r="AO127">
            <v>2.27999999999999E-2</v>
          </cell>
          <cell r="AP127">
            <v>7.6383000000000001</v>
          </cell>
          <cell r="AQ127">
            <v>7.6611000000000002</v>
          </cell>
          <cell r="AR127">
            <v>4.8195865944217203E-4</v>
          </cell>
          <cell r="AS127">
            <v>2.0013333333336193E-2</v>
          </cell>
          <cell r="AT127">
            <v>41.524999999999999</v>
          </cell>
          <cell r="AU127">
            <v>41.545013333333337</v>
          </cell>
          <cell r="AV127">
            <v>2.7373654623010809E-3</v>
          </cell>
          <cell r="AW127">
            <v>9.6899999999995962E-2</v>
          </cell>
          <cell r="AX127">
            <v>35.399000000000001</v>
          </cell>
          <cell r="AY127">
            <v>35.495899999999999</v>
          </cell>
          <cell r="AZ127">
            <v>1.9456230927772271E-3</v>
          </cell>
          <cell r="BA127">
            <v>1.4928571428570387E-2</v>
          </cell>
          <cell r="BB127">
            <v>7.6729000000000003</v>
          </cell>
          <cell r="BC127">
            <v>7.6878285714285708</v>
          </cell>
        </row>
        <row r="128">
          <cell r="B128">
            <v>80</v>
          </cell>
          <cell r="C128">
            <v>20</v>
          </cell>
          <cell r="D128">
            <v>2.2643220873115135E-3</v>
          </cell>
          <cell r="E128">
            <v>0.13580000000000325</v>
          </cell>
          <cell r="F128">
            <v>59.973799999999997</v>
          </cell>
          <cell r="G128">
            <v>60.1096</v>
          </cell>
          <cell r="H128">
            <v>3.0982281663120975E-3</v>
          </cell>
          <cell r="I128">
            <v>0.22480000000000663</v>
          </cell>
          <cell r="J128">
            <v>72.557599999999994</v>
          </cell>
          <cell r="K128">
            <v>72.782399999999996</v>
          </cell>
          <cell r="L128">
            <v>4.1536863966771366E-3</v>
          </cell>
          <cell r="M128">
            <v>2.2666666666667132E-3</v>
          </cell>
          <cell r="N128">
            <v>0.54569999999999996</v>
          </cell>
          <cell r="O128">
            <v>0.54796666666666671</v>
          </cell>
          <cell r="P128">
            <v>1.8061237138960946E-3</v>
          </cell>
          <cell r="Q128">
            <v>0.19426666666666392</v>
          </cell>
          <cell r="R128">
            <v>107.56</v>
          </cell>
          <cell r="S128">
            <v>107.75426666666667</v>
          </cell>
          <cell r="T128">
            <v>3.8298664234644232E-3</v>
          </cell>
          <cell r="U128">
            <v>0.1797333333333313</v>
          </cell>
          <cell r="V128">
            <v>46.929400000000001</v>
          </cell>
          <cell r="W128">
            <v>47.109133333333332</v>
          </cell>
          <cell r="X128">
            <v>1.2235803720124056E-3</v>
          </cell>
          <cell r="Y128">
            <v>5.5666666666667197E-2</v>
          </cell>
          <cell r="Z128">
            <v>45.494900000000001</v>
          </cell>
          <cell r="AA128">
            <v>45.550566666666668</v>
          </cell>
          <cell r="AB128">
            <v>2.803847501849731E-3</v>
          </cell>
          <cell r="AC128">
            <v>0.13679999999999856</v>
          </cell>
          <cell r="AD128">
            <v>48.790100000000002</v>
          </cell>
          <cell r="AE128">
            <v>48.926900000000003</v>
          </cell>
          <cell r="AF128">
            <v>2.2213102872391489E-3</v>
          </cell>
          <cell r="AG128">
            <v>3.6266666666667412E-2</v>
          </cell>
          <cell r="AH128">
            <v>16.326699999999999</v>
          </cell>
          <cell r="AI128">
            <v>16.362966666666665</v>
          </cell>
          <cell r="AJ128">
            <v>2.0304842165790493E-3</v>
          </cell>
          <cell r="AK128">
            <v>3.2285714285715174E-2</v>
          </cell>
          <cell r="AL128">
            <v>15.900499999999999</v>
          </cell>
          <cell r="AM128">
            <v>15.932785714285714</v>
          </cell>
          <cell r="AN128">
            <v>3.1420604061112938E-3</v>
          </cell>
          <cell r="AO128">
            <v>2.3999999999999893E-2</v>
          </cell>
          <cell r="AP128">
            <v>7.6383000000000001</v>
          </cell>
          <cell r="AQ128">
            <v>7.6623000000000001</v>
          </cell>
          <cell r="AR128">
            <v>5.0732490467597061E-4</v>
          </cell>
          <cell r="AS128">
            <v>2.1066666666669676E-2</v>
          </cell>
          <cell r="AT128">
            <v>41.524999999999999</v>
          </cell>
          <cell r="AU128">
            <v>41.546066666666668</v>
          </cell>
          <cell r="AV128">
            <v>2.8814373287379797E-3</v>
          </cell>
          <cell r="AW128">
            <v>0.10199999999999575</v>
          </cell>
          <cell r="AX128">
            <v>35.399000000000001</v>
          </cell>
          <cell r="AY128">
            <v>35.500999999999998</v>
          </cell>
          <cell r="AZ128">
            <v>2.0480243081865547E-3</v>
          </cell>
          <cell r="BA128">
            <v>1.5714285714284619E-2</v>
          </cell>
          <cell r="BB128">
            <v>7.6729000000000003</v>
          </cell>
          <cell r="BC128">
            <v>7.6886142857142845</v>
          </cell>
        </row>
        <row r="129">
          <cell r="B129">
            <v>81</v>
          </cell>
          <cell r="C129">
            <v>21</v>
          </cell>
          <cell r="D129">
            <v>2.3775381916770894E-3</v>
          </cell>
          <cell r="E129">
            <v>0.14259000000000341</v>
          </cell>
          <cell r="F129">
            <v>59.973799999999997</v>
          </cell>
          <cell r="G129">
            <v>60.116390000000003</v>
          </cell>
          <cell r="H129">
            <v>3.2531395746277021E-3</v>
          </cell>
          <cell r="I129">
            <v>0.23604000000000697</v>
          </cell>
          <cell r="J129">
            <v>72.557599999999994</v>
          </cell>
          <cell r="K129">
            <v>72.793639999999996</v>
          </cell>
          <cell r="L129">
            <v>4.3613707165109927E-3</v>
          </cell>
          <cell r="M129">
            <v>2.3800000000000487E-3</v>
          </cell>
          <cell r="N129">
            <v>0.54569999999999996</v>
          </cell>
          <cell r="O129">
            <v>0.54808000000000001</v>
          </cell>
          <cell r="P129">
            <v>1.8964298995908992E-3</v>
          </cell>
          <cell r="Q129">
            <v>0.20397999999999711</v>
          </cell>
          <cell r="R129">
            <v>107.56</v>
          </cell>
          <cell r="S129">
            <v>107.76398</v>
          </cell>
          <cell r="T129">
            <v>4.0213597446376445E-3</v>
          </cell>
          <cell r="U129">
            <v>0.18871999999999786</v>
          </cell>
          <cell r="V129">
            <v>46.929400000000001</v>
          </cell>
          <cell r="W129">
            <v>47.118119999999998</v>
          </cell>
          <cell r="X129">
            <v>1.284759390613026E-3</v>
          </cell>
          <cell r="Y129">
            <v>5.8450000000000557E-2</v>
          </cell>
          <cell r="Z129">
            <v>45.494900000000001</v>
          </cell>
          <cell r="AA129">
            <v>45.553350000000002</v>
          </cell>
          <cell r="AB129">
            <v>2.9440398769422171E-3</v>
          </cell>
          <cell r="AC129">
            <v>0.14363999999999849</v>
          </cell>
          <cell r="AD129">
            <v>48.790100000000002</v>
          </cell>
          <cell r="AE129">
            <v>48.93374</v>
          </cell>
          <cell r="AF129">
            <v>2.3323758016011065E-3</v>
          </cell>
          <cell r="AG129">
            <v>3.808000000000078E-2</v>
          </cell>
          <cell r="AH129">
            <v>16.326699999999999</v>
          </cell>
          <cell r="AI129">
            <v>16.36478</v>
          </cell>
          <cell r="AJ129">
            <v>2.1320084274080017E-3</v>
          </cell>
          <cell r="AK129">
            <v>3.3900000000000929E-2</v>
          </cell>
          <cell r="AL129">
            <v>15.900499999999999</v>
          </cell>
          <cell r="AM129">
            <v>15.9344</v>
          </cell>
          <cell r="AN129">
            <v>3.2991634264168583E-3</v>
          </cell>
          <cell r="AO129">
            <v>2.5199999999999889E-2</v>
          </cell>
          <cell r="AP129">
            <v>7.6383000000000001</v>
          </cell>
          <cell r="AQ129">
            <v>7.6635</v>
          </cell>
          <cell r="AR129">
            <v>5.3269114990976902E-4</v>
          </cell>
          <cell r="AS129">
            <v>2.2120000000003158E-2</v>
          </cell>
          <cell r="AT129">
            <v>41.524999999999999</v>
          </cell>
          <cell r="AU129">
            <v>41.54712</v>
          </cell>
          <cell r="AV129">
            <v>3.0255091951748789E-3</v>
          </cell>
          <cell r="AW129">
            <v>0.10709999999999553</v>
          </cell>
          <cell r="AX129">
            <v>35.399000000000001</v>
          </cell>
          <cell r="AY129">
            <v>35.506099999999996</v>
          </cell>
          <cell r="AZ129">
            <v>2.1504255235958824E-3</v>
          </cell>
          <cell r="BA129">
            <v>1.6499999999998849E-2</v>
          </cell>
          <cell r="BB129">
            <v>7.6729000000000003</v>
          </cell>
          <cell r="BC129">
            <v>7.6893999999999991</v>
          </cell>
        </row>
        <row r="130">
          <cell r="B130">
            <v>82</v>
          </cell>
          <cell r="C130">
            <v>22</v>
          </cell>
          <cell r="D130">
            <v>2.4907542960426652E-3</v>
          </cell>
          <cell r="E130">
            <v>0.14938000000000357</v>
          </cell>
          <cell r="F130">
            <v>59.973799999999997</v>
          </cell>
          <cell r="G130">
            <v>60.123179999999998</v>
          </cell>
          <cell r="H130">
            <v>3.4080509829433072E-3</v>
          </cell>
          <cell r="I130">
            <v>0.2472800000000073</v>
          </cell>
          <cell r="J130">
            <v>72.557599999999994</v>
          </cell>
          <cell r="K130">
            <v>72.804879999999997</v>
          </cell>
          <cell r="L130">
            <v>4.5690550363448497E-3</v>
          </cell>
          <cell r="M130">
            <v>2.4933333333333843E-3</v>
          </cell>
          <cell r="N130">
            <v>0.54569999999999996</v>
          </cell>
          <cell r="O130">
            <v>0.54819333333333331</v>
          </cell>
          <cell r="P130">
            <v>1.9867360852857041E-3</v>
          </cell>
          <cell r="Q130">
            <v>0.21369333333333032</v>
          </cell>
          <cell r="R130">
            <v>107.56</v>
          </cell>
          <cell r="S130">
            <v>107.77369333333333</v>
          </cell>
          <cell r="T130">
            <v>4.2128530658108653E-3</v>
          </cell>
          <cell r="U130">
            <v>0.19770666666666442</v>
          </cell>
          <cell r="V130">
            <v>46.929400000000001</v>
          </cell>
          <cell r="W130">
            <v>47.127106666666663</v>
          </cell>
          <cell r="X130">
            <v>1.3459384092136463E-3</v>
          </cell>
          <cell r="Y130">
            <v>6.1233333333333917E-2</v>
          </cell>
          <cell r="Z130">
            <v>45.494900000000001</v>
          </cell>
          <cell r="AA130">
            <v>45.556133333333335</v>
          </cell>
          <cell r="AB130">
            <v>3.084232252034704E-3</v>
          </cell>
          <cell r="AC130">
            <v>0.15047999999999842</v>
          </cell>
          <cell r="AD130">
            <v>48.790100000000002</v>
          </cell>
          <cell r="AE130">
            <v>48.940580000000004</v>
          </cell>
          <cell r="AF130">
            <v>2.4434413159630641E-3</v>
          </cell>
          <cell r="AG130">
            <v>3.9893333333334148E-2</v>
          </cell>
          <cell r="AH130">
            <v>16.326699999999999</v>
          </cell>
          <cell r="AI130">
            <v>16.366593333333334</v>
          </cell>
          <cell r="AJ130">
            <v>2.2335326382369541E-3</v>
          </cell>
          <cell r="AK130">
            <v>3.5514285714286685E-2</v>
          </cell>
          <cell r="AL130">
            <v>15.900499999999999</v>
          </cell>
          <cell r="AM130">
            <v>15.936014285714286</v>
          </cell>
          <cell r="AN130">
            <v>3.4562664467224233E-3</v>
          </cell>
          <cell r="AO130">
            <v>2.6399999999999885E-2</v>
          </cell>
          <cell r="AP130">
            <v>7.6383000000000001</v>
          </cell>
          <cell r="AQ130">
            <v>7.6646999999999998</v>
          </cell>
          <cell r="AR130">
            <v>5.5805739514356765E-4</v>
          </cell>
          <cell r="AS130">
            <v>2.3173333333336644E-2</v>
          </cell>
          <cell r="AT130">
            <v>41.524999999999999</v>
          </cell>
          <cell r="AU130">
            <v>41.548173333333338</v>
          </cell>
          <cell r="AV130">
            <v>3.1695810616117781E-3</v>
          </cell>
          <cell r="AW130">
            <v>0.11219999999999532</v>
          </cell>
          <cell r="AX130">
            <v>35.399000000000001</v>
          </cell>
          <cell r="AY130">
            <v>35.511199999999995</v>
          </cell>
          <cell r="AZ130">
            <v>2.2528267390052102E-3</v>
          </cell>
          <cell r="BA130">
            <v>1.7285714285713079E-2</v>
          </cell>
          <cell r="BB130">
            <v>7.6729000000000003</v>
          </cell>
          <cell r="BC130">
            <v>7.6901857142857137</v>
          </cell>
        </row>
        <row r="131">
          <cell r="B131">
            <v>83</v>
          </cell>
          <cell r="C131">
            <v>23</v>
          </cell>
          <cell r="D131">
            <v>2.6039704004082406E-3</v>
          </cell>
          <cell r="E131">
            <v>0.15617000000000375</v>
          </cell>
          <cell r="F131">
            <v>59.973799999999997</v>
          </cell>
          <cell r="G131">
            <v>60.12997</v>
          </cell>
          <cell r="H131">
            <v>3.5629623912589122E-3</v>
          </cell>
          <cell r="I131">
            <v>0.25852000000000763</v>
          </cell>
          <cell r="J131">
            <v>72.557599999999994</v>
          </cell>
          <cell r="K131">
            <v>72.816119999999998</v>
          </cell>
          <cell r="L131">
            <v>4.7767393561787075E-3</v>
          </cell>
          <cell r="M131">
            <v>2.6066666666667202E-3</v>
          </cell>
          <cell r="N131">
            <v>0.54569999999999996</v>
          </cell>
          <cell r="O131">
            <v>0.54830666666666672</v>
          </cell>
          <cell r="P131">
            <v>2.0770422709805087E-3</v>
          </cell>
          <cell r="Q131">
            <v>0.22340666666666351</v>
          </cell>
          <cell r="R131">
            <v>107.56</v>
          </cell>
          <cell r="S131">
            <v>107.78340666666666</v>
          </cell>
          <cell r="T131">
            <v>4.4043463869840871E-3</v>
          </cell>
          <cell r="U131">
            <v>0.20669333333333101</v>
          </cell>
          <cell r="V131">
            <v>46.929400000000001</v>
          </cell>
          <cell r="W131">
            <v>47.136093333333335</v>
          </cell>
          <cell r="X131">
            <v>1.4071174278142665E-3</v>
          </cell>
          <cell r="Y131">
            <v>6.4016666666667277E-2</v>
          </cell>
          <cell r="Z131">
            <v>45.494900000000001</v>
          </cell>
          <cell r="AA131">
            <v>45.558916666666669</v>
          </cell>
          <cell r="AB131">
            <v>3.2244246271271901E-3</v>
          </cell>
          <cell r="AC131">
            <v>0.15731999999999832</v>
          </cell>
          <cell r="AD131">
            <v>48.790100000000002</v>
          </cell>
          <cell r="AE131">
            <v>48.947420000000001</v>
          </cell>
          <cell r="AF131">
            <v>2.5545068303250212E-3</v>
          </cell>
          <cell r="AG131">
            <v>4.1706666666667523E-2</v>
          </cell>
          <cell r="AH131">
            <v>16.326699999999999</v>
          </cell>
          <cell r="AI131">
            <v>16.368406666666665</v>
          </cell>
          <cell r="AJ131">
            <v>2.3350568490659068E-3</v>
          </cell>
          <cell r="AK131">
            <v>3.7128571428572447E-2</v>
          </cell>
          <cell r="AL131">
            <v>15.900499999999999</v>
          </cell>
          <cell r="AM131">
            <v>15.937628571428572</v>
          </cell>
          <cell r="AN131">
            <v>3.6133694670279879E-3</v>
          </cell>
          <cell r="AO131">
            <v>2.7599999999999878E-2</v>
          </cell>
          <cell r="AP131">
            <v>7.6383000000000001</v>
          </cell>
          <cell r="AQ131">
            <v>7.6658999999999997</v>
          </cell>
          <cell r="AR131">
            <v>5.8342364037736606E-4</v>
          </cell>
          <cell r="AS131">
            <v>2.4226666666670126E-2</v>
          </cell>
          <cell r="AT131">
            <v>41.524999999999999</v>
          </cell>
          <cell r="AU131">
            <v>41.549226666666669</v>
          </cell>
          <cell r="AV131">
            <v>3.3136529280486768E-3</v>
          </cell>
          <cell r="AW131">
            <v>0.1172999999999951</v>
          </cell>
          <cell r="AX131">
            <v>35.399000000000001</v>
          </cell>
          <cell r="AY131">
            <v>35.516299999999994</v>
          </cell>
          <cell r="AZ131">
            <v>2.355227954414538E-3</v>
          </cell>
          <cell r="BA131">
            <v>1.8071428571427312E-2</v>
          </cell>
          <cell r="BB131">
            <v>7.6729000000000003</v>
          </cell>
          <cell r="BC131">
            <v>7.6909714285714275</v>
          </cell>
        </row>
        <row r="132">
          <cell r="B132">
            <v>84</v>
          </cell>
          <cell r="C132">
            <v>24</v>
          </cell>
          <cell r="D132">
            <v>2.7171865047738164E-3</v>
          </cell>
          <cell r="E132">
            <v>0.16296000000000391</v>
          </cell>
          <cell r="F132">
            <v>59.973799999999997</v>
          </cell>
          <cell r="G132">
            <v>60.136760000000002</v>
          </cell>
          <cell r="H132">
            <v>3.7178737995745169E-3</v>
          </cell>
          <cell r="I132">
            <v>0.26976000000000794</v>
          </cell>
          <cell r="J132">
            <v>72.557599999999994</v>
          </cell>
          <cell r="K132">
            <v>72.827359999999999</v>
          </cell>
          <cell r="L132">
            <v>4.9844236760125636E-3</v>
          </cell>
          <cell r="M132">
            <v>2.7200000000000557E-3</v>
          </cell>
          <cell r="N132">
            <v>0.54569999999999996</v>
          </cell>
          <cell r="O132">
            <v>0.54842000000000002</v>
          </cell>
          <cell r="P132">
            <v>2.1673484566753134E-3</v>
          </cell>
          <cell r="Q132">
            <v>0.23311999999999672</v>
          </cell>
          <cell r="R132">
            <v>107.56</v>
          </cell>
          <cell r="S132">
            <v>107.79312</v>
          </cell>
          <cell r="T132">
            <v>4.5958397081573088E-3</v>
          </cell>
          <cell r="U132">
            <v>0.21567999999999757</v>
          </cell>
          <cell r="V132">
            <v>46.929400000000001</v>
          </cell>
          <cell r="W132">
            <v>47.14508</v>
          </cell>
          <cell r="X132">
            <v>1.4682964464148871E-3</v>
          </cell>
          <cell r="Y132">
            <v>6.6800000000000637E-2</v>
          </cell>
          <cell r="Z132">
            <v>45.494900000000001</v>
          </cell>
          <cell r="AA132">
            <v>45.561700000000002</v>
          </cell>
          <cell r="AB132">
            <v>3.3646170022196766E-3</v>
          </cell>
          <cell r="AC132">
            <v>0.16415999999999825</v>
          </cell>
          <cell r="AD132">
            <v>48.790100000000002</v>
          </cell>
          <cell r="AE132">
            <v>48.954259999999998</v>
          </cell>
          <cell r="AF132">
            <v>2.6655723446869788E-3</v>
          </cell>
          <cell r="AG132">
            <v>4.3520000000000891E-2</v>
          </cell>
          <cell r="AH132">
            <v>16.326699999999999</v>
          </cell>
          <cell r="AI132">
            <v>16.37022</v>
          </cell>
          <cell r="AJ132">
            <v>2.4365810598948592E-3</v>
          </cell>
          <cell r="AK132">
            <v>3.8742857142858203E-2</v>
          </cell>
          <cell r="AL132">
            <v>15.900499999999999</v>
          </cell>
          <cell r="AM132">
            <v>15.939242857142858</v>
          </cell>
          <cell r="AN132">
            <v>3.7704724873335524E-3</v>
          </cell>
          <cell r="AO132">
            <v>2.8799999999999874E-2</v>
          </cell>
          <cell r="AP132">
            <v>7.6383000000000001</v>
          </cell>
          <cell r="AQ132">
            <v>7.6670999999999996</v>
          </cell>
          <cell r="AR132">
            <v>6.0878988561116458E-4</v>
          </cell>
          <cell r="AS132">
            <v>2.5280000000003612E-2</v>
          </cell>
          <cell r="AT132">
            <v>41.524999999999999</v>
          </cell>
          <cell r="AU132">
            <v>41.550280000000001</v>
          </cell>
          <cell r="AV132">
            <v>3.457724794485576E-3</v>
          </cell>
          <cell r="AW132">
            <v>0.12239999999999489</v>
          </cell>
          <cell r="AX132">
            <v>35.399000000000001</v>
          </cell>
          <cell r="AY132">
            <v>35.521399999999993</v>
          </cell>
          <cell r="AZ132">
            <v>2.4576291698238657E-3</v>
          </cell>
          <cell r="BA132">
            <v>1.8857142857141542E-2</v>
          </cell>
          <cell r="BB132">
            <v>7.6729000000000003</v>
          </cell>
          <cell r="BC132">
            <v>7.6917571428571421</v>
          </cell>
        </row>
        <row r="133">
          <cell r="B133">
            <v>85</v>
          </cell>
          <cell r="C133">
            <v>25</v>
          </cell>
          <cell r="D133">
            <v>2.8304026091393922E-3</v>
          </cell>
          <cell r="E133">
            <v>0.16975000000000406</v>
          </cell>
          <cell r="F133">
            <v>59.973799999999997</v>
          </cell>
          <cell r="G133">
            <v>60.143550000000005</v>
          </cell>
          <cell r="H133">
            <v>3.8727852078901215E-3</v>
          </cell>
          <cell r="I133">
            <v>0.2810000000000083</v>
          </cell>
          <cell r="J133">
            <v>72.557599999999994</v>
          </cell>
          <cell r="K133">
            <v>72.8386</v>
          </cell>
          <cell r="L133">
            <v>5.1921079958464206E-3</v>
          </cell>
          <cell r="M133">
            <v>2.8333333333333912E-3</v>
          </cell>
          <cell r="N133">
            <v>0.54569999999999996</v>
          </cell>
          <cell r="O133">
            <v>0.54853333333333332</v>
          </cell>
          <cell r="P133">
            <v>2.257654642370118E-3</v>
          </cell>
          <cell r="Q133">
            <v>0.2428333333333299</v>
          </cell>
          <cell r="R133">
            <v>107.56</v>
          </cell>
          <cell r="S133">
            <v>107.80283333333333</v>
          </cell>
          <cell r="T133">
            <v>4.7873330293305288E-3</v>
          </cell>
          <cell r="U133">
            <v>0.22466666666666413</v>
          </cell>
          <cell r="V133">
            <v>46.929400000000001</v>
          </cell>
          <cell r="W133">
            <v>47.154066666666665</v>
          </cell>
          <cell r="X133">
            <v>1.5294754650155072E-3</v>
          </cell>
          <cell r="Y133">
            <v>6.9583333333333997E-2</v>
          </cell>
          <cell r="Z133">
            <v>45.494900000000001</v>
          </cell>
          <cell r="AA133">
            <v>45.564483333333335</v>
          </cell>
          <cell r="AB133">
            <v>3.5048093773121635E-3</v>
          </cell>
          <cell r="AC133">
            <v>0.17099999999999818</v>
          </cell>
          <cell r="AD133">
            <v>48.790100000000002</v>
          </cell>
          <cell r="AE133">
            <v>48.961100000000002</v>
          </cell>
          <cell r="AF133">
            <v>2.7766378590489359E-3</v>
          </cell>
          <cell r="AG133">
            <v>4.5333333333334259E-2</v>
          </cell>
          <cell r="AH133">
            <v>16.326699999999999</v>
          </cell>
          <cell r="AI133">
            <v>16.372033333333334</v>
          </cell>
          <cell r="AJ133">
            <v>2.5381052707238116E-3</v>
          </cell>
          <cell r="AK133">
            <v>4.0357142857143966E-2</v>
          </cell>
          <cell r="AL133">
            <v>15.900499999999999</v>
          </cell>
          <cell r="AM133">
            <v>15.940857142857142</v>
          </cell>
          <cell r="AN133">
            <v>3.9275755076391174E-3</v>
          </cell>
          <cell r="AO133">
            <v>2.9999999999999867E-2</v>
          </cell>
          <cell r="AP133">
            <v>7.6383000000000001</v>
          </cell>
          <cell r="AQ133">
            <v>7.6683000000000003</v>
          </cell>
          <cell r="AR133">
            <v>6.3415613084496321E-4</v>
          </cell>
          <cell r="AS133">
            <v>2.6333333333337094E-2</v>
          </cell>
          <cell r="AT133">
            <v>41.524999999999999</v>
          </cell>
          <cell r="AU133">
            <v>41.551333333333332</v>
          </cell>
          <cell r="AV133">
            <v>3.6017966609224747E-3</v>
          </cell>
          <cell r="AW133">
            <v>0.12749999999999467</v>
          </cell>
          <cell r="AX133">
            <v>35.399000000000001</v>
          </cell>
          <cell r="AY133">
            <v>35.526499999999999</v>
          </cell>
          <cell r="AZ133">
            <v>2.5600303852331935E-3</v>
          </cell>
          <cell r="BA133">
            <v>1.9642857142855772E-2</v>
          </cell>
          <cell r="BB133">
            <v>7.6729000000000003</v>
          </cell>
          <cell r="BC133">
            <v>7.6925428571428558</v>
          </cell>
        </row>
        <row r="134">
          <cell r="B134">
            <v>86</v>
          </cell>
          <cell r="C134">
            <v>26</v>
          </cell>
          <cell r="D134">
            <v>2.9436187135049676E-3</v>
          </cell>
          <cell r="E134">
            <v>0.17654000000000422</v>
          </cell>
          <cell r="F134">
            <v>59.973799999999997</v>
          </cell>
          <cell r="G134">
            <v>60.15034</v>
          </cell>
          <cell r="H134">
            <v>4.0276966162057269E-3</v>
          </cell>
          <cell r="I134">
            <v>0.2922400000000086</v>
          </cell>
          <cell r="J134">
            <v>72.557599999999994</v>
          </cell>
          <cell r="K134">
            <v>72.84984</v>
          </cell>
          <cell r="L134">
            <v>5.3997923156802767E-3</v>
          </cell>
          <cell r="M134">
            <v>2.9466666666667272E-3</v>
          </cell>
          <cell r="N134">
            <v>0.54569999999999996</v>
          </cell>
          <cell r="O134">
            <v>0.54864666666666673</v>
          </cell>
          <cell r="P134">
            <v>2.3479608280649231E-3</v>
          </cell>
          <cell r="Q134">
            <v>0.25254666666666309</v>
          </cell>
          <cell r="R134">
            <v>107.56</v>
          </cell>
          <cell r="S134">
            <v>107.81254666666666</v>
          </cell>
          <cell r="T134">
            <v>4.9788263505037506E-3</v>
          </cell>
          <cell r="U134">
            <v>0.23365333333333069</v>
          </cell>
          <cell r="V134">
            <v>46.929400000000001</v>
          </cell>
          <cell r="W134">
            <v>47.16305333333333</v>
          </cell>
          <cell r="X134">
            <v>1.5906544836161273E-3</v>
          </cell>
          <cell r="Y134">
            <v>7.2366666666667356E-2</v>
          </cell>
          <cell r="Z134">
            <v>45.494900000000001</v>
          </cell>
          <cell r="AA134">
            <v>45.567266666666669</v>
          </cell>
          <cell r="AB134">
            <v>3.6450017524046496E-3</v>
          </cell>
          <cell r="AC134">
            <v>0.17783999999999811</v>
          </cell>
          <cell r="AD134">
            <v>48.790100000000002</v>
          </cell>
          <cell r="AE134">
            <v>48.967939999999999</v>
          </cell>
          <cell r="AF134">
            <v>2.8877033734108935E-3</v>
          </cell>
          <cell r="AG134">
            <v>4.7146666666667635E-2</v>
          </cell>
          <cell r="AH134">
            <v>16.326699999999999</v>
          </cell>
          <cell r="AI134">
            <v>16.373846666666665</v>
          </cell>
          <cell r="AJ134">
            <v>2.6396294815527639E-3</v>
          </cell>
          <cell r="AK134">
            <v>4.1971428571429721E-2</v>
          </cell>
          <cell r="AL134">
            <v>15.900499999999999</v>
          </cell>
          <cell r="AM134">
            <v>15.942471428571428</v>
          </cell>
          <cell r="AN134">
            <v>4.0846785279446815E-3</v>
          </cell>
          <cell r="AO134">
            <v>3.1199999999999863E-2</v>
          </cell>
          <cell r="AP134">
            <v>7.6383000000000001</v>
          </cell>
          <cell r="AQ134">
            <v>7.6695000000000002</v>
          </cell>
          <cell r="AR134">
            <v>6.5952237607876162E-4</v>
          </cell>
          <cell r="AS134">
            <v>2.7386666666670577E-2</v>
          </cell>
          <cell r="AT134">
            <v>41.524999999999999</v>
          </cell>
          <cell r="AU134">
            <v>41.552386666666671</v>
          </cell>
          <cell r="AV134">
            <v>3.7458685273593739E-3</v>
          </cell>
          <cell r="AW134">
            <v>0.13259999999999447</v>
          </cell>
          <cell r="AX134">
            <v>35.399000000000001</v>
          </cell>
          <cell r="AY134">
            <v>35.531599999999997</v>
          </cell>
          <cell r="AZ134">
            <v>2.6624316006425212E-3</v>
          </cell>
          <cell r="BA134">
            <v>2.0428571428570002E-2</v>
          </cell>
          <cell r="BB134">
            <v>7.6729000000000003</v>
          </cell>
          <cell r="BC134">
            <v>7.6933285714285704</v>
          </cell>
        </row>
        <row r="135">
          <cell r="B135">
            <v>87</v>
          </cell>
          <cell r="C135">
            <v>27</v>
          </cell>
          <cell r="D135">
            <v>3.0568348178705435E-3</v>
          </cell>
          <cell r="E135">
            <v>0.18333000000000438</v>
          </cell>
          <cell r="F135">
            <v>59.973799999999997</v>
          </cell>
          <cell r="G135">
            <v>60.157130000000002</v>
          </cell>
          <cell r="H135">
            <v>4.182608024521332E-3</v>
          </cell>
          <cell r="I135">
            <v>0.30348000000000896</v>
          </cell>
          <cell r="J135">
            <v>72.557599999999994</v>
          </cell>
          <cell r="K135">
            <v>72.861080000000001</v>
          </cell>
          <cell r="L135">
            <v>5.6074766355141336E-3</v>
          </cell>
          <cell r="M135">
            <v>3.0600000000000627E-3</v>
          </cell>
          <cell r="N135">
            <v>0.54569999999999996</v>
          </cell>
          <cell r="O135">
            <v>0.54876000000000003</v>
          </cell>
          <cell r="P135">
            <v>2.4382670137597278E-3</v>
          </cell>
          <cell r="Q135">
            <v>0.26225999999999627</v>
          </cell>
          <cell r="R135">
            <v>107.56</v>
          </cell>
          <cell r="S135">
            <v>107.82226</v>
          </cell>
          <cell r="T135">
            <v>5.1703196716769715E-3</v>
          </cell>
          <cell r="U135">
            <v>0.24263999999999725</v>
          </cell>
          <cell r="V135">
            <v>46.929400000000001</v>
          </cell>
          <cell r="W135">
            <v>47.172039999999996</v>
          </cell>
          <cell r="X135">
            <v>1.6518335022167477E-3</v>
          </cell>
          <cell r="Y135">
            <v>7.5150000000000716E-2</v>
          </cell>
          <cell r="Z135">
            <v>45.494900000000001</v>
          </cell>
          <cell r="AA135">
            <v>45.570050000000002</v>
          </cell>
          <cell r="AB135">
            <v>3.7851941274971365E-3</v>
          </cell>
          <cell r="AC135">
            <v>0.18467999999999804</v>
          </cell>
          <cell r="AD135">
            <v>48.790100000000002</v>
          </cell>
          <cell r="AE135">
            <v>48.974780000000003</v>
          </cell>
          <cell r="AF135">
            <v>2.9987688877728511E-3</v>
          </cell>
          <cell r="AG135">
            <v>4.8960000000001003E-2</v>
          </cell>
          <cell r="AH135">
            <v>16.326699999999999</v>
          </cell>
          <cell r="AI135">
            <v>16.37566</v>
          </cell>
          <cell r="AJ135">
            <v>2.7411536923817167E-3</v>
          </cell>
          <cell r="AK135">
            <v>4.3585714285715484E-2</v>
          </cell>
          <cell r="AL135">
            <v>15.900499999999999</v>
          </cell>
          <cell r="AM135">
            <v>15.944085714285714</v>
          </cell>
          <cell r="AN135">
            <v>4.2417815482502464E-3</v>
          </cell>
          <cell r="AO135">
            <v>3.2399999999999859E-2</v>
          </cell>
          <cell r="AP135">
            <v>7.6383000000000001</v>
          </cell>
          <cell r="AQ135">
            <v>7.6707000000000001</v>
          </cell>
          <cell r="AR135">
            <v>6.8488862131256024E-4</v>
          </cell>
          <cell r="AS135">
            <v>2.8440000000004063E-2</v>
          </cell>
          <cell r="AT135">
            <v>41.524999999999999</v>
          </cell>
          <cell r="AU135">
            <v>41.553440000000002</v>
          </cell>
          <cell r="AV135">
            <v>3.8899403937962727E-3</v>
          </cell>
          <cell r="AW135">
            <v>0.13769999999999424</v>
          </cell>
          <cell r="AX135">
            <v>35.399000000000001</v>
          </cell>
          <cell r="AY135">
            <v>35.536699999999996</v>
          </cell>
          <cell r="AZ135">
            <v>2.764832816051849E-3</v>
          </cell>
          <cell r="BA135">
            <v>2.1214285714284235E-2</v>
          </cell>
          <cell r="BB135">
            <v>7.6729000000000003</v>
          </cell>
          <cell r="BC135">
            <v>7.6941142857142841</v>
          </cell>
        </row>
        <row r="136">
          <cell r="B136">
            <v>88</v>
          </cell>
          <cell r="C136">
            <v>28</v>
          </cell>
          <cell r="D136">
            <v>3.1700509222361193E-3</v>
          </cell>
          <cell r="E136">
            <v>0.19012000000000456</v>
          </cell>
          <cell r="F136">
            <v>59.973799999999997</v>
          </cell>
          <cell r="G136">
            <v>60.163920000000005</v>
          </cell>
          <cell r="H136">
            <v>4.3375194328369362E-3</v>
          </cell>
          <cell r="I136">
            <v>0.31472000000000927</v>
          </cell>
          <cell r="J136">
            <v>72.557599999999994</v>
          </cell>
          <cell r="K136">
            <v>72.872320000000002</v>
          </cell>
          <cell r="L136">
            <v>5.8151609553479915E-3</v>
          </cell>
          <cell r="M136">
            <v>3.1733333333333982E-3</v>
          </cell>
          <cell r="N136">
            <v>0.54569999999999996</v>
          </cell>
          <cell r="O136">
            <v>0.54887333333333332</v>
          </cell>
          <cell r="P136">
            <v>2.5285731994545324E-3</v>
          </cell>
          <cell r="Q136">
            <v>0.27197333333332951</v>
          </cell>
          <cell r="R136">
            <v>107.56</v>
          </cell>
          <cell r="S136">
            <v>107.83197333333334</v>
          </cell>
          <cell r="T136">
            <v>5.3618129928501932E-3</v>
          </cell>
          <cell r="U136">
            <v>0.25162666666666383</v>
          </cell>
          <cell r="V136">
            <v>46.929400000000001</v>
          </cell>
          <cell r="W136">
            <v>47.181026666666668</v>
          </cell>
          <cell r="X136">
            <v>1.7130125208173681E-3</v>
          </cell>
          <cell r="Y136">
            <v>7.7933333333334076E-2</v>
          </cell>
          <cell r="Z136">
            <v>45.494900000000001</v>
          </cell>
          <cell r="AA136">
            <v>45.572833333333335</v>
          </cell>
          <cell r="AB136">
            <v>3.925386502589623E-3</v>
          </cell>
          <cell r="AC136">
            <v>0.19151999999999797</v>
          </cell>
          <cell r="AD136">
            <v>48.790100000000002</v>
          </cell>
          <cell r="AE136">
            <v>48.981619999999999</v>
          </cell>
          <cell r="AF136">
            <v>3.1098344021348086E-3</v>
          </cell>
          <cell r="AG136">
            <v>5.0773333333334371E-2</v>
          </cell>
          <cell r="AH136">
            <v>16.326699999999999</v>
          </cell>
          <cell r="AI136">
            <v>16.377473333333334</v>
          </cell>
          <cell r="AJ136">
            <v>2.8426779032106691E-3</v>
          </cell>
          <cell r="AK136">
            <v>4.5200000000001239E-2</v>
          </cell>
          <cell r="AL136">
            <v>15.900499999999999</v>
          </cell>
          <cell r="AM136">
            <v>15.9457</v>
          </cell>
          <cell r="AN136">
            <v>4.3988845685558114E-3</v>
          </cell>
          <cell r="AO136">
            <v>3.3599999999999852E-2</v>
          </cell>
          <cell r="AP136">
            <v>7.6383000000000001</v>
          </cell>
          <cell r="AQ136">
            <v>7.6718999999999999</v>
          </cell>
          <cell r="AR136">
            <v>7.1025486654635876E-4</v>
          </cell>
          <cell r="AS136">
            <v>2.9493333333337545E-2</v>
          </cell>
          <cell r="AT136">
            <v>41.524999999999999</v>
          </cell>
          <cell r="AU136">
            <v>41.554493333333333</v>
          </cell>
          <cell r="AV136">
            <v>4.0340122602331718E-3</v>
          </cell>
          <cell r="AW136">
            <v>0.14279999999999404</v>
          </cell>
          <cell r="AX136">
            <v>35.399000000000001</v>
          </cell>
          <cell r="AY136">
            <v>35.541799999999995</v>
          </cell>
          <cell r="AZ136">
            <v>2.8672340314611767E-3</v>
          </cell>
          <cell r="BA136">
            <v>2.1999999999998465E-2</v>
          </cell>
          <cell r="BB136">
            <v>7.6729000000000003</v>
          </cell>
          <cell r="BC136">
            <v>7.6948999999999987</v>
          </cell>
        </row>
        <row r="137">
          <cell r="B137">
            <v>89</v>
          </cell>
          <cell r="C137">
            <v>29</v>
          </cell>
          <cell r="D137">
            <v>3.2832670266016947E-3</v>
          </cell>
          <cell r="E137">
            <v>0.19691000000000472</v>
          </cell>
          <cell r="F137">
            <v>59.973799999999997</v>
          </cell>
          <cell r="G137">
            <v>60.17071</v>
          </cell>
          <cell r="H137">
            <v>4.4924308411525412E-3</v>
          </cell>
          <cell r="I137">
            <v>0.32596000000000963</v>
          </cell>
          <cell r="J137">
            <v>72.557599999999994</v>
          </cell>
          <cell r="K137">
            <v>72.883560000000003</v>
          </cell>
          <cell r="L137">
            <v>6.0228452751818476E-3</v>
          </cell>
          <cell r="M137">
            <v>3.2866666666667341E-3</v>
          </cell>
          <cell r="N137">
            <v>0.54569999999999996</v>
          </cell>
          <cell r="O137">
            <v>0.54898666666666673</v>
          </cell>
          <cell r="P137">
            <v>2.6188793851493366E-3</v>
          </cell>
          <cell r="Q137">
            <v>0.2816866666666627</v>
          </cell>
          <cell r="R137">
            <v>107.56</v>
          </cell>
          <cell r="S137">
            <v>107.84168666666666</v>
          </cell>
          <cell r="T137">
            <v>5.5533063140234141E-3</v>
          </cell>
          <cell r="U137">
            <v>0.26061333333333037</v>
          </cell>
          <cell r="V137">
            <v>46.929400000000001</v>
          </cell>
          <cell r="W137">
            <v>47.190013333333333</v>
          </cell>
          <cell r="X137">
            <v>1.7741915394179882E-3</v>
          </cell>
          <cell r="Y137">
            <v>8.0716666666667436E-2</v>
          </cell>
          <cell r="Z137">
            <v>45.494900000000001</v>
          </cell>
          <cell r="AA137">
            <v>45.575616666666669</v>
          </cell>
          <cell r="AB137">
            <v>4.0655788776821095E-3</v>
          </cell>
          <cell r="AC137">
            <v>0.1983599999999979</v>
          </cell>
          <cell r="AD137">
            <v>48.790100000000002</v>
          </cell>
          <cell r="AE137">
            <v>48.988460000000003</v>
          </cell>
          <cell r="AF137">
            <v>3.2208999164967658E-3</v>
          </cell>
          <cell r="AG137">
            <v>5.2586666666667746E-2</v>
          </cell>
          <cell r="AH137">
            <v>16.326699999999999</v>
          </cell>
          <cell r="AI137">
            <v>16.379286666666665</v>
          </cell>
          <cell r="AJ137">
            <v>2.9442021140396214E-3</v>
          </cell>
          <cell r="AK137">
            <v>4.6814285714286995E-2</v>
          </cell>
          <cell r="AL137">
            <v>15.900499999999999</v>
          </cell>
          <cell r="AM137">
            <v>15.947314285714286</v>
          </cell>
          <cell r="AN137">
            <v>4.5559875888613755E-3</v>
          </cell>
          <cell r="AO137">
            <v>3.4799999999999845E-2</v>
          </cell>
          <cell r="AP137">
            <v>7.6383000000000001</v>
          </cell>
          <cell r="AQ137">
            <v>7.6730999999999998</v>
          </cell>
          <cell r="AR137">
            <v>7.3562111178015728E-4</v>
          </cell>
          <cell r="AS137">
            <v>3.0546666666671031E-2</v>
          </cell>
          <cell r="AT137">
            <v>41.524999999999999</v>
          </cell>
          <cell r="AU137">
            <v>41.555546666666672</v>
          </cell>
          <cell r="AV137">
            <v>4.1780841266700706E-3</v>
          </cell>
          <cell r="AW137">
            <v>0.14789999999999384</v>
          </cell>
          <cell r="AX137">
            <v>35.399000000000001</v>
          </cell>
          <cell r="AY137">
            <v>35.546899999999994</v>
          </cell>
          <cell r="AZ137">
            <v>2.9696352468705045E-3</v>
          </cell>
          <cell r="BA137">
            <v>2.2785714285712695E-2</v>
          </cell>
          <cell r="BB137">
            <v>7.6729000000000003</v>
          </cell>
          <cell r="BC137">
            <v>7.6956857142857134</v>
          </cell>
        </row>
        <row r="138">
          <cell r="B138">
            <v>90</v>
          </cell>
          <cell r="C138">
            <v>30</v>
          </cell>
          <cell r="D138">
            <v>3.3964831309672705E-3</v>
          </cell>
          <cell r="E138">
            <v>0.20370000000000488</v>
          </cell>
          <cell r="F138">
            <v>59.973799999999997</v>
          </cell>
          <cell r="G138">
            <v>60.177500000000002</v>
          </cell>
          <cell r="H138">
            <v>4.6473422494681471E-3</v>
          </cell>
          <cell r="I138">
            <v>0.33720000000000994</v>
          </cell>
          <cell r="J138">
            <v>72.557599999999994</v>
          </cell>
          <cell r="K138">
            <v>72.894800000000004</v>
          </cell>
          <cell r="L138">
            <v>6.2305295950157045E-3</v>
          </cell>
          <cell r="M138">
            <v>3.4000000000000696E-3</v>
          </cell>
          <cell r="N138">
            <v>0.54569999999999996</v>
          </cell>
          <cell r="O138">
            <v>0.54910000000000003</v>
          </cell>
          <cell r="P138">
            <v>2.7091855708441417E-3</v>
          </cell>
          <cell r="Q138">
            <v>0.29139999999999588</v>
          </cell>
          <cell r="R138">
            <v>107.56</v>
          </cell>
          <cell r="S138">
            <v>107.8514</v>
          </cell>
          <cell r="T138">
            <v>5.744799635196635E-3</v>
          </cell>
          <cell r="U138">
            <v>0.26959999999999695</v>
          </cell>
          <cell r="V138">
            <v>46.929400000000001</v>
          </cell>
          <cell r="W138">
            <v>47.198999999999998</v>
          </cell>
          <cell r="X138">
            <v>1.8353705580186085E-3</v>
          </cell>
          <cell r="Y138">
            <v>8.3500000000000796E-2</v>
          </cell>
          <cell r="Z138">
            <v>45.494900000000001</v>
          </cell>
          <cell r="AA138">
            <v>45.578400000000002</v>
          </cell>
          <cell r="AB138">
            <v>4.205771252774596E-3</v>
          </cell>
          <cell r="AC138">
            <v>0.20519999999999783</v>
          </cell>
          <cell r="AD138">
            <v>48.790100000000002</v>
          </cell>
          <cell r="AE138">
            <v>48.9953</v>
          </cell>
          <cell r="AF138">
            <v>3.3319654308587234E-3</v>
          </cell>
          <cell r="AG138">
            <v>5.4400000000001114E-2</v>
          </cell>
          <cell r="AH138">
            <v>16.326699999999999</v>
          </cell>
          <cell r="AI138">
            <v>16.3811</v>
          </cell>
          <cell r="AJ138">
            <v>3.0457263248685742E-3</v>
          </cell>
          <cell r="AK138">
            <v>4.8428571428572757E-2</v>
          </cell>
          <cell r="AL138">
            <v>15.900499999999999</v>
          </cell>
          <cell r="AM138">
            <v>15.948928571428572</v>
          </cell>
          <cell r="AN138">
            <v>4.7130906091669414E-3</v>
          </cell>
          <cell r="AO138">
            <v>3.5999999999999845E-2</v>
          </cell>
          <cell r="AP138">
            <v>7.6383000000000001</v>
          </cell>
          <cell r="AQ138">
            <v>7.6742999999999997</v>
          </cell>
          <cell r="AR138">
            <v>7.609873570139558E-4</v>
          </cell>
          <cell r="AS138">
            <v>3.1600000000004513E-2</v>
          </cell>
          <cell r="AT138">
            <v>41.524999999999999</v>
          </cell>
          <cell r="AU138">
            <v>41.556600000000003</v>
          </cell>
          <cell r="AV138">
            <v>4.3221559931069702E-3</v>
          </cell>
          <cell r="AW138">
            <v>0.15299999999999361</v>
          </cell>
          <cell r="AX138">
            <v>35.399000000000001</v>
          </cell>
          <cell r="AY138">
            <v>35.551999999999992</v>
          </cell>
          <cell r="AZ138">
            <v>3.0720364622798322E-3</v>
          </cell>
          <cell r="BA138">
            <v>2.3571428571426929E-2</v>
          </cell>
          <cell r="BB138">
            <v>7.6729000000000003</v>
          </cell>
          <cell r="BC138">
            <v>7.6964714285714271</v>
          </cell>
        </row>
        <row r="139">
          <cell r="B139">
            <v>91</v>
          </cell>
          <cell r="C139">
            <v>1</v>
          </cell>
          <cell r="D139">
            <v>1.1011867669256147E-4</v>
          </cell>
          <cell r="E139">
            <v>6.6266666666666176E-3</v>
          </cell>
          <cell r="F139">
            <v>60.177500000000002</v>
          </cell>
          <cell r="G139">
            <v>60.184126666666671</v>
          </cell>
          <cell r="H139">
            <v>1.6146556407315644E-4</v>
          </cell>
          <cell r="I139">
            <v>1.1769999999999925E-2</v>
          </cell>
          <cell r="J139">
            <v>72.894800000000004</v>
          </cell>
          <cell r="K139">
            <v>72.906570000000002</v>
          </cell>
          <cell r="L139">
            <v>2.2460996782613522E-4</v>
          </cell>
          <cell r="M139">
            <v>1.2333333333333085E-4</v>
          </cell>
          <cell r="N139">
            <v>0.54910000000000003</v>
          </cell>
          <cell r="O139">
            <v>0.5492233333333334</v>
          </cell>
          <cell r="P139">
            <v>8.8053253519814441E-5</v>
          </cell>
          <cell r="Q139">
            <v>9.4966666666669152E-3</v>
          </cell>
          <cell r="R139">
            <v>107.8514</v>
          </cell>
          <cell r="S139">
            <v>107.86089666666666</v>
          </cell>
          <cell r="T139">
            <v>2.0212292633318567E-4</v>
          </cell>
          <cell r="U139">
            <v>9.5400000000000294E-3</v>
          </cell>
          <cell r="V139">
            <v>47.198999999999998</v>
          </cell>
          <cell r="W139">
            <v>47.208539999999999</v>
          </cell>
          <cell r="X139">
            <v>5.4923677297432592E-5</v>
          </cell>
          <cell r="Y139">
            <v>2.5033333333333019E-3</v>
          </cell>
          <cell r="Z139">
            <v>45.578400000000002</v>
          </cell>
          <cell r="AA139">
            <v>45.580903333333339</v>
          </cell>
          <cell r="AB139">
            <v>1.4191837448353686E-4</v>
          </cell>
          <cell r="AC139">
            <v>6.9533333333332333E-3</v>
          </cell>
          <cell r="AD139">
            <v>48.9953</v>
          </cell>
          <cell r="AE139">
            <v>49.002253333333336</v>
          </cell>
          <cell r="AF139">
            <v>1.0947575763125178E-4</v>
          </cell>
          <cell r="AG139">
            <v>1.7933333333332987E-3</v>
          </cell>
          <cell r="AH139">
            <v>16.3811</v>
          </cell>
          <cell r="AI139">
            <v>16.382893333333332</v>
          </cell>
          <cell r="AJ139">
            <v>1.0152421082895247E-4</v>
          </cell>
          <cell r="AK139">
            <v>1.6142857142857586E-3</v>
          </cell>
          <cell r="AL139">
            <v>15.900499999999999</v>
          </cell>
          <cell r="AM139">
            <v>15.902114285714285</v>
          </cell>
          <cell r="AN139">
            <v>1.571030203055647E-4</v>
          </cell>
          <cell r="AO139">
            <v>1.1999999999999947E-3</v>
          </cell>
          <cell r="AP139">
            <v>7.6383000000000001</v>
          </cell>
          <cell r="AQ139">
            <v>7.6395</v>
          </cell>
          <cell r="AR139">
            <v>1.5079834891849361E-5</v>
          </cell>
          <cell r="AS139">
            <v>6.2666666666662729E-4</v>
          </cell>
          <cell r="AT139">
            <v>41.556600000000003</v>
          </cell>
          <cell r="AU139">
            <v>41.557226666666672</v>
          </cell>
          <cell r="AV139">
            <v>1.4407186643689899E-4</v>
          </cell>
          <cell r="AW139">
            <v>5.099999999999787E-3</v>
          </cell>
          <cell r="AX139">
            <v>35.399000000000001</v>
          </cell>
          <cell r="AY139">
            <v>35.4041</v>
          </cell>
          <cell r="AZ139">
            <v>1.0240121540932774E-4</v>
          </cell>
          <cell r="BA139">
            <v>7.8571428571423089E-4</v>
          </cell>
          <cell r="BB139">
            <v>7.6729000000000003</v>
          </cell>
          <cell r="BC139">
            <v>7.6736857142857149</v>
          </cell>
        </row>
        <row r="140">
          <cell r="B140">
            <v>92</v>
          </cell>
          <cell r="C140">
            <v>2</v>
          </cell>
          <cell r="D140">
            <v>2.2023735338512295E-4</v>
          </cell>
          <cell r="E140">
            <v>1.3253333333333235E-2</v>
          </cell>
          <cell r="F140">
            <v>60.177500000000002</v>
          </cell>
          <cell r="G140">
            <v>60.190753333333333</v>
          </cell>
          <cell r="H140">
            <v>3.2293112814631289E-4</v>
          </cell>
          <cell r="I140">
            <v>2.3539999999999849E-2</v>
          </cell>
          <cell r="J140">
            <v>72.894800000000004</v>
          </cell>
          <cell r="K140">
            <v>72.918340000000001</v>
          </cell>
          <cell r="L140">
            <v>4.4921993565227045E-4</v>
          </cell>
          <cell r="M140">
            <v>2.4666666666666169E-4</v>
          </cell>
          <cell r="N140">
            <v>0.54910000000000003</v>
          </cell>
          <cell r="O140">
            <v>0.54934666666666665</v>
          </cell>
          <cell r="P140">
            <v>1.7610650703962888E-4</v>
          </cell>
          <cell r="Q140">
            <v>1.899333333333383E-2</v>
          </cell>
          <cell r="R140">
            <v>107.8514</v>
          </cell>
          <cell r="S140">
            <v>107.87039333333333</v>
          </cell>
          <cell r="T140">
            <v>4.0424585266637134E-4</v>
          </cell>
          <cell r="U140">
            <v>1.9080000000000059E-2</v>
          </cell>
          <cell r="V140">
            <v>47.198999999999998</v>
          </cell>
          <cell r="W140">
            <v>47.21808</v>
          </cell>
          <cell r="X140">
            <v>1.0984735459486518E-4</v>
          </cell>
          <cell r="Y140">
            <v>5.0066666666666038E-3</v>
          </cell>
          <cell r="Z140">
            <v>45.578400000000002</v>
          </cell>
          <cell r="AA140">
            <v>45.583406666666669</v>
          </cell>
          <cell r="AB140">
            <v>2.8383674896707373E-4</v>
          </cell>
          <cell r="AC140">
            <v>1.3906666666666467E-2</v>
          </cell>
          <cell r="AD140">
            <v>48.9953</v>
          </cell>
          <cell r="AE140">
            <v>49.009206666666664</v>
          </cell>
          <cell r="AF140">
            <v>2.1895151526250356E-4</v>
          </cell>
          <cell r="AG140">
            <v>3.5866666666665974E-3</v>
          </cell>
          <cell r="AH140">
            <v>16.3811</v>
          </cell>
          <cell r="AI140">
            <v>16.384686666666667</v>
          </cell>
          <cell r="AJ140">
            <v>2.0304842165790493E-4</v>
          </cell>
          <cell r="AK140">
            <v>3.2285714285715172E-3</v>
          </cell>
          <cell r="AL140">
            <v>15.900499999999999</v>
          </cell>
          <cell r="AM140">
            <v>15.903728571428571</v>
          </cell>
          <cell r="AN140">
            <v>3.142060406111294E-4</v>
          </cell>
          <cell r="AO140">
            <v>2.3999999999999894E-3</v>
          </cell>
          <cell r="AP140">
            <v>7.6383000000000001</v>
          </cell>
          <cell r="AQ140">
            <v>7.6406999999999998</v>
          </cell>
          <cell r="AR140">
            <v>3.0159669783698722E-5</v>
          </cell>
          <cell r="AS140">
            <v>1.2533333333332546E-3</v>
          </cell>
          <cell r="AT140">
            <v>41.556600000000003</v>
          </cell>
          <cell r="AU140">
            <v>41.557853333333334</v>
          </cell>
          <cell r="AV140">
            <v>2.8814373287379798E-4</v>
          </cell>
          <cell r="AW140">
            <v>1.0199999999999574E-2</v>
          </cell>
          <cell r="AX140">
            <v>35.399000000000001</v>
          </cell>
          <cell r="AY140">
            <v>35.409199999999998</v>
          </cell>
          <cell r="AZ140">
            <v>2.0480243081865548E-4</v>
          </cell>
          <cell r="BA140">
            <v>1.5714285714284618E-3</v>
          </cell>
          <cell r="BB140">
            <v>7.6729000000000003</v>
          </cell>
          <cell r="BC140">
            <v>7.6744714285714286</v>
          </cell>
        </row>
        <row r="141">
          <cell r="B141">
            <v>93</v>
          </cell>
          <cell r="C141">
            <v>3</v>
          </cell>
          <cell r="D141">
            <v>3.303560300776844E-4</v>
          </cell>
          <cell r="E141">
            <v>1.9879999999999853E-2</v>
          </cell>
          <cell r="F141">
            <v>60.177500000000002</v>
          </cell>
          <cell r="G141">
            <v>60.197380000000003</v>
          </cell>
          <cell r="H141">
            <v>4.8439669221946925E-4</v>
          </cell>
          <cell r="I141">
            <v>3.5309999999999772E-2</v>
          </cell>
          <cell r="J141">
            <v>72.894800000000004</v>
          </cell>
          <cell r="K141">
            <v>72.930109999999999</v>
          </cell>
          <cell r="L141">
            <v>6.7382990347840562E-4</v>
          </cell>
          <cell r="M141">
            <v>3.6999999999999257E-4</v>
          </cell>
          <cell r="N141">
            <v>0.54910000000000003</v>
          </cell>
          <cell r="O141">
            <v>0.54947000000000001</v>
          </cell>
          <cell r="P141">
            <v>2.6415976055944336E-4</v>
          </cell>
          <cell r="Q141">
            <v>2.8490000000000747E-2</v>
          </cell>
          <cell r="R141">
            <v>107.8514</v>
          </cell>
          <cell r="S141">
            <v>107.87989</v>
          </cell>
          <cell r="T141">
            <v>6.0636877899955695E-4</v>
          </cell>
          <cell r="U141">
            <v>2.862000000000009E-2</v>
          </cell>
          <cell r="V141">
            <v>47.198999999999998</v>
          </cell>
          <cell r="W141">
            <v>47.227620000000002</v>
          </cell>
          <cell r="X141">
            <v>1.6477103189229777E-4</v>
          </cell>
          <cell r="Y141">
            <v>7.5099999999999056E-3</v>
          </cell>
          <cell r="Z141">
            <v>45.578400000000002</v>
          </cell>
          <cell r="AA141">
            <v>45.585909999999998</v>
          </cell>
          <cell r="AB141">
            <v>4.2575512345061057E-4</v>
          </cell>
          <cell r="AC141">
            <v>2.0859999999999702E-2</v>
          </cell>
          <cell r="AD141">
            <v>48.9953</v>
          </cell>
          <cell r="AE141">
            <v>49.016159999999999</v>
          </cell>
          <cell r="AF141">
            <v>3.2842727289375534E-4</v>
          </cell>
          <cell r="AG141">
            <v>5.3799999999998962E-3</v>
          </cell>
          <cell r="AH141">
            <v>16.3811</v>
          </cell>
          <cell r="AI141">
            <v>16.386479999999999</v>
          </cell>
          <cell r="AJ141">
            <v>3.045726324868574E-4</v>
          </cell>
          <cell r="AK141">
            <v>4.8428571428572754E-3</v>
          </cell>
          <cell r="AL141">
            <v>15.900499999999999</v>
          </cell>
          <cell r="AM141">
            <v>15.905342857142857</v>
          </cell>
          <cell r="AN141">
            <v>4.7130906091669405E-4</v>
          </cell>
          <cell r="AO141">
            <v>3.5999999999999843E-3</v>
          </cell>
          <cell r="AP141">
            <v>7.6383000000000001</v>
          </cell>
          <cell r="AQ141">
            <v>7.6418999999999997</v>
          </cell>
          <cell r="AR141">
            <v>4.5239504675548082E-5</v>
          </cell>
          <cell r="AS141">
            <v>1.8799999999998818E-3</v>
          </cell>
          <cell r="AT141">
            <v>41.556600000000003</v>
          </cell>
          <cell r="AU141">
            <v>41.558480000000003</v>
          </cell>
          <cell r="AV141">
            <v>4.32215599310697E-4</v>
          </cell>
          <cell r="AW141">
            <v>1.5299999999999361E-2</v>
          </cell>
          <cell r="AX141">
            <v>35.399000000000001</v>
          </cell>
          <cell r="AY141">
            <v>35.414299999999997</v>
          </cell>
          <cell r="AZ141">
            <v>3.0720364622798321E-4</v>
          </cell>
          <cell r="BA141">
            <v>2.3571428571426928E-3</v>
          </cell>
          <cell r="BB141">
            <v>7.6729000000000003</v>
          </cell>
          <cell r="BC141">
            <v>7.6752571428571432</v>
          </cell>
        </row>
        <row r="142">
          <cell r="B142">
            <v>94</v>
          </cell>
          <cell r="C142">
            <v>4</v>
          </cell>
          <cell r="D142">
            <v>4.404747067702459E-4</v>
          </cell>
          <cell r="E142">
            <v>2.650666666666647E-2</v>
          </cell>
          <cell r="F142">
            <v>60.177500000000002</v>
          </cell>
          <cell r="G142">
            <v>60.204006666666672</v>
          </cell>
          <cell r="H142">
            <v>6.4586225629262577E-4</v>
          </cell>
          <cell r="I142">
            <v>4.7079999999999698E-2</v>
          </cell>
          <cell r="J142">
            <v>72.894800000000004</v>
          </cell>
          <cell r="K142">
            <v>72.941879999999998</v>
          </cell>
          <cell r="L142">
            <v>8.984398713045409E-4</v>
          </cell>
          <cell r="M142">
            <v>4.9333333333332339E-4</v>
          </cell>
          <cell r="N142">
            <v>0.54910000000000003</v>
          </cell>
          <cell r="O142">
            <v>0.54959333333333338</v>
          </cell>
          <cell r="P142">
            <v>3.5221301407925776E-4</v>
          </cell>
          <cell r="Q142">
            <v>3.7986666666667661E-2</v>
          </cell>
          <cell r="R142">
            <v>107.8514</v>
          </cell>
          <cell r="S142">
            <v>107.88938666666667</v>
          </cell>
          <cell r="T142">
            <v>8.0849170533274267E-4</v>
          </cell>
          <cell r="U142">
            <v>3.8160000000000117E-2</v>
          </cell>
          <cell r="V142">
            <v>47.198999999999998</v>
          </cell>
          <cell r="W142">
            <v>47.237159999999996</v>
          </cell>
          <cell r="X142">
            <v>2.1969470918973037E-4</v>
          </cell>
          <cell r="Y142">
            <v>1.0013333333333208E-2</v>
          </cell>
          <cell r="Z142">
            <v>45.578400000000002</v>
          </cell>
          <cell r="AA142">
            <v>45.588413333333335</v>
          </cell>
          <cell r="AB142">
            <v>5.6767349793414746E-4</v>
          </cell>
          <cell r="AC142">
            <v>2.7813333333332933E-2</v>
          </cell>
          <cell r="AD142">
            <v>48.9953</v>
          </cell>
          <cell r="AE142">
            <v>49.023113333333335</v>
          </cell>
          <cell r="AF142">
            <v>4.3790303052500712E-4</v>
          </cell>
          <cell r="AG142">
            <v>7.1733333333331949E-3</v>
          </cell>
          <cell r="AH142">
            <v>16.3811</v>
          </cell>
          <cell r="AI142">
            <v>16.388273333333334</v>
          </cell>
          <cell r="AJ142">
            <v>4.0609684331580987E-4</v>
          </cell>
          <cell r="AK142">
            <v>6.4571428571430344E-3</v>
          </cell>
          <cell r="AL142">
            <v>15.900499999999999</v>
          </cell>
          <cell r="AM142">
            <v>15.906957142857141</v>
          </cell>
          <cell r="AN142">
            <v>6.284120812222588E-4</v>
          </cell>
          <cell r="AO142">
            <v>4.7999999999999788E-3</v>
          </cell>
          <cell r="AP142">
            <v>7.6383000000000001</v>
          </cell>
          <cell r="AQ142">
            <v>7.6431000000000004</v>
          </cell>
          <cell r="AR142">
            <v>6.0319339567397444E-5</v>
          </cell>
          <cell r="AS142">
            <v>2.5066666666665092E-3</v>
          </cell>
          <cell r="AT142">
            <v>41.556600000000003</v>
          </cell>
          <cell r="AU142">
            <v>41.559106666666672</v>
          </cell>
          <cell r="AV142">
            <v>5.7628746574759596E-4</v>
          </cell>
          <cell r="AW142">
            <v>2.0399999999999148E-2</v>
          </cell>
          <cell r="AX142">
            <v>35.399000000000001</v>
          </cell>
          <cell r="AY142">
            <v>35.419400000000003</v>
          </cell>
          <cell r="AZ142">
            <v>4.0960486163731097E-4</v>
          </cell>
          <cell r="BA142">
            <v>3.1428571428569235E-3</v>
          </cell>
          <cell r="BB142">
            <v>7.6729000000000003</v>
          </cell>
          <cell r="BC142">
            <v>7.6760428571428569</v>
          </cell>
        </row>
        <row r="143">
          <cell r="B143">
            <v>95</v>
          </cell>
          <cell r="C143">
            <v>5</v>
          </cell>
          <cell r="D143">
            <v>5.5059338346280734E-4</v>
          </cell>
          <cell r="E143">
            <v>3.3133333333333091E-2</v>
          </cell>
          <cell r="F143">
            <v>60.177500000000002</v>
          </cell>
          <cell r="G143">
            <v>60.210633333333334</v>
          </cell>
          <cell r="H143">
            <v>8.0732782036578219E-4</v>
          </cell>
          <cell r="I143">
            <v>5.8849999999999625E-2</v>
          </cell>
          <cell r="J143">
            <v>72.894800000000004</v>
          </cell>
          <cell r="K143">
            <v>72.95365000000001</v>
          </cell>
          <cell r="L143">
            <v>1.1230498391306761E-3</v>
          </cell>
          <cell r="M143">
            <v>6.1666666666665426E-4</v>
          </cell>
          <cell r="N143">
            <v>0.54910000000000003</v>
          </cell>
          <cell r="O143">
            <v>0.54971666666666663</v>
          </cell>
          <cell r="P143">
            <v>4.4026626759907222E-4</v>
          </cell>
          <cell r="Q143">
            <v>4.7483333333334578E-2</v>
          </cell>
          <cell r="R143">
            <v>107.8514</v>
          </cell>
          <cell r="S143">
            <v>107.89888333333333</v>
          </cell>
          <cell r="T143">
            <v>1.0106146316659283E-3</v>
          </cell>
          <cell r="U143">
            <v>4.7700000000000152E-2</v>
          </cell>
          <cell r="V143">
            <v>47.198999999999998</v>
          </cell>
          <cell r="W143">
            <v>47.246699999999997</v>
          </cell>
          <cell r="X143">
            <v>2.7461838648716298E-4</v>
          </cell>
          <cell r="Y143">
            <v>1.2516666666666509E-2</v>
          </cell>
          <cell r="Z143">
            <v>45.578400000000002</v>
          </cell>
          <cell r="AA143">
            <v>45.590916666666672</v>
          </cell>
          <cell r="AB143">
            <v>7.0959187241768429E-4</v>
          </cell>
          <cell r="AC143">
            <v>3.4766666666666168E-2</v>
          </cell>
          <cell r="AD143">
            <v>48.9953</v>
          </cell>
          <cell r="AE143">
            <v>49.03006666666667</v>
          </cell>
          <cell r="AF143">
            <v>5.4737878815625885E-4</v>
          </cell>
          <cell r="AG143">
            <v>8.9666666666664927E-3</v>
          </cell>
          <cell r="AH143">
            <v>16.3811</v>
          </cell>
          <cell r="AI143">
            <v>16.390066666666666</v>
          </cell>
          <cell r="AJ143">
            <v>5.0762105414476233E-4</v>
          </cell>
          <cell r="AK143">
            <v>8.0714285714287935E-3</v>
          </cell>
          <cell r="AL143">
            <v>15.900499999999999</v>
          </cell>
          <cell r="AM143">
            <v>15.908571428571427</v>
          </cell>
          <cell r="AN143">
            <v>7.8551510152782345E-4</v>
          </cell>
          <cell r="AO143">
            <v>5.9999999999999732E-3</v>
          </cell>
          <cell r="AP143">
            <v>7.6383000000000001</v>
          </cell>
          <cell r="AQ143">
            <v>7.6443000000000003</v>
          </cell>
          <cell r="AR143">
            <v>7.5399174459246814E-5</v>
          </cell>
          <cell r="AS143">
            <v>3.1333333333331361E-3</v>
          </cell>
          <cell r="AT143">
            <v>41.556600000000003</v>
          </cell>
          <cell r="AU143">
            <v>41.559733333333334</v>
          </cell>
          <cell r="AV143">
            <v>7.2035933218449492E-4</v>
          </cell>
          <cell r="AW143">
            <v>2.5499999999998937E-2</v>
          </cell>
          <cell r="AX143">
            <v>35.399000000000001</v>
          </cell>
          <cell r="AY143">
            <v>35.424500000000002</v>
          </cell>
          <cell r="AZ143">
            <v>5.1200607704663867E-4</v>
          </cell>
          <cell r="BA143">
            <v>3.9285714285711548E-3</v>
          </cell>
          <cell r="BB143">
            <v>7.6729000000000003</v>
          </cell>
          <cell r="BC143">
            <v>7.6768285714285716</v>
          </cell>
        </row>
        <row r="144">
          <cell r="B144">
            <v>96</v>
          </cell>
          <cell r="C144">
            <v>6</v>
          </cell>
          <cell r="D144">
            <v>6.6071206015536879E-4</v>
          </cell>
          <cell r="E144">
            <v>3.9759999999999705E-2</v>
          </cell>
          <cell r="F144">
            <v>60.177500000000002</v>
          </cell>
          <cell r="G144">
            <v>60.217260000000003</v>
          </cell>
          <cell r="H144">
            <v>9.6879338443893849E-4</v>
          </cell>
          <cell r="I144">
            <v>7.0619999999999544E-2</v>
          </cell>
          <cell r="J144">
            <v>72.894800000000004</v>
          </cell>
          <cell r="K144">
            <v>72.965420000000009</v>
          </cell>
          <cell r="L144">
            <v>1.3476598069568112E-3</v>
          </cell>
          <cell r="M144">
            <v>7.3999999999998514E-4</v>
          </cell>
          <cell r="N144">
            <v>0.54910000000000003</v>
          </cell>
          <cell r="O144">
            <v>0.54984</v>
          </cell>
          <cell r="P144">
            <v>5.2831952111888673E-4</v>
          </cell>
          <cell r="Q144">
            <v>5.6980000000001495E-2</v>
          </cell>
          <cell r="R144">
            <v>107.8514</v>
          </cell>
          <cell r="S144">
            <v>107.90837999999999</v>
          </cell>
          <cell r="T144">
            <v>1.2127375579991139E-3</v>
          </cell>
          <cell r="U144">
            <v>5.724000000000018E-2</v>
          </cell>
          <cell r="V144">
            <v>47.198999999999998</v>
          </cell>
          <cell r="W144">
            <v>47.256239999999998</v>
          </cell>
          <cell r="X144">
            <v>3.2954206378459555E-4</v>
          </cell>
          <cell r="Y144">
            <v>1.5019999999999811E-2</v>
          </cell>
          <cell r="Z144">
            <v>45.578400000000002</v>
          </cell>
          <cell r="AA144">
            <v>45.593420000000002</v>
          </cell>
          <cell r="AB144">
            <v>8.5151024690122113E-4</v>
          </cell>
          <cell r="AC144">
            <v>4.1719999999999403E-2</v>
          </cell>
          <cell r="AD144">
            <v>48.9953</v>
          </cell>
          <cell r="AE144">
            <v>49.037019999999998</v>
          </cell>
          <cell r="AF144">
            <v>6.5685454578751068E-4</v>
          </cell>
          <cell r="AG144">
            <v>1.0759999999999792E-2</v>
          </cell>
          <cell r="AH144">
            <v>16.3811</v>
          </cell>
          <cell r="AI144">
            <v>16.391860000000001</v>
          </cell>
          <cell r="AJ144">
            <v>6.091452649737148E-4</v>
          </cell>
          <cell r="AK144">
            <v>9.6857142857145508E-3</v>
          </cell>
          <cell r="AL144">
            <v>15.900499999999999</v>
          </cell>
          <cell r="AM144">
            <v>15.910185714285713</v>
          </cell>
          <cell r="AN144">
            <v>9.426181218333881E-4</v>
          </cell>
          <cell r="AO144">
            <v>7.1999999999999686E-3</v>
          </cell>
          <cell r="AP144">
            <v>7.6383000000000001</v>
          </cell>
          <cell r="AQ144">
            <v>7.6455000000000002</v>
          </cell>
          <cell r="AR144">
            <v>9.0479009351096163E-5</v>
          </cell>
          <cell r="AS144">
            <v>3.7599999999997635E-3</v>
          </cell>
          <cell r="AT144">
            <v>41.556600000000003</v>
          </cell>
          <cell r="AU144">
            <v>41.560360000000003</v>
          </cell>
          <cell r="AV144">
            <v>8.6443119862139399E-4</v>
          </cell>
          <cell r="AW144">
            <v>3.0599999999998722E-2</v>
          </cell>
          <cell r="AX144">
            <v>35.399000000000001</v>
          </cell>
          <cell r="AY144">
            <v>35.429600000000001</v>
          </cell>
          <cell r="AZ144">
            <v>6.1440729245596643E-4</v>
          </cell>
          <cell r="BA144">
            <v>4.7142857142853855E-3</v>
          </cell>
          <cell r="BB144">
            <v>7.6729000000000003</v>
          </cell>
          <cell r="BC144">
            <v>7.6776142857142853</v>
          </cell>
        </row>
        <row r="145">
          <cell r="B145">
            <v>97</v>
          </cell>
          <cell r="C145">
            <v>7</v>
          </cell>
          <cell r="D145">
            <v>7.7083073684793024E-4</v>
          </cell>
          <cell r="E145">
            <v>4.6386666666666326E-2</v>
          </cell>
          <cell r="F145">
            <v>60.177500000000002</v>
          </cell>
          <cell r="G145">
            <v>60.223886666666665</v>
          </cell>
          <cell r="H145">
            <v>1.1302589485120949E-3</v>
          </cell>
          <cell r="I145">
            <v>8.2389999999999478E-2</v>
          </cell>
          <cell r="J145">
            <v>72.894800000000004</v>
          </cell>
          <cell r="K145">
            <v>72.977190000000007</v>
          </cell>
          <cell r="L145">
            <v>1.5722697747829466E-3</v>
          </cell>
          <cell r="M145">
            <v>8.6333333333331601E-4</v>
          </cell>
          <cell r="N145">
            <v>0.54910000000000003</v>
          </cell>
          <cell r="O145">
            <v>0.54996333333333336</v>
          </cell>
          <cell r="P145">
            <v>6.1637277463870107E-4</v>
          </cell>
          <cell r="Q145">
            <v>6.6476666666668419E-2</v>
          </cell>
          <cell r="R145">
            <v>107.8514</v>
          </cell>
          <cell r="S145">
            <v>107.91787666666667</v>
          </cell>
          <cell r="T145">
            <v>1.4148604843322997E-3</v>
          </cell>
          <cell r="U145">
            <v>6.6780000000000214E-2</v>
          </cell>
          <cell r="V145">
            <v>47.198999999999998</v>
          </cell>
          <cell r="W145">
            <v>47.265779999999999</v>
          </cell>
          <cell r="X145">
            <v>3.8446574108202811E-4</v>
          </cell>
          <cell r="Y145">
            <v>1.7523333333333113E-2</v>
          </cell>
          <cell r="Z145">
            <v>45.578400000000002</v>
          </cell>
          <cell r="AA145">
            <v>45.595923333333332</v>
          </cell>
          <cell r="AB145">
            <v>9.9342862138475786E-4</v>
          </cell>
          <cell r="AC145">
            <v>4.8673333333332638E-2</v>
          </cell>
          <cell r="AD145">
            <v>48.9953</v>
          </cell>
          <cell r="AE145">
            <v>49.043973333333334</v>
          </cell>
          <cell r="AF145">
            <v>7.6633030341876252E-4</v>
          </cell>
          <cell r="AG145">
            <v>1.255333333333309E-2</v>
          </cell>
          <cell r="AH145">
            <v>16.3811</v>
          </cell>
          <cell r="AI145">
            <v>16.393653333333333</v>
          </cell>
          <cell r="AJ145">
            <v>7.1066947580266727E-4</v>
          </cell>
          <cell r="AK145">
            <v>1.130000000000031E-2</v>
          </cell>
          <cell r="AL145">
            <v>15.900499999999999</v>
          </cell>
          <cell r="AM145">
            <v>15.911799999999999</v>
          </cell>
          <cell r="AN145">
            <v>1.0997211421389529E-3</v>
          </cell>
          <cell r="AO145">
            <v>8.3999999999999631E-3</v>
          </cell>
          <cell r="AP145">
            <v>7.6383000000000001</v>
          </cell>
          <cell r="AQ145">
            <v>7.6467000000000001</v>
          </cell>
          <cell r="AR145">
            <v>1.0555884424294553E-4</v>
          </cell>
          <cell r="AS145">
            <v>4.3866666666663905E-3</v>
          </cell>
          <cell r="AT145">
            <v>41.556600000000003</v>
          </cell>
          <cell r="AU145">
            <v>41.560986666666672</v>
          </cell>
          <cell r="AV145">
            <v>1.008503065058293E-3</v>
          </cell>
          <cell r="AW145">
            <v>3.5699999999998511E-2</v>
          </cell>
          <cell r="AX145">
            <v>35.399000000000001</v>
          </cell>
          <cell r="AY145">
            <v>35.434699999999999</v>
          </cell>
          <cell r="AZ145">
            <v>7.1680850786529418E-4</v>
          </cell>
          <cell r="BA145">
            <v>5.4999999999996163E-3</v>
          </cell>
          <cell r="BB145">
            <v>7.6729000000000003</v>
          </cell>
          <cell r="BC145">
            <v>7.6783999999999999</v>
          </cell>
        </row>
        <row r="146">
          <cell r="B146">
            <v>98</v>
          </cell>
          <cell r="C146">
            <v>8</v>
          </cell>
          <cell r="D146">
            <v>8.8094941354049179E-4</v>
          </cell>
          <cell r="E146">
            <v>5.301333333333294E-2</v>
          </cell>
          <cell r="F146">
            <v>60.177500000000002</v>
          </cell>
          <cell r="G146">
            <v>60.230513333333334</v>
          </cell>
          <cell r="H146">
            <v>1.2917245125852515E-3</v>
          </cell>
          <cell r="I146">
            <v>9.4159999999999397E-2</v>
          </cell>
          <cell r="J146">
            <v>72.894800000000004</v>
          </cell>
          <cell r="K146">
            <v>72.988960000000006</v>
          </cell>
          <cell r="L146">
            <v>1.7968797426090818E-3</v>
          </cell>
          <cell r="M146">
            <v>9.8666666666664678E-4</v>
          </cell>
          <cell r="N146">
            <v>0.54910000000000003</v>
          </cell>
          <cell r="O146">
            <v>0.55008666666666672</v>
          </cell>
          <cell r="P146">
            <v>7.0442602815851553E-4</v>
          </cell>
          <cell r="Q146">
            <v>7.5973333333335322E-2</v>
          </cell>
          <cell r="R146">
            <v>107.8514</v>
          </cell>
          <cell r="S146">
            <v>107.92737333333334</v>
          </cell>
          <cell r="T146">
            <v>1.6169834106654853E-3</v>
          </cell>
          <cell r="U146">
            <v>7.6320000000000235E-2</v>
          </cell>
          <cell r="V146">
            <v>47.198999999999998</v>
          </cell>
          <cell r="W146">
            <v>47.275320000000001</v>
          </cell>
          <cell r="X146">
            <v>4.3938941837946073E-4</v>
          </cell>
          <cell r="Y146">
            <v>2.0026666666666415E-2</v>
          </cell>
          <cell r="Z146">
            <v>45.578400000000002</v>
          </cell>
          <cell r="AA146">
            <v>45.598426666666668</v>
          </cell>
          <cell r="AB146">
            <v>1.1353469958682949E-3</v>
          </cell>
          <cell r="AC146">
            <v>5.5626666666665867E-2</v>
          </cell>
          <cell r="AD146">
            <v>48.9953</v>
          </cell>
          <cell r="AE146">
            <v>49.050926666666669</v>
          </cell>
          <cell r="AF146">
            <v>8.7580606105001424E-4</v>
          </cell>
          <cell r="AG146">
            <v>1.434666666666639E-2</v>
          </cell>
          <cell r="AH146">
            <v>16.3811</v>
          </cell>
          <cell r="AI146">
            <v>16.395446666666665</v>
          </cell>
          <cell r="AJ146">
            <v>8.1219368663161973E-4</v>
          </cell>
          <cell r="AK146">
            <v>1.2914285714286069E-2</v>
          </cell>
          <cell r="AL146">
            <v>15.900499999999999</v>
          </cell>
          <cell r="AM146">
            <v>15.913414285714286</v>
          </cell>
          <cell r="AN146">
            <v>1.2568241624445176E-3</v>
          </cell>
          <cell r="AO146">
            <v>9.5999999999999575E-3</v>
          </cell>
          <cell r="AP146">
            <v>7.6383000000000001</v>
          </cell>
          <cell r="AQ146">
            <v>7.6478999999999999</v>
          </cell>
          <cell r="AR146">
            <v>1.2063867913479489E-4</v>
          </cell>
          <cell r="AS146">
            <v>5.0133333333330183E-3</v>
          </cell>
          <cell r="AT146">
            <v>41.556600000000003</v>
          </cell>
          <cell r="AU146">
            <v>41.561613333333334</v>
          </cell>
          <cell r="AV146">
            <v>1.1525749314951919E-3</v>
          </cell>
          <cell r="AW146">
            <v>4.0799999999998296E-2</v>
          </cell>
          <cell r="AX146">
            <v>35.399000000000001</v>
          </cell>
          <cell r="AY146">
            <v>35.439799999999998</v>
          </cell>
          <cell r="AZ146">
            <v>8.1920972327462194E-4</v>
          </cell>
          <cell r="BA146">
            <v>6.2857142857138471E-3</v>
          </cell>
          <cell r="BB146">
            <v>7.6729000000000003</v>
          </cell>
          <cell r="BC146">
            <v>7.6791857142857145</v>
          </cell>
        </row>
        <row r="147">
          <cell r="B147">
            <v>99</v>
          </cell>
          <cell r="C147">
            <v>9</v>
          </cell>
          <cell r="D147">
            <v>9.9106809023305335E-4</v>
          </cell>
          <cell r="E147">
            <v>5.9639999999999561E-2</v>
          </cell>
          <cell r="F147">
            <v>60.177500000000002</v>
          </cell>
          <cell r="G147">
            <v>60.237140000000004</v>
          </cell>
          <cell r="H147">
            <v>1.453190076658408E-3</v>
          </cell>
          <cell r="I147">
            <v>0.10592999999999933</v>
          </cell>
          <cell r="J147">
            <v>72.894800000000004</v>
          </cell>
          <cell r="K147">
            <v>73.000730000000004</v>
          </cell>
          <cell r="L147">
            <v>2.0214897104352167E-3</v>
          </cell>
          <cell r="M147">
            <v>1.1099999999999778E-3</v>
          </cell>
          <cell r="N147">
            <v>0.54910000000000003</v>
          </cell>
          <cell r="O147">
            <v>0.55020999999999998</v>
          </cell>
          <cell r="P147">
            <v>7.9247928167833009E-4</v>
          </cell>
          <cell r="Q147">
            <v>8.5470000000002239E-2</v>
          </cell>
          <cell r="R147">
            <v>107.8514</v>
          </cell>
          <cell r="S147">
            <v>107.93687</v>
          </cell>
          <cell r="T147">
            <v>1.8191063369986707E-3</v>
          </cell>
          <cell r="U147">
            <v>8.5860000000000269E-2</v>
          </cell>
          <cell r="V147">
            <v>47.198999999999998</v>
          </cell>
          <cell r="W147">
            <v>47.284859999999995</v>
          </cell>
          <cell r="X147">
            <v>4.9431309567689341E-4</v>
          </cell>
          <cell r="Y147">
            <v>2.2529999999999717E-2</v>
          </cell>
          <cell r="Z147">
            <v>45.578400000000002</v>
          </cell>
          <cell r="AA147">
            <v>45.600930000000005</v>
          </cell>
          <cell r="AB147">
            <v>1.2772653703518318E-3</v>
          </cell>
          <cell r="AC147">
            <v>6.2579999999999109E-2</v>
          </cell>
          <cell r="AD147">
            <v>48.9953</v>
          </cell>
          <cell r="AE147">
            <v>49.057879999999997</v>
          </cell>
          <cell r="AF147">
            <v>9.8528181868126597E-4</v>
          </cell>
          <cell r="AG147">
            <v>1.6139999999999689E-2</v>
          </cell>
          <cell r="AH147">
            <v>16.3811</v>
          </cell>
          <cell r="AI147">
            <v>16.39724</v>
          </cell>
          <cell r="AJ147">
            <v>9.137178974605722E-4</v>
          </cell>
          <cell r="AK147">
            <v>1.4528571428571826E-2</v>
          </cell>
          <cell r="AL147">
            <v>15.900499999999999</v>
          </cell>
          <cell r="AM147">
            <v>15.915028571428572</v>
          </cell>
          <cell r="AN147">
            <v>1.4139271827500824E-3</v>
          </cell>
          <cell r="AO147">
            <v>1.0799999999999952E-2</v>
          </cell>
          <cell r="AP147">
            <v>7.6383000000000001</v>
          </cell>
          <cell r="AQ147">
            <v>7.6490999999999998</v>
          </cell>
          <cell r="AR147">
            <v>1.3571851402664425E-4</v>
          </cell>
          <cell r="AS147">
            <v>5.6399999999996453E-3</v>
          </cell>
          <cell r="AT147">
            <v>41.556600000000003</v>
          </cell>
          <cell r="AU147">
            <v>41.562240000000003</v>
          </cell>
          <cell r="AV147">
            <v>1.2966467979320909E-3</v>
          </cell>
          <cell r="AW147">
            <v>4.5899999999998088E-2</v>
          </cell>
          <cell r="AX147">
            <v>35.399000000000001</v>
          </cell>
          <cell r="AY147">
            <v>35.444899999999997</v>
          </cell>
          <cell r="AZ147">
            <v>9.216109386839497E-4</v>
          </cell>
          <cell r="BA147">
            <v>7.0714285714280779E-3</v>
          </cell>
          <cell r="BB147">
            <v>7.6729000000000003</v>
          </cell>
          <cell r="BC147">
            <v>7.6799714285714282</v>
          </cell>
        </row>
        <row r="148">
          <cell r="B148">
            <v>100</v>
          </cell>
          <cell r="C148">
            <v>10</v>
          </cell>
          <cell r="D148">
            <v>1.1011867669256147E-3</v>
          </cell>
          <cell r="E148">
            <v>6.6266666666666182E-2</v>
          </cell>
          <cell r="F148">
            <v>60.177500000000002</v>
          </cell>
          <cell r="G148">
            <v>60.243766666666666</v>
          </cell>
          <cell r="H148">
            <v>1.6146556407315644E-3</v>
          </cell>
          <cell r="I148">
            <v>0.11769999999999925</v>
          </cell>
          <cell r="J148">
            <v>72.894800000000004</v>
          </cell>
          <cell r="K148">
            <v>73.012500000000003</v>
          </cell>
          <cell r="L148">
            <v>2.2460996782613521E-3</v>
          </cell>
          <cell r="M148">
            <v>1.2333333333333085E-3</v>
          </cell>
          <cell r="N148">
            <v>0.54910000000000003</v>
          </cell>
          <cell r="O148">
            <v>0.55033333333333334</v>
          </cell>
          <cell r="P148">
            <v>8.8053253519814443E-4</v>
          </cell>
          <cell r="Q148">
            <v>9.4966666666669156E-2</v>
          </cell>
          <cell r="R148">
            <v>107.8514</v>
          </cell>
          <cell r="S148">
            <v>107.94636666666666</v>
          </cell>
          <cell r="T148">
            <v>2.0212292633318566E-3</v>
          </cell>
          <cell r="U148">
            <v>9.5400000000000304E-2</v>
          </cell>
          <cell r="V148">
            <v>47.198999999999998</v>
          </cell>
          <cell r="W148">
            <v>47.294399999999996</v>
          </cell>
          <cell r="X148">
            <v>5.4923677297432597E-4</v>
          </cell>
          <cell r="Y148">
            <v>2.5033333333333019E-2</v>
          </cell>
          <cell r="Z148">
            <v>45.578400000000002</v>
          </cell>
          <cell r="AA148">
            <v>45.603433333333335</v>
          </cell>
          <cell r="AB148">
            <v>1.4191837448353686E-3</v>
          </cell>
          <cell r="AC148">
            <v>6.9533333333332337E-2</v>
          </cell>
          <cell r="AD148">
            <v>48.9953</v>
          </cell>
          <cell r="AE148">
            <v>49.064833333333333</v>
          </cell>
          <cell r="AF148">
            <v>1.0947575763125177E-3</v>
          </cell>
          <cell r="AG148">
            <v>1.7933333333332985E-2</v>
          </cell>
          <cell r="AH148">
            <v>16.3811</v>
          </cell>
          <cell r="AI148">
            <v>16.399033333333332</v>
          </cell>
          <cell r="AJ148">
            <v>1.0152421082895247E-3</v>
          </cell>
          <cell r="AK148">
            <v>1.6142857142857587E-2</v>
          </cell>
          <cell r="AL148">
            <v>15.900499999999999</v>
          </cell>
          <cell r="AM148">
            <v>15.916642857142858</v>
          </cell>
          <cell r="AN148">
            <v>1.5710302030556469E-3</v>
          </cell>
          <cell r="AO148">
            <v>1.1999999999999946E-2</v>
          </cell>
          <cell r="AP148">
            <v>7.6383000000000001</v>
          </cell>
          <cell r="AQ148">
            <v>7.6502999999999997</v>
          </cell>
          <cell r="AR148">
            <v>1.5079834891849363E-4</v>
          </cell>
          <cell r="AS148">
            <v>6.2666666666662723E-3</v>
          </cell>
          <cell r="AT148">
            <v>41.556600000000003</v>
          </cell>
          <cell r="AU148">
            <v>41.562866666666672</v>
          </cell>
          <cell r="AV148">
            <v>1.4407186643689898E-3</v>
          </cell>
          <cell r="AW148">
            <v>5.0999999999997873E-2</v>
          </cell>
          <cell r="AX148">
            <v>35.399000000000001</v>
          </cell>
          <cell r="AY148">
            <v>35.449999999999996</v>
          </cell>
          <cell r="AZ148">
            <v>1.0240121540932773E-3</v>
          </cell>
          <cell r="BA148">
            <v>7.8571428571423095E-3</v>
          </cell>
          <cell r="BB148">
            <v>7.6729000000000003</v>
          </cell>
          <cell r="BC148">
            <v>7.6807571428571428</v>
          </cell>
        </row>
        <row r="149">
          <cell r="B149">
            <v>101</v>
          </cell>
          <cell r="C149">
            <v>11</v>
          </cell>
          <cell r="D149">
            <v>1.2113054436181762E-3</v>
          </cell>
          <cell r="E149">
            <v>7.2893333333332797E-2</v>
          </cell>
          <cell r="F149">
            <v>60.177500000000002</v>
          </cell>
          <cell r="G149">
            <v>60.250393333333335</v>
          </cell>
          <cell r="H149">
            <v>1.7761212048047208E-3</v>
          </cell>
          <cell r="I149">
            <v>0.12946999999999917</v>
          </cell>
          <cell r="J149">
            <v>72.894800000000004</v>
          </cell>
          <cell r="K149">
            <v>73.024270000000001</v>
          </cell>
          <cell r="L149">
            <v>2.4707096460874875E-3</v>
          </cell>
          <cell r="M149">
            <v>1.3566666666666393E-3</v>
          </cell>
          <cell r="N149">
            <v>0.54910000000000003</v>
          </cell>
          <cell r="O149">
            <v>0.55045666666666671</v>
          </cell>
          <cell r="P149">
            <v>9.6858578871795889E-4</v>
          </cell>
          <cell r="Q149">
            <v>0.10446333333333607</v>
          </cell>
          <cell r="R149">
            <v>107.8514</v>
          </cell>
          <cell r="S149">
            <v>107.95586333333334</v>
          </cell>
          <cell r="T149">
            <v>2.2233521896650424E-3</v>
          </cell>
          <cell r="U149">
            <v>0.10494000000000032</v>
          </cell>
          <cell r="V149">
            <v>47.198999999999998</v>
          </cell>
          <cell r="W149">
            <v>47.303939999999997</v>
          </cell>
          <cell r="X149">
            <v>6.0416045027175853E-4</v>
          </cell>
          <cell r="Y149">
            <v>2.7536666666666321E-2</v>
          </cell>
          <cell r="Z149">
            <v>45.578400000000002</v>
          </cell>
          <cell r="AA149">
            <v>45.605936666666665</v>
          </cell>
          <cell r="AB149">
            <v>1.5611021193189052E-3</v>
          </cell>
          <cell r="AC149">
            <v>7.6486666666665565E-2</v>
          </cell>
          <cell r="AD149">
            <v>48.9953</v>
          </cell>
          <cell r="AE149">
            <v>49.071786666666668</v>
          </cell>
          <cell r="AF149">
            <v>1.2042333339437696E-3</v>
          </cell>
          <cell r="AG149">
            <v>1.9726666666666285E-2</v>
          </cell>
          <cell r="AH149">
            <v>16.3811</v>
          </cell>
          <cell r="AI149">
            <v>16.400826666666667</v>
          </cell>
          <cell r="AJ149">
            <v>1.116766319118477E-3</v>
          </cell>
          <cell r="AK149">
            <v>1.7757142857143342E-2</v>
          </cell>
          <cell r="AL149">
            <v>15.900499999999999</v>
          </cell>
          <cell r="AM149">
            <v>15.918257142857142</v>
          </cell>
          <cell r="AN149">
            <v>1.7281332233612117E-3</v>
          </cell>
          <cell r="AO149">
            <v>1.3199999999999943E-2</v>
          </cell>
          <cell r="AP149">
            <v>7.6383000000000001</v>
          </cell>
          <cell r="AQ149">
            <v>7.6515000000000004</v>
          </cell>
          <cell r="AR149">
            <v>1.65878183810343E-4</v>
          </cell>
          <cell r="AS149">
            <v>6.8933333333329001E-3</v>
          </cell>
          <cell r="AT149">
            <v>41.556600000000003</v>
          </cell>
          <cell r="AU149">
            <v>41.563493333333334</v>
          </cell>
          <cell r="AV149">
            <v>1.584790530805889E-3</v>
          </cell>
          <cell r="AW149">
            <v>5.6099999999997659E-2</v>
          </cell>
          <cell r="AX149">
            <v>35.399000000000001</v>
          </cell>
          <cell r="AY149">
            <v>35.455100000000002</v>
          </cell>
          <cell r="AZ149">
            <v>1.1264133695026051E-3</v>
          </cell>
          <cell r="BA149">
            <v>8.6428571428565394E-3</v>
          </cell>
          <cell r="BB149">
            <v>7.6729000000000003</v>
          </cell>
          <cell r="BC149">
            <v>7.6815428571428566</v>
          </cell>
        </row>
        <row r="150">
          <cell r="B150">
            <v>102</v>
          </cell>
          <cell r="C150">
            <v>12</v>
          </cell>
          <cell r="D150">
            <v>1.3214241203107376E-3</v>
          </cell>
          <cell r="E150">
            <v>7.9519999999999411E-2</v>
          </cell>
          <cell r="F150">
            <v>60.177500000000002</v>
          </cell>
          <cell r="G150">
            <v>60.257020000000004</v>
          </cell>
          <cell r="H150">
            <v>1.937586768877877E-3</v>
          </cell>
          <cell r="I150">
            <v>0.14123999999999909</v>
          </cell>
          <cell r="J150">
            <v>72.894800000000004</v>
          </cell>
          <cell r="K150">
            <v>73.03604</v>
          </cell>
          <cell r="L150">
            <v>2.6953196139136225E-3</v>
          </cell>
          <cell r="M150">
            <v>1.4799999999999703E-3</v>
          </cell>
          <cell r="N150">
            <v>0.54910000000000003</v>
          </cell>
          <cell r="O150">
            <v>0.55057999999999996</v>
          </cell>
          <cell r="P150">
            <v>1.0566390422377735E-3</v>
          </cell>
          <cell r="Q150">
            <v>0.11396000000000299</v>
          </cell>
          <cell r="R150">
            <v>107.8514</v>
          </cell>
          <cell r="S150">
            <v>107.96536</v>
          </cell>
          <cell r="T150">
            <v>2.4254751159982278E-3</v>
          </cell>
          <cell r="U150">
            <v>0.11448000000000036</v>
          </cell>
          <cell r="V150">
            <v>47.198999999999998</v>
          </cell>
          <cell r="W150">
            <v>47.313479999999998</v>
          </cell>
          <cell r="X150">
            <v>6.590841275691911E-4</v>
          </cell>
          <cell r="Y150">
            <v>3.0039999999999623E-2</v>
          </cell>
          <cell r="Z150">
            <v>45.578400000000002</v>
          </cell>
          <cell r="AA150">
            <v>45.608440000000002</v>
          </cell>
          <cell r="AB150">
            <v>1.7030204938024423E-3</v>
          </cell>
          <cell r="AC150">
            <v>8.3439999999998807E-2</v>
          </cell>
          <cell r="AD150">
            <v>48.9953</v>
          </cell>
          <cell r="AE150">
            <v>49.078739999999996</v>
          </cell>
          <cell r="AF150">
            <v>1.3137090915750214E-3</v>
          </cell>
          <cell r="AG150">
            <v>2.1519999999999585E-2</v>
          </cell>
          <cell r="AH150">
            <v>16.3811</v>
          </cell>
          <cell r="AI150">
            <v>16.402619999999999</v>
          </cell>
          <cell r="AJ150">
            <v>1.2182905299474296E-3</v>
          </cell>
          <cell r="AK150">
            <v>1.9371428571429102E-2</v>
          </cell>
          <cell r="AL150">
            <v>15.900499999999999</v>
          </cell>
          <cell r="AM150">
            <v>15.919871428571428</v>
          </cell>
          <cell r="AN150">
            <v>1.8852362436667762E-3</v>
          </cell>
          <cell r="AO150">
            <v>1.4399999999999937E-2</v>
          </cell>
          <cell r="AP150">
            <v>7.6383000000000001</v>
          </cell>
          <cell r="AQ150">
            <v>7.6527000000000003</v>
          </cell>
          <cell r="AR150">
            <v>1.8095801870219233E-4</v>
          </cell>
          <cell r="AS150">
            <v>7.5199999999995271E-3</v>
          </cell>
          <cell r="AT150">
            <v>41.556600000000003</v>
          </cell>
          <cell r="AU150">
            <v>41.564120000000003</v>
          </cell>
          <cell r="AV150">
            <v>1.728862397242788E-3</v>
          </cell>
          <cell r="AW150">
            <v>6.1199999999997444E-2</v>
          </cell>
          <cell r="AX150">
            <v>35.399000000000001</v>
          </cell>
          <cell r="AY150">
            <v>35.4602</v>
          </cell>
          <cell r="AZ150">
            <v>1.2288145849119329E-3</v>
          </cell>
          <cell r="BA150">
            <v>9.4285714285707711E-3</v>
          </cell>
          <cell r="BB150">
            <v>7.6729000000000003</v>
          </cell>
          <cell r="BC150">
            <v>7.6823285714285712</v>
          </cell>
        </row>
        <row r="151">
          <cell r="B151">
            <v>103</v>
          </cell>
          <cell r="C151">
            <v>13</v>
          </cell>
          <cell r="D151">
            <v>1.4315427970032989E-3</v>
          </cell>
          <cell r="E151">
            <v>8.6146666666666025E-2</v>
          </cell>
          <cell r="F151">
            <v>60.177500000000002</v>
          </cell>
          <cell r="G151">
            <v>60.263646666666666</v>
          </cell>
          <cell r="H151">
            <v>2.0990523329510336E-3</v>
          </cell>
          <cell r="I151">
            <v>0.15300999999999904</v>
          </cell>
          <cell r="J151">
            <v>72.894800000000004</v>
          </cell>
          <cell r="K151">
            <v>73.047809999999998</v>
          </cell>
          <cell r="L151">
            <v>2.9199295817397574E-3</v>
          </cell>
          <cell r="M151">
            <v>1.603333333333301E-3</v>
          </cell>
          <cell r="N151">
            <v>0.54910000000000003</v>
          </cell>
          <cell r="O151">
            <v>0.55070333333333332</v>
          </cell>
          <cell r="P151">
            <v>1.1446922957575878E-3</v>
          </cell>
          <cell r="Q151">
            <v>0.12345666666666991</v>
          </cell>
          <cell r="R151">
            <v>107.8514</v>
          </cell>
          <cell r="S151">
            <v>107.97485666666667</v>
          </cell>
          <cell r="T151">
            <v>2.6275980423314132E-3</v>
          </cell>
          <cell r="U151">
            <v>0.12402000000000039</v>
          </cell>
          <cell r="V151">
            <v>47.198999999999998</v>
          </cell>
          <cell r="W151">
            <v>47.32302</v>
          </cell>
          <cell r="X151">
            <v>7.1400780486662377E-4</v>
          </cell>
          <cell r="Y151">
            <v>3.2543333333332924E-2</v>
          </cell>
          <cell r="Z151">
            <v>45.578400000000002</v>
          </cell>
          <cell r="AA151">
            <v>45.610943333333339</v>
          </cell>
          <cell r="AB151">
            <v>1.8449388682859791E-3</v>
          </cell>
          <cell r="AC151">
            <v>9.0393333333332035E-2</v>
          </cell>
          <cell r="AD151">
            <v>48.9953</v>
          </cell>
          <cell r="AE151">
            <v>49.085693333333332</v>
          </cell>
          <cell r="AF151">
            <v>1.4231848492062731E-3</v>
          </cell>
          <cell r="AG151">
            <v>2.3313333333332884E-2</v>
          </cell>
          <cell r="AH151">
            <v>16.3811</v>
          </cell>
          <cell r="AI151">
            <v>16.404413333333334</v>
          </cell>
          <cell r="AJ151">
            <v>1.319814740776382E-3</v>
          </cell>
          <cell r="AK151">
            <v>2.0985714285714861E-2</v>
          </cell>
          <cell r="AL151">
            <v>15.900499999999999</v>
          </cell>
          <cell r="AM151">
            <v>15.921485714285714</v>
          </cell>
          <cell r="AN151">
            <v>2.0423392639723407E-3</v>
          </cell>
          <cell r="AO151">
            <v>1.5599999999999932E-2</v>
          </cell>
          <cell r="AP151">
            <v>7.6383000000000001</v>
          </cell>
          <cell r="AQ151">
            <v>7.6539000000000001</v>
          </cell>
          <cell r="AR151">
            <v>1.960378535940417E-4</v>
          </cell>
          <cell r="AS151">
            <v>8.1466666666661549E-3</v>
          </cell>
          <cell r="AT151">
            <v>41.556600000000003</v>
          </cell>
          <cell r="AU151">
            <v>41.564746666666672</v>
          </cell>
          <cell r="AV151">
            <v>1.872934263679687E-3</v>
          </cell>
          <cell r="AW151">
            <v>6.6299999999997236E-2</v>
          </cell>
          <cell r="AX151">
            <v>35.399000000000001</v>
          </cell>
          <cell r="AY151">
            <v>35.465299999999999</v>
          </cell>
          <cell r="AZ151">
            <v>1.3312158003212606E-3</v>
          </cell>
          <cell r="BA151">
            <v>1.0214285714285001E-2</v>
          </cell>
          <cell r="BB151">
            <v>7.6729000000000003</v>
          </cell>
          <cell r="BC151">
            <v>7.6831142857142849</v>
          </cell>
        </row>
        <row r="152">
          <cell r="B152">
            <v>104</v>
          </cell>
          <cell r="C152">
            <v>14</v>
          </cell>
          <cell r="D152">
            <v>1.5416614736958605E-3</v>
          </cell>
          <cell r="E152">
            <v>9.2773333333332653E-2</v>
          </cell>
          <cell r="F152">
            <v>60.177500000000002</v>
          </cell>
          <cell r="G152">
            <v>60.270273333333336</v>
          </cell>
          <cell r="H152">
            <v>2.2605178970241898E-3</v>
          </cell>
          <cell r="I152">
            <v>0.16477999999999896</v>
          </cell>
          <cell r="J152">
            <v>72.894800000000004</v>
          </cell>
          <cell r="K152">
            <v>73.059579999999997</v>
          </cell>
          <cell r="L152">
            <v>3.1445395495658932E-3</v>
          </cell>
          <cell r="M152">
            <v>1.726666666666632E-3</v>
          </cell>
          <cell r="N152">
            <v>0.54910000000000003</v>
          </cell>
          <cell r="O152">
            <v>0.55082666666666669</v>
          </cell>
          <cell r="P152">
            <v>1.2327455492774021E-3</v>
          </cell>
          <cell r="Q152">
            <v>0.13295333333333684</v>
          </cell>
          <cell r="R152">
            <v>107.8514</v>
          </cell>
          <cell r="S152">
            <v>107.98435333333333</v>
          </cell>
          <cell r="T152">
            <v>2.8297209686645995E-3</v>
          </cell>
          <cell r="U152">
            <v>0.13356000000000043</v>
          </cell>
          <cell r="V152">
            <v>47.198999999999998</v>
          </cell>
          <cell r="W152">
            <v>47.332560000000001</v>
          </cell>
          <cell r="X152">
            <v>7.6893148216405623E-4</v>
          </cell>
          <cell r="Y152">
            <v>3.5046666666666226E-2</v>
          </cell>
          <cell r="Z152">
            <v>45.578400000000002</v>
          </cell>
          <cell r="AA152">
            <v>45.613446666666668</v>
          </cell>
          <cell r="AB152">
            <v>1.9868572427695157E-3</v>
          </cell>
          <cell r="AC152">
            <v>9.7346666666665277E-2</v>
          </cell>
          <cell r="AD152">
            <v>48.9953</v>
          </cell>
          <cell r="AE152">
            <v>49.092646666666667</v>
          </cell>
          <cell r="AF152">
            <v>1.532660606837525E-3</v>
          </cell>
          <cell r="AG152">
            <v>2.510666666666618E-2</v>
          </cell>
          <cell r="AH152">
            <v>16.3811</v>
          </cell>
          <cell r="AI152">
            <v>16.406206666666666</v>
          </cell>
          <cell r="AJ152">
            <v>1.4213389516053345E-3</v>
          </cell>
          <cell r="AK152">
            <v>2.260000000000062E-2</v>
          </cell>
          <cell r="AL152">
            <v>15.900499999999999</v>
          </cell>
          <cell r="AM152">
            <v>15.9231</v>
          </cell>
          <cell r="AN152">
            <v>2.1994422842779057E-3</v>
          </cell>
          <cell r="AO152">
            <v>1.6799999999999926E-2</v>
          </cell>
          <cell r="AP152">
            <v>7.6383000000000001</v>
          </cell>
          <cell r="AQ152">
            <v>7.6551</v>
          </cell>
          <cell r="AR152">
            <v>2.1111768848589105E-4</v>
          </cell>
          <cell r="AS152">
            <v>8.773333333332781E-3</v>
          </cell>
          <cell r="AT152">
            <v>41.556600000000003</v>
          </cell>
          <cell r="AU152">
            <v>41.565373333333334</v>
          </cell>
          <cell r="AV152">
            <v>2.0170061301165859E-3</v>
          </cell>
          <cell r="AW152">
            <v>7.1399999999997021E-2</v>
          </cell>
          <cell r="AX152">
            <v>35.399000000000001</v>
          </cell>
          <cell r="AY152">
            <v>35.470399999999998</v>
          </cell>
          <cell r="AZ152">
            <v>1.4336170157305884E-3</v>
          </cell>
          <cell r="BA152">
            <v>1.0999999999999233E-2</v>
          </cell>
          <cell r="BB152">
            <v>7.6729000000000003</v>
          </cell>
          <cell r="BC152">
            <v>7.6838999999999995</v>
          </cell>
        </row>
        <row r="153">
          <cell r="B153">
            <v>105</v>
          </cell>
          <cell r="C153">
            <v>15</v>
          </cell>
          <cell r="D153">
            <v>1.651780150388422E-3</v>
          </cell>
          <cell r="E153">
            <v>9.9399999999999267E-2</v>
          </cell>
          <cell r="F153">
            <v>60.177500000000002</v>
          </cell>
          <cell r="G153">
            <v>60.276899999999998</v>
          </cell>
          <cell r="H153">
            <v>2.4219834610973465E-3</v>
          </cell>
          <cell r="I153">
            <v>0.17654999999999887</v>
          </cell>
          <cell r="J153">
            <v>72.894800000000004</v>
          </cell>
          <cell r="K153">
            <v>73.071349999999995</v>
          </cell>
          <cell r="L153">
            <v>3.3691495173920282E-3</v>
          </cell>
          <cell r="M153">
            <v>1.8499999999999628E-3</v>
          </cell>
          <cell r="N153">
            <v>0.54910000000000003</v>
          </cell>
          <cell r="O153">
            <v>0.55095000000000005</v>
          </cell>
          <cell r="P153">
            <v>1.3207988027972167E-3</v>
          </cell>
          <cell r="Q153">
            <v>0.14245000000000374</v>
          </cell>
          <cell r="R153">
            <v>107.8514</v>
          </cell>
          <cell r="S153">
            <v>107.99385000000001</v>
          </cell>
          <cell r="T153">
            <v>3.0318438949977849E-3</v>
          </cell>
          <cell r="U153">
            <v>0.14310000000000045</v>
          </cell>
          <cell r="V153">
            <v>47.198999999999998</v>
          </cell>
          <cell r="W153">
            <v>47.342100000000002</v>
          </cell>
          <cell r="X153">
            <v>8.238551594614889E-4</v>
          </cell>
          <cell r="Y153">
            <v>3.7549999999999528E-2</v>
          </cell>
          <cell r="Z153">
            <v>45.578400000000002</v>
          </cell>
          <cell r="AA153">
            <v>45.615949999999998</v>
          </cell>
          <cell r="AB153">
            <v>2.1287756172530528E-3</v>
          </cell>
          <cell r="AC153">
            <v>0.10429999999999851</v>
          </cell>
          <cell r="AD153">
            <v>48.9953</v>
          </cell>
          <cell r="AE153">
            <v>49.099599999999995</v>
          </cell>
          <cell r="AF153">
            <v>1.6421363644687768E-3</v>
          </cell>
          <cell r="AG153">
            <v>2.689999999999948E-2</v>
          </cell>
          <cell r="AH153">
            <v>16.3811</v>
          </cell>
          <cell r="AI153">
            <v>16.408000000000001</v>
          </cell>
          <cell r="AJ153">
            <v>1.5228631624342871E-3</v>
          </cell>
          <cell r="AK153">
            <v>2.4214285714286379E-2</v>
          </cell>
          <cell r="AL153">
            <v>15.900499999999999</v>
          </cell>
          <cell r="AM153">
            <v>15.924714285714286</v>
          </cell>
          <cell r="AN153">
            <v>2.3565453045834707E-3</v>
          </cell>
          <cell r="AO153">
            <v>1.7999999999999922E-2</v>
          </cell>
          <cell r="AP153">
            <v>7.6383000000000001</v>
          </cell>
          <cell r="AQ153">
            <v>7.6562999999999999</v>
          </cell>
          <cell r="AR153">
            <v>2.2619752337774043E-4</v>
          </cell>
          <cell r="AS153">
            <v>9.3999999999994088E-3</v>
          </cell>
          <cell r="AT153">
            <v>41.556600000000003</v>
          </cell>
          <cell r="AU153">
            <v>41.566000000000003</v>
          </cell>
          <cell r="AV153">
            <v>2.1610779965534851E-3</v>
          </cell>
          <cell r="AW153">
            <v>7.6499999999996807E-2</v>
          </cell>
          <cell r="AX153">
            <v>35.399000000000001</v>
          </cell>
          <cell r="AY153">
            <v>35.475499999999997</v>
          </cell>
          <cell r="AZ153">
            <v>1.5360182311399161E-3</v>
          </cell>
          <cell r="BA153">
            <v>1.1785714285713464E-2</v>
          </cell>
          <cell r="BB153">
            <v>7.6729000000000003</v>
          </cell>
          <cell r="BC153">
            <v>7.6846857142857141</v>
          </cell>
        </row>
        <row r="154">
          <cell r="B154">
            <v>106</v>
          </cell>
          <cell r="C154">
            <v>16</v>
          </cell>
          <cell r="D154">
            <v>1.7618988270809836E-3</v>
          </cell>
          <cell r="E154">
            <v>0.10602666666666588</v>
          </cell>
          <cell r="F154">
            <v>60.177500000000002</v>
          </cell>
          <cell r="G154">
            <v>60.283526666666667</v>
          </cell>
          <cell r="H154">
            <v>2.5834490251705031E-3</v>
          </cell>
          <cell r="I154">
            <v>0.18831999999999879</v>
          </cell>
          <cell r="J154">
            <v>72.894800000000004</v>
          </cell>
          <cell r="K154">
            <v>73.083120000000008</v>
          </cell>
          <cell r="L154">
            <v>3.5937594852181636E-3</v>
          </cell>
          <cell r="M154">
            <v>1.9733333333332936E-3</v>
          </cell>
          <cell r="N154">
            <v>0.54910000000000003</v>
          </cell>
          <cell r="O154">
            <v>0.5510733333333333</v>
          </cell>
          <cell r="P154">
            <v>1.4088520563170311E-3</v>
          </cell>
          <cell r="Q154">
            <v>0.15194666666667064</v>
          </cell>
          <cell r="R154">
            <v>107.8514</v>
          </cell>
          <cell r="S154">
            <v>108.00334666666667</v>
          </cell>
          <cell r="T154">
            <v>3.2339668213309707E-3</v>
          </cell>
          <cell r="U154">
            <v>0.15264000000000047</v>
          </cell>
          <cell r="V154">
            <v>47.198999999999998</v>
          </cell>
          <cell r="W154">
            <v>47.351639999999996</v>
          </cell>
          <cell r="X154">
            <v>8.7877883675892146E-4</v>
          </cell>
          <cell r="Y154">
            <v>4.005333333333283E-2</v>
          </cell>
          <cell r="Z154">
            <v>45.578400000000002</v>
          </cell>
          <cell r="AA154">
            <v>45.618453333333335</v>
          </cell>
          <cell r="AB154">
            <v>2.2706939917365898E-3</v>
          </cell>
          <cell r="AC154">
            <v>0.11125333333333173</v>
          </cell>
          <cell r="AD154">
            <v>48.9953</v>
          </cell>
          <cell r="AE154">
            <v>49.106553333333331</v>
          </cell>
          <cell r="AF154">
            <v>1.7516121221000285E-3</v>
          </cell>
          <cell r="AG154">
            <v>2.8693333333332779E-2</v>
          </cell>
          <cell r="AH154">
            <v>16.3811</v>
          </cell>
          <cell r="AI154">
            <v>16.409793333333333</v>
          </cell>
          <cell r="AJ154">
            <v>1.6243873732632395E-3</v>
          </cell>
          <cell r="AK154">
            <v>2.5828571428572138E-2</v>
          </cell>
          <cell r="AL154">
            <v>15.900499999999999</v>
          </cell>
          <cell r="AM154">
            <v>15.926328571428572</v>
          </cell>
          <cell r="AN154">
            <v>2.5136483248890352E-3</v>
          </cell>
          <cell r="AO154">
            <v>1.9199999999999915E-2</v>
          </cell>
          <cell r="AP154">
            <v>7.6383000000000001</v>
          </cell>
          <cell r="AQ154">
            <v>7.6574999999999998</v>
          </cell>
          <cell r="AR154">
            <v>2.4127735826958978E-4</v>
          </cell>
          <cell r="AS154">
            <v>1.0026666666666037E-2</v>
          </cell>
          <cell r="AT154">
            <v>41.556600000000003</v>
          </cell>
          <cell r="AU154">
            <v>41.566626666666671</v>
          </cell>
          <cell r="AV154">
            <v>2.3051498629903838E-3</v>
          </cell>
          <cell r="AW154">
            <v>8.1599999999996592E-2</v>
          </cell>
          <cell r="AX154">
            <v>35.399000000000001</v>
          </cell>
          <cell r="AY154">
            <v>35.480599999999995</v>
          </cell>
          <cell r="AZ154">
            <v>1.6384194465492439E-3</v>
          </cell>
          <cell r="BA154">
            <v>1.2571428571427694E-2</v>
          </cell>
          <cell r="BB154">
            <v>7.6729000000000003</v>
          </cell>
          <cell r="BC154">
            <v>7.6854714285714278</v>
          </cell>
        </row>
        <row r="155">
          <cell r="B155">
            <v>107</v>
          </cell>
          <cell r="C155">
            <v>17</v>
          </cell>
          <cell r="D155">
            <v>1.8720175037735449E-3</v>
          </cell>
          <cell r="E155">
            <v>0.11265333333333251</v>
          </cell>
          <cell r="F155">
            <v>60.177500000000002</v>
          </cell>
          <cell r="G155">
            <v>60.290153333333336</v>
          </cell>
          <cell r="H155">
            <v>2.7449145892436593E-3</v>
          </cell>
          <cell r="I155">
            <v>0.20008999999999871</v>
          </cell>
          <cell r="J155">
            <v>72.894800000000004</v>
          </cell>
          <cell r="K155">
            <v>73.094890000000007</v>
          </cell>
          <cell r="L155">
            <v>3.8183694530442985E-3</v>
          </cell>
          <cell r="M155">
            <v>2.0966666666666243E-3</v>
          </cell>
          <cell r="N155">
            <v>0.54910000000000003</v>
          </cell>
          <cell r="O155">
            <v>0.55119666666666667</v>
          </cell>
          <cell r="P155">
            <v>1.4969053098368456E-3</v>
          </cell>
          <cell r="Q155">
            <v>0.16144333333333757</v>
          </cell>
          <cell r="R155">
            <v>107.8514</v>
          </cell>
          <cell r="S155">
            <v>108.01284333333334</v>
          </cell>
          <cell r="T155">
            <v>3.4360897476641561E-3</v>
          </cell>
          <cell r="U155">
            <v>0.16218000000000052</v>
          </cell>
          <cell r="V155">
            <v>47.198999999999998</v>
          </cell>
          <cell r="W155">
            <v>47.361179999999997</v>
          </cell>
          <cell r="X155">
            <v>9.3370251405635414E-4</v>
          </cell>
          <cell r="Y155">
            <v>4.2556666666666132E-2</v>
          </cell>
          <cell r="Z155">
            <v>45.578400000000002</v>
          </cell>
          <cell r="AA155">
            <v>45.620956666666672</v>
          </cell>
          <cell r="AB155">
            <v>2.4126123662201264E-3</v>
          </cell>
          <cell r="AC155">
            <v>0.11820666666666498</v>
          </cell>
          <cell r="AD155">
            <v>48.9953</v>
          </cell>
          <cell r="AE155">
            <v>49.113506666666666</v>
          </cell>
          <cell r="AF155">
            <v>1.8610878797312804E-3</v>
          </cell>
          <cell r="AG155">
            <v>3.0486666666666076E-2</v>
          </cell>
          <cell r="AH155">
            <v>16.3811</v>
          </cell>
          <cell r="AI155">
            <v>16.411586666666665</v>
          </cell>
          <cell r="AJ155">
            <v>1.7259115840921918E-3</v>
          </cell>
          <cell r="AK155">
            <v>2.7442857142857897E-2</v>
          </cell>
          <cell r="AL155">
            <v>15.900499999999999</v>
          </cell>
          <cell r="AM155">
            <v>15.927942857142858</v>
          </cell>
          <cell r="AN155">
            <v>2.6707513451945998E-3</v>
          </cell>
          <cell r="AO155">
            <v>2.0399999999999911E-2</v>
          </cell>
          <cell r="AP155">
            <v>7.6383000000000001</v>
          </cell>
          <cell r="AQ155">
            <v>7.6586999999999996</v>
          </cell>
          <cell r="AR155">
            <v>2.5635719316143918E-4</v>
          </cell>
          <cell r="AS155">
            <v>1.0653333333332663E-2</v>
          </cell>
          <cell r="AT155">
            <v>41.556600000000003</v>
          </cell>
          <cell r="AU155">
            <v>41.567253333333333</v>
          </cell>
          <cell r="AV155">
            <v>2.449221729427283E-3</v>
          </cell>
          <cell r="AW155">
            <v>8.6699999999996377E-2</v>
          </cell>
          <cell r="AX155">
            <v>35.399000000000001</v>
          </cell>
          <cell r="AY155">
            <v>35.485699999999994</v>
          </cell>
          <cell r="AZ155">
            <v>1.7408206619585716E-3</v>
          </cell>
          <cell r="BA155">
            <v>1.3357142857141926E-2</v>
          </cell>
          <cell r="BB155">
            <v>7.6729000000000003</v>
          </cell>
          <cell r="BC155">
            <v>7.6862571428571425</v>
          </cell>
        </row>
        <row r="156">
          <cell r="B156">
            <v>108</v>
          </cell>
          <cell r="C156">
            <v>18</v>
          </cell>
          <cell r="D156">
            <v>1.9821361804661067E-3</v>
          </cell>
          <cell r="E156">
            <v>0.11927999999999912</v>
          </cell>
          <cell r="F156">
            <v>60.177500000000002</v>
          </cell>
          <cell r="G156">
            <v>60.296779999999998</v>
          </cell>
          <cell r="H156">
            <v>2.9063801533168159E-3</v>
          </cell>
          <cell r="I156">
            <v>0.21185999999999866</v>
          </cell>
          <cell r="J156">
            <v>72.894800000000004</v>
          </cell>
          <cell r="K156">
            <v>73.106660000000005</v>
          </cell>
          <cell r="L156">
            <v>4.0429794208704335E-3</v>
          </cell>
          <cell r="M156">
            <v>2.2199999999999555E-3</v>
          </cell>
          <cell r="N156">
            <v>0.54910000000000003</v>
          </cell>
          <cell r="O156">
            <v>0.55132000000000003</v>
          </cell>
          <cell r="P156">
            <v>1.5849585633566602E-3</v>
          </cell>
          <cell r="Q156">
            <v>0.17094000000000448</v>
          </cell>
          <cell r="R156">
            <v>107.8514</v>
          </cell>
          <cell r="S156">
            <v>108.02234</v>
          </cell>
          <cell r="T156">
            <v>3.6382126739973415E-3</v>
          </cell>
          <cell r="U156">
            <v>0.17172000000000054</v>
          </cell>
          <cell r="V156">
            <v>47.198999999999998</v>
          </cell>
          <cell r="W156">
            <v>47.370719999999999</v>
          </cell>
          <cell r="X156">
            <v>9.8862619135378681E-4</v>
          </cell>
          <cell r="Y156">
            <v>4.5059999999999434E-2</v>
          </cell>
          <cell r="Z156">
            <v>45.578400000000002</v>
          </cell>
          <cell r="AA156">
            <v>45.623460000000001</v>
          </cell>
          <cell r="AB156">
            <v>2.5545307407036635E-3</v>
          </cell>
          <cell r="AC156">
            <v>0.12515999999999822</v>
          </cell>
          <cell r="AD156">
            <v>48.9953</v>
          </cell>
          <cell r="AE156">
            <v>49.120460000000001</v>
          </cell>
          <cell r="AF156">
            <v>1.9705636373625319E-3</v>
          </cell>
          <cell r="AG156">
            <v>3.2279999999999379E-2</v>
          </cell>
          <cell r="AH156">
            <v>16.3811</v>
          </cell>
          <cell r="AI156">
            <v>16.41338</v>
          </cell>
          <cell r="AJ156">
            <v>1.8274357949211444E-3</v>
          </cell>
          <cell r="AK156">
            <v>2.9057142857143652E-2</v>
          </cell>
          <cell r="AL156">
            <v>15.900499999999999</v>
          </cell>
          <cell r="AM156">
            <v>15.929557142857142</v>
          </cell>
          <cell r="AN156">
            <v>2.8278543655001647E-3</v>
          </cell>
          <cell r="AO156">
            <v>2.1599999999999904E-2</v>
          </cell>
          <cell r="AP156">
            <v>7.6383000000000001</v>
          </cell>
          <cell r="AQ156">
            <v>7.6599000000000004</v>
          </cell>
          <cell r="AR156">
            <v>2.714370280532885E-4</v>
          </cell>
          <cell r="AS156">
            <v>1.1279999999999291E-2</v>
          </cell>
          <cell r="AT156">
            <v>41.556600000000003</v>
          </cell>
          <cell r="AU156">
            <v>41.567880000000002</v>
          </cell>
          <cell r="AV156">
            <v>2.5932935958641818E-3</v>
          </cell>
          <cell r="AW156">
            <v>9.1799999999996176E-2</v>
          </cell>
          <cell r="AX156">
            <v>35.399000000000001</v>
          </cell>
          <cell r="AY156">
            <v>35.4908</v>
          </cell>
          <cell r="AZ156">
            <v>1.8432218773678994E-3</v>
          </cell>
          <cell r="BA156">
            <v>1.4142857142856156E-2</v>
          </cell>
          <cell r="BB156">
            <v>7.6729000000000003</v>
          </cell>
          <cell r="BC156">
            <v>7.6870428571428562</v>
          </cell>
        </row>
        <row r="157">
          <cell r="B157">
            <v>109</v>
          </cell>
          <cell r="C157">
            <v>19</v>
          </cell>
          <cell r="D157">
            <v>2.0922548571586678E-3</v>
          </cell>
          <cell r="E157">
            <v>0.12590666666666575</v>
          </cell>
          <cell r="F157">
            <v>60.177500000000002</v>
          </cell>
          <cell r="G157">
            <v>60.303406666666667</v>
          </cell>
          <cell r="H157">
            <v>3.0678457173899721E-3</v>
          </cell>
          <cell r="I157">
            <v>0.22362999999999858</v>
          </cell>
          <cell r="J157">
            <v>72.894800000000004</v>
          </cell>
          <cell r="K157">
            <v>73.118430000000004</v>
          </cell>
          <cell r="L157">
            <v>4.2675893886965684E-3</v>
          </cell>
          <cell r="M157">
            <v>2.3433333333332863E-3</v>
          </cell>
          <cell r="N157">
            <v>0.54910000000000003</v>
          </cell>
          <cell r="O157">
            <v>0.55144333333333329</v>
          </cell>
          <cell r="P157">
            <v>1.6730118168764745E-3</v>
          </cell>
          <cell r="Q157">
            <v>0.18043666666667141</v>
          </cell>
          <cell r="R157">
            <v>107.8514</v>
          </cell>
          <cell r="S157">
            <v>108.03183666666666</v>
          </cell>
          <cell r="T157">
            <v>3.8403356003305278E-3</v>
          </cell>
          <cell r="U157">
            <v>0.18126000000000056</v>
          </cell>
          <cell r="V157">
            <v>47.198999999999998</v>
          </cell>
          <cell r="W157">
            <v>47.38026</v>
          </cell>
          <cell r="X157">
            <v>1.0435498686512193E-3</v>
          </cell>
          <cell r="Y157">
            <v>4.7563333333332736E-2</v>
          </cell>
          <cell r="Z157">
            <v>45.578400000000002</v>
          </cell>
          <cell r="AA157">
            <v>45.625963333333331</v>
          </cell>
          <cell r="AB157">
            <v>2.6964491151872006E-3</v>
          </cell>
          <cell r="AC157">
            <v>0.13211333333333145</v>
          </cell>
          <cell r="AD157">
            <v>48.9953</v>
          </cell>
          <cell r="AE157">
            <v>49.12741333333333</v>
          </cell>
          <cell r="AF157">
            <v>2.0800393949937839E-3</v>
          </cell>
          <cell r="AG157">
            <v>3.4073333333332671E-2</v>
          </cell>
          <cell r="AH157">
            <v>16.3811</v>
          </cell>
          <cell r="AI157">
            <v>16.415173333333332</v>
          </cell>
          <cell r="AJ157">
            <v>1.928960005750097E-3</v>
          </cell>
          <cell r="AK157">
            <v>3.0671428571429411E-2</v>
          </cell>
          <cell r="AL157">
            <v>15.900499999999999</v>
          </cell>
          <cell r="AM157">
            <v>15.931171428571428</v>
          </cell>
          <cell r="AN157">
            <v>2.9849573858057288E-3</v>
          </cell>
          <cell r="AO157">
            <v>2.27999999999999E-2</v>
          </cell>
          <cell r="AP157">
            <v>7.6383000000000001</v>
          </cell>
          <cell r="AQ157">
            <v>7.6611000000000002</v>
          </cell>
          <cell r="AR157">
            <v>2.8651686294513788E-4</v>
          </cell>
          <cell r="AS157">
            <v>1.1906666666665918E-2</v>
          </cell>
          <cell r="AT157">
            <v>41.556600000000003</v>
          </cell>
          <cell r="AU157">
            <v>41.568506666666671</v>
          </cell>
          <cell r="AV157">
            <v>2.7373654623010809E-3</v>
          </cell>
          <cell r="AW157">
            <v>9.6899999999995962E-2</v>
          </cell>
          <cell r="AX157">
            <v>35.399000000000001</v>
          </cell>
          <cell r="AY157">
            <v>35.495899999999999</v>
          </cell>
          <cell r="AZ157">
            <v>1.9456230927772271E-3</v>
          </cell>
          <cell r="BA157">
            <v>1.4928571428570387E-2</v>
          </cell>
          <cell r="BB157">
            <v>7.6729000000000003</v>
          </cell>
          <cell r="BC157">
            <v>7.6878285714285708</v>
          </cell>
        </row>
        <row r="158">
          <cell r="B158">
            <v>110</v>
          </cell>
          <cell r="C158">
            <v>20</v>
          </cell>
          <cell r="D158">
            <v>2.2023735338512294E-3</v>
          </cell>
          <cell r="E158">
            <v>0.13253333333333236</v>
          </cell>
          <cell r="F158">
            <v>60.177500000000002</v>
          </cell>
          <cell r="G158">
            <v>60.310033333333337</v>
          </cell>
          <cell r="H158">
            <v>3.2293112814631287E-3</v>
          </cell>
          <cell r="I158">
            <v>0.2353999999999985</v>
          </cell>
          <cell r="J158">
            <v>72.894800000000004</v>
          </cell>
          <cell r="K158">
            <v>73.130200000000002</v>
          </cell>
          <cell r="L158">
            <v>4.4921993565227043E-3</v>
          </cell>
          <cell r="M158">
            <v>2.466666666666617E-3</v>
          </cell>
          <cell r="N158">
            <v>0.54910000000000003</v>
          </cell>
          <cell r="O158">
            <v>0.55156666666666665</v>
          </cell>
          <cell r="P158">
            <v>1.7610650703962889E-3</v>
          </cell>
          <cell r="Q158">
            <v>0.18993333333333831</v>
          </cell>
          <cell r="R158">
            <v>107.8514</v>
          </cell>
          <cell r="S158">
            <v>108.04133333333334</v>
          </cell>
          <cell r="T158">
            <v>4.0424585266637132E-3</v>
          </cell>
          <cell r="U158">
            <v>0.19080000000000061</v>
          </cell>
          <cell r="V158">
            <v>47.198999999999998</v>
          </cell>
          <cell r="W158">
            <v>47.389800000000001</v>
          </cell>
          <cell r="X158">
            <v>1.0984735459486519E-3</v>
          </cell>
          <cell r="Y158">
            <v>5.0066666666666038E-2</v>
          </cell>
          <cell r="Z158">
            <v>45.578400000000002</v>
          </cell>
          <cell r="AA158">
            <v>45.628466666666668</v>
          </cell>
          <cell r="AB158">
            <v>2.8383674896707372E-3</v>
          </cell>
          <cell r="AC158">
            <v>0.13906666666666467</v>
          </cell>
          <cell r="AD158">
            <v>48.9953</v>
          </cell>
          <cell r="AE158">
            <v>49.134366666666665</v>
          </cell>
          <cell r="AF158">
            <v>2.1895151526250354E-3</v>
          </cell>
          <cell r="AG158">
            <v>3.5866666666665971E-2</v>
          </cell>
          <cell r="AH158">
            <v>16.3811</v>
          </cell>
          <cell r="AI158">
            <v>16.416966666666667</v>
          </cell>
          <cell r="AJ158">
            <v>2.0304842165790493E-3</v>
          </cell>
          <cell r="AK158">
            <v>3.2285714285715174E-2</v>
          </cell>
          <cell r="AL158">
            <v>15.900499999999999</v>
          </cell>
          <cell r="AM158">
            <v>15.932785714285714</v>
          </cell>
          <cell r="AN158">
            <v>3.1420604061112938E-3</v>
          </cell>
          <cell r="AO158">
            <v>2.3999999999999893E-2</v>
          </cell>
          <cell r="AP158">
            <v>7.6383000000000001</v>
          </cell>
          <cell r="AQ158">
            <v>7.6623000000000001</v>
          </cell>
          <cell r="AR158">
            <v>3.0159669783698726E-4</v>
          </cell>
          <cell r="AS158">
            <v>1.2533333333332545E-2</v>
          </cell>
          <cell r="AT158">
            <v>41.556600000000003</v>
          </cell>
          <cell r="AU158">
            <v>41.569133333333333</v>
          </cell>
          <cell r="AV158">
            <v>2.8814373287379797E-3</v>
          </cell>
          <cell r="AW158">
            <v>0.10199999999999575</v>
          </cell>
          <cell r="AX158">
            <v>35.399000000000001</v>
          </cell>
          <cell r="AY158">
            <v>35.500999999999998</v>
          </cell>
          <cell r="AZ158">
            <v>2.0480243081865547E-3</v>
          </cell>
          <cell r="BA158">
            <v>1.5714285714284619E-2</v>
          </cell>
          <cell r="BB158">
            <v>7.6729000000000003</v>
          </cell>
          <cell r="BC158">
            <v>7.6886142857142845</v>
          </cell>
        </row>
        <row r="159">
          <cell r="B159">
            <v>111</v>
          </cell>
          <cell r="C159">
            <v>21</v>
          </cell>
          <cell r="D159">
            <v>2.3124922105437909E-3</v>
          </cell>
          <cell r="E159">
            <v>0.13915999999999898</v>
          </cell>
          <cell r="F159">
            <v>60.177500000000002</v>
          </cell>
          <cell r="G159">
            <v>60.316659999999999</v>
          </cell>
          <cell r="H159">
            <v>3.3907768455362849E-3</v>
          </cell>
          <cell r="I159">
            <v>0.24716999999999842</v>
          </cell>
          <cell r="J159">
            <v>72.894800000000004</v>
          </cell>
          <cell r="K159">
            <v>73.141970000000001</v>
          </cell>
          <cell r="L159">
            <v>4.7168093243488392E-3</v>
          </cell>
          <cell r="M159">
            <v>2.5899999999999478E-3</v>
          </cell>
          <cell r="N159">
            <v>0.54910000000000003</v>
          </cell>
          <cell r="O159">
            <v>0.55169000000000001</v>
          </cell>
          <cell r="P159">
            <v>1.8491183239161034E-3</v>
          </cell>
          <cell r="Q159">
            <v>0.19943000000000524</v>
          </cell>
          <cell r="R159">
            <v>107.8514</v>
          </cell>
          <cell r="S159">
            <v>108.05083</v>
          </cell>
          <cell r="T159">
            <v>4.2445814529968985E-3</v>
          </cell>
          <cell r="U159">
            <v>0.20034000000000063</v>
          </cell>
          <cell r="V159">
            <v>47.198999999999998</v>
          </cell>
          <cell r="W159">
            <v>47.399339999999995</v>
          </cell>
          <cell r="X159">
            <v>1.1533972232460846E-3</v>
          </cell>
          <cell r="Y159">
            <v>5.2569999999999339E-2</v>
          </cell>
          <cell r="Z159">
            <v>45.578400000000002</v>
          </cell>
          <cell r="AA159">
            <v>45.630970000000005</v>
          </cell>
          <cell r="AB159">
            <v>2.9802858641542738E-3</v>
          </cell>
          <cell r="AC159">
            <v>0.1460199999999979</v>
          </cell>
          <cell r="AD159">
            <v>48.9953</v>
          </cell>
          <cell r="AE159">
            <v>49.14132</v>
          </cell>
          <cell r="AF159">
            <v>2.2989909102562873E-3</v>
          </cell>
          <cell r="AG159">
            <v>3.765999999999927E-2</v>
          </cell>
          <cell r="AH159">
            <v>16.3811</v>
          </cell>
          <cell r="AI159">
            <v>16.418759999999999</v>
          </cell>
          <cell r="AJ159">
            <v>2.1320084274080017E-3</v>
          </cell>
          <cell r="AK159">
            <v>3.3900000000000929E-2</v>
          </cell>
          <cell r="AL159">
            <v>15.900499999999999</v>
          </cell>
          <cell r="AM159">
            <v>15.9344</v>
          </cell>
          <cell r="AN159">
            <v>3.2991634264168583E-3</v>
          </cell>
          <cell r="AO159">
            <v>2.5199999999999889E-2</v>
          </cell>
          <cell r="AP159">
            <v>7.6383000000000001</v>
          </cell>
          <cell r="AQ159">
            <v>7.6635</v>
          </cell>
          <cell r="AR159">
            <v>3.1667653272883663E-4</v>
          </cell>
          <cell r="AS159">
            <v>1.3159999999999172E-2</v>
          </cell>
          <cell r="AT159">
            <v>41.556600000000003</v>
          </cell>
          <cell r="AU159">
            <v>41.569760000000002</v>
          </cell>
          <cell r="AV159">
            <v>3.0255091951748789E-3</v>
          </cell>
          <cell r="AW159">
            <v>0.10709999999999553</v>
          </cell>
          <cell r="AX159">
            <v>35.399000000000001</v>
          </cell>
          <cell r="AY159">
            <v>35.506099999999996</v>
          </cell>
          <cell r="AZ159">
            <v>2.1504255235958824E-3</v>
          </cell>
          <cell r="BA159">
            <v>1.6499999999998849E-2</v>
          </cell>
          <cell r="BB159">
            <v>7.6729000000000003</v>
          </cell>
          <cell r="BC159">
            <v>7.6893999999999991</v>
          </cell>
        </row>
        <row r="160">
          <cell r="B160">
            <v>112</v>
          </cell>
          <cell r="C160">
            <v>22</v>
          </cell>
          <cell r="D160">
            <v>2.4226108872363525E-3</v>
          </cell>
          <cell r="E160">
            <v>0.14578666666666559</v>
          </cell>
          <cell r="F160">
            <v>60.177500000000002</v>
          </cell>
          <cell r="G160">
            <v>60.323286666666668</v>
          </cell>
          <cell r="H160">
            <v>3.5522424096094416E-3</v>
          </cell>
          <cell r="I160">
            <v>0.25893999999999834</v>
          </cell>
          <cell r="J160">
            <v>72.894800000000004</v>
          </cell>
          <cell r="K160">
            <v>73.153739999999999</v>
          </cell>
          <cell r="L160">
            <v>4.941419292174975E-3</v>
          </cell>
          <cell r="M160">
            <v>2.7133333333332786E-3</v>
          </cell>
          <cell r="N160">
            <v>0.54910000000000003</v>
          </cell>
          <cell r="O160">
            <v>0.55181333333333327</v>
          </cell>
          <cell r="P160">
            <v>1.9371715774359178E-3</v>
          </cell>
          <cell r="Q160">
            <v>0.20892666666667215</v>
          </cell>
          <cell r="R160">
            <v>107.8514</v>
          </cell>
          <cell r="S160">
            <v>108.06032666666667</v>
          </cell>
          <cell r="T160">
            <v>4.4467043793300848E-3</v>
          </cell>
          <cell r="U160">
            <v>0.20988000000000065</v>
          </cell>
          <cell r="V160">
            <v>47.198999999999998</v>
          </cell>
          <cell r="W160">
            <v>47.408879999999996</v>
          </cell>
          <cell r="X160">
            <v>1.2083209005435171E-3</v>
          </cell>
          <cell r="Y160">
            <v>5.5073333333332641E-2</v>
          </cell>
          <cell r="Z160">
            <v>45.578400000000002</v>
          </cell>
          <cell r="AA160">
            <v>45.633473333333335</v>
          </cell>
          <cell r="AB160">
            <v>3.1222042386378104E-3</v>
          </cell>
          <cell r="AC160">
            <v>0.15297333333333113</v>
          </cell>
          <cell r="AD160">
            <v>48.9953</v>
          </cell>
          <cell r="AE160">
            <v>49.148273333333329</v>
          </cell>
          <cell r="AF160">
            <v>2.4084666678875393E-3</v>
          </cell>
          <cell r="AG160">
            <v>3.945333333333257E-2</v>
          </cell>
          <cell r="AH160">
            <v>16.3811</v>
          </cell>
          <cell r="AI160">
            <v>16.420553333333334</v>
          </cell>
          <cell r="AJ160">
            <v>2.2335326382369541E-3</v>
          </cell>
          <cell r="AK160">
            <v>3.5514285714286685E-2</v>
          </cell>
          <cell r="AL160">
            <v>15.900499999999999</v>
          </cell>
          <cell r="AM160">
            <v>15.936014285714286</v>
          </cell>
          <cell r="AN160">
            <v>3.4562664467224233E-3</v>
          </cell>
          <cell r="AO160">
            <v>2.6399999999999885E-2</v>
          </cell>
          <cell r="AP160">
            <v>7.6383000000000001</v>
          </cell>
          <cell r="AQ160">
            <v>7.6646999999999998</v>
          </cell>
          <cell r="AR160">
            <v>3.3175636762068601E-4</v>
          </cell>
          <cell r="AS160">
            <v>1.37866666666658E-2</v>
          </cell>
          <cell r="AT160">
            <v>41.556600000000003</v>
          </cell>
          <cell r="AU160">
            <v>41.570386666666671</v>
          </cell>
          <cell r="AV160">
            <v>3.1695810616117781E-3</v>
          </cell>
          <cell r="AW160">
            <v>0.11219999999999532</v>
          </cell>
          <cell r="AX160">
            <v>35.399000000000001</v>
          </cell>
          <cell r="AY160">
            <v>35.511199999999995</v>
          </cell>
          <cell r="AZ160">
            <v>2.2528267390052102E-3</v>
          </cell>
          <cell r="BA160">
            <v>1.7285714285713079E-2</v>
          </cell>
          <cell r="BB160">
            <v>7.6729000000000003</v>
          </cell>
          <cell r="BC160">
            <v>7.6901857142857137</v>
          </cell>
        </row>
        <row r="161">
          <cell r="B161">
            <v>113</v>
          </cell>
          <cell r="C161">
            <v>23</v>
          </cell>
          <cell r="D161">
            <v>2.532729563928914E-3</v>
          </cell>
          <cell r="E161">
            <v>0.15241333333333221</v>
          </cell>
          <cell r="F161">
            <v>60.177500000000002</v>
          </cell>
          <cell r="G161">
            <v>60.329913333333337</v>
          </cell>
          <cell r="H161">
            <v>3.7137079736825978E-3</v>
          </cell>
          <cell r="I161">
            <v>0.27070999999999829</v>
          </cell>
          <cell r="J161">
            <v>72.894800000000004</v>
          </cell>
          <cell r="K161">
            <v>73.165509999999998</v>
          </cell>
          <cell r="L161">
            <v>5.16602926000111E-3</v>
          </cell>
          <cell r="M161">
            <v>2.8366666666666098E-3</v>
          </cell>
          <cell r="N161">
            <v>0.54910000000000003</v>
          </cell>
          <cell r="O161">
            <v>0.55193666666666663</v>
          </cell>
          <cell r="P161">
            <v>2.0252248309557321E-3</v>
          </cell>
          <cell r="Q161">
            <v>0.21842333333333908</v>
          </cell>
          <cell r="R161">
            <v>107.8514</v>
          </cell>
          <cell r="S161">
            <v>108.06982333333333</v>
          </cell>
          <cell r="T161">
            <v>4.6488273056632702E-3</v>
          </cell>
          <cell r="U161">
            <v>0.2194200000000007</v>
          </cell>
          <cell r="V161">
            <v>47.198999999999998</v>
          </cell>
          <cell r="W161">
            <v>47.418419999999998</v>
          </cell>
          <cell r="X161">
            <v>1.2632445778409495E-3</v>
          </cell>
          <cell r="Y161">
            <v>5.7576666666665943E-2</v>
          </cell>
          <cell r="Z161">
            <v>45.578400000000002</v>
          </cell>
          <cell r="AA161">
            <v>45.635976666666664</v>
          </cell>
          <cell r="AB161">
            <v>3.2641226131213475E-3</v>
          </cell>
          <cell r="AC161">
            <v>0.15992666666666439</v>
          </cell>
          <cell r="AD161">
            <v>48.9953</v>
          </cell>
          <cell r="AE161">
            <v>49.155226666666664</v>
          </cell>
          <cell r="AF161">
            <v>2.5179424255187908E-3</v>
          </cell>
          <cell r="AG161">
            <v>4.124666666666587E-2</v>
          </cell>
          <cell r="AH161">
            <v>16.3811</v>
          </cell>
          <cell r="AI161">
            <v>16.422346666666666</v>
          </cell>
          <cell r="AJ161">
            <v>2.3350568490659068E-3</v>
          </cell>
          <cell r="AK161">
            <v>3.7128571428572447E-2</v>
          </cell>
          <cell r="AL161">
            <v>15.900499999999999</v>
          </cell>
          <cell r="AM161">
            <v>15.937628571428572</v>
          </cell>
          <cell r="AN161">
            <v>3.6133694670279879E-3</v>
          </cell>
          <cell r="AO161">
            <v>2.7599999999999878E-2</v>
          </cell>
          <cell r="AP161">
            <v>7.6383000000000001</v>
          </cell>
          <cell r="AQ161">
            <v>7.6658999999999997</v>
          </cell>
          <cell r="AR161">
            <v>3.4683620251253533E-4</v>
          </cell>
          <cell r="AS161">
            <v>1.4413333333332426E-2</v>
          </cell>
          <cell r="AT161">
            <v>41.556600000000003</v>
          </cell>
          <cell r="AU161">
            <v>41.571013333333333</v>
          </cell>
          <cell r="AV161">
            <v>3.3136529280486768E-3</v>
          </cell>
          <cell r="AW161">
            <v>0.1172999999999951</v>
          </cell>
          <cell r="AX161">
            <v>35.399000000000001</v>
          </cell>
          <cell r="AY161">
            <v>35.516299999999994</v>
          </cell>
          <cell r="AZ161">
            <v>2.355227954414538E-3</v>
          </cell>
          <cell r="BA161">
            <v>1.8071428571427312E-2</v>
          </cell>
          <cell r="BB161">
            <v>7.6729000000000003</v>
          </cell>
          <cell r="BC161">
            <v>7.6909714285714275</v>
          </cell>
        </row>
        <row r="162">
          <cell r="B162">
            <v>114</v>
          </cell>
          <cell r="C162">
            <v>24</v>
          </cell>
          <cell r="D162">
            <v>2.6428482406214752E-3</v>
          </cell>
          <cell r="E162">
            <v>0.15903999999999882</v>
          </cell>
          <cell r="F162">
            <v>60.177500000000002</v>
          </cell>
          <cell r="G162">
            <v>60.336539999999999</v>
          </cell>
          <cell r="H162">
            <v>3.875173537755754E-3</v>
          </cell>
          <cell r="I162">
            <v>0.28247999999999818</v>
          </cell>
          <cell r="J162">
            <v>72.894800000000004</v>
          </cell>
          <cell r="K162">
            <v>73.177279999999996</v>
          </cell>
          <cell r="L162">
            <v>5.3906392278272449E-3</v>
          </cell>
          <cell r="M162">
            <v>2.9599999999999405E-3</v>
          </cell>
          <cell r="N162">
            <v>0.54910000000000003</v>
          </cell>
          <cell r="O162">
            <v>0.55206</v>
          </cell>
          <cell r="P162">
            <v>2.1132780844755469E-3</v>
          </cell>
          <cell r="Q162">
            <v>0.22792000000000598</v>
          </cell>
          <cell r="R162">
            <v>107.8514</v>
          </cell>
          <cell r="S162">
            <v>108.07932000000001</v>
          </cell>
          <cell r="T162">
            <v>4.8509502319964556E-3</v>
          </cell>
          <cell r="U162">
            <v>0.22896000000000072</v>
          </cell>
          <cell r="V162">
            <v>47.198999999999998</v>
          </cell>
          <cell r="W162">
            <v>47.427959999999999</v>
          </cell>
          <cell r="X162">
            <v>1.3181682551383822E-3</v>
          </cell>
          <cell r="Y162">
            <v>6.0079999999999245E-2</v>
          </cell>
          <cell r="Z162">
            <v>45.578400000000002</v>
          </cell>
          <cell r="AA162">
            <v>45.638480000000001</v>
          </cell>
          <cell r="AB162">
            <v>3.4060409876048845E-3</v>
          </cell>
          <cell r="AC162">
            <v>0.16687999999999761</v>
          </cell>
          <cell r="AD162">
            <v>48.9953</v>
          </cell>
          <cell r="AE162">
            <v>49.162179999999999</v>
          </cell>
          <cell r="AF162">
            <v>2.6274181831500427E-3</v>
          </cell>
          <cell r="AG162">
            <v>4.3039999999999169E-2</v>
          </cell>
          <cell r="AH162">
            <v>16.3811</v>
          </cell>
          <cell r="AI162">
            <v>16.424139999999998</v>
          </cell>
          <cell r="AJ162">
            <v>2.4365810598948592E-3</v>
          </cell>
          <cell r="AK162">
            <v>3.8742857142858203E-2</v>
          </cell>
          <cell r="AL162">
            <v>15.900499999999999</v>
          </cell>
          <cell r="AM162">
            <v>15.939242857142858</v>
          </cell>
          <cell r="AN162">
            <v>3.7704724873335524E-3</v>
          </cell>
          <cell r="AO162">
            <v>2.8799999999999874E-2</v>
          </cell>
          <cell r="AP162">
            <v>7.6383000000000001</v>
          </cell>
          <cell r="AQ162">
            <v>7.6670999999999996</v>
          </cell>
          <cell r="AR162">
            <v>3.6191603740438465E-4</v>
          </cell>
          <cell r="AS162">
            <v>1.5039999999999054E-2</v>
          </cell>
          <cell r="AT162">
            <v>41.556600000000003</v>
          </cell>
          <cell r="AU162">
            <v>41.571640000000002</v>
          </cell>
          <cell r="AV162">
            <v>3.457724794485576E-3</v>
          </cell>
          <cell r="AW162">
            <v>0.12239999999999489</v>
          </cell>
          <cell r="AX162">
            <v>35.399000000000001</v>
          </cell>
          <cell r="AY162">
            <v>35.521399999999993</v>
          </cell>
          <cell r="AZ162">
            <v>2.4576291698238657E-3</v>
          </cell>
          <cell r="BA162">
            <v>1.8857142857141542E-2</v>
          </cell>
          <cell r="BB162">
            <v>7.6729000000000003</v>
          </cell>
          <cell r="BC162">
            <v>7.6917571428571421</v>
          </cell>
        </row>
        <row r="163">
          <cell r="B163">
            <v>115</v>
          </cell>
          <cell r="C163">
            <v>25</v>
          </cell>
          <cell r="D163">
            <v>2.7529669173140367E-3</v>
          </cell>
          <cell r="E163">
            <v>0.16566666666666544</v>
          </cell>
          <cell r="F163">
            <v>60.177500000000002</v>
          </cell>
          <cell r="G163">
            <v>60.343166666666669</v>
          </cell>
          <cell r="H163">
            <v>4.0366391018289106E-3</v>
          </cell>
          <cell r="I163">
            <v>0.29424999999999812</v>
          </cell>
          <cell r="J163">
            <v>72.894800000000004</v>
          </cell>
          <cell r="K163">
            <v>73.189050000000009</v>
          </cell>
          <cell r="L163">
            <v>5.6152491956533808E-3</v>
          </cell>
          <cell r="M163">
            <v>3.0833333333332713E-3</v>
          </cell>
          <cell r="N163">
            <v>0.54910000000000003</v>
          </cell>
          <cell r="O163">
            <v>0.55218333333333325</v>
          </cell>
          <cell r="P163">
            <v>2.2013313379953612E-3</v>
          </cell>
          <cell r="Q163">
            <v>0.23741666666667291</v>
          </cell>
          <cell r="R163">
            <v>107.8514</v>
          </cell>
          <cell r="S163">
            <v>108.08881666666667</v>
          </cell>
          <cell r="T163">
            <v>5.0530731583296419E-3</v>
          </cell>
          <cell r="U163">
            <v>0.23850000000000074</v>
          </cell>
          <cell r="V163">
            <v>47.198999999999998</v>
          </cell>
          <cell r="W163">
            <v>47.4375</v>
          </cell>
          <cell r="X163">
            <v>1.3730919324358149E-3</v>
          </cell>
          <cell r="Y163">
            <v>6.2583333333332547E-2</v>
          </cell>
          <cell r="Z163">
            <v>45.578400000000002</v>
          </cell>
          <cell r="AA163">
            <v>45.640983333333338</v>
          </cell>
          <cell r="AB163">
            <v>3.5479593620884211E-3</v>
          </cell>
          <cell r="AC163">
            <v>0.17383333333333084</v>
          </cell>
          <cell r="AD163">
            <v>48.9953</v>
          </cell>
          <cell r="AE163">
            <v>49.169133333333335</v>
          </cell>
          <cell r="AF163">
            <v>2.7368939407812947E-3</v>
          </cell>
          <cell r="AG163">
            <v>4.4833333333332469E-2</v>
          </cell>
          <cell r="AH163">
            <v>16.3811</v>
          </cell>
          <cell r="AI163">
            <v>16.425933333333333</v>
          </cell>
          <cell r="AJ163">
            <v>2.5381052707238116E-3</v>
          </cell>
          <cell r="AK163">
            <v>4.0357142857143966E-2</v>
          </cell>
          <cell r="AL163">
            <v>15.900499999999999</v>
          </cell>
          <cell r="AM163">
            <v>15.940857142857142</v>
          </cell>
          <cell r="AN163">
            <v>3.9275755076391174E-3</v>
          </cell>
          <cell r="AO163">
            <v>2.9999999999999867E-2</v>
          </cell>
          <cell r="AP163">
            <v>7.6383000000000001</v>
          </cell>
          <cell r="AQ163">
            <v>7.6683000000000003</v>
          </cell>
          <cell r="AR163">
            <v>3.7699587229623403E-4</v>
          </cell>
          <cell r="AS163">
            <v>1.566666666666568E-2</v>
          </cell>
          <cell r="AT163">
            <v>41.556600000000003</v>
          </cell>
          <cell r="AU163">
            <v>41.572266666666671</v>
          </cell>
          <cell r="AV163">
            <v>3.6017966609224747E-3</v>
          </cell>
          <cell r="AW163">
            <v>0.12749999999999467</v>
          </cell>
          <cell r="AX163">
            <v>35.399000000000001</v>
          </cell>
          <cell r="AY163">
            <v>35.526499999999999</v>
          </cell>
          <cell r="AZ163">
            <v>2.5600303852331935E-3</v>
          </cell>
          <cell r="BA163">
            <v>1.9642857142855772E-2</v>
          </cell>
          <cell r="BB163">
            <v>7.6729000000000003</v>
          </cell>
          <cell r="BC163">
            <v>7.6925428571428558</v>
          </cell>
        </row>
        <row r="164">
          <cell r="B164">
            <v>116</v>
          </cell>
          <cell r="C164">
            <v>26</v>
          </cell>
          <cell r="D164">
            <v>2.8630855940065978E-3</v>
          </cell>
          <cell r="E164">
            <v>0.17229333333333205</v>
          </cell>
          <cell r="F164">
            <v>60.177500000000002</v>
          </cell>
          <cell r="G164">
            <v>60.349793333333331</v>
          </cell>
          <cell r="H164">
            <v>4.1981046659020672E-3</v>
          </cell>
          <cell r="I164">
            <v>0.30601999999999807</v>
          </cell>
          <cell r="J164">
            <v>72.894800000000004</v>
          </cell>
          <cell r="K164">
            <v>73.200820000000007</v>
          </cell>
          <cell r="L164">
            <v>5.8398591634795148E-3</v>
          </cell>
          <cell r="M164">
            <v>3.2066666666666021E-3</v>
          </cell>
          <cell r="N164">
            <v>0.54910000000000003</v>
          </cell>
          <cell r="O164">
            <v>0.55230666666666661</v>
          </cell>
          <cell r="P164">
            <v>2.2893845915151756E-3</v>
          </cell>
          <cell r="Q164">
            <v>0.24691333333333981</v>
          </cell>
          <cell r="R164">
            <v>107.8514</v>
          </cell>
          <cell r="S164">
            <v>108.09831333333334</v>
          </cell>
          <cell r="T164">
            <v>5.2551960846628264E-3</v>
          </cell>
          <cell r="U164">
            <v>0.24804000000000079</v>
          </cell>
          <cell r="V164">
            <v>47.198999999999998</v>
          </cell>
          <cell r="W164">
            <v>47.447040000000001</v>
          </cell>
          <cell r="X164">
            <v>1.4280156097332475E-3</v>
          </cell>
          <cell r="Y164">
            <v>6.5086666666665849E-2</v>
          </cell>
          <cell r="Z164">
            <v>45.578400000000002</v>
          </cell>
          <cell r="AA164">
            <v>45.643486666666668</v>
          </cell>
          <cell r="AB164">
            <v>3.6898777365719582E-3</v>
          </cell>
          <cell r="AC164">
            <v>0.18078666666666407</v>
          </cell>
          <cell r="AD164">
            <v>48.9953</v>
          </cell>
          <cell r="AE164">
            <v>49.176086666666663</v>
          </cell>
          <cell r="AF164">
            <v>2.8463696984125462E-3</v>
          </cell>
          <cell r="AG164">
            <v>4.6626666666665768E-2</v>
          </cell>
          <cell r="AH164">
            <v>16.3811</v>
          </cell>
          <cell r="AI164">
            <v>16.427726666666665</v>
          </cell>
          <cell r="AJ164">
            <v>2.6396294815527639E-3</v>
          </cell>
          <cell r="AK164">
            <v>4.1971428571429721E-2</v>
          </cell>
          <cell r="AL164">
            <v>15.900499999999999</v>
          </cell>
          <cell r="AM164">
            <v>15.942471428571428</v>
          </cell>
          <cell r="AN164">
            <v>4.0846785279446815E-3</v>
          </cell>
          <cell r="AO164">
            <v>3.1199999999999863E-2</v>
          </cell>
          <cell r="AP164">
            <v>7.6383000000000001</v>
          </cell>
          <cell r="AQ164">
            <v>7.6695000000000002</v>
          </cell>
          <cell r="AR164">
            <v>3.9207570718808341E-4</v>
          </cell>
          <cell r="AS164">
            <v>1.629333333333231E-2</v>
          </cell>
          <cell r="AT164">
            <v>41.556600000000003</v>
          </cell>
          <cell r="AU164">
            <v>41.572893333333333</v>
          </cell>
          <cell r="AV164">
            <v>3.7458685273593739E-3</v>
          </cell>
          <cell r="AW164">
            <v>0.13259999999999447</v>
          </cell>
          <cell r="AX164">
            <v>35.399000000000001</v>
          </cell>
          <cell r="AY164">
            <v>35.531599999999997</v>
          </cell>
          <cell r="AZ164">
            <v>2.6624316006425212E-3</v>
          </cell>
          <cell r="BA164">
            <v>2.0428571428570002E-2</v>
          </cell>
          <cell r="BB164">
            <v>7.6729000000000003</v>
          </cell>
          <cell r="BC164">
            <v>7.6933285714285704</v>
          </cell>
        </row>
        <row r="165">
          <cell r="B165">
            <v>117</v>
          </cell>
          <cell r="C165">
            <v>27</v>
          </cell>
          <cell r="D165">
            <v>2.9732042706991594E-3</v>
          </cell>
          <cell r="E165">
            <v>0.17891999999999869</v>
          </cell>
          <cell r="F165">
            <v>60.177500000000002</v>
          </cell>
          <cell r="G165">
            <v>60.35642</v>
          </cell>
          <cell r="H165">
            <v>4.3595702299752239E-3</v>
          </cell>
          <cell r="I165">
            <v>0.31778999999999796</v>
          </cell>
          <cell r="J165">
            <v>72.894800000000004</v>
          </cell>
          <cell r="K165">
            <v>73.212590000000006</v>
          </cell>
          <cell r="L165">
            <v>6.0644691313056507E-3</v>
          </cell>
          <cell r="M165">
            <v>3.3299999999999328E-3</v>
          </cell>
          <cell r="N165">
            <v>0.54910000000000003</v>
          </cell>
          <cell r="O165">
            <v>0.55242999999999998</v>
          </cell>
          <cell r="P165">
            <v>2.3774378450349899E-3</v>
          </cell>
          <cell r="Q165">
            <v>0.25641000000000674</v>
          </cell>
          <cell r="R165">
            <v>107.8514</v>
          </cell>
          <cell r="S165">
            <v>108.10781</v>
          </cell>
          <cell r="T165">
            <v>5.4573190109960127E-3</v>
          </cell>
          <cell r="U165">
            <v>0.25758000000000081</v>
          </cell>
          <cell r="V165">
            <v>47.198999999999998</v>
          </cell>
          <cell r="W165">
            <v>47.456580000000002</v>
          </cell>
          <cell r="X165">
            <v>1.48293928703068E-3</v>
          </cell>
          <cell r="Y165">
            <v>6.7589999999999151E-2</v>
          </cell>
          <cell r="Z165">
            <v>45.578400000000002</v>
          </cell>
          <cell r="AA165">
            <v>45.645989999999998</v>
          </cell>
          <cell r="AB165">
            <v>3.8317961110554953E-3</v>
          </cell>
          <cell r="AC165">
            <v>0.1877399999999973</v>
          </cell>
          <cell r="AD165">
            <v>48.9953</v>
          </cell>
          <cell r="AE165">
            <v>49.183039999999998</v>
          </cell>
          <cell r="AF165">
            <v>2.9558454560437981E-3</v>
          </cell>
          <cell r="AG165">
            <v>4.8419999999999061E-2</v>
          </cell>
          <cell r="AH165">
            <v>16.3811</v>
          </cell>
          <cell r="AI165">
            <v>16.42952</v>
          </cell>
          <cell r="AJ165">
            <v>2.7411536923817167E-3</v>
          </cell>
          <cell r="AK165">
            <v>4.3585714285715484E-2</v>
          </cell>
          <cell r="AL165">
            <v>15.900499999999999</v>
          </cell>
          <cell r="AM165">
            <v>15.944085714285714</v>
          </cell>
          <cell r="AN165">
            <v>4.2417815482502464E-3</v>
          </cell>
          <cell r="AO165">
            <v>3.2399999999999859E-2</v>
          </cell>
          <cell r="AP165">
            <v>7.6383000000000001</v>
          </cell>
          <cell r="AQ165">
            <v>7.6707000000000001</v>
          </cell>
          <cell r="AR165">
            <v>4.0715554207993273E-4</v>
          </cell>
          <cell r="AS165">
            <v>1.6919999999998936E-2</v>
          </cell>
          <cell r="AT165">
            <v>41.556600000000003</v>
          </cell>
          <cell r="AU165">
            <v>41.573520000000002</v>
          </cell>
          <cell r="AV165">
            <v>3.8899403937962727E-3</v>
          </cell>
          <cell r="AW165">
            <v>0.13769999999999424</v>
          </cell>
          <cell r="AX165">
            <v>35.399000000000001</v>
          </cell>
          <cell r="AY165">
            <v>35.536699999999996</v>
          </cell>
          <cell r="AZ165">
            <v>2.764832816051849E-3</v>
          </cell>
          <cell r="BA165">
            <v>2.1214285714284235E-2</v>
          </cell>
          <cell r="BB165">
            <v>7.6729000000000003</v>
          </cell>
          <cell r="BC165">
            <v>7.6941142857142841</v>
          </cell>
        </row>
        <row r="166">
          <cell r="B166">
            <v>118</v>
          </cell>
          <cell r="C166">
            <v>28</v>
          </cell>
          <cell r="D166">
            <v>3.0833229473917209E-3</v>
          </cell>
          <cell r="E166">
            <v>0.18554666666666531</v>
          </cell>
          <cell r="F166">
            <v>60.177500000000002</v>
          </cell>
          <cell r="G166">
            <v>60.363046666666669</v>
          </cell>
          <cell r="H166">
            <v>4.5210357940483796E-3</v>
          </cell>
          <cell r="I166">
            <v>0.32955999999999791</v>
          </cell>
          <cell r="J166">
            <v>72.894800000000004</v>
          </cell>
          <cell r="K166">
            <v>73.224360000000004</v>
          </cell>
          <cell r="L166">
            <v>6.2890790991317865E-3</v>
          </cell>
          <cell r="M166">
            <v>3.453333333333264E-3</v>
          </cell>
          <cell r="N166">
            <v>0.54910000000000003</v>
          </cell>
          <cell r="O166">
            <v>0.55255333333333334</v>
          </cell>
          <cell r="P166">
            <v>2.4654910985548043E-3</v>
          </cell>
          <cell r="Q166">
            <v>0.26590666666667367</v>
          </cell>
          <cell r="R166">
            <v>107.8514</v>
          </cell>
          <cell r="S166">
            <v>108.11730666666668</v>
          </cell>
          <cell r="T166">
            <v>5.6594419373291989E-3</v>
          </cell>
          <cell r="U166">
            <v>0.26712000000000086</v>
          </cell>
          <cell r="V166">
            <v>47.198999999999998</v>
          </cell>
          <cell r="W166">
            <v>47.466119999999997</v>
          </cell>
          <cell r="X166">
            <v>1.5378629643281125E-3</v>
          </cell>
          <cell r="Y166">
            <v>7.0093333333332453E-2</v>
          </cell>
          <cell r="Z166">
            <v>45.578400000000002</v>
          </cell>
          <cell r="AA166">
            <v>45.648493333333334</v>
          </cell>
          <cell r="AB166">
            <v>3.9737144855390314E-3</v>
          </cell>
          <cell r="AC166">
            <v>0.19469333333333055</v>
          </cell>
          <cell r="AD166">
            <v>48.9953</v>
          </cell>
          <cell r="AE166">
            <v>49.189993333333334</v>
          </cell>
          <cell r="AF166">
            <v>3.0653212136750501E-3</v>
          </cell>
          <cell r="AG166">
            <v>5.0213333333332361E-2</v>
          </cell>
          <cell r="AH166">
            <v>16.3811</v>
          </cell>
          <cell r="AI166">
            <v>16.431313333333332</v>
          </cell>
          <cell r="AJ166">
            <v>2.8426779032106691E-3</v>
          </cell>
          <cell r="AK166">
            <v>4.5200000000001239E-2</v>
          </cell>
          <cell r="AL166">
            <v>15.900499999999999</v>
          </cell>
          <cell r="AM166">
            <v>15.9457</v>
          </cell>
          <cell r="AN166">
            <v>4.3988845685558114E-3</v>
          </cell>
          <cell r="AO166">
            <v>3.3599999999999852E-2</v>
          </cell>
          <cell r="AP166">
            <v>7.6383000000000001</v>
          </cell>
          <cell r="AQ166">
            <v>7.6718999999999999</v>
          </cell>
          <cell r="AR166">
            <v>4.222353769717821E-4</v>
          </cell>
          <cell r="AS166">
            <v>1.7546666666665562E-2</v>
          </cell>
          <cell r="AT166">
            <v>41.556600000000003</v>
          </cell>
          <cell r="AU166">
            <v>41.574146666666671</v>
          </cell>
          <cell r="AV166">
            <v>4.0340122602331718E-3</v>
          </cell>
          <cell r="AW166">
            <v>0.14279999999999404</v>
          </cell>
          <cell r="AX166">
            <v>35.399000000000001</v>
          </cell>
          <cell r="AY166">
            <v>35.541799999999995</v>
          </cell>
          <cell r="AZ166">
            <v>2.8672340314611767E-3</v>
          </cell>
          <cell r="BA166">
            <v>2.1999999999998465E-2</v>
          </cell>
          <cell r="BB166">
            <v>7.6729000000000003</v>
          </cell>
          <cell r="BC166">
            <v>7.6948999999999987</v>
          </cell>
        </row>
        <row r="167">
          <cell r="B167">
            <v>119</v>
          </cell>
          <cell r="C167">
            <v>29</v>
          </cell>
          <cell r="D167">
            <v>3.1934416240842825E-3</v>
          </cell>
          <cell r="E167">
            <v>0.19217333333333192</v>
          </cell>
          <cell r="F167">
            <v>60.177500000000002</v>
          </cell>
          <cell r="G167">
            <v>60.369673333333331</v>
          </cell>
          <cell r="H167">
            <v>4.6825013581215363E-3</v>
          </cell>
          <cell r="I167">
            <v>0.3413299999999978</v>
          </cell>
          <cell r="J167">
            <v>72.894800000000004</v>
          </cell>
          <cell r="K167">
            <v>73.236130000000003</v>
          </cell>
          <cell r="L167">
            <v>6.5136890669579206E-3</v>
          </cell>
          <cell r="M167">
            <v>3.5766666666665948E-3</v>
          </cell>
          <cell r="N167">
            <v>0.54910000000000003</v>
          </cell>
          <cell r="O167">
            <v>0.55267666666666659</v>
          </cell>
          <cell r="P167">
            <v>2.5535443520746191E-3</v>
          </cell>
          <cell r="Q167">
            <v>0.27540333333334055</v>
          </cell>
          <cell r="R167">
            <v>107.8514</v>
          </cell>
          <cell r="S167">
            <v>108.12680333333334</v>
          </cell>
          <cell r="T167">
            <v>5.8615648636623835E-3</v>
          </cell>
          <cell r="U167">
            <v>0.27666000000000085</v>
          </cell>
          <cell r="V167">
            <v>47.198999999999998</v>
          </cell>
          <cell r="W167">
            <v>47.475659999999998</v>
          </cell>
          <cell r="X167">
            <v>1.5927866416255453E-3</v>
          </cell>
          <cell r="Y167">
            <v>7.2596666666665755E-2</v>
          </cell>
          <cell r="Z167">
            <v>45.578400000000002</v>
          </cell>
          <cell r="AA167">
            <v>45.650996666666671</v>
          </cell>
          <cell r="AB167">
            <v>4.1156328600225689E-3</v>
          </cell>
          <cell r="AC167">
            <v>0.20164666666666378</v>
          </cell>
          <cell r="AD167">
            <v>48.9953</v>
          </cell>
          <cell r="AE167">
            <v>49.196946666666662</v>
          </cell>
          <cell r="AF167">
            <v>3.1747969713063016E-3</v>
          </cell>
          <cell r="AG167">
            <v>5.200666666666566E-2</v>
          </cell>
          <cell r="AH167">
            <v>16.3811</v>
          </cell>
          <cell r="AI167">
            <v>16.433106666666667</v>
          </cell>
          <cell r="AJ167">
            <v>2.9442021140396214E-3</v>
          </cell>
          <cell r="AK167">
            <v>4.6814285714286995E-2</v>
          </cell>
          <cell r="AL167">
            <v>15.900499999999999</v>
          </cell>
          <cell r="AM167">
            <v>15.947314285714286</v>
          </cell>
          <cell r="AN167">
            <v>4.5559875888613755E-3</v>
          </cell>
          <cell r="AO167">
            <v>3.4799999999999845E-2</v>
          </cell>
          <cell r="AP167">
            <v>7.6383000000000001</v>
          </cell>
          <cell r="AQ167">
            <v>7.6730999999999998</v>
          </cell>
          <cell r="AR167">
            <v>4.3731521186363148E-4</v>
          </cell>
          <cell r="AS167">
            <v>1.8173333333332192E-2</v>
          </cell>
          <cell r="AT167">
            <v>41.556600000000003</v>
          </cell>
          <cell r="AU167">
            <v>41.574773333333333</v>
          </cell>
          <cell r="AV167">
            <v>4.1780841266700706E-3</v>
          </cell>
          <cell r="AW167">
            <v>0.14789999999999384</v>
          </cell>
          <cell r="AX167">
            <v>35.399000000000001</v>
          </cell>
          <cell r="AY167">
            <v>35.546899999999994</v>
          </cell>
          <cell r="AZ167">
            <v>2.9696352468705045E-3</v>
          </cell>
          <cell r="BA167">
            <v>2.2785714285712695E-2</v>
          </cell>
          <cell r="BB167">
            <v>7.6729000000000003</v>
          </cell>
          <cell r="BC167">
            <v>7.6956857142857134</v>
          </cell>
        </row>
        <row r="168">
          <cell r="B168">
            <v>120</v>
          </cell>
          <cell r="C168">
            <v>30</v>
          </cell>
          <cell r="D168">
            <v>3.3035603007768441E-3</v>
          </cell>
          <cell r="E168">
            <v>0.19879999999999853</v>
          </cell>
          <cell r="F168">
            <v>60.177500000000002</v>
          </cell>
          <cell r="G168">
            <v>60.376300000000001</v>
          </cell>
          <cell r="H168">
            <v>4.8439669221946929E-3</v>
          </cell>
          <cell r="I168">
            <v>0.35309999999999775</v>
          </cell>
          <cell r="J168">
            <v>72.894800000000004</v>
          </cell>
          <cell r="K168">
            <v>73.247900000000001</v>
          </cell>
          <cell r="L168">
            <v>6.7382990347840564E-3</v>
          </cell>
          <cell r="M168">
            <v>3.6999999999999256E-3</v>
          </cell>
          <cell r="N168">
            <v>0.54910000000000003</v>
          </cell>
          <cell r="O168">
            <v>0.55279999999999996</v>
          </cell>
          <cell r="P168">
            <v>2.6415976055944334E-3</v>
          </cell>
          <cell r="Q168">
            <v>0.28490000000000748</v>
          </cell>
          <cell r="R168">
            <v>107.8514</v>
          </cell>
          <cell r="S168">
            <v>108.13630000000001</v>
          </cell>
          <cell r="T168">
            <v>6.0636877899955697E-3</v>
          </cell>
          <cell r="U168">
            <v>0.2862000000000009</v>
          </cell>
          <cell r="V168">
            <v>47.198999999999998</v>
          </cell>
          <cell r="W168">
            <v>47.485199999999999</v>
          </cell>
          <cell r="X168">
            <v>1.6477103189229778E-3</v>
          </cell>
          <cell r="Y168">
            <v>7.5099999999999056E-2</v>
          </cell>
          <cell r="Z168">
            <v>45.578400000000002</v>
          </cell>
          <cell r="AA168">
            <v>45.653500000000001</v>
          </cell>
          <cell r="AB168">
            <v>4.2575512345061056E-3</v>
          </cell>
          <cell r="AC168">
            <v>0.20859999999999701</v>
          </cell>
          <cell r="AD168">
            <v>48.9953</v>
          </cell>
          <cell r="AE168">
            <v>49.203899999999997</v>
          </cell>
          <cell r="AF168">
            <v>3.2842727289375535E-3</v>
          </cell>
          <cell r="AG168">
            <v>5.379999999999896E-2</v>
          </cell>
          <cell r="AH168">
            <v>16.3811</v>
          </cell>
          <cell r="AI168">
            <v>16.434899999999999</v>
          </cell>
          <cell r="AJ168">
            <v>3.0457263248685742E-3</v>
          </cell>
          <cell r="AK168">
            <v>4.8428571428572757E-2</v>
          </cell>
          <cell r="AL168">
            <v>15.900499999999999</v>
          </cell>
          <cell r="AM168">
            <v>15.948928571428572</v>
          </cell>
          <cell r="AN168">
            <v>4.7130906091669414E-3</v>
          </cell>
          <cell r="AO168">
            <v>3.5999999999999845E-2</v>
          </cell>
          <cell r="AP168">
            <v>7.6383000000000001</v>
          </cell>
          <cell r="AQ168">
            <v>7.6742999999999997</v>
          </cell>
          <cell r="AR168">
            <v>4.5239504675548086E-4</v>
          </cell>
          <cell r="AS168">
            <v>1.8799999999998818E-2</v>
          </cell>
          <cell r="AT168">
            <v>41.556600000000003</v>
          </cell>
          <cell r="AU168">
            <v>41.575400000000002</v>
          </cell>
          <cell r="AV168">
            <v>4.3221559931069702E-3</v>
          </cell>
          <cell r="AW168">
            <v>0.15299999999999361</v>
          </cell>
          <cell r="AX168">
            <v>35.399000000000001</v>
          </cell>
          <cell r="AY168">
            <v>35.551999999999992</v>
          </cell>
          <cell r="AZ168">
            <v>3.0720364622798322E-3</v>
          </cell>
          <cell r="BA168">
            <v>2.3571428571426929E-2</v>
          </cell>
          <cell r="BB168">
            <v>7.6729000000000003</v>
          </cell>
          <cell r="BC168">
            <v>7.6964714285714271</v>
          </cell>
        </row>
        <row r="169">
          <cell r="B169">
            <v>121</v>
          </cell>
          <cell r="C169">
            <v>1</v>
          </cell>
          <cell r="D169">
            <v>1.1936250924065713E-4</v>
          </cell>
          <cell r="E169">
            <v>7.2066666666666867E-3</v>
          </cell>
          <cell r="F169">
            <v>60.376300000000001</v>
          </cell>
          <cell r="G169">
            <v>60.383506666666669</v>
          </cell>
          <cell r="H169">
            <v>1.6541998701214274E-4</v>
          </cell>
          <cell r="I169">
            <v>1.211666666666673E-2</v>
          </cell>
          <cell r="J169">
            <v>73.247900000000001</v>
          </cell>
          <cell r="K169">
            <v>73.260016666666672</v>
          </cell>
          <cell r="L169">
            <v>2.1707670043415631E-4</v>
          </cell>
          <cell r="M169">
            <v>1.2000000000000159E-4</v>
          </cell>
          <cell r="N169">
            <v>0.55279999999999996</v>
          </cell>
          <cell r="O169">
            <v>0.55291999999999997</v>
          </cell>
          <cell r="P169">
            <v>1.0351134016359966E-4</v>
          </cell>
          <cell r="Q169">
            <v>1.1193333333333062E-2</v>
          </cell>
          <cell r="R169">
            <v>108.13630000000001</v>
          </cell>
          <cell r="S169">
            <v>108.14749333333334</v>
          </cell>
          <cell r="T169">
            <v>2.0034312445421784E-4</v>
          </cell>
          <cell r="U169">
            <v>9.5133333333334257E-3</v>
          </cell>
          <cell r="V169">
            <v>47.485199999999999</v>
          </cell>
          <cell r="W169">
            <v>47.49471333333333</v>
          </cell>
          <cell r="X169">
            <v>7.5131150952280565E-5</v>
          </cell>
          <cell r="Y169">
            <v>3.4299999999999405E-3</v>
          </cell>
          <cell r="Z169">
            <v>45.653500000000001</v>
          </cell>
          <cell r="AA169">
            <v>45.656930000000003</v>
          </cell>
          <cell r="AB169">
            <v>1.4680408124830417E-4</v>
          </cell>
          <cell r="AC169">
            <v>7.2233333333334331E-3</v>
          </cell>
          <cell r="AD169">
            <v>49.203899999999997</v>
          </cell>
          <cell r="AE169">
            <v>49.211123333333333</v>
          </cell>
          <cell r="AF169">
            <v>1.1783866446809249E-4</v>
          </cell>
          <cell r="AG169">
            <v>1.9366666666666532E-3</v>
          </cell>
          <cell r="AH169">
            <v>16.434899999999999</v>
          </cell>
          <cell r="AI169">
            <v>16.436836666666665</v>
          </cell>
          <cell r="AJ169">
            <v>1.0152421082895247E-4</v>
          </cell>
          <cell r="AK169">
            <v>1.6142857142857586E-3</v>
          </cell>
          <cell r="AL169">
            <v>15.900499999999999</v>
          </cell>
          <cell r="AM169">
            <v>15.902114285714285</v>
          </cell>
          <cell r="AN169">
            <v>1.571030203055647E-4</v>
          </cell>
          <cell r="AO169">
            <v>1.1999999999999947E-3</v>
          </cell>
          <cell r="AP169">
            <v>7.6383000000000001</v>
          </cell>
          <cell r="AQ169">
            <v>7.6395</v>
          </cell>
          <cell r="AR169">
            <v>4.1691320668792604E-5</v>
          </cell>
          <cell r="AS169">
            <v>1.73333333333332E-3</v>
          </cell>
          <cell r="AT169">
            <v>41.575400000000002</v>
          </cell>
          <cell r="AU169">
            <v>41.577133333333336</v>
          </cell>
          <cell r="AV169">
            <v>1.4407186643689899E-4</v>
          </cell>
          <cell r="AW169">
            <v>5.099999999999787E-3</v>
          </cell>
          <cell r="AX169">
            <v>35.399000000000001</v>
          </cell>
          <cell r="AY169">
            <v>35.4041</v>
          </cell>
          <cell r="AZ169">
            <v>1.0240121540932774E-4</v>
          </cell>
          <cell r="BA169">
            <v>7.8571428571423089E-4</v>
          </cell>
          <cell r="BB169">
            <v>7.6729000000000003</v>
          </cell>
          <cell r="BC169">
            <v>7.6736857142857149</v>
          </cell>
        </row>
        <row r="170">
          <cell r="B170">
            <v>122</v>
          </cell>
          <cell r="C170">
            <v>2</v>
          </cell>
          <cell r="D170">
            <v>2.3872501848131426E-4</v>
          </cell>
          <cell r="E170">
            <v>1.4413333333333373E-2</v>
          </cell>
          <cell r="F170">
            <v>60.376300000000001</v>
          </cell>
          <cell r="G170">
            <v>60.390713333333331</v>
          </cell>
          <cell r="H170">
            <v>3.3083997402428547E-4</v>
          </cell>
          <cell r="I170">
            <v>2.4233333333333461E-2</v>
          </cell>
          <cell r="J170">
            <v>73.247900000000001</v>
          </cell>
          <cell r="K170">
            <v>73.272133333333329</v>
          </cell>
          <cell r="L170">
            <v>4.3415340086831261E-4</v>
          </cell>
          <cell r="M170">
            <v>2.4000000000000318E-4</v>
          </cell>
          <cell r="N170">
            <v>0.55279999999999996</v>
          </cell>
          <cell r="O170">
            <v>0.55303999999999998</v>
          </cell>
          <cell r="P170">
            <v>2.0702268032719932E-4</v>
          </cell>
          <cell r="Q170">
            <v>2.2386666666666125E-2</v>
          </cell>
          <cell r="R170">
            <v>108.13630000000001</v>
          </cell>
          <cell r="S170">
            <v>108.15868666666667</v>
          </cell>
          <cell r="T170">
            <v>4.0068624890843567E-4</v>
          </cell>
          <cell r="U170">
            <v>1.9026666666666851E-2</v>
          </cell>
          <cell r="V170">
            <v>47.485199999999999</v>
          </cell>
          <cell r="W170">
            <v>47.504226666666668</v>
          </cell>
          <cell r="X170">
            <v>1.5026230190456113E-4</v>
          </cell>
          <cell r="Y170">
            <v>6.8599999999998809E-3</v>
          </cell>
          <cell r="Z170">
            <v>45.653500000000001</v>
          </cell>
          <cell r="AA170">
            <v>45.660360000000004</v>
          </cell>
          <cell r="AB170">
            <v>2.9360816249660834E-4</v>
          </cell>
          <cell r="AC170">
            <v>1.4446666666666866E-2</v>
          </cell>
          <cell r="AD170">
            <v>49.203899999999997</v>
          </cell>
          <cell r="AE170">
            <v>49.218346666666662</v>
          </cell>
          <cell r="AF170">
            <v>2.3567732893618499E-4</v>
          </cell>
          <cell r="AG170">
            <v>3.8733333333333063E-3</v>
          </cell>
          <cell r="AH170">
            <v>16.434899999999999</v>
          </cell>
          <cell r="AI170">
            <v>16.438773333333334</v>
          </cell>
          <cell r="AJ170">
            <v>2.0304842165790493E-4</v>
          </cell>
          <cell r="AK170">
            <v>3.2285714285715172E-3</v>
          </cell>
          <cell r="AL170">
            <v>15.900499999999999</v>
          </cell>
          <cell r="AM170">
            <v>15.903728571428571</v>
          </cell>
          <cell r="AN170">
            <v>3.142060406111294E-4</v>
          </cell>
          <cell r="AO170">
            <v>2.3999999999999894E-3</v>
          </cell>
          <cell r="AP170">
            <v>7.6383000000000001</v>
          </cell>
          <cell r="AQ170">
            <v>7.6406999999999998</v>
          </cell>
          <cell r="AR170">
            <v>8.3382641337585207E-5</v>
          </cell>
          <cell r="AS170">
            <v>3.4666666666666401E-3</v>
          </cell>
          <cell r="AT170">
            <v>41.575400000000002</v>
          </cell>
          <cell r="AU170">
            <v>41.57886666666667</v>
          </cell>
          <cell r="AV170">
            <v>2.8814373287379798E-4</v>
          </cell>
          <cell r="AW170">
            <v>1.0199999999999574E-2</v>
          </cell>
          <cell r="AX170">
            <v>35.399000000000001</v>
          </cell>
          <cell r="AY170">
            <v>35.409199999999998</v>
          </cell>
          <cell r="AZ170">
            <v>2.0480243081865548E-4</v>
          </cell>
          <cell r="BA170">
            <v>1.5714285714284618E-3</v>
          </cell>
          <cell r="BB170">
            <v>7.6729000000000003</v>
          </cell>
          <cell r="BC170">
            <v>7.6744714285714286</v>
          </cell>
        </row>
        <row r="171">
          <cell r="B171">
            <v>123</v>
          </cell>
          <cell r="C171">
            <v>3</v>
          </cell>
          <cell r="D171">
            <v>3.5808752772197142E-4</v>
          </cell>
          <cell r="E171">
            <v>2.1620000000000063E-2</v>
          </cell>
          <cell r="F171">
            <v>60.376300000000001</v>
          </cell>
          <cell r="G171">
            <v>60.397919999999999</v>
          </cell>
          <cell r="H171">
            <v>4.9625996103642826E-4</v>
          </cell>
          <cell r="I171">
            <v>3.6350000000000195E-2</v>
          </cell>
          <cell r="J171">
            <v>73.247900000000001</v>
          </cell>
          <cell r="K171">
            <v>73.28425</v>
          </cell>
          <cell r="L171">
            <v>6.5123010130246884E-4</v>
          </cell>
          <cell r="M171">
            <v>3.6000000000000474E-4</v>
          </cell>
          <cell r="N171">
            <v>0.55279999999999996</v>
          </cell>
          <cell r="O171">
            <v>0.55315999999999999</v>
          </cell>
          <cell r="P171">
            <v>3.1053402049079895E-4</v>
          </cell>
          <cell r="Q171">
            <v>3.3579999999999187E-2</v>
          </cell>
          <cell r="R171">
            <v>108.13630000000001</v>
          </cell>
          <cell r="S171">
            <v>108.16988000000001</v>
          </cell>
          <cell r="T171">
            <v>6.0102937336265351E-4</v>
          </cell>
          <cell r="U171">
            <v>2.8540000000000277E-2</v>
          </cell>
          <cell r="V171">
            <v>47.485199999999999</v>
          </cell>
          <cell r="W171">
            <v>47.513739999999999</v>
          </cell>
          <cell r="X171">
            <v>2.2539345285684168E-4</v>
          </cell>
          <cell r="Y171">
            <v>1.0289999999999822E-2</v>
          </cell>
          <cell r="Z171">
            <v>45.653500000000001</v>
          </cell>
          <cell r="AA171">
            <v>45.663789999999999</v>
          </cell>
          <cell r="AB171">
            <v>4.4041224374491254E-4</v>
          </cell>
          <cell r="AC171">
            <v>2.16700000000003E-2</v>
          </cell>
          <cell r="AD171">
            <v>49.203899999999997</v>
          </cell>
          <cell r="AE171">
            <v>49.225569999999998</v>
          </cell>
          <cell r="AF171">
            <v>3.535159934042775E-4</v>
          </cell>
          <cell r="AG171">
            <v>5.8099999999999593E-3</v>
          </cell>
          <cell r="AH171">
            <v>16.434899999999999</v>
          </cell>
          <cell r="AI171">
            <v>16.440709999999999</v>
          </cell>
          <cell r="AJ171">
            <v>3.045726324868574E-4</v>
          </cell>
          <cell r="AK171">
            <v>4.8428571428572754E-3</v>
          </cell>
          <cell r="AL171">
            <v>15.900499999999999</v>
          </cell>
          <cell r="AM171">
            <v>15.905342857142857</v>
          </cell>
          <cell r="AN171">
            <v>4.7130906091669405E-4</v>
          </cell>
          <cell r="AO171">
            <v>3.5999999999999843E-3</v>
          </cell>
          <cell r="AP171">
            <v>7.6383000000000001</v>
          </cell>
          <cell r="AQ171">
            <v>7.6418999999999997</v>
          </cell>
          <cell r="AR171">
            <v>1.2507396200637781E-4</v>
          </cell>
          <cell r="AS171">
            <v>5.1999999999999599E-3</v>
          </cell>
          <cell r="AT171">
            <v>41.575400000000002</v>
          </cell>
          <cell r="AU171">
            <v>41.580600000000004</v>
          </cell>
          <cell r="AV171">
            <v>4.32215599310697E-4</v>
          </cell>
          <cell r="AW171">
            <v>1.5299999999999361E-2</v>
          </cell>
          <cell r="AX171">
            <v>35.399000000000001</v>
          </cell>
          <cell r="AY171">
            <v>35.414299999999997</v>
          </cell>
          <cell r="AZ171">
            <v>3.0720364622798321E-4</v>
          </cell>
          <cell r="BA171">
            <v>2.3571428571426928E-3</v>
          </cell>
          <cell r="BB171">
            <v>7.6729000000000003</v>
          </cell>
          <cell r="BC171">
            <v>7.6752571428571432</v>
          </cell>
        </row>
        <row r="172">
          <cell r="B172">
            <v>124</v>
          </cell>
          <cell r="C172">
            <v>4</v>
          </cell>
          <cell r="D172">
            <v>4.7745003696262852E-4</v>
          </cell>
          <cell r="E172">
            <v>2.8826666666666747E-2</v>
          </cell>
          <cell r="F172">
            <v>60.376300000000001</v>
          </cell>
          <cell r="G172">
            <v>60.405126666666668</v>
          </cell>
          <cell r="H172">
            <v>6.6167994804857094E-4</v>
          </cell>
          <cell r="I172">
            <v>4.8466666666666922E-2</v>
          </cell>
          <cell r="J172">
            <v>73.247900000000001</v>
          </cell>
          <cell r="K172">
            <v>73.296366666666671</v>
          </cell>
          <cell r="L172">
            <v>8.6830680173662523E-4</v>
          </cell>
          <cell r="M172">
            <v>4.8000000000000635E-4</v>
          </cell>
          <cell r="N172">
            <v>0.55279999999999996</v>
          </cell>
          <cell r="O172">
            <v>0.55327999999999999</v>
          </cell>
          <cell r="P172">
            <v>4.1404536065439864E-4</v>
          </cell>
          <cell r="Q172">
            <v>4.4773333333332249E-2</v>
          </cell>
          <cell r="R172">
            <v>108.13630000000001</v>
          </cell>
          <cell r="S172">
            <v>108.18107333333334</v>
          </cell>
          <cell r="T172">
            <v>8.0137249781687134E-4</v>
          </cell>
          <cell r="U172">
            <v>3.8053333333333703E-2</v>
          </cell>
          <cell r="V172">
            <v>47.485199999999999</v>
          </cell>
          <cell r="W172">
            <v>47.523253333333329</v>
          </cell>
          <cell r="X172">
            <v>3.0052460380912226E-4</v>
          </cell>
          <cell r="Y172">
            <v>1.3719999999999762E-2</v>
          </cell>
          <cell r="Z172">
            <v>45.653500000000001</v>
          </cell>
          <cell r="AA172">
            <v>45.66722</v>
          </cell>
          <cell r="AB172">
            <v>5.8721632499321669E-4</v>
          </cell>
          <cell r="AC172">
            <v>2.8893333333333732E-2</v>
          </cell>
          <cell r="AD172">
            <v>49.203899999999997</v>
          </cell>
          <cell r="AE172">
            <v>49.232793333333333</v>
          </cell>
          <cell r="AF172">
            <v>4.7135465787236997E-4</v>
          </cell>
          <cell r="AG172">
            <v>7.7466666666666127E-3</v>
          </cell>
          <cell r="AH172">
            <v>16.434899999999999</v>
          </cell>
          <cell r="AI172">
            <v>16.442646666666665</v>
          </cell>
          <cell r="AJ172">
            <v>4.0609684331580987E-4</v>
          </cell>
          <cell r="AK172">
            <v>6.4571428571430344E-3</v>
          </cell>
          <cell r="AL172">
            <v>15.900499999999999</v>
          </cell>
          <cell r="AM172">
            <v>15.906957142857141</v>
          </cell>
          <cell r="AN172">
            <v>6.284120812222588E-4</v>
          </cell>
          <cell r="AO172">
            <v>4.7999999999999788E-3</v>
          </cell>
          <cell r="AP172">
            <v>7.6383000000000001</v>
          </cell>
          <cell r="AQ172">
            <v>7.6431000000000004</v>
          </cell>
          <cell r="AR172">
            <v>1.6676528267517041E-4</v>
          </cell>
          <cell r="AS172">
            <v>6.9333333333332801E-3</v>
          </cell>
          <cell r="AT172">
            <v>41.575400000000002</v>
          </cell>
          <cell r="AU172">
            <v>41.582333333333338</v>
          </cell>
          <cell r="AV172">
            <v>5.7628746574759596E-4</v>
          </cell>
          <cell r="AW172">
            <v>2.0399999999999148E-2</v>
          </cell>
          <cell r="AX172">
            <v>35.399000000000001</v>
          </cell>
          <cell r="AY172">
            <v>35.419400000000003</v>
          </cell>
          <cell r="AZ172">
            <v>4.0960486163731097E-4</v>
          </cell>
          <cell r="BA172">
            <v>3.1428571428569235E-3</v>
          </cell>
          <cell r="BB172">
            <v>7.6729000000000003</v>
          </cell>
          <cell r="BC172">
            <v>7.6760428571428569</v>
          </cell>
        </row>
        <row r="173">
          <cell r="B173">
            <v>125</v>
          </cell>
          <cell r="C173">
            <v>5</v>
          </cell>
          <cell r="D173">
            <v>5.9681254620328568E-4</v>
          </cell>
          <cell r="E173">
            <v>3.6033333333333438E-2</v>
          </cell>
          <cell r="F173">
            <v>60.376300000000001</v>
          </cell>
          <cell r="G173">
            <v>60.412333333333336</v>
          </cell>
          <cell r="H173">
            <v>8.2709993506071373E-4</v>
          </cell>
          <cell r="I173">
            <v>6.0583333333333655E-2</v>
          </cell>
          <cell r="J173">
            <v>73.247900000000001</v>
          </cell>
          <cell r="K173">
            <v>73.308483333333328</v>
          </cell>
          <cell r="L173">
            <v>1.0853835021707816E-3</v>
          </cell>
          <cell r="M173">
            <v>6.0000000000000797E-4</v>
          </cell>
          <cell r="N173">
            <v>0.55279999999999996</v>
          </cell>
          <cell r="O173">
            <v>0.5534</v>
          </cell>
          <cell r="P173">
            <v>5.1755670081799832E-4</v>
          </cell>
          <cell r="Q173">
            <v>5.5966666666665311E-2</v>
          </cell>
          <cell r="R173">
            <v>108.13630000000001</v>
          </cell>
          <cell r="S173">
            <v>108.19226666666667</v>
          </cell>
          <cell r="T173">
            <v>1.0017156222710893E-3</v>
          </cell>
          <cell r="U173">
            <v>4.7566666666667125E-2</v>
          </cell>
          <cell r="V173">
            <v>47.485199999999999</v>
          </cell>
          <cell r="W173">
            <v>47.532766666666667</v>
          </cell>
          <cell r="X173">
            <v>3.7565575476140281E-4</v>
          </cell>
          <cell r="Y173">
            <v>1.7149999999999704E-2</v>
          </cell>
          <cell r="Z173">
            <v>45.653500000000001</v>
          </cell>
          <cell r="AA173">
            <v>45.670650000000002</v>
          </cell>
          <cell r="AB173">
            <v>7.3402040624152094E-4</v>
          </cell>
          <cell r="AC173">
            <v>3.6116666666667165E-2</v>
          </cell>
          <cell r="AD173">
            <v>49.203899999999997</v>
          </cell>
          <cell r="AE173">
            <v>49.240016666666662</v>
          </cell>
          <cell r="AF173">
            <v>5.891933223404626E-4</v>
          </cell>
          <cell r="AG173">
            <v>9.6833333333332661E-3</v>
          </cell>
          <cell r="AH173">
            <v>16.434899999999999</v>
          </cell>
          <cell r="AI173">
            <v>16.444583333333334</v>
          </cell>
          <cell r="AJ173">
            <v>5.0762105414476233E-4</v>
          </cell>
          <cell r="AK173">
            <v>8.0714285714287935E-3</v>
          </cell>
          <cell r="AL173">
            <v>15.900499999999999</v>
          </cell>
          <cell r="AM173">
            <v>15.908571428571427</v>
          </cell>
          <cell r="AN173">
            <v>7.8551510152782345E-4</v>
          </cell>
          <cell r="AO173">
            <v>5.9999999999999732E-3</v>
          </cell>
          <cell r="AP173">
            <v>7.6383000000000001</v>
          </cell>
          <cell r="AQ173">
            <v>7.6443000000000003</v>
          </cell>
          <cell r="AR173">
            <v>2.0845660334396302E-4</v>
          </cell>
          <cell r="AS173">
            <v>8.6666666666666003E-3</v>
          </cell>
          <cell r="AT173">
            <v>41.575400000000002</v>
          </cell>
          <cell r="AU173">
            <v>41.584066666666672</v>
          </cell>
          <cell r="AV173">
            <v>7.2035933218449492E-4</v>
          </cell>
          <cell r="AW173">
            <v>2.5499999999998937E-2</v>
          </cell>
          <cell r="AX173">
            <v>35.399000000000001</v>
          </cell>
          <cell r="AY173">
            <v>35.424500000000002</v>
          </cell>
          <cell r="AZ173">
            <v>5.1200607704663867E-4</v>
          </cell>
          <cell r="BA173">
            <v>3.9285714285711548E-3</v>
          </cell>
          <cell r="BB173">
            <v>7.6729000000000003</v>
          </cell>
          <cell r="BC173">
            <v>7.6768285714285716</v>
          </cell>
        </row>
        <row r="174">
          <cell r="B174">
            <v>126</v>
          </cell>
          <cell r="C174">
            <v>6</v>
          </cell>
          <cell r="D174">
            <v>7.1617505544394283E-4</v>
          </cell>
          <cell r="E174">
            <v>4.3240000000000126E-2</v>
          </cell>
          <cell r="F174">
            <v>60.376300000000001</v>
          </cell>
          <cell r="G174">
            <v>60.419539999999998</v>
          </cell>
          <cell r="H174">
            <v>9.9251992207285652E-4</v>
          </cell>
          <cell r="I174">
            <v>7.2700000000000389E-2</v>
          </cell>
          <cell r="J174">
            <v>73.247900000000001</v>
          </cell>
          <cell r="K174">
            <v>73.320599999999999</v>
          </cell>
          <cell r="L174">
            <v>1.3024602026049377E-3</v>
          </cell>
          <cell r="M174">
            <v>7.2000000000000948E-4</v>
          </cell>
          <cell r="N174">
            <v>0.55279999999999996</v>
          </cell>
          <cell r="O174">
            <v>0.55352000000000001</v>
          </cell>
          <cell r="P174">
            <v>6.210680409815979E-4</v>
          </cell>
          <cell r="Q174">
            <v>6.7159999999998374E-2</v>
          </cell>
          <cell r="R174">
            <v>108.13630000000001</v>
          </cell>
          <cell r="S174">
            <v>108.20346000000001</v>
          </cell>
          <cell r="T174">
            <v>1.202058746725307E-3</v>
          </cell>
          <cell r="U174">
            <v>5.7080000000000554E-2</v>
          </cell>
          <cell r="V174">
            <v>47.485199999999999</v>
          </cell>
          <cell r="W174">
            <v>47.542279999999998</v>
          </cell>
          <cell r="X174">
            <v>4.5078690571368336E-4</v>
          </cell>
          <cell r="Y174">
            <v>2.0579999999999644E-2</v>
          </cell>
          <cell r="Z174">
            <v>45.653500000000001</v>
          </cell>
          <cell r="AA174">
            <v>45.674080000000004</v>
          </cell>
          <cell r="AB174">
            <v>8.8082448748982509E-4</v>
          </cell>
          <cell r="AC174">
            <v>4.33400000000006E-2</v>
          </cell>
          <cell r="AD174">
            <v>49.203899999999997</v>
          </cell>
          <cell r="AE174">
            <v>49.247239999999998</v>
          </cell>
          <cell r="AF174">
            <v>7.0703198680855501E-4</v>
          </cell>
          <cell r="AG174">
            <v>1.1619999999999919E-2</v>
          </cell>
          <cell r="AH174">
            <v>16.434899999999999</v>
          </cell>
          <cell r="AI174">
            <v>16.44652</v>
          </cell>
          <cell r="AJ174">
            <v>6.091452649737148E-4</v>
          </cell>
          <cell r="AK174">
            <v>9.6857142857145508E-3</v>
          </cell>
          <cell r="AL174">
            <v>15.900499999999999</v>
          </cell>
          <cell r="AM174">
            <v>15.910185714285713</v>
          </cell>
          <cell r="AN174">
            <v>9.426181218333881E-4</v>
          </cell>
          <cell r="AO174">
            <v>7.1999999999999686E-3</v>
          </cell>
          <cell r="AP174">
            <v>7.6383000000000001</v>
          </cell>
          <cell r="AQ174">
            <v>7.6455000000000002</v>
          </cell>
          <cell r="AR174">
            <v>2.5014792401275562E-4</v>
          </cell>
          <cell r="AS174">
            <v>1.039999999999992E-2</v>
          </cell>
          <cell r="AT174">
            <v>41.575400000000002</v>
          </cell>
          <cell r="AU174">
            <v>41.585799999999999</v>
          </cell>
          <cell r="AV174">
            <v>8.6443119862139399E-4</v>
          </cell>
          <cell r="AW174">
            <v>3.0599999999998722E-2</v>
          </cell>
          <cell r="AX174">
            <v>35.399000000000001</v>
          </cell>
          <cell r="AY174">
            <v>35.429600000000001</v>
          </cell>
          <cell r="AZ174">
            <v>6.1440729245596643E-4</v>
          </cell>
          <cell r="BA174">
            <v>4.7142857142853855E-3</v>
          </cell>
          <cell r="BB174">
            <v>7.6729000000000003</v>
          </cell>
          <cell r="BC174">
            <v>7.6776142857142853</v>
          </cell>
        </row>
        <row r="175">
          <cell r="B175">
            <v>127</v>
          </cell>
          <cell r="C175">
            <v>7</v>
          </cell>
          <cell r="D175">
            <v>8.3553756468459999E-4</v>
          </cell>
          <cell r="E175">
            <v>5.0446666666666813E-2</v>
          </cell>
          <cell r="F175">
            <v>60.376300000000001</v>
          </cell>
          <cell r="G175">
            <v>60.426746666666666</v>
          </cell>
          <cell r="H175">
            <v>1.1579399090849991E-3</v>
          </cell>
          <cell r="I175">
            <v>8.4816666666667123E-2</v>
          </cell>
          <cell r="J175">
            <v>73.247900000000001</v>
          </cell>
          <cell r="K175">
            <v>73.33271666666667</v>
          </cell>
          <cell r="L175">
            <v>1.519536903039094E-3</v>
          </cell>
          <cell r="M175">
            <v>8.4000000000001109E-4</v>
          </cell>
          <cell r="N175">
            <v>0.55279999999999996</v>
          </cell>
          <cell r="O175">
            <v>0.55364000000000002</v>
          </cell>
          <cell r="P175">
            <v>7.2457938114519759E-4</v>
          </cell>
          <cell r="Q175">
            <v>7.8353333333331443E-2</v>
          </cell>
          <cell r="R175">
            <v>108.13630000000001</v>
          </cell>
          <cell r="S175">
            <v>108.21465333333333</v>
          </cell>
          <cell r="T175">
            <v>1.402401871179525E-3</v>
          </cell>
          <cell r="U175">
            <v>6.6593333333333976E-2</v>
          </cell>
          <cell r="V175">
            <v>47.485199999999999</v>
          </cell>
          <cell r="W175">
            <v>47.551793333333336</v>
          </cell>
          <cell r="X175">
            <v>5.2591805666596392E-4</v>
          </cell>
          <cell r="Y175">
            <v>2.4009999999999584E-2</v>
          </cell>
          <cell r="Z175">
            <v>45.653500000000001</v>
          </cell>
          <cell r="AA175">
            <v>45.677509999999998</v>
          </cell>
          <cell r="AB175">
            <v>1.0276285687381293E-3</v>
          </cell>
          <cell r="AC175">
            <v>5.0563333333334036E-2</v>
          </cell>
          <cell r="AD175">
            <v>49.203899999999997</v>
          </cell>
          <cell r="AE175">
            <v>49.254463333333334</v>
          </cell>
          <cell r="AF175">
            <v>8.2487065127664742E-4</v>
          </cell>
          <cell r="AG175">
            <v>1.3556666666666573E-2</v>
          </cell>
          <cell r="AH175">
            <v>16.434899999999999</v>
          </cell>
          <cell r="AI175">
            <v>16.448456666666665</v>
          </cell>
          <cell r="AJ175">
            <v>7.1066947580266727E-4</v>
          </cell>
          <cell r="AK175">
            <v>1.130000000000031E-2</v>
          </cell>
          <cell r="AL175">
            <v>15.900499999999999</v>
          </cell>
          <cell r="AM175">
            <v>15.911799999999999</v>
          </cell>
          <cell r="AN175">
            <v>1.0997211421389529E-3</v>
          </cell>
          <cell r="AO175">
            <v>8.3999999999999631E-3</v>
          </cell>
          <cell r="AP175">
            <v>7.6383000000000001</v>
          </cell>
          <cell r="AQ175">
            <v>7.6467000000000001</v>
          </cell>
          <cell r="AR175">
            <v>2.918392446815482E-4</v>
          </cell>
          <cell r="AS175">
            <v>1.2133333333333241E-2</v>
          </cell>
          <cell r="AT175">
            <v>41.575400000000002</v>
          </cell>
          <cell r="AU175">
            <v>41.587533333333333</v>
          </cell>
          <cell r="AV175">
            <v>1.008503065058293E-3</v>
          </cell>
          <cell r="AW175">
            <v>3.5699999999998511E-2</v>
          </cell>
          <cell r="AX175">
            <v>35.399000000000001</v>
          </cell>
          <cell r="AY175">
            <v>35.434699999999999</v>
          </cell>
          <cell r="AZ175">
            <v>7.1680850786529418E-4</v>
          </cell>
          <cell r="BA175">
            <v>5.4999999999996163E-3</v>
          </cell>
          <cell r="BB175">
            <v>7.6729000000000003</v>
          </cell>
          <cell r="BC175">
            <v>7.6783999999999999</v>
          </cell>
        </row>
        <row r="176">
          <cell r="B176">
            <v>128</v>
          </cell>
          <cell r="C176">
            <v>8</v>
          </cell>
          <cell r="D176">
            <v>9.5490007392525704E-4</v>
          </cell>
          <cell r="E176">
            <v>5.7653333333333494E-2</v>
          </cell>
          <cell r="F176">
            <v>60.376300000000001</v>
          </cell>
          <cell r="G176">
            <v>60.433953333333335</v>
          </cell>
          <cell r="H176">
            <v>1.3233598960971419E-3</v>
          </cell>
          <cell r="I176">
            <v>9.6933333333333843E-2</v>
          </cell>
          <cell r="J176">
            <v>73.247900000000001</v>
          </cell>
          <cell r="K176">
            <v>73.344833333333341</v>
          </cell>
          <cell r="L176">
            <v>1.7366136034732505E-3</v>
          </cell>
          <cell r="M176">
            <v>9.6000000000001271E-4</v>
          </cell>
          <cell r="N176">
            <v>0.55279999999999996</v>
          </cell>
          <cell r="O176">
            <v>0.55375999999999992</v>
          </cell>
          <cell r="P176">
            <v>8.2809072130879727E-4</v>
          </cell>
          <cell r="Q176">
            <v>8.9546666666664498E-2</v>
          </cell>
          <cell r="R176">
            <v>108.13630000000001</v>
          </cell>
          <cell r="S176">
            <v>108.22584666666667</v>
          </cell>
          <cell r="T176">
            <v>1.6027449956337427E-3</v>
          </cell>
          <cell r="U176">
            <v>7.6106666666667405E-2</v>
          </cell>
          <cell r="V176">
            <v>47.485199999999999</v>
          </cell>
          <cell r="W176">
            <v>47.561306666666667</v>
          </cell>
          <cell r="X176">
            <v>6.0104920761824452E-4</v>
          </cell>
          <cell r="Y176">
            <v>2.7439999999999524E-2</v>
          </cell>
          <cell r="Z176">
            <v>45.653500000000001</v>
          </cell>
          <cell r="AA176">
            <v>45.68094</v>
          </cell>
          <cell r="AB176">
            <v>1.1744326499864334E-3</v>
          </cell>
          <cell r="AC176">
            <v>5.7786666666667465E-2</v>
          </cell>
          <cell r="AD176">
            <v>49.203899999999997</v>
          </cell>
          <cell r="AE176">
            <v>49.261686666666662</v>
          </cell>
          <cell r="AF176">
            <v>9.4270931574473994E-4</v>
          </cell>
          <cell r="AG176">
            <v>1.5493333333333225E-2</v>
          </cell>
          <cell r="AH176">
            <v>16.434899999999999</v>
          </cell>
          <cell r="AI176">
            <v>16.450393333333331</v>
          </cell>
          <cell r="AJ176">
            <v>8.1219368663161973E-4</v>
          </cell>
          <cell r="AK176">
            <v>1.2914285714286069E-2</v>
          </cell>
          <cell r="AL176">
            <v>15.900499999999999</v>
          </cell>
          <cell r="AM176">
            <v>15.913414285714286</v>
          </cell>
          <cell r="AN176">
            <v>1.2568241624445176E-3</v>
          </cell>
          <cell r="AO176">
            <v>9.5999999999999575E-3</v>
          </cell>
          <cell r="AP176">
            <v>7.6383000000000001</v>
          </cell>
          <cell r="AQ176">
            <v>7.6478999999999999</v>
          </cell>
          <cell r="AR176">
            <v>3.3353056535034083E-4</v>
          </cell>
          <cell r="AS176">
            <v>1.386666666666656E-2</v>
          </cell>
          <cell r="AT176">
            <v>41.575400000000002</v>
          </cell>
          <cell r="AU176">
            <v>41.589266666666667</v>
          </cell>
          <cell r="AV176">
            <v>1.1525749314951919E-3</v>
          </cell>
          <cell r="AW176">
            <v>4.0799999999998296E-2</v>
          </cell>
          <cell r="AX176">
            <v>35.399000000000001</v>
          </cell>
          <cell r="AY176">
            <v>35.439799999999998</v>
          </cell>
          <cell r="AZ176">
            <v>8.1920972327462194E-4</v>
          </cell>
          <cell r="BA176">
            <v>6.2857142857138471E-3</v>
          </cell>
          <cell r="BB176">
            <v>7.6729000000000003</v>
          </cell>
          <cell r="BC176">
            <v>7.6791857142857145</v>
          </cell>
        </row>
        <row r="177">
          <cell r="B177">
            <v>129</v>
          </cell>
          <cell r="C177">
            <v>9</v>
          </cell>
          <cell r="D177">
            <v>1.0742625831659143E-3</v>
          </cell>
          <cell r="E177">
            <v>6.4860000000000181E-2</v>
          </cell>
          <cell r="F177">
            <v>60.376300000000001</v>
          </cell>
          <cell r="G177">
            <v>60.441160000000004</v>
          </cell>
          <cell r="H177">
            <v>1.4887798831092849E-3</v>
          </cell>
          <cell r="I177">
            <v>0.10905000000000058</v>
          </cell>
          <cell r="J177">
            <v>73.247900000000001</v>
          </cell>
          <cell r="K177">
            <v>73.356949999999998</v>
          </cell>
          <cell r="L177">
            <v>1.9536903039074067E-3</v>
          </cell>
          <cell r="M177">
            <v>1.0800000000000143E-3</v>
          </cell>
          <cell r="N177">
            <v>0.55279999999999996</v>
          </cell>
          <cell r="O177">
            <v>0.55387999999999993</v>
          </cell>
          <cell r="P177">
            <v>9.3160206147239696E-4</v>
          </cell>
          <cell r="Q177">
            <v>0.10073999999999757</v>
          </cell>
          <cell r="R177">
            <v>108.13630000000001</v>
          </cell>
          <cell r="S177">
            <v>108.23704000000001</v>
          </cell>
          <cell r="T177">
            <v>1.8030881200879606E-3</v>
          </cell>
          <cell r="U177">
            <v>8.5620000000000834E-2</v>
          </cell>
          <cell r="V177">
            <v>47.485199999999999</v>
          </cell>
          <cell r="W177">
            <v>47.570819999999998</v>
          </cell>
          <cell r="X177">
            <v>6.7618035857052513E-4</v>
          </cell>
          <cell r="Y177">
            <v>3.0869999999999464E-2</v>
          </cell>
          <cell r="Z177">
            <v>45.653500000000001</v>
          </cell>
          <cell r="AA177">
            <v>45.684370000000001</v>
          </cell>
          <cell r="AB177">
            <v>1.3212367312347378E-3</v>
          </cell>
          <cell r="AC177">
            <v>6.50100000000009E-2</v>
          </cell>
          <cell r="AD177">
            <v>49.203899999999997</v>
          </cell>
          <cell r="AE177">
            <v>49.268909999999998</v>
          </cell>
          <cell r="AF177">
            <v>1.0605479802128326E-3</v>
          </cell>
          <cell r="AG177">
            <v>1.742999999999988E-2</v>
          </cell>
          <cell r="AH177">
            <v>16.434899999999999</v>
          </cell>
          <cell r="AI177">
            <v>16.45233</v>
          </cell>
          <cell r="AJ177">
            <v>9.137178974605722E-4</v>
          </cell>
          <cell r="AK177">
            <v>1.4528571428571826E-2</v>
          </cell>
          <cell r="AL177">
            <v>15.900499999999999</v>
          </cell>
          <cell r="AM177">
            <v>15.915028571428572</v>
          </cell>
          <cell r="AN177">
            <v>1.4139271827500824E-3</v>
          </cell>
          <cell r="AO177">
            <v>1.0799999999999952E-2</v>
          </cell>
          <cell r="AP177">
            <v>7.6383000000000001</v>
          </cell>
          <cell r="AQ177">
            <v>7.6490999999999998</v>
          </cell>
          <cell r="AR177">
            <v>3.7522188601913346E-4</v>
          </cell>
          <cell r="AS177">
            <v>1.5599999999999881E-2</v>
          </cell>
          <cell r="AT177">
            <v>41.575400000000002</v>
          </cell>
          <cell r="AU177">
            <v>41.591000000000001</v>
          </cell>
          <cell r="AV177">
            <v>1.2966467979320909E-3</v>
          </cell>
          <cell r="AW177">
            <v>4.5899999999998088E-2</v>
          </cell>
          <cell r="AX177">
            <v>35.399000000000001</v>
          </cell>
          <cell r="AY177">
            <v>35.444899999999997</v>
          </cell>
          <cell r="AZ177">
            <v>9.216109386839497E-4</v>
          </cell>
          <cell r="BA177">
            <v>7.0714285714280779E-3</v>
          </cell>
          <cell r="BB177">
            <v>7.6729000000000003</v>
          </cell>
          <cell r="BC177">
            <v>7.6799714285714282</v>
          </cell>
        </row>
        <row r="178">
          <cell r="B178">
            <v>130</v>
          </cell>
          <cell r="C178">
            <v>10</v>
          </cell>
          <cell r="D178">
            <v>1.1936250924065714E-3</v>
          </cell>
          <cell r="E178">
            <v>7.2066666666666876E-2</v>
          </cell>
          <cell r="F178">
            <v>60.376300000000001</v>
          </cell>
          <cell r="G178">
            <v>60.448366666666665</v>
          </cell>
          <cell r="H178">
            <v>1.6541998701214275E-3</v>
          </cell>
          <cell r="I178">
            <v>0.12116666666666731</v>
          </cell>
          <cell r="J178">
            <v>73.247900000000001</v>
          </cell>
          <cell r="K178">
            <v>73.369066666666669</v>
          </cell>
          <cell r="L178">
            <v>2.1707670043415632E-3</v>
          </cell>
          <cell r="M178">
            <v>1.2000000000000159E-3</v>
          </cell>
          <cell r="N178">
            <v>0.55279999999999996</v>
          </cell>
          <cell r="O178">
            <v>0.55399999999999994</v>
          </cell>
          <cell r="P178">
            <v>1.0351134016359966E-3</v>
          </cell>
          <cell r="Q178">
            <v>0.11193333333333062</v>
          </cell>
          <cell r="R178">
            <v>108.13630000000001</v>
          </cell>
          <cell r="S178">
            <v>108.24823333333333</v>
          </cell>
          <cell r="T178">
            <v>2.0034312445421786E-3</v>
          </cell>
          <cell r="U178">
            <v>9.513333333333425E-2</v>
          </cell>
          <cell r="V178">
            <v>47.485199999999999</v>
          </cell>
          <cell r="W178">
            <v>47.580333333333336</v>
          </cell>
          <cell r="X178">
            <v>7.5131150952280562E-4</v>
          </cell>
          <cell r="Y178">
            <v>3.4299999999999407E-2</v>
          </cell>
          <cell r="Z178">
            <v>45.653500000000001</v>
          </cell>
          <cell r="AA178">
            <v>45.687800000000003</v>
          </cell>
          <cell r="AB178">
            <v>1.4680408124830419E-3</v>
          </cell>
          <cell r="AC178">
            <v>7.2233333333334329E-2</v>
          </cell>
          <cell r="AD178">
            <v>49.203899999999997</v>
          </cell>
          <cell r="AE178">
            <v>49.276133333333334</v>
          </cell>
          <cell r="AF178">
            <v>1.1783866446809252E-3</v>
          </cell>
          <cell r="AG178">
            <v>1.9366666666666532E-2</v>
          </cell>
          <cell r="AH178">
            <v>16.434899999999999</v>
          </cell>
          <cell r="AI178">
            <v>16.454266666666665</v>
          </cell>
          <cell r="AJ178">
            <v>1.0152421082895247E-3</v>
          </cell>
          <cell r="AK178">
            <v>1.6142857142857587E-2</v>
          </cell>
          <cell r="AL178">
            <v>15.900499999999999</v>
          </cell>
          <cell r="AM178">
            <v>15.916642857142858</v>
          </cell>
          <cell r="AN178">
            <v>1.5710302030556469E-3</v>
          </cell>
          <cell r="AO178">
            <v>1.1999999999999946E-2</v>
          </cell>
          <cell r="AP178">
            <v>7.6383000000000001</v>
          </cell>
          <cell r="AQ178">
            <v>7.6502999999999997</v>
          </cell>
          <cell r="AR178">
            <v>4.1691320668792604E-4</v>
          </cell>
          <cell r="AS178">
            <v>1.7333333333333201E-2</v>
          </cell>
          <cell r="AT178">
            <v>41.575400000000002</v>
          </cell>
          <cell r="AU178">
            <v>41.592733333333335</v>
          </cell>
          <cell r="AV178">
            <v>1.4407186643689898E-3</v>
          </cell>
          <cell r="AW178">
            <v>5.0999999999997873E-2</v>
          </cell>
          <cell r="AX178">
            <v>35.399000000000001</v>
          </cell>
          <cell r="AY178">
            <v>35.449999999999996</v>
          </cell>
          <cell r="AZ178">
            <v>1.0240121540932773E-3</v>
          </cell>
          <cell r="BA178">
            <v>7.8571428571423095E-3</v>
          </cell>
          <cell r="BB178">
            <v>7.6729000000000003</v>
          </cell>
          <cell r="BC178">
            <v>7.6807571428571428</v>
          </cell>
        </row>
        <row r="179">
          <cell r="B179">
            <v>131</v>
          </cell>
          <cell r="C179">
            <v>11</v>
          </cell>
          <cell r="D179">
            <v>1.3129876016472286E-3</v>
          </cell>
          <cell r="E179">
            <v>7.9273333333333557E-2</v>
          </cell>
          <cell r="F179">
            <v>60.376300000000001</v>
          </cell>
          <cell r="G179">
            <v>60.455573333333334</v>
          </cell>
          <cell r="H179">
            <v>1.8196198571335703E-3</v>
          </cell>
          <cell r="I179">
            <v>0.13328333333333403</v>
          </cell>
          <cell r="J179">
            <v>73.247900000000001</v>
          </cell>
          <cell r="K179">
            <v>73.38118333333334</v>
          </cell>
          <cell r="L179">
            <v>2.3878437047757193E-3</v>
          </cell>
          <cell r="M179">
            <v>1.3200000000000176E-3</v>
          </cell>
          <cell r="N179">
            <v>0.55279999999999996</v>
          </cell>
          <cell r="O179">
            <v>0.55411999999999995</v>
          </cell>
          <cell r="P179">
            <v>1.1386247417995961E-3</v>
          </cell>
          <cell r="Q179">
            <v>0.12312666666666369</v>
          </cell>
          <cell r="R179">
            <v>108.13630000000001</v>
          </cell>
          <cell r="S179">
            <v>108.25942666666667</v>
          </cell>
          <cell r="T179">
            <v>2.2037743689963963E-3</v>
          </cell>
          <cell r="U179">
            <v>0.10464666666666768</v>
          </cell>
          <cell r="V179">
            <v>47.485199999999999</v>
          </cell>
          <cell r="W179">
            <v>47.589846666666666</v>
          </cell>
          <cell r="X179">
            <v>8.2644266047508623E-4</v>
          </cell>
          <cell r="Y179">
            <v>3.7729999999999347E-2</v>
          </cell>
          <cell r="Z179">
            <v>45.653500000000001</v>
          </cell>
          <cell r="AA179">
            <v>45.691229999999997</v>
          </cell>
          <cell r="AB179">
            <v>1.6148448937313459E-3</v>
          </cell>
          <cell r="AC179">
            <v>7.9456666666667772E-2</v>
          </cell>
          <cell r="AD179">
            <v>49.203899999999997</v>
          </cell>
          <cell r="AE179">
            <v>49.283356666666663</v>
          </cell>
          <cell r="AF179">
            <v>1.2962253091490174E-3</v>
          </cell>
          <cell r="AG179">
            <v>2.1303333333333185E-2</v>
          </cell>
          <cell r="AH179">
            <v>16.434899999999999</v>
          </cell>
          <cell r="AI179">
            <v>16.456203333333331</v>
          </cell>
          <cell r="AJ179">
            <v>1.116766319118477E-3</v>
          </cell>
          <cell r="AK179">
            <v>1.7757142857143342E-2</v>
          </cell>
          <cell r="AL179">
            <v>15.900499999999999</v>
          </cell>
          <cell r="AM179">
            <v>15.918257142857142</v>
          </cell>
          <cell r="AN179">
            <v>1.7281332233612117E-3</v>
          </cell>
          <cell r="AO179">
            <v>1.3199999999999943E-2</v>
          </cell>
          <cell r="AP179">
            <v>7.6383000000000001</v>
          </cell>
          <cell r="AQ179">
            <v>7.6515000000000004</v>
          </cell>
          <cell r="AR179">
            <v>4.5860452735671867E-4</v>
          </cell>
          <cell r="AS179">
            <v>1.906666666666652E-2</v>
          </cell>
          <cell r="AT179">
            <v>41.575400000000002</v>
          </cell>
          <cell r="AU179">
            <v>41.594466666666669</v>
          </cell>
          <cell r="AV179">
            <v>1.584790530805889E-3</v>
          </cell>
          <cell r="AW179">
            <v>5.6099999999997659E-2</v>
          </cell>
          <cell r="AX179">
            <v>35.399000000000001</v>
          </cell>
          <cell r="AY179">
            <v>35.455100000000002</v>
          </cell>
          <cell r="AZ179">
            <v>1.1264133695026051E-3</v>
          </cell>
          <cell r="BA179">
            <v>8.6428571428565394E-3</v>
          </cell>
          <cell r="BB179">
            <v>7.6729000000000003</v>
          </cell>
          <cell r="BC179">
            <v>7.6815428571428566</v>
          </cell>
        </row>
        <row r="180">
          <cell r="B180">
            <v>132</v>
          </cell>
          <cell r="C180">
            <v>12</v>
          </cell>
          <cell r="D180">
            <v>1.4323501108878857E-3</v>
          </cell>
          <cell r="E180">
            <v>8.6480000000000251E-2</v>
          </cell>
          <cell r="F180">
            <v>60.376300000000001</v>
          </cell>
          <cell r="G180">
            <v>60.462780000000002</v>
          </cell>
          <cell r="H180">
            <v>1.985039844145713E-3</v>
          </cell>
          <cell r="I180">
            <v>0.14540000000000078</v>
          </cell>
          <cell r="J180">
            <v>73.247900000000001</v>
          </cell>
          <cell r="K180">
            <v>73.393299999999996</v>
          </cell>
          <cell r="L180">
            <v>2.6049204052098754E-3</v>
          </cell>
          <cell r="M180">
            <v>1.440000000000019E-3</v>
          </cell>
          <cell r="N180">
            <v>0.55279999999999996</v>
          </cell>
          <cell r="O180">
            <v>0.55423999999999995</v>
          </cell>
          <cell r="P180">
            <v>1.2421360819631958E-3</v>
          </cell>
          <cell r="Q180">
            <v>0.13431999999999675</v>
          </cell>
          <cell r="R180">
            <v>108.13630000000001</v>
          </cell>
          <cell r="S180">
            <v>108.27062000000001</v>
          </cell>
          <cell r="T180">
            <v>2.404117493450614E-3</v>
          </cell>
          <cell r="U180">
            <v>0.11416000000000111</v>
          </cell>
          <cell r="V180">
            <v>47.485199999999999</v>
          </cell>
          <cell r="W180">
            <v>47.599359999999997</v>
          </cell>
          <cell r="X180">
            <v>9.0157381142736673E-4</v>
          </cell>
          <cell r="Y180">
            <v>4.1159999999999287E-2</v>
          </cell>
          <cell r="Z180">
            <v>45.653500000000001</v>
          </cell>
          <cell r="AA180">
            <v>45.694659999999999</v>
          </cell>
          <cell r="AB180">
            <v>1.7616489749796502E-3</v>
          </cell>
          <cell r="AC180">
            <v>8.6680000000001201E-2</v>
          </cell>
          <cell r="AD180">
            <v>49.203899999999997</v>
          </cell>
          <cell r="AE180">
            <v>49.290579999999999</v>
          </cell>
          <cell r="AF180">
            <v>1.41406397361711E-3</v>
          </cell>
          <cell r="AG180">
            <v>2.3239999999999837E-2</v>
          </cell>
          <cell r="AH180">
            <v>16.434899999999999</v>
          </cell>
          <cell r="AI180">
            <v>16.45814</v>
          </cell>
          <cell r="AJ180">
            <v>1.2182905299474296E-3</v>
          </cell>
          <cell r="AK180">
            <v>1.9371428571429102E-2</v>
          </cell>
          <cell r="AL180">
            <v>15.900499999999999</v>
          </cell>
          <cell r="AM180">
            <v>15.919871428571428</v>
          </cell>
          <cell r="AN180">
            <v>1.8852362436667762E-3</v>
          </cell>
          <cell r="AO180">
            <v>1.4399999999999937E-2</v>
          </cell>
          <cell r="AP180">
            <v>7.6383000000000001</v>
          </cell>
          <cell r="AQ180">
            <v>7.6527000000000003</v>
          </cell>
          <cell r="AR180">
            <v>5.0029584802551124E-4</v>
          </cell>
          <cell r="AS180">
            <v>2.0799999999999839E-2</v>
          </cell>
          <cell r="AT180">
            <v>41.575400000000002</v>
          </cell>
          <cell r="AU180">
            <v>41.596200000000003</v>
          </cell>
          <cell r="AV180">
            <v>1.728862397242788E-3</v>
          </cell>
          <cell r="AW180">
            <v>6.1199999999997444E-2</v>
          </cell>
          <cell r="AX180">
            <v>35.399000000000001</v>
          </cell>
          <cell r="AY180">
            <v>35.4602</v>
          </cell>
          <cell r="AZ180">
            <v>1.2288145849119329E-3</v>
          </cell>
          <cell r="BA180">
            <v>9.4285714285707711E-3</v>
          </cell>
          <cell r="BB180">
            <v>7.6729000000000003</v>
          </cell>
          <cell r="BC180">
            <v>7.6823285714285712</v>
          </cell>
        </row>
        <row r="181">
          <cell r="B181">
            <v>133</v>
          </cell>
          <cell r="C181">
            <v>13</v>
          </cell>
          <cell r="D181">
            <v>1.5517126201285427E-3</v>
          </cell>
          <cell r="E181">
            <v>9.3686666666666932E-2</v>
          </cell>
          <cell r="F181">
            <v>60.376300000000001</v>
          </cell>
          <cell r="G181">
            <v>60.469986666666671</v>
          </cell>
          <cell r="H181">
            <v>2.150459831157856E-3</v>
          </cell>
          <cell r="I181">
            <v>0.1575166666666675</v>
          </cell>
          <cell r="J181">
            <v>73.247900000000001</v>
          </cell>
          <cell r="K181">
            <v>73.405416666666667</v>
          </cell>
          <cell r="L181">
            <v>2.8219971056440319E-3</v>
          </cell>
          <cell r="M181">
            <v>1.5600000000000206E-3</v>
          </cell>
          <cell r="N181">
            <v>0.55279999999999996</v>
          </cell>
          <cell r="O181">
            <v>0.55435999999999996</v>
          </cell>
          <cell r="P181">
            <v>1.3456474221267957E-3</v>
          </cell>
          <cell r="Q181">
            <v>0.1455133333333298</v>
          </cell>
          <cell r="R181">
            <v>108.13630000000001</v>
          </cell>
          <cell r="S181">
            <v>108.28181333333333</v>
          </cell>
          <cell r="T181">
            <v>2.6044606179048322E-3</v>
          </cell>
          <cell r="U181">
            <v>0.12367333333333454</v>
          </cell>
          <cell r="V181">
            <v>47.485199999999999</v>
          </cell>
          <cell r="W181">
            <v>47.608873333333335</v>
          </cell>
          <cell r="X181">
            <v>9.7670496237964722E-4</v>
          </cell>
          <cell r="Y181">
            <v>4.4589999999999227E-2</v>
          </cell>
          <cell r="Z181">
            <v>45.653500000000001</v>
          </cell>
          <cell r="AA181">
            <v>45.698090000000001</v>
          </cell>
          <cell r="AB181">
            <v>1.9084530562279544E-3</v>
          </cell>
          <cell r="AC181">
            <v>9.3903333333334629E-2</v>
          </cell>
          <cell r="AD181">
            <v>49.203899999999997</v>
          </cell>
          <cell r="AE181">
            <v>49.297803333333334</v>
          </cell>
          <cell r="AF181">
            <v>1.5319026380852024E-3</v>
          </cell>
          <cell r="AG181">
            <v>2.5176666666666493E-2</v>
          </cell>
          <cell r="AH181">
            <v>16.434899999999999</v>
          </cell>
          <cell r="AI181">
            <v>16.460076666666666</v>
          </cell>
          <cell r="AJ181">
            <v>1.319814740776382E-3</v>
          </cell>
          <cell r="AK181">
            <v>2.0985714285714861E-2</v>
          </cell>
          <cell r="AL181">
            <v>15.900499999999999</v>
          </cell>
          <cell r="AM181">
            <v>15.921485714285714</v>
          </cell>
          <cell r="AN181">
            <v>2.0423392639723407E-3</v>
          </cell>
          <cell r="AO181">
            <v>1.5599999999999932E-2</v>
          </cell>
          <cell r="AP181">
            <v>7.6383000000000001</v>
          </cell>
          <cell r="AQ181">
            <v>7.6539000000000001</v>
          </cell>
          <cell r="AR181">
            <v>5.4198716869430393E-4</v>
          </cell>
          <cell r="AS181">
            <v>2.2533333333333162E-2</v>
          </cell>
          <cell r="AT181">
            <v>41.575400000000002</v>
          </cell>
          <cell r="AU181">
            <v>41.597933333333337</v>
          </cell>
          <cell r="AV181">
            <v>1.872934263679687E-3</v>
          </cell>
          <cell r="AW181">
            <v>6.6299999999997236E-2</v>
          </cell>
          <cell r="AX181">
            <v>35.399000000000001</v>
          </cell>
          <cell r="AY181">
            <v>35.465299999999999</v>
          </cell>
          <cell r="AZ181">
            <v>1.3312158003212606E-3</v>
          </cell>
          <cell r="BA181">
            <v>1.0214285714285001E-2</v>
          </cell>
          <cell r="BB181">
            <v>7.6729000000000003</v>
          </cell>
          <cell r="BC181">
            <v>7.6831142857142849</v>
          </cell>
        </row>
        <row r="182">
          <cell r="B182">
            <v>134</v>
          </cell>
          <cell r="C182">
            <v>14</v>
          </cell>
          <cell r="D182">
            <v>1.6710751293692E-3</v>
          </cell>
          <cell r="E182">
            <v>0.10089333333333363</v>
          </cell>
          <cell r="F182">
            <v>60.376300000000001</v>
          </cell>
          <cell r="G182">
            <v>60.477193333333332</v>
          </cell>
          <cell r="H182">
            <v>2.3158798181699982E-3</v>
          </cell>
          <cell r="I182">
            <v>0.16963333333333425</v>
          </cell>
          <cell r="J182">
            <v>73.247900000000001</v>
          </cell>
          <cell r="K182">
            <v>73.417533333333338</v>
          </cell>
          <cell r="L182">
            <v>3.0390738060781879E-3</v>
          </cell>
          <cell r="M182">
            <v>1.6800000000000222E-3</v>
          </cell>
          <cell r="N182">
            <v>0.55279999999999996</v>
          </cell>
          <cell r="O182">
            <v>0.55447999999999997</v>
          </cell>
          <cell r="P182">
            <v>1.4491587622903952E-3</v>
          </cell>
          <cell r="Q182">
            <v>0.15670666666666289</v>
          </cell>
          <cell r="R182">
            <v>108.13630000000001</v>
          </cell>
          <cell r="S182">
            <v>108.29300666666667</v>
          </cell>
          <cell r="T182">
            <v>2.8048037423590499E-3</v>
          </cell>
          <cell r="U182">
            <v>0.13318666666666795</v>
          </cell>
          <cell r="V182">
            <v>47.485199999999999</v>
          </cell>
          <cell r="W182">
            <v>47.618386666666666</v>
          </cell>
          <cell r="X182">
            <v>1.0518361133319278E-3</v>
          </cell>
          <cell r="Y182">
            <v>4.8019999999999168E-2</v>
          </cell>
          <cell r="Z182">
            <v>45.653500000000001</v>
          </cell>
          <cell r="AA182">
            <v>45.701520000000002</v>
          </cell>
          <cell r="AB182">
            <v>2.0552571374762587E-3</v>
          </cell>
          <cell r="AC182">
            <v>0.10112666666666807</v>
          </cell>
          <cell r="AD182">
            <v>49.203899999999997</v>
          </cell>
          <cell r="AE182">
            <v>49.305026666666663</v>
          </cell>
          <cell r="AF182">
            <v>1.6497413025532948E-3</v>
          </cell>
          <cell r="AG182">
            <v>2.7113333333333146E-2</v>
          </cell>
          <cell r="AH182">
            <v>16.434899999999999</v>
          </cell>
          <cell r="AI182">
            <v>16.462013333333331</v>
          </cell>
          <cell r="AJ182">
            <v>1.4213389516053345E-3</v>
          </cell>
          <cell r="AK182">
            <v>2.260000000000062E-2</v>
          </cell>
          <cell r="AL182">
            <v>15.900499999999999</v>
          </cell>
          <cell r="AM182">
            <v>15.9231</v>
          </cell>
          <cell r="AN182">
            <v>2.1994422842779057E-3</v>
          </cell>
          <cell r="AO182">
            <v>1.6799999999999926E-2</v>
          </cell>
          <cell r="AP182">
            <v>7.6383000000000001</v>
          </cell>
          <cell r="AQ182">
            <v>7.6551</v>
          </cell>
          <cell r="AR182">
            <v>5.836784893630964E-4</v>
          </cell>
          <cell r="AS182">
            <v>2.4266666666666482E-2</v>
          </cell>
          <cell r="AT182">
            <v>41.575400000000002</v>
          </cell>
          <cell r="AU182">
            <v>41.599666666666671</v>
          </cell>
          <cell r="AV182">
            <v>2.0170061301165859E-3</v>
          </cell>
          <cell r="AW182">
            <v>7.1399999999997021E-2</v>
          </cell>
          <cell r="AX182">
            <v>35.399000000000001</v>
          </cell>
          <cell r="AY182">
            <v>35.470399999999998</v>
          </cell>
          <cell r="AZ182">
            <v>1.4336170157305884E-3</v>
          </cell>
          <cell r="BA182">
            <v>1.0999999999999233E-2</v>
          </cell>
          <cell r="BB182">
            <v>7.6729000000000003</v>
          </cell>
          <cell r="BC182">
            <v>7.6838999999999995</v>
          </cell>
        </row>
        <row r="183">
          <cell r="B183">
            <v>135</v>
          </cell>
          <cell r="C183">
            <v>15</v>
          </cell>
          <cell r="D183">
            <v>1.790437638609857E-3</v>
          </cell>
          <cell r="E183">
            <v>0.10810000000000031</v>
          </cell>
          <cell r="F183">
            <v>60.376300000000001</v>
          </cell>
          <cell r="G183">
            <v>60.484400000000001</v>
          </cell>
          <cell r="H183">
            <v>2.4812998051821412E-3</v>
          </cell>
          <cell r="I183">
            <v>0.18175000000000097</v>
          </cell>
          <cell r="J183">
            <v>73.247900000000001</v>
          </cell>
          <cell r="K183">
            <v>73.429650000000009</v>
          </cell>
          <cell r="L183">
            <v>3.2561505065123444E-3</v>
          </cell>
          <cell r="M183">
            <v>1.8000000000000238E-3</v>
          </cell>
          <cell r="N183">
            <v>0.55279999999999996</v>
          </cell>
          <cell r="O183">
            <v>0.55459999999999998</v>
          </cell>
          <cell r="P183">
            <v>1.5526701024539949E-3</v>
          </cell>
          <cell r="Q183">
            <v>0.16789999999999594</v>
          </cell>
          <cell r="R183">
            <v>108.13630000000001</v>
          </cell>
          <cell r="S183">
            <v>108.30420000000001</v>
          </cell>
          <cell r="T183">
            <v>3.0051468668132676E-3</v>
          </cell>
          <cell r="U183">
            <v>0.14270000000000138</v>
          </cell>
          <cell r="V183">
            <v>47.485199999999999</v>
          </cell>
          <cell r="W183">
            <v>47.627899999999997</v>
          </cell>
          <cell r="X183">
            <v>1.1269672642842084E-3</v>
          </cell>
          <cell r="Y183">
            <v>5.1449999999999108E-2</v>
          </cell>
          <cell r="Z183">
            <v>45.653500000000001</v>
          </cell>
          <cell r="AA183">
            <v>45.704949999999997</v>
          </cell>
          <cell r="AB183">
            <v>2.2020612187245627E-3</v>
          </cell>
          <cell r="AC183">
            <v>0.1083500000000015</v>
          </cell>
          <cell r="AD183">
            <v>49.203899999999997</v>
          </cell>
          <cell r="AE183">
            <v>49.312249999999999</v>
          </cell>
          <cell r="AF183">
            <v>1.7675799670213875E-3</v>
          </cell>
          <cell r="AG183">
            <v>2.9049999999999798E-2</v>
          </cell>
          <cell r="AH183">
            <v>16.434899999999999</v>
          </cell>
          <cell r="AI183">
            <v>16.463949999999997</v>
          </cell>
          <cell r="AJ183">
            <v>1.5228631624342871E-3</v>
          </cell>
          <cell r="AK183">
            <v>2.4214285714286379E-2</v>
          </cell>
          <cell r="AL183">
            <v>15.900499999999999</v>
          </cell>
          <cell r="AM183">
            <v>15.924714285714286</v>
          </cell>
          <cell r="AN183">
            <v>2.3565453045834707E-3</v>
          </cell>
          <cell r="AO183">
            <v>1.7999999999999922E-2</v>
          </cell>
          <cell r="AP183">
            <v>7.6383000000000001</v>
          </cell>
          <cell r="AQ183">
            <v>7.6562999999999999</v>
          </cell>
          <cell r="AR183">
            <v>6.2536981003188908E-4</v>
          </cell>
          <cell r="AS183">
            <v>2.5999999999999801E-2</v>
          </cell>
          <cell r="AT183">
            <v>41.575400000000002</v>
          </cell>
          <cell r="AU183">
            <v>41.601399999999998</v>
          </cell>
          <cell r="AV183">
            <v>2.1610779965534851E-3</v>
          </cell>
          <cell r="AW183">
            <v>7.6499999999996807E-2</v>
          </cell>
          <cell r="AX183">
            <v>35.399000000000001</v>
          </cell>
          <cell r="AY183">
            <v>35.475499999999997</v>
          </cell>
          <cell r="AZ183">
            <v>1.5360182311399161E-3</v>
          </cell>
          <cell r="BA183">
            <v>1.1785714285713464E-2</v>
          </cell>
          <cell r="BB183">
            <v>7.6729000000000003</v>
          </cell>
          <cell r="BC183">
            <v>7.6846857142857141</v>
          </cell>
        </row>
        <row r="184">
          <cell r="B184">
            <v>136</v>
          </cell>
          <cell r="C184">
            <v>16</v>
          </cell>
          <cell r="D184">
            <v>1.9098001478505141E-3</v>
          </cell>
          <cell r="E184">
            <v>0.11530666666666699</v>
          </cell>
          <cell r="F184">
            <v>60.376300000000001</v>
          </cell>
          <cell r="G184">
            <v>60.491606666666669</v>
          </cell>
          <cell r="H184">
            <v>2.6467197921942838E-3</v>
          </cell>
          <cell r="I184">
            <v>0.19386666666666769</v>
          </cell>
          <cell r="J184">
            <v>73.247900000000001</v>
          </cell>
          <cell r="K184">
            <v>73.441766666666666</v>
          </cell>
          <cell r="L184">
            <v>3.4732272069465009E-3</v>
          </cell>
          <cell r="M184">
            <v>1.9200000000000254E-3</v>
          </cell>
          <cell r="N184">
            <v>0.55279999999999996</v>
          </cell>
          <cell r="O184">
            <v>0.55471999999999999</v>
          </cell>
          <cell r="P184">
            <v>1.6561814426175945E-3</v>
          </cell>
          <cell r="Q184">
            <v>0.179093333333329</v>
          </cell>
          <cell r="R184">
            <v>108.13630000000001</v>
          </cell>
          <cell r="S184">
            <v>108.31539333333333</v>
          </cell>
          <cell r="T184">
            <v>3.2054899912674854E-3</v>
          </cell>
          <cell r="U184">
            <v>0.15221333333333481</v>
          </cell>
          <cell r="V184">
            <v>47.485199999999999</v>
          </cell>
          <cell r="W184">
            <v>47.637413333333335</v>
          </cell>
          <cell r="X184">
            <v>1.202098415236489E-3</v>
          </cell>
          <cell r="Y184">
            <v>5.4879999999999048E-2</v>
          </cell>
          <cell r="Z184">
            <v>45.653500000000001</v>
          </cell>
          <cell r="AA184">
            <v>45.708379999999998</v>
          </cell>
          <cell r="AB184">
            <v>2.3488652999728668E-3</v>
          </cell>
          <cell r="AC184">
            <v>0.11557333333333493</v>
          </cell>
          <cell r="AD184">
            <v>49.203899999999997</v>
          </cell>
          <cell r="AE184">
            <v>49.319473333333335</v>
          </cell>
          <cell r="AF184">
            <v>1.8854186314894799E-3</v>
          </cell>
          <cell r="AG184">
            <v>3.0986666666666451E-2</v>
          </cell>
          <cell r="AH184">
            <v>16.434899999999999</v>
          </cell>
          <cell r="AI184">
            <v>16.465886666666666</v>
          </cell>
          <cell r="AJ184">
            <v>1.6243873732632395E-3</v>
          </cell>
          <cell r="AK184">
            <v>2.5828571428572138E-2</v>
          </cell>
          <cell r="AL184">
            <v>15.900499999999999</v>
          </cell>
          <cell r="AM184">
            <v>15.926328571428572</v>
          </cell>
          <cell r="AN184">
            <v>2.5136483248890352E-3</v>
          </cell>
          <cell r="AO184">
            <v>1.9199999999999915E-2</v>
          </cell>
          <cell r="AP184">
            <v>7.6383000000000001</v>
          </cell>
          <cell r="AQ184">
            <v>7.6574999999999998</v>
          </cell>
          <cell r="AR184">
            <v>6.6706113070068166E-4</v>
          </cell>
          <cell r="AS184">
            <v>2.773333333333312E-2</v>
          </cell>
          <cell r="AT184">
            <v>41.575400000000002</v>
          </cell>
          <cell r="AU184">
            <v>41.603133333333332</v>
          </cell>
          <cell r="AV184">
            <v>2.3051498629903838E-3</v>
          </cell>
          <cell r="AW184">
            <v>8.1599999999996592E-2</v>
          </cell>
          <cell r="AX184">
            <v>35.399000000000001</v>
          </cell>
          <cell r="AY184">
            <v>35.480599999999995</v>
          </cell>
          <cell r="AZ184">
            <v>1.6384194465492439E-3</v>
          </cell>
          <cell r="BA184">
            <v>1.2571428571427694E-2</v>
          </cell>
          <cell r="BB184">
            <v>7.6729000000000003</v>
          </cell>
          <cell r="BC184">
            <v>7.6854714285714278</v>
          </cell>
        </row>
        <row r="185">
          <cell r="B185">
            <v>137</v>
          </cell>
          <cell r="C185">
            <v>17</v>
          </cell>
          <cell r="D185">
            <v>2.0291626570911716E-3</v>
          </cell>
          <cell r="E185">
            <v>0.12251333333333368</v>
          </cell>
          <cell r="F185">
            <v>60.376300000000001</v>
          </cell>
          <cell r="G185">
            <v>60.498813333333331</v>
          </cell>
          <cell r="H185">
            <v>2.8121397792064268E-3</v>
          </cell>
          <cell r="I185">
            <v>0.20598333333333443</v>
          </cell>
          <cell r="J185">
            <v>73.247900000000001</v>
          </cell>
          <cell r="K185">
            <v>73.453883333333337</v>
          </cell>
          <cell r="L185">
            <v>3.690303907380657E-3</v>
          </cell>
          <cell r="M185">
            <v>2.040000000000027E-3</v>
          </cell>
          <cell r="N185">
            <v>0.55279999999999996</v>
          </cell>
          <cell r="O185">
            <v>0.55484</v>
          </cell>
          <cell r="P185">
            <v>1.7596927827811942E-3</v>
          </cell>
          <cell r="Q185">
            <v>0.19028666666666208</v>
          </cell>
          <cell r="R185">
            <v>108.13630000000001</v>
          </cell>
          <cell r="S185">
            <v>108.32658666666667</v>
          </cell>
          <cell r="T185">
            <v>3.4058331157217031E-3</v>
          </cell>
          <cell r="U185">
            <v>0.16172666666666824</v>
          </cell>
          <cell r="V185">
            <v>47.485199999999999</v>
          </cell>
          <cell r="W185">
            <v>47.646926666666666</v>
          </cell>
          <cell r="X185">
            <v>1.2772295661887696E-3</v>
          </cell>
          <cell r="Y185">
            <v>5.8309999999998988E-2</v>
          </cell>
          <cell r="Z185">
            <v>45.653500000000001</v>
          </cell>
          <cell r="AA185">
            <v>45.71181</v>
          </cell>
          <cell r="AB185">
            <v>2.4956693812211712E-3</v>
          </cell>
          <cell r="AC185">
            <v>0.12279666666666837</v>
          </cell>
          <cell r="AD185">
            <v>49.203899999999997</v>
          </cell>
          <cell r="AE185">
            <v>49.326696666666663</v>
          </cell>
          <cell r="AF185">
            <v>2.0032572959575727E-3</v>
          </cell>
          <cell r="AG185">
            <v>3.2923333333333103E-2</v>
          </cell>
          <cell r="AH185">
            <v>16.434899999999999</v>
          </cell>
          <cell r="AI185">
            <v>16.467823333333332</v>
          </cell>
          <cell r="AJ185">
            <v>1.7259115840921918E-3</v>
          </cell>
          <cell r="AK185">
            <v>2.7442857142857897E-2</v>
          </cell>
          <cell r="AL185">
            <v>15.900499999999999</v>
          </cell>
          <cell r="AM185">
            <v>15.927942857142858</v>
          </cell>
          <cell r="AN185">
            <v>2.6707513451945998E-3</v>
          </cell>
          <cell r="AO185">
            <v>2.0399999999999911E-2</v>
          </cell>
          <cell r="AP185">
            <v>7.6383000000000001</v>
          </cell>
          <cell r="AQ185">
            <v>7.6586999999999996</v>
          </cell>
          <cell r="AR185">
            <v>7.0875245136947434E-4</v>
          </cell>
          <cell r="AS185">
            <v>2.946666666666644E-2</v>
          </cell>
          <cell r="AT185">
            <v>41.575400000000002</v>
          </cell>
          <cell r="AU185">
            <v>41.604866666666666</v>
          </cell>
          <cell r="AV185">
            <v>2.449221729427283E-3</v>
          </cell>
          <cell r="AW185">
            <v>8.6699999999996377E-2</v>
          </cell>
          <cell r="AX185">
            <v>35.399000000000001</v>
          </cell>
          <cell r="AY185">
            <v>35.485699999999994</v>
          </cell>
          <cell r="AZ185">
            <v>1.7408206619585716E-3</v>
          </cell>
          <cell r="BA185">
            <v>1.3357142857141926E-2</v>
          </cell>
          <cell r="BB185">
            <v>7.6729000000000003</v>
          </cell>
          <cell r="BC185">
            <v>7.6862571428571425</v>
          </cell>
        </row>
        <row r="186">
          <cell r="B186">
            <v>138</v>
          </cell>
          <cell r="C186">
            <v>18</v>
          </cell>
          <cell r="D186">
            <v>2.1485251663318286E-3</v>
          </cell>
          <cell r="E186">
            <v>0.12972000000000036</v>
          </cell>
          <cell r="F186">
            <v>60.376300000000001</v>
          </cell>
          <cell r="G186">
            <v>60.506019999999999</v>
          </cell>
          <cell r="H186">
            <v>2.9775597662185698E-3</v>
          </cell>
          <cell r="I186">
            <v>0.21810000000000115</v>
          </cell>
          <cell r="J186">
            <v>73.247900000000001</v>
          </cell>
          <cell r="K186">
            <v>73.466000000000008</v>
          </cell>
          <cell r="L186">
            <v>3.9073806078148135E-3</v>
          </cell>
          <cell r="M186">
            <v>2.1600000000000287E-3</v>
          </cell>
          <cell r="N186">
            <v>0.55279999999999996</v>
          </cell>
          <cell r="O186">
            <v>0.55496000000000001</v>
          </cell>
          <cell r="P186">
            <v>1.8632041229447939E-3</v>
          </cell>
          <cell r="Q186">
            <v>0.20147999999999514</v>
          </cell>
          <cell r="R186">
            <v>108.13630000000001</v>
          </cell>
          <cell r="S186">
            <v>108.33778</v>
          </cell>
          <cell r="T186">
            <v>3.6061762401759213E-3</v>
          </cell>
          <cell r="U186">
            <v>0.17124000000000167</v>
          </cell>
          <cell r="V186">
            <v>47.485199999999999</v>
          </cell>
          <cell r="W186">
            <v>47.656440000000003</v>
          </cell>
          <cell r="X186">
            <v>1.3523607171410503E-3</v>
          </cell>
          <cell r="Y186">
            <v>6.1739999999998928E-2</v>
          </cell>
          <cell r="Z186">
            <v>45.653500000000001</v>
          </cell>
          <cell r="AA186">
            <v>45.715240000000001</v>
          </cell>
          <cell r="AB186">
            <v>2.6424734624694757E-3</v>
          </cell>
          <cell r="AC186">
            <v>0.1300200000000018</v>
          </cell>
          <cell r="AD186">
            <v>49.203899999999997</v>
          </cell>
          <cell r="AE186">
            <v>49.333919999999999</v>
          </cell>
          <cell r="AF186">
            <v>2.1210959604256651E-3</v>
          </cell>
          <cell r="AG186">
            <v>3.4859999999999759E-2</v>
          </cell>
          <cell r="AH186">
            <v>16.434899999999999</v>
          </cell>
          <cell r="AI186">
            <v>16.469759999999997</v>
          </cell>
          <cell r="AJ186">
            <v>1.8274357949211444E-3</v>
          </cell>
          <cell r="AK186">
            <v>2.9057142857143652E-2</v>
          </cell>
          <cell r="AL186">
            <v>15.900499999999999</v>
          </cell>
          <cell r="AM186">
            <v>15.929557142857142</v>
          </cell>
          <cell r="AN186">
            <v>2.8278543655001647E-3</v>
          </cell>
          <cell r="AO186">
            <v>2.1599999999999904E-2</v>
          </cell>
          <cell r="AP186">
            <v>7.6383000000000001</v>
          </cell>
          <cell r="AQ186">
            <v>7.6599000000000004</v>
          </cell>
          <cell r="AR186">
            <v>7.5044377203826692E-4</v>
          </cell>
          <cell r="AS186">
            <v>3.1199999999999763E-2</v>
          </cell>
          <cell r="AT186">
            <v>41.575400000000002</v>
          </cell>
          <cell r="AU186">
            <v>41.6066</v>
          </cell>
          <cell r="AV186">
            <v>2.5932935958641818E-3</v>
          </cell>
          <cell r="AW186">
            <v>9.1799999999996176E-2</v>
          </cell>
          <cell r="AX186">
            <v>35.399000000000001</v>
          </cell>
          <cell r="AY186">
            <v>35.4908</v>
          </cell>
          <cell r="AZ186">
            <v>1.8432218773678994E-3</v>
          </cell>
          <cell r="BA186">
            <v>1.4142857142856156E-2</v>
          </cell>
          <cell r="BB186">
            <v>7.6729000000000003</v>
          </cell>
          <cell r="BC186">
            <v>7.6870428571428562</v>
          </cell>
        </row>
        <row r="187">
          <cell r="B187">
            <v>139</v>
          </cell>
          <cell r="C187">
            <v>19</v>
          </cell>
          <cell r="D187">
            <v>2.2678876755724852E-3</v>
          </cell>
          <cell r="E187">
            <v>0.13692666666666706</v>
          </cell>
          <cell r="F187">
            <v>60.376300000000001</v>
          </cell>
          <cell r="G187">
            <v>60.513226666666668</v>
          </cell>
          <cell r="H187">
            <v>3.1429797532307119E-3</v>
          </cell>
          <cell r="I187">
            <v>0.2302166666666679</v>
          </cell>
          <cell r="J187">
            <v>73.247900000000001</v>
          </cell>
          <cell r="K187">
            <v>73.478116666666665</v>
          </cell>
          <cell r="L187">
            <v>4.1244573082489695E-3</v>
          </cell>
          <cell r="M187">
            <v>2.2800000000000303E-3</v>
          </cell>
          <cell r="N187">
            <v>0.55279999999999996</v>
          </cell>
          <cell r="O187">
            <v>0.55508000000000002</v>
          </cell>
          <cell r="P187">
            <v>1.9667154631083936E-3</v>
          </cell>
          <cell r="Q187">
            <v>0.21267333333332819</v>
          </cell>
          <cell r="R187">
            <v>108.13630000000001</v>
          </cell>
          <cell r="S187">
            <v>108.34897333333333</v>
          </cell>
          <cell r="T187">
            <v>3.806519364630139E-3</v>
          </cell>
          <cell r="U187">
            <v>0.18075333333333507</v>
          </cell>
          <cell r="V187">
            <v>47.485199999999999</v>
          </cell>
          <cell r="W187">
            <v>47.665953333333334</v>
          </cell>
          <cell r="X187">
            <v>1.4274918680933306E-3</v>
          </cell>
          <cell r="Y187">
            <v>6.5169999999998868E-2</v>
          </cell>
          <cell r="Z187">
            <v>45.653500000000001</v>
          </cell>
          <cell r="AA187">
            <v>45.718670000000003</v>
          </cell>
          <cell r="AB187">
            <v>2.7892775437177793E-3</v>
          </cell>
          <cell r="AC187">
            <v>0.13724333333333524</v>
          </cell>
          <cell r="AD187">
            <v>49.203899999999997</v>
          </cell>
          <cell r="AE187">
            <v>49.341143333333335</v>
          </cell>
          <cell r="AF187">
            <v>2.2389346248937575E-3</v>
          </cell>
          <cell r="AG187">
            <v>3.6796666666666408E-2</v>
          </cell>
          <cell r="AH187">
            <v>16.434899999999999</v>
          </cell>
          <cell r="AI187">
            <v>16.471696666666666</v>
          </cell>
          <cell r="AJ187">
            <v>1.928960005750097E-3</v>
          </cell>
          <cell r="AK187">
            <v>3.0671428571429411E-2</v>
          </cell>
          <cell r="AL187">
            <v>15.900499999999999</v>
          </cell>
          <cell r="AM187">
            <v>15.931171428571428</v>
          </cell>
          <cell r="AN187">
            <v>2.9849573858057288E-3</v>
          </cell>
          <cell r="AO187">
            <v>2.27999999999999E-2</v>
          </cell>
          <cell r="AP187">
            <v>7.6383000000000001</v>
          </cell>
          <cell r="AQ187">
            <v>7.6611000000000002</v>
          </cell>
          <cell r="AR187">
            <v>7.921350927070595E-4</v>
          </cell>
          <cell r="AS187">
            <v>3.2933333333333079E-2</v>
          </cell>
          <cell r="AT187">
            <v>41.575400000000002</v>
          </cell>
          <cell r="AU187">
            <v>41.608333333333334</v>
          </cell>
          <cell r="AV187">
            <v>2.7373654623010809E-3</v>
          </cell>
          <cell r="AW187">
            <v>9.6899999999995962E-2</v>
          </cell>
          <cell r="AX187">
            <v>35.399000000000001</v>
          </cell>
          <cell r="AY187">
            <v>35.495899999999999</v>
          </cell>
          <cell r="AZ187">
            <v>1.9456230927772271E-3</v>
          </cell>
          <cell r="BA187">
            <v>1.4928571428570387E-2</v>
          </cell>
          <cell r="BB187">
            <v>7.6729000000000003</v>
          </cell>
          <cell r="BC187">
            <v>7.6878285714285708</v>
          </cell>
        </row>
        <row r="188">
          <cell r="B188">
            <v>140</v>
          </cell>
          <cell r="C188">
            <v>20</v>
          </cell>
          <cell r="D188">
            <v>2.3872501848131427E-3</v>
          </cell>
          <cell r="E188">
            <v>0.14413333333333375</v>
          </cell>
          <cell r="F188">
            <v>60.376300000000001</v>
          </cell>
          <cell r="G188">
            <v>60.520433333333337</v>
          </cell>
          <cell r="H188">
            <v>3.3083997402428549E-3</v>
          </cell>
          <cell r="I188">
            <v>0.24233333333333462</v>
          </cell>
          <cell r="J188">
            <v>73.247900000000001</v>
          </cell>
          <cell r="K188">
            <v>73.490233333333336</v>
          </cell>
          <cell r="L188">
            <v>4.3415340086831265E-3</v>
          </cell>
          <cell r="M188">
            <v>2.4000000000000319E-3</v>
          </cell>
          <cell r="N188">
            <v>0.55279999999999996</v>
          </cell>
          <cell r="O188">
            <v>0.55520000000000003</v>
          </cell>
          <cell r="P188">
            <v>2.0702268032719933E-3</v>
          </cell>
          <cell r="Q188">
            <v>0.22386666666666125</v>
          </cell>
          <cell r="R188">
            <v>108.13630000000001</v>
          </cell>
          <cell r="S188">
            <v>108.36016666666667</v>
          </cell>
          <cell r="T188">
            <v>4.0068624890843571E-3</v>
          </cell>
          <cell r="U188">
            <v>0.1902666666666685</v>
          </cell>
          <cell r="V188">
            <v>47.485199999999999</v>
          </cell>
          <cell r="W188">
            <v>47.675466666666665</v>
          </cell>
          <cell r="X188">
            <v>1.5026230190456112E-3</v>
          </cell>
          <cell r="Y188">
            <v>6.8599999999998815E-2</v>
          </cell>
          <cell r="Z188">
            <v>45.653500000000001</v>
          </cell>
          <cell r="AA188">
            <v>45.722099999999998</v>
          </cell>
          <cell r="AB188">
            <v>2.9360816249660838E-3</v>
          </cell>
          <cell r="AC188">
            <v>0.14446666666666866</v>
          </cell>
          <cell r="AD188">
            <v>49.203899999999997</v>
          </cell>
          <cell r="AE188">
            <v>49.348366666666664</v>
          </cell>
          <cell r="AF188">
            <v>2.3567732893618504E-3</v>
          </cell>
          <cell r="AG188">
            <v>3.8733333333333064E-2</v>
          </cell>
          <cell r="AH188">
            <v>16.434899999999999</v>
          </cell>
          <cell r="AI188">
            <v>16.473633333333332</v>
          </cell>
          <cell r="AJ188">
            <v>2.0304842165790493E-3</v>
          </cell>
          <cell r="AK188">
            <v>3.2285714285715174E-2</v>
          </cell>
          <cell r="AL188">
            <v>15.900499999999999</v>
          </cell>
          <cell r="AM188">
            <v>15.932785714285714</v>
          </cell>
          <cell r="AN188">
            <v>3.1420604061112938E-3</v>
          </cell>
          <cell r="AO188">
            <v>2.3999999999999893E-2</v>
          </cell>
          <cell r="AP188">
            <v>7.6383000000000001</v>
          </cell>
          <cell r="AQ188">
            <v>7.6623000000000001</v>
          </cell>
          <cell r="AR188">
            <v>8.3382641337585207E-4</v>
          </cell>
          <cell r="AS188">
            <v>3.4666666666666401E-2</v>
          </cell>
          <cell r="AT188">
            <v>41.575400000000002</v>
          </cell>
          <cell r="AU188">
            <v>41.610066666666668</v>
          </cell>
          <cell r="AV188">
            <v>2.8814373287379797E-3</v>
          </cell>
          <cell r="AW188">
            <v>0.10199999999999575</v>
          </cell>
          <cell r="AX188">
            <v>35.399000000000001</v>
          </cell>
          <cell r="AY188">
            <v>35.500999999999998</v>
          </cell>
          <cell r="AZ188">
            <v>2.0480243081865547E-3</v>
          </cell>
          <cell r="BA188">
            <v>1.5714285714284619E-2</v>
          </cell>
          <cell r="BB188">
            <v>7.6729000000000003</v>
          </cell>
          <cell r="BC188">
            <v>7.6886142857142845</v>
          </cell>
        </row>
        <row r="189">
          <cell r="B189">
            <v>141</v>
          </cell>
          <cell r="C189">
            <v>21</v>
          </cell>
          <cell r="D189">
            <v>2.5066126940537998E-3</v>
          </cell>
          <cell r="E189">
            <v>0.15134000000000042</v>
          </cell>
          <cell r="F189">
            <v>60.376300000000001</v>
          </cell>
          <cell r="G189">
            <v>60.527639999999998</v>
          </cell>
          <cell r="H189">
            <v>3.4738197272549975E-3</v>
          </cell>
          <cell r="I189">
            <v>0.25445000000000134</v>
          </cell>
          <cell r="J189">
            <v>73.247900000000001</v>
          </cell>
          <cell r="K189">
            <v>73.502350000000007</v>
          </cell>
          <cell r="L189">
            <v>4.5586107091172825E-3</v>
          </cell>
          <cell r="M189">
            <v>2.5200000000000335E-3</v>
          </cell>
          <cell r="N189">
            <v>0.55279999999999996</v>
          </cell>
          <cell r="O189">
            <v>0.55532000000000004</v>
          </cell>
          <cell r="P189">
            <v>2.1737381434355925E-3</v>
          </cell>
          <cell r="Q189">
            <v>0.23505999999999433</v>
          </cell>
          <cell r="R189">
            <v>108.13630000000001</v>
          </cell>
          <cell r="S189">
            <v>108.37136</v>
          </cell>
          <cell r="T189">
            <v>4.2072056135385744E-3</v>
          </cell>
          <cell r="U189">
            <v>0.19978000000000193</v>
          </cell>
          <cell r="V189">
            <v>47.485199999999999</v>
          </cell>
          <cell r="W189">
            <v>47.684980000000003</v>
          </cell>
          <cell r="X189">
            <v>1.5777541699978919E-3</v>
          </cell>
          <cell r="Y189">
            <v>7.2029999999998748E-2</v>
          </cell>
          <cell r="Z189">
            <v>45.653500000000001</v>
          </cell>
          <cell r="AA189">
            <v>45.725529999999999</v>
          </cell>
          <cell r="AB189">
            <v>3.0828857062143878E-3</v>
          </cell>
          <cell r="AC189">
            <v>0.1516900000000021</v>
          </cell>
          <cell r="AD189">
            <v>49.203899999999997</v>
          </cell>
          <cell r="AE189">
            <v>49.355589999999999</v>
          </cell>
          <cell r="AF189">
            <v>2.4746119538299424E-3</v>
          </cell>
          <cell r="AG189">
            <v>4.066999999999972E-2</v>
          </cell>
          <cell r="AH189">
            <v>16.434899999999999</v>
          </cell>
          <cell r="AI189">
            <v>16.475569999999998</v>
          </cell>
          <cell r="AJ189">
            <v>2.1320084274080017E-3</v>
          </cell>
          <cell r="AK189">
            <v>3.3900000000000929E-2</v>
          </cell>
          <cell r="AL189">
            <v>15.900499999999999</v>
          </cell>
          <cell r="AM189">
            <v>15.9344</v>
          </cell>
          <cell r="AN189">
            <v>3.2991634264168583E-3</v>
          </cell>
          <cell r="AO189">
            <v>2.5199999999999889E-2</v>
          </cell>
          <cell r="AP189">
            <v>7.6383000000000001</v>
          </cell>
          <cell r="AQ189">
            <v>7.6635</v>
          </cell>
          <cell r="AR189">
            <v>8.7551773404464476E-4</v>
          </cell>
          <cell r="AS189">
            <v>3.6399999999999724E-2</v>
          </cell>
          <cell r="AT189">
            <v>41.575400000000002</v>
          </cell>
          <cell r="AU189">
            <v>41.611800000000002</v>
          </cell>
          <cell r="AV189">
            <v>3.0255091951748789E-3</v>
          </cell>
          <cell r="AW189">
            <v>0.10709999999999553</v>
          </cell>
          <cell r="AX189">
            <v>35.399000000000001</v>
          </cell>
          <cell r="AY189">
            <v>35.506099999999996</v>
          </cell>
          <cell r="AZ189">
            <v>2.1504255235958824E-3</v>
          </cell>
          <cell r="BA189">
            <v>1.6499999999998849E-2</v>
          </cell>
          <cell r="BB189">
            <v>7.6729000000000003</v>
          </cell>
          <cell r="BC189">
            <v>7.6893999999999991</v>
          </cell>
        </row>
        <row r="190">
          <cell r="B190">
            <v>142</v>
          </cell>
          <cell r="C190">
            <v>22</v>
          </cell>
          <cell r="D190">
            <v>2.6259752032944572E-3</v>
          </cell>
          <cell r="E190">
            <v>0.15854666666666711</v>
          </cell>
          <cell r="F190">
            <v>60.376300000000001</v>
          </cell>
          <cell r="G190">
            <v>60.534846666666667</v>
          </cell>
          <cell r="H190">
            <v>3.6392397142671405E-3</v>
          </cell>
          <cell r="I190">
            <v>0.26656666666666806</v>
          </cell>
          <cell r="J190">
            <v>73.247900000000001</v>
          </cell>
          <cell r="K190">
            <v>73.514466666666664</v>
          </cell>
          <cell r="L190">
            <v>4.7756874095514386E-3</v>
          </cell>
          <cell r="M190">
            <v>2.6400000000000351E-3</v>
          </cell>
          <cell r="N190">
            <v>0.55279999999999996</v>
          </cell>
          <cell r="O190">
            <v>0.55544000000000004</v>
          </cell>
          <cell r="P190">
            <v>2.2772494835991922E-3</v>
          </cell>
          <cell r="Q190">
            <v>0.24625333333332738</v>
          </cell>
          <cell r="R190">
            <v>108.13630000000001</v>
          </cell>
          <cell r="S190">
            <v>108.38255333333333</v>
          </cell>
          <cell r="T190">
            <v>4.4075487379927926E-3</v>
          </cell>
          <cell r="U190">
            <v>0.20929333333333536</v>
          </cell>
          <cell r="V190">
            <v>47.485199999999999</v>
          </cell>
          <cell r="W190">
            <v>47.694493333333334</v>
          </cell>
          <cell r="X190">
            <v>1.6528853209501725E-3</v>
          </cell>
          <cell r="Y190">
            <v>7.5459999999998695E-2</v>
          </cell>
          <cell r="Z190">
            <v>45.653500000000001</v>
          </cell>
          <cell r="AA190">
            <v>45.728960000000001</v>
          </cell>
          <cell r="AB190">
            <v>3.2296897874626918E-3</v>
          </cell>
          <cell r="AC190">
            <v>0.15891333333333554</v>
          </cell>
          <cell r="AD190">
            <v>49.203899999999997</v>
          </cell>
          <cell r="AE190">
            <v>49.362813333333335</v>
          </cell>
          <cell r="AF190">
            <v>2.5924506182980348E-3</v>
          </cell>
          <cell r="AG190">
            <v>4.2606666666666369E-2</v>
          </cell>
          <cell r="AH190">
            <v>16.434899999999999</v>
          </cell>
          <cell r="AI190">
            <v>16.477506666666667</v>
          </cell>
          <cell r="AJ190">
            <v>2.2335326382369541E-3</v>
          </cell>
          <cell r="AK190">
            <v>3.5514285714286685E-2</v>
          </cell>
          <cell r="AL190">
            <v>15.900499999999999</v>
          </cell>
          <cell r="AM190">
            <v>15.936014285714286</v>
          </cell>
          <cell r="AN190">
            <v>3.4562664467224233E-3</v>
          </cell>
          <cell r="AO190">
            <v>2.6399999999999885E-2</v>
          </cell>
          <cell r="AP190">
            <v>7.6383000000000001</v>
          </cell>
          <cell r="AQ190">
            <v>7.6646999999999998</v>
          </cell>
          <cell r="AR190">
            <v>9.1720905471343733E-4</v>
          </cell>
          <cell r="AS190">
            <v>3.813333333333304E-2</v>
          </cell>
          <cell r="AT190">
            <v>41.575400000000002</v>
          </cell>
          <cell r="AU190">
            <v>41.613533333333336</v>
          </cell>
          <cell r="AV190">
            <v>3.1695810616117781E-3</v>
          </cell>
          <cell r="AW190">
            <v>0.11219999999999532</v>
          </cell>
          <cell r="AX190">
            <v>35.399000000000001</v>
          </cell>
          <cell r="AY190">
            <v>35.511199999999995</v>
          </cell>
          <cell r="AZ190">
            <v>2.2528267390052102E-3</v>
          </cell>
          <cell r="BA190">
            <v>1.7285714285713079E-2</v>
          </cell>
          <cell r="BB190">
            <v>7.6729000000000003</v>
          </cell>
          <cell r="BC190">
            <v>7.6901857142857137</v>
          </cell>
        </row>
        <row r="191">
          <cell r="B191">
            <v>143</v>
          </cell>
          <cell r="C191">
            <v>23</v>
          </cell>
          <cell r="D191">
            <v>2.7453377125351143E-3</v>
          </cell>
          <cell r="E191">
            <v>0.16575333333333381</v>
          </cell>
          <cell r="F191">
            <v>60.376300000000001</v>
          </cell>
          <cell r="G191">
            <v>60.542053333333335</v>
          </cell>
          <cell r="H191">
            <v>3.8046597012792835E-3</v>
          </cell>
          <cell r="I191">
            <v>0.27868333333333484</v>
          </cell>
          <cell r="J191">
            <v>73.247900000000001</v>
          </cell>
          <cell r="K191">
            <v>73.526583333333335</v>
          </cell>
          <cell r="L191">
            <v>4.9927641099855955E-3</v>
          </cell>
          <cell r="M191">
            <v>2.7600000000000363E-3</v>
          </cell>
          <cell r="N191">
            <v>0.55279999999999996</v>
          </cell>
          <cell r="O191">
            <v>0.55555999999999994</v>
          </cell>
          <cell r="P191">
            <v>2.3807608237627919E-3</v>
          </cell>
          <cell r="Q191">
            <v>0.25744666666666044</v>
          </cell>
          <cell r="R191">
            <v>108.13630000000001</v>
          </cell>
          <cell r="S191">
            <v>108.39374666666667</v>
          </cell>
          <cell r="T191">
            <v>4.6078918624470099E-3</v>
          </cell>
          <cell r="U191">
            <v>0.21880666666666879</v>
          </cell>
          <cell r="V191">
            <v>47.485199999999999</v>
          </cell>
          <cell r="W191">
            <v>47.704006666666665</v>
          </cell>
          <cell r="X191">
            <v>1.7280164719024531E-3</v>
          </cell>
          <cell r="Y191">
            <v>7.8889999999998628E-2</v>
          </cell>
          <cell r="Z191">
            <v>45.653500000000001</v>
          </cell>
          <cell r="AA191">
            <v>45.732390000000002</v>
          </cell>
          <cell r="AB191">
            <v>3.3764938687109959E-3</v>
          </cell>
          <cell r="AC191">
            <v>0.16613666666666896</v>
          </cell>
          <cell r="AD191">
            <v>49.203899999999997</v>
          </cell>
          <cell r="AE191">
            <v>49.370036666666664</v>
          </cell>
          <cell r="AF191">
            <v>2.7102892827661276E-3</v>
          </cell>
          <cell r="AG191">
            <v>4.4543333333333025E-2</v>
          </cell>
          <cell r="AH191">
            <v>16.434899999999999</v>
          </cell>
          <cell r="AI191">
            <v>16.479443333333332</v>
          </cell>
          <cell r="AJ191">
            <v>2.3350568490659068E-3</v>
          </cell>
          <cell r="AK191">
            <v>3.7128571428572447E-2</v>
          </cell>
          <cell r="AL191">
            <v>15.900499999999999</v>
          </cell>
          <cell r="AM191">
            <v>15.937628571428572</v>
          </cell>
          <cell r="AN191">
            <v>3.6133694670279879E-3</v>
          </cell>
          <cell r="AO191">
            <v>2.7599999999999878E-2</v>
          </cell>
          <cell r="AP191">
            <v>7.6383000000000001</v>
          </cell>
          <cell r="AQ191">
            <v>7.6658999999999997</v>
          </cell>
          <cell r="AR191">
            <v>9.5890037538222991E-4</v>
          </cell>
          <cell r="AS191">
            <v>3.9866666666666363E-2</v>
          </cell>
          <cell r="AT191">
            <v>41.575400000000002</v>
          </cell>
          <cell r="AU191">
            <v>41.61526666666667</v>
          </cell>
          <cell r="AV191">
            <v>3.3136529280486768E-3</v>
          </cell>
          <cell r="AW191">
            <v>0.1172999999999951</v>
          </cell>
          <cell r="AX191">
            <v>35.399000000000001</v>
          </cell>
          <cell r="AY191">
            <v>35.516299999999994</v>
          </cell>
          <cell r="AZ191">
            <v>2.355227954414538E-3</v>
          </cell>
          <cell r="BA191">
            <v>1.8071428571427312E-2</v>
          </cell>
          <cell r="BB191">
            <v>7.6729000000000003</v>
          </cell>
          <cell r="BC191">
            <v>7.6909714285714275</v>
          </cell>
        </row>
        <row r="192">
          <cell r="B192">
            <v>144</v>
          </cell>
          <cell r="C192">
            <v>24</v>
          </cell>
          <cell r="D192">
            <v>2.8647002217757713E-3</v>
          </cell>
          <cell r="E192">
            <v>0.1729600000000005</v>
          </cell>
          <cell r="F192">
            <v>60.376300000000001</v>
          </cell>
          <cell r="G192">
            <v>60.549260000000004</v>
          </cell>
          <cell r="H192">
            <v>3.9700796882914261E-3</v>
          </cell>
          <cell r="I192">
            <v>0.29080000000000156</v>
          </cell>
          <cell r="J192">
            <v>73.247900000000001</v>
          </cell>
          <cell r="K192">
            <v>73.538700000000006</v>
          </cell>
          <cell r="L192">
            <v>5.2098408104197507E-3</v>
          </cell>
          <cell r="M192">
            <v>2.8800000000000379E-3</v>
          </cell>
          <cell r="N192">
            <v>0.55279999999999996</v>
          </cell>
          <cell r="O192">
            <v>0.55567999999999995</v>
          </cell>
          <cell r="P192">
            <v>2.4842721639263916E-3</v>
          </cell>
          <cell r="Q192">
            <v>0.2686399999999935</v>
          </cell>
          <cell r="R192">
            <v>108.13630000000001</v>
          </cell>
          <cell r="S192">
            <v>108.40494</v>
          </cell>
          <cell r="T192">
            <v>4.808234986901228E-3</v>
          </cell>
          <cell r="U192">
            <v>0.22832000000000222</v>
          </cell>
          <cell r="V192">
            <v>47.485199999999999</v>
          </cell>
          <cell r="W192">
            <v>47.713520000000003</v>
          </cell>
          <cell r="X192">
            <v>1.8031476228547335E-3</v>
          </cell>
          <cell r="Y192">
            <v>8.2319999999998575E-2</v>
          </cell>
          <cell r="Z192">
            <v>45.653500000000001</v>
          </cell>
          <cell r="AA192">
            <v>45.735819999999997</v>
          </cell>
          <cell r="AB192">
            <v>3.5232979499593003E-3</v>
          </cell>
          <cell r="AC192">
            <v>0.1733600000000024</v>
          </cell>
          <cell r="AD192">
            <v>49.203899999999997</v>
          </cell>
          <cell r="AE192">
            <v>49.37726</v>
          </cell>
          <cell r="AF192">
            <v>2.82812794723422E-3</v>
          </cell>
          <cell r="AG192">
            <v>4.6479999999999674E-2</v>
          </cell>
          <cell r="AH192">
            <v>16.434899999999999</v>
          </cell>
          <cell r="AI192">
            <v>16.481379999999998</v>
          </cell>
          <cell r="AJ192">
            <v>2.4365810598948592E-3</v>
          </cell>
          <cell r="AK192">
            <v>3.8742857142858203E-2</v>
          </cell>
          <cell r="AL192">
            <v>15.900499999999999</v>
          </cell>
          <cell r="AM192">
            <v>15.939242857142858</v>
          </cell>
          <cell r="AN192">
            <v>3.7704724873335524E-3</v>
          </cell>
          <cell r="AO192">
            <v>2.8799999999999874E-2</v>
          </cell>
          <cell r="AP192">
            <v>7.6383000000000001</v>
          </cell>
          <cell r="AQ192">
            <v>7.6670999999999996</v>
          </cell>
          <cell r="AR192">
            <v>1.0005916960510225E-3</v>
          </cell>
          <cell r="AS192">
            <v>4.1599999999999679E-2</v>
          </cell>
          <cell r="AT192">
            <v>41.575400000000002</v>
          </cell>
          <cell r="AU192">
            <v>41.617000000000004</v>
          </cell>
          <cell r="AV192">
            <v>3.457724794485576E-3</v>
          </cell>
          <cell r="AW192">
            <v>0.12239999999999489</v>
          </cell>
          <cell r="AX192">
            <v>35.399000000000001</v>
          </cell>
          <cell r="AY192">
            <v>35.521399999999993</v>
          </cell>
          <cell r="AZ192">
            <v>2.4576291698238657E-3</v>
          </cell>
          <cell r="BA192">
            <v>1.8857142857141542E-2</v>
          </cell>
          <cell r="BB192">
            <v>7.6729000000000003</v>
          </cell>
          <cell r="BC192">
            <v>7.6917571428571421</v>
          </cell>
        </row>
        <row r="193">
          <cell r="B193">
            <v>145</v>
          </cell>
          <cell r="C193">
            <v>25</v>
          </cell>
          <cell r="D193">
            <v>2.9840627310164284E-3</v>
          </cell>
          <cell r="E193">
            <v>0.18016666666666717</v>
          </cell>
          <cell r="F193">
            <v>60.376300000000001</v>
          </cell>
          <cell r="G193">
            <v>60.556466666666665</v>
          </cell>
          <cell r="H193">
            <v>4.1354996753035682E-3</v>
          </cell>
          <cell r="I193">
            <v>0.30291666666666828</v>
          </cell>
          <cell r="J193">
            <v>73.247900000000001</v>
          </cell>
          <cell r="K193">
            <v>73.550816666666663</v>
          </cell>
          <cell r="L193">
            <v>5.4269175108539068E-3</v>
          </cell>
          <cell r="M193">
            <v>3.0000000000000395E-3</v>
          </cell>
          <cell r="N193">
            <v>0.55279999999999996</v>
          </cell>
          <cell r="O193">
            <v>0.55579999999999996</v>
          </cell>
          <cell r="P193">
            <v>2.5877835040899913E-3</v>
          </cell>
          <cell r="Q193">
            <v>0.27983333333332655</v>
          </cell>
          <cell r="R193">
            <v>108.13630000000001</v>
          </cell>
          <cell r="S193">
            <v>108.41613333333333</v>
          </cell>
          <cell r="T193">
            <v>5.0085781113554462E-3</v>
          </cell>
          <cell r="U193">
            <v>0.23783333333333564</v>
          </cell>
          <cell r="V193">
            <v>47.485199999999999</v>
          </cell>
          <cell r="W193">
            <v>47.723033333333333</v>
          </cell>
          <cell r="X193">
            <v>1.8782787738070141E-3</v>
          </cell>
          <cell r="Y193">
            <v>8.5749999999998508E-2</v>
          </cell>
          <cell r="Z193">
            <v>45.653500000000001</v>
          </cell>
          <cell r="AA193">
            <v>45.739249999999998</v>
          </cell>
          <cell r="AB193">
            <v>3.6701020312076048E-3</v>
          </cell>
          <cell r="AC193">
            <v>0.18058333333333584</v>
          </cell>
          <cell r="AD193">
            <v>49.203899999999997</v>
          </cell>
          <cell r="AE193">
            <v>49.384483333333336</v>
          </cell>
          <cell r="AF193">
            <v>2.9459666117023125E-3</v>
          </cell>
          <cell r="AG193">
            <v>4.841666666666633E-2</v>
          </cell>
          <cell r="AH193">
            <v>16.434899999999999</v>
          </cell>
          <cell r="AI193">
            <v>16.483316666666667</v>
          </cell>
          <cell r="AJ193">
            <v>2.5381052707238116E-3</v>
          </cell>
          <cell r="AK193">
            <v>4.0357142857143966E-2</v>
          </cell>
          <cell r="AL193">
            <v>15.900499999999999</v>
          </cell>
          <cell r="AM193">
            <v>15.940857142857142</v>
          </cell>
          <cell r="AN193">
            <v>3.9275755076391174E-3</v>
          </cell>
          <cell r="AO193">
            <v>2.9999999999999867E-2</v>
          </cell>
          <cell r="AP193">
            <v>7.6383000000000001</v>
          </cell>
          <cell r="AQ193">
            <v>7.6683000000000003</v>
          </cell>
          <cell r="AR193">
            <v>1.0422830167198152E-3</v>
          </cell>
          <cell r="AS193">
            <v>4.3333333333333002E-2</v>
          </cell>
          <cell r="AT193">
            <v>41.575400000000002</v>
          </cell>
          <cell r="AU193">
            <v>41.618733333333338</v>
          </cell>
          <cell r="AV193">
            <v>3.6017966609224747E-3</v>
          </cell>
          <cell r="AW193">
            <v>0.12749999999999467</v>
          </cell>
          <cell r="AX193">
            <v>35.399000000000001</v>
          </cell>
          <cell r="AY193">
            <v>35.526499999999999</v>
          </cell>
          <cell r="AZ193">
            <v>2.5600303852331935E-3</v>
          </cell>
          <cell r="BA193">
            <v>1.9642857142855772E-2</v>
          </cell>
          <cell r="BB193">
            <v>7.6729000000000003</v>
          </cell>
          <cell r="BC193">
            <v>7.6925428571428558</v>
          </cell>
        </row>
        <row r="194">
          <cell r="B194">
            <v>146</v>
          </cell>
          <cell r="C194">
            <v>26</v>
          </cell>
          <cell r="D194">
            <v>3.1034252402570854E-3</v>
          </cell>
          <cell r="E194">
            <v>0.18737333333333386</v>
          </cell>
          <cell r="F194">
            <v>60.376300000000001</v>
          </cell>
          <cell r="G194">
            <v>60.563673333333334</v>
          </cell>
          <cell r="H194">
            <v>4.3009196623157121E-3</v>
          </cell>
          <cell r="I194">
            <v>0.315033333333335</v>
          </cell>
          <cell r="J194">
            <v>73.247900000000001</v>
          </cell>
          <cell r="K194">
            <v>73.562933333333334</v>
          </cell>
          <cell r="L194">
            <v>5.6439942112880637E-3</v>
          </cell>
          <cell r="M194">
            <v>3.1200000000000411E-3</v>
          </cell>
          <cell r="N194">
            <v>0.55279999999999996</v>
          </cell>
          <cell r="O194">
            <v>0.55591999999999997</v>
          </cell>
          <cell r="P194">
            <v>2.6912948442535914E-3</v>
          </cell>
          <cell r="Q194">
            <v>0.29102666666665961</v>
          </cell>
          <cell r="R194">
            <v>108.13630000000001</v>
          </cell>
          <cell r="S194">
            <v>108.42732666666666</v>
          </cell>
          <cell r="T194">
            <v>5.2089212358096644E-3</v>
          </cell>
          <cell r="U194">
            <v>0.24734666666666907</v>
          </cell>
          <cell r="V194">
            <v>47.485199999999999</v>
          </cell>
          <cell r="W194">
            <v>47.732546666666671</v>
          </cell>
          <cell r="X194">
            <v>1.9534099247592944E-3</v>
          </cell>
          <cell r="Y194">
            <v>8.9179999999998455E-2</v>
          </cell>
          <cell r="Z194">
            <v>45.653500000000001</v>
          </cell>
          <cell r="AA194">
            <v>45.74268</v>
          </cell>
          <cell r="AB194">
            <v>3.8169061124559089E-3</v>
          </cell>
          <cell r="AC194">
            <v>0.18780666666666926</v>
          </cell>
          <cell r="AD194">
            <v>49.203899999999997</v>
          </cell>
          <cell r="AE194">
            <v>49.391706666666664</v>
          </cell>
          <cell r="AF194">
            <v>3.0638052761704049E-3</v>
          </cell>
          <cell r="AG194">
            <v>5.0353333333332986E-2</v>
          </cell>
          <cell r="AH194">
            <v>16.434899999999999</v>
          </cell>
          <cell r="AI194">
            <v>16.485253333333333</v>
          </cell>
          <cell r="AJ194">
            <v>2.6396294815527639E-3</v>
          </cell>
          <cell r="AK194">
            <v>4.1971428571429721E-2</v>
          </cell>
          <cell r="AL194">
            <v>15.900499999999999</v>
          </cell>
          <cell r="AM194">
            <v>15.942471428571428</v>
          </cell>
          <cell r="AN194">
            <v>4.0846785279446815E-3</v>
          </cell>
          <cell r="AO194">
            <v>3.1199999999999863E-2</v>
          </cell>
          <cell r="AP194">
            <v>7.6383000000000001</v>
          </cell>
          <cell r="AQ194">
            <v>7.6695000000000002</v>
          </cell>
          <cell r="AR194">
            <v>1.0839743373886079E-3</v>
          </cell>
          <cell r="AS194">
            <v>4.5066666666666325E-2</v>
          </cell>
          <cell r="AT194">
            <v>41.575400000000002</v>
          </cell>
          <cell r="AU194">
            <v>41.620466666666665</v>
          </cell>
          <cell r="AV194">
            <v>3.7458685273593739E-3</v>
          </cell>
          <cell r="AW194">
            <v>0.13259999999999447</v>
          </cell>
          <cell r="AX194">
            <v>35.399000000000001</v>
          </cell>
          <cell r="AY194">
            <v>35.531599999999997</v>
          </cell>
          <cell r="AZ194">
            <v>2.6624316006425212E-3</v>
          </cell>
          <cell r="BA194">
            <v>2.0428571428570002E-2</v>
          </cell>
          <cell r="BB194">
            <v>7.6729000000000003</v>
          </cell>
          <cell r="BC194">
            <v>7.6933285714285704</v>
          </cell>
        </row>
        <row r="195">
          <cell r="B195">
            <v>147</v>
          </cell>
          <cell r="C195">
            <v>27</v>
          </cell>
          <cell r="D195">
            <v>3.2227877494977425E-3</v>
          </cell>
          <cell r="E195">
            <v>0.19458000000000056</v>
          </cell>
          <cell r="F195">
            <v>60.376300000000001</v>
          </cell>
          <cell r="G195">
            <v>60.570880000000002</v>
          </cell>
          <cell r="H195">
            <v>4.4663396493278542E-3</v>
          </cell>
          <cell r="I195">
            <v>0.32715000000000172</v>
          </cell>
          <cell r="J195">
            <v>73.247900000000001</v>
          </cell>
          <cell r="K195">
            <v>73.575050000000005</v>
          </cell>
          <cell r="L195">
            <v>5.8610709117222198E-3</v>
          </cell>
          <cell r="M195">
            <v>3.2400000000000428E-3</v>
          </cell>
          <cell r="N195">
            <v>0.55279999999999996</v>
          </cell>
          <cell r="O195">
            <v>0.55603999999999998</v>
          </cell>
          <cell r="P195">
            <v>2.7948061844171911E-3</v>
          </cell>
          <cell r="Q195">
            <v>0.30221999999999272</v>
          </cell>
          <cell r="R195">
            <v>108.13630000000001</v>
          </cell>
          <cell r="S195">
            <v>108.43852</v>
          </cell>
          <cell r="T195">
            <v>5.4092643602638817E-3</v>
          </cell>
          <cell r="U195">
            <v>0.25686000000000248</v>
          </cell>
          <cell r="V195">
            <v>47.485199999999999</v>
          </cell>
          <cell r="W195">
            <v>47.742060000000002</v>
          </cell>
          <cell r="X195">
            <v>2.0285410757115751E-3</v>
          </cell>
          <cell r="Y195">
            <v>9.2609999999998388E-2</v>
          </cell>
          <cell r="Z195">
            <v>45.653500000000001</v>
          </cell>
          <cell r="AA195">
            <v>45.746110000000002</v>
          </cell>
          <cell r="AB195">
            <v>3.9637101937042129E-3</v>
          </cell>
          <cell r="AC195">
            <v>0.1950300000000027</v>
          </cell>
          <cell r="AD195">
            <v>49.203899999999997</v>
          </cell>
          <cell r="AE195">
            <v>49.39893</v>
          </cell>
          <cell r="AF195">
            <v>3.1816439406384973E-3</v>
          </cell>
          <cell r="AG195">
            <v>5.2289999999999635E-2</v>
          </cell>
          <cell r="AH195">
            <v>16.434899999999999</v>
          </cell>
          <cell r="AI195">
            <v>16.487189999999998</v>
          </cell>
          <cell r="AJ195">
            <v>2.7411536923817167E-3</v>
          </cell>
          <cell r="AK195">
            <v>4.3585714285715484E-2</v>
          </cell>
          <cell r="AL195">
            <v>15.900499999999999</v>
          </cell>
          <cell r="AM195">
            <v>15.944085714285714</v>
          </cell>
          <cell r="AN195">
            <v>4.2417815482502464E-3</v>
          </cell>
          <cell r="AO195">
            <v>3.2399999999999859E-2</v>
          </cell>
          <cell r="AP195">
            <v>7.6383000000000001</v>
          </cell>
          <cell r="AQ195">
            <v>7.6707000000000001</v>
          </cell>
          <cell r="AR195">
            <v>1.1256656580574003E-3</v>
          </cell>
          <cell r="AS195">
            <v>4.679999999999964E-2</v>
          </cell>
          <cell r="AT195">
            <v>41.575400000000002</v>
          </cell>
          <cell r="AU195">
            <v>41.622199999999999</v>
          </cell>
          <cell r="AV195">
            <v>3.8899403937962727E-3</v>
          </cell>
          <cell r="AW195">
            <v>0.13769999999999424</v>
          </cell>
          <cell r="AX195">
            <v>35.399000000000001</v>
          </cell>
          <cell r="AY195">
            <v>35.536699999999996</v>
          </cell>
          <cell r="AZ195">
            <v>2.764832816051849E-3</v>
          </cell>
          <cell r="BA195">
            <v>2.1214285714284235E-2</v>
          </cell>
          <cell r="BB195">
            <v>7.6729000000000003</v>
          </cell>
          <cell r="BC195">
            <v>7.6941142857142841</v>
          </cell>
        </row>
        <row r="196">
          <cell r="B196">
            <v>148</v>
          </cell>
          <cell r="C196">
            <v>28</v>
          </cell>
          <cell r="D196">
            <v>3.3421502587384E-3</v>
          </cell>
          <cell r="E196">
            <v>0.20178666666666725</v>
          </cell>
          <cell r="F196">
            <v>60.376300000000001</v>
          </cell>
          <cell r="G196">
            <v>60.578086666666671</v>
          </cell>
          <cell r="H196">
            <v>4.6317596363399964E-3</v>
          </cell>
          <cell r="I196">
            <v>0.33926666666666849</v>
          </cell>
          <cell r="J196">
            <v>73.247900000000001</v>
          </cell>
          <cell r="K196">
            <v>73.587166666666675</v>
          </cell>
          <cell r="L196">
            <v>6.0781476121563758E-3</v>
          </cell>
          <cell r="M196">
            <v>3.3600000000000444E-3</v>
          </cell>
          <cell r="N196">
            <v>0.55279999999999996</v>
          </cell>
          <cell r="O196">
            <v>0.55615999999999999</v>
          </cell>
          <cell r="P196">
            <v>2.8983175245807903E-3</v>
          </cell>
          <cell r="Q196">
            <v>0.31341333333332577</v>
          </cell>
          <cell r="R196">
            <v>108.13630000000001</v>
          </cell>
          <cell r="S196">
            <v>108.44971333333334</v>
          </cell>
          <cell r="T196">
            <v>5.6096074847180998E-3</v>
          </cell>
          <cell r="U196">
            <v>0.2663733333333359</v>
          </cell>
          <cell r="V196">
            <v>47.485199999999999</v>
          </cell>
          <cell r="W196">
            <v>47.751573333333333</v>
          </cell>
          <cell r="X196">
            <v>2.1036722266638557E-3</v>
          </cell>
          <cell r="Y196">
            <v>9.6039999999998335E-2</v>
          </cell>
          <cell r="Z196">
            <v>45.653500000000001</v>
          </cell>
          <cell r="AA196">
            <v>45.749539999999996</v>
          </cell>
          <cell r="AB196">
            <v>4.1105142749525174E-3</v>
          </cell>
          <cell r="AC196">
            <v>0.20225333333333614</v>
          </cell>
          <cell r="AD196">
            <v>49.203899999999997</v>
          </cell>
          <cell r="AE196">
            <v>49.406153333333336</v>
          </cell>
          <cell r="AF196">
            <v>3.2994826051065897E-3</v>
          </cell>
          <cell r="AG196">
            <v>5.4226666666666291E-2</v>
          </cell>
          <cell r="AH196">
            <v>16.434899999999999</v>
          </cell>
          <cell r="AI196">
            <v>16.489126666666664</v>
          </cell>
          <cell r="AJ196">
            <v>2.8426779032106691E-3</v>
          </cell>
          <cell r="AK196">
            <v>4.5200000000001239E-2</v>
          </cell>
          <cell r="AL196">
            <v>15.900499999999999</v>
          </cell>
          <cell r="AM196">
            <v>15.9457</v>
          </cell>
          <cell r="AN196">
            <v>4.3988845685558114E-3</v>
          </cell>
          <cell r="AO196">
            <v>3.3599999999999852E-2</v>
          </cell>
          <cell r="AP196">
            <v>7.6383000000000001</v>
          </cell>
          <cell r="AQ196">
            <v>7.6718999999999999</v>
          </cell>
          <cell r="AR196">
            <v>1.1673569787261928E-3</v>
          </cell>
          <cell r="AS196">
            <v>4.8533333333332963E-2</v>
          </cell>
          <cell r="AT196">
            <v>41.575400000000002</v>
          </cell>
          <cell r="AU196">
            <v>41.623933333333333</v>
          </cell>
          <cell r="AV196">
            <v>4.0340122602331718E-3</v>
          </cell>
          <cell r="AW196">
            <v>0.14279999999999404</v>
          </cell>
          <cell r="AX196">
            <v>35.399000000000001</v>
          </cell>
          <cell r="AY196">
            <v>35.541799999999995</v>
          </cell>
          <cell r="AZ196">
            <v>2.8672340314611767E-3</v>
          </cell>
          <cell r="BA196">
            <v>2.1999999999998465E-2</v>
          </cell>
          <cell r="BB196">
            <v>7.6729000000000003</v>
          </cell>
          <cell r="BC196">
            <v>7.6948999999999987</v>
          </cell>
        </row>
        <row r="197">
          <cell r="B197">
            <v>149</v>
          </cell>
          <cell r="C197">
            <v>29</v>
          </cell>
          <cell r="D197">
            <v>3.461512767979057E-3</v>
          </cell>
          <cell r="E197">
            <v>0.20899333333333392</v>
          </cell>
          <cell r="F197">
            <v>60.376300000000001</v>
          </cell>
          <cell r="G197">
            <v>60.585293333333333</v>
          </cell>
          <cell r="H197">
            <v>4.7971796233521402E-3</v>
          </cell>
          <cell r="I197">
            <v>0.35138333333333521</v>
          </cell>
          <cell r="J197">
            <v>73.247900000000001</v>
          </cell>
          <cell r="K197">
            <v>73.599283333333332</v>
          </cell>
          <cell r="L197">
            <v>6.2952243125905328E-3</v>
          </cell>
          <cell r="M197">
            <v>3.480000000000046E-3</v>
          </cell>
          <cell r="N197">
            <v>0.55279999999999996</v>
          </cell>
          <cell r="O197">
            <v>0.55628</v>
          </cell>
          <cell r="P197">
            <v>3.00182886474439E-3</v>
          </cell>
          <cell r="Q197">
            <v>0.32460666666665883</v>
          </cell>
          <cell r="R197">
            <v>108.13630000000001</v>
          </cell>
          <cell r="S197">
            <v>108.46090666666666</v>
          </cell>
          <cell r="T197">
            <v>5.8099506091723171E-3</v>
          </cell>
          <cell r="U197">
            <v>0.27588666666666933</v>
          </cell>
          <cell r="V197">
            <v>47.485199999999999</v>
          </cell>
          <cell r="W197">
            <v>47.761086666666671</v>
          </cell>
          <cell r="X197">
            <v>2.1788033776161367E-3</v>
          </cell>
          <cell r="Y197">
            <v>9.9469999999998268E-2</v>
          </cell>
          <cell r="Z197">
            <v>45.653500000000001</v>
          </cell>
          <cell r="AA197">
            <v>45.752969999999998</v>
          </cell>
          <cell r="AB197">
            <v>4.257318356200821E-3</v>
          </cell>
          <cell r="AC197">
            <v>0.20947666666666956</v>
          </cell>
          <cell r="AD197">
            <v>49.203899999999997</v>
          </cell>
          <cell r="AE197">
            <v>49.413376666666665</v>
          </cell>
          <cell r="AF197">
            <v>3.4173212695746825E-3</v>
          </cell>
          <cell r="AG197">
            <v>5.616333333333294E-2</v>
          </cell>
          <cell r="AH197">
            <v>16.434899999999999</v>
          </cell>
          <cell r="AI197">
            <v>16.491063333333333</v>
          </cell>
          <cell r="AJ197">
            <v>2.9442021140396214E-3</v>
          </cell>
          <cell r="AK197">
            <v>4.6814285714286995E-2</v>
          </cell>
          <cell r="AL197">
            <v>15.900499999999999</v>
          </cell>
          <cell r="AM197">
            <v>15.947314285714286</v>
          </cell>
          <cell r="AN197">
            <v>4.5559875888613755E-3</v>
          </cell>
          <cell r="AO197">
            <v>3.4799999999999845E-2</v>
          </cell>
          <cell r="AP197">
            <v>7.6383000000000001</v>
          </cell>
          <cell r="AQ197">
            <v>7.6730999999999998</v>
          </cell>
          <cell r="AR197">
            <v>1.2090482993949855E-3</v>
          </cell>
          <cell r="AS197">
            <v>5.0266666666666279E-2</v>
          </cell>
          <cell r="AT197">
            <v>41.575400000000002</v>
          </cell>
          <cell r="AU197">
            <v>41.625666666666667</v>
          </cell>
          <cell r="AV197">
            <v>4.1780841266700706E-3</v>
          </cell>
          <cell r="AW197">
            <v>0.14789999999999384</v>
          </cell>
          <cell r="AX197">
            <v>35.399000000000001</v>
          </cell>
          <cell r="AY197">
            <v>35.546899999999994</v>
          </cell>
          <cell r="AZ197">
            <v>2.9696352468705045E-3</v>
          </cell>
          <cell r="BA197">
            <v>2.2785714285712695E-2</v>
          </cell>
          <cell r="BB197">
            <v>7.6729000000000003</v>
          </cell>
          <cell r="BC197">
            <v>7.6956857142857134</v>
          </cell>
        </row>
        <row r="198">
          <cell r="B198">
            <v>150</v>
          </cell>
          <cell r="C198">
            <v>30</v>
          </cell>
          <cell r="D198">
            <v>3.5808752772197141E-3</v>
          </cell>
          <cell r="E198">
            <v>0.21620000000000061</v>
          </cell>
          <cell r="F198">
            <v>60.376300000000001</v>
          </cell>
          <cell r="G198">
            <v>60.592500000000001</v>
          </cell>
          <cell r="H198">
            <v>4.9625996103642824E-3</v>
          </cell>
          <cell r="I198">
            <v>0.36350000000000193</v>
          </cell>
          <cell r="J198">
            <v>73.247900000000001</v>
          </cell>
          <cell r="K198">
            <v>73.611400000000003</v>
          </cell>
          <cell r="L198">
            <v>6.5123010130246888E-3</v>
          </cell>
          <cell r="M198">
            <v>3.6000000000000476E-3</v>
          </cell>
          <cell r="N198">
            <v>0.55279999999999996</v>
          </cell>
          <cell r="O198">
            <v>0.55640000000000001</v>
          </cell>
          <cell r="P198">
            <v>3.1053402049079897E-3</v>
          </cell>
          <cell r="Q198">
            <v>0.33579999999999188</v>
          </cell>
          <cell r="R198">
            <v>108.13630000000001</v>
          </cell>
          <cell r="S198">
            <v>108.4721</v>
          </cell>
          <cell r="T198">
            <v>6.0102937336265353E-3</v>
          </cell>
          <cell r="U198">
            <v>0.28540000000000276</v>
          </cell>
          <cell r="V198">
            <v>47.485199999999999</v>
          </cell>
          <cell r="W198">
            <v>47.770600000000002</v>
          </cell>
          <cell r="X198">
            <v>2.2539345285684169E-3</v>
          </cell>
          <cell r="Y198">
            <v>0.10289999999999822</v>
          </cell>
          <cell r="Z198">
            <v>45.653500000000001</v>
          </cell>
          <cell r="AA198">
            <v>45.756399999999999</v>
          </cell>
          <cell r="AB198">
            <v>4.4041224374491254E-3</v>
          </cell>
          <cell r="AC198">
            <v>0.216700000000003</v>
          </cell>
          <cell r="AD198">
            <v>49.203899999999997</v>
          </cell>
          <cell r="AE198">
            <v>49.4206</v>
          </cell>
          <cell r="AF198">
            <v>3.5351599340427749E-3</v>
          </cell>
          <cell r="AG198">
            <v>5.8099999999999596E-2</v>
          </cell>
          <cell r="AH198">
            <v>16.434899999999999</v>
          </cell>
          <cell r="AI198">
            <v>16.492999999999999</v>
          </cell>
          <cell r="AJ198">
            <v>3.0457263248685742E-3</v>
          </cell>
          <cell r="AK198">
            <v>4.8428571428572757E-2</v>
          </cell>
          <cell r="AL198">
            <v>15.900499999999999</v>
          </cell>
          <cell r="AM198">
            <v>15.948928571428572</v>
          </cell>
          <cell r="AN198">
            <v>4.7130906091669414E-3</v>
          </cell>
          <cell r="AO198">
            <v>3.5999999999999845E-2</v>
          </cell>
          <cell r="AP198">
            <v>7.6383000000000001</v>
          </cell>
          <cell r="AQ198">
            <v>7.6742999999999997</v>
          </cell>
          <cell r="AR198">
            <v>1.2507396200637782E-3</v>
          </cell>
          <cell r="AS198">
            <v>5.1999999999999602E-2</v>
          </cell>
          <cell r="AT198">
            <v>41.575400000000002</v>
          </cell>
          <cell r="AU198">
            <v>41.627400000000002</v>
          </cell>
          <cell r="AV198">
            <v>4.3221559931069702E-3</v>
          </cell>
          <cell r="AW198">
            <v>0.15299999999999361</v>
          </cell>
          <cell r="AX198">
            <v>35.399000000000001</v>
          </cell>
          <cell r="AY198">
            <v>35.551999999999992</v>
          </cell>
          <cell r="AZ198">
            <v>3.0720364622798322E-3</v>
          </cell>
          <cell r="BA198">
            <v>2.3571428571426929E-2</v>
          </cell>
          <cell r="BB198">
            <v>7.6729000000000003</v>
          </cell>
          <cell r="BC198">
            <v>7.6964714285714271</v>
          </cell>
        </row>
        <row r="199">
          <cell r="B199">
            <v>151</v>
          </cell>
          <cell r="C199">
            <v>1</v>
          </cell>
          <cell r="D199">
            <v>1.1552584890869379E-4</v>
          </cell>
          <cell r="E199">
            <v>7.0000000000000288E-3</v>
          </cell>
          <cell r="F199">
            <v>60.592500000000001</v>
          </cell>
          <cell r="G199">
            <v>60.599499999999999</v>
          </cell>
          <cell r="H199">
            <v>1.6840688625221844E-4</v>
          </cell>
          <cell r="I199">
            <v>1.2396666666666552E-2</v>
          </cell>
          <cell r="J199">
            <v>73.611400000000003</v>
          </cell>
          <cell r="K199">
            <v>73.623796666666664</v>
          </cell>
          <cell r="L199">
            <v>2.2765396597172451E-4</v>
          </cell>
          <cell r="M199">
            <v>1.2666666666666753E-4</v>
          </cell>
          <cell r="N199">
            <v>0.55640000000000001</v>
          </cell>
          <cell r="O199">
            <v>0.55652666666666673</v>
          </cell>
          <cell r="P199">
            <v>1.0263775969427567E-4</v>
          </cell>
          <cell r="Q199">
            <v>1.1133333333333439E-2</v>
          </cell>
          <cell r="R199">
            <v>108.4721</v>
          </cell>
          <cell r="S199">
            <v>108.48323333333333</v>
          </cell>
          <cell r="T199">
            <v>2.0556576639187808E-4</v>
          </cell>
          <cell r="U199">
            <v>9.8199999999998514E-3</v>
          </cell>
          <cell r="V199">
            <v>47.770600000000002</v>
          </cell>
          <cell r="W199">
            <v>47.780419999999999</v>
          </cell>
          <cell r="X199">
            <v>6.8405731220111919E-5</v>
          </cell>
          <cell r="Y199">
            <v>3.1299999999999293E-3</v>
          </cell>
          <cell r="Z199">
            <v>45.756399999999999</v>
          </cell>
          <cell r="AA199">
            <v>45.759529999999998</v>
          </cell>
          <cell r="AB199">
            <v>1.4710464866877357E-4</v>
          </cell>
          <cell r="AC199">
            <v>7.2699999999999909E-3</v>
          </cell>
          <cell r="AD199">
            <v>49.4206</v>
          </cell>
          <cell r="AE199">
            <v>49.427869999999999</v>
          </cell>
          <cell r="AF199">
            <v>1.1257301077225014E-4</v>
          </cell>
          <cell r="AG199">
            <v>1.8566666666667213E-3</v>
          </cell>
          <cell r="AH199">
            <v>16.492999999999999</v>
          </cell>
          <cell r="AI199">
            <v>16.494856666666664</v>
          </cell>
          <cell r="AJ199">
            <v>1.0152421082895247E-4</v>
          </cell>
          <cell r="AK199">
            <v>1.6142857142857586E-3</v>
          </cell>
          <cell r="AL199">
            <v>15.900499999999999</v>
          </cell>
          <cell r="AM199">
            <v>15.902114285714285</v>
          </cell>
          <cell r="AN199">
            <v>1.571030203055647E-4</v>
          </cell>
          <cell r="AO199">
            <v>1.1999999999999947E-3</v>
          </cell>
          <cell r="AP199">
            <v>7.6383000000000001</v>
          </cell>
          <cell r="AQ199">
            <v>7.6395</v>
          </cell>
          <cell r="AR199">
            <v>3.1389581541645657E-5</v>
          </cell>
          <cell r="AS199">
            <v>1.3066666666667003E-3</v>
          </cell>
          <cell r="AT199">
            <v>41.627400000000002</v>
          </cell>
          <cell r="AU199">
            <v>41.628706666666666</v>
          </cell>
          <cell r="AV199">
            <v>1.4407186643689899E-4</v>
          </cell>
          <cell r="AW199">
            <v>5.099999999999787E-3</v>
          </cell>
          <cell r="AX199">
            <v>35.399000000000001</v>
          </cell>
          <cell r="AY199">
            <v>35.4041</v>
          </cell>
          <cell r="AZ199">
            <v>1.0240121540932774E-4</v>
          </cell>
          <cell r="BA199">
            <v>7.8571428571423089E-4</v>
          </cell>
          <cell r="BB199">
            <v>7.6729000000000003</v>
          </cell>
          <cell r="BC199">
            <v>7.6736857142857149</v>
          </cell>
        </row>
        <row r="200">
          <cell r="B200">
            <v>152</v>
          </cell>
          <cell r="C200">
            <v>2</v>
          </cell>
          <cell r="D200">
            <v>2.3105169781738758E-4</v>
          </cell>
          <cell r="E200">
            <v>1.4000000000000058E-2</v>
          </cell>
          <cell r="F200">
            <v>60.592500000000001</v>
          </cell>
          <cell r="G200">
            <v>60.606500000000004</v>
          </cell>
          <cell r="H200">
            <v>3.3681377250443687E-4</v>
          </cell>
          <cell r="I200">
            <v>2.4793333333333105E-2</v>
          </cell>
          <cell r="J200">
            <v>73.611400000000003</v>
          </cell>
          <cell r="K200">
            <v>73.636193333333338</v>
          </cell>
          <cell r="L200">
            <v>4.5530793194344902E-4</v>
          </cell>
          <cell r="M200">
            <v>2.5333333333333506E-4</v>
          </cell>
          <cell r="N200">
            <v>0.55640000000000001</v>
          </cell>
          <cell r="O200">
            <v>0.55665333333333333</v>
          </cell>
          <cell r="P200">
            <v>2.0527551938855134E-4</v>
          </cell>
          <cell r="Q200">
            <v>2.2266666666666879E-2</v>
          </cell>
          <cell r="R200">
            <v>108.4721</v>
          </cell>
          <cell r="S200">
            <v>108.49436666666666</v>
          </cell>
          <cell r="T200">
            <v>4.1113153278375615E-4</v>
          </cell>
          <cell r="U200">
            <v>1.9639999999999703E-2</v>
          </cell>
          <cell r="V200">
            <v>47.770600000000002</v>
          </cell>
          <cell r="W200">
            <v>47.790240000000004</v>
          </cell>
          <cell r="X200">
            <v>1.3681146244022384E-4</v>
          </cell>
          <cell r="Y200">
            <v>6.2599999999998586E-3</v>
          </cell>
          <cell r="Z200">
            <v>45.756399999999999</v>
          </cell>
          <cell r="AA200">
            <v>45.762659999999997</v>
          </cell>
          <cell r="AB200">
            <v>2.9420929733754714E-4</v>
          </cell>
          <cell r="AC200">
            <v>1.4539999999999982E-2</v>
          </cell>
          <cell r="AD200">
            <v>49.4206</v>
          </cell>
          <cell r="AE200">
            <v>49.435139999999997</v>
          </cell>
          <cell r="AF200">
            <v>2.2514602154450028E-4</v>
          </cell>
          <cell r="AG200">
            <v>3.7133333333334425E-3</v>
          </cell>
          <cell r="AH200">
            <v>16.492999999999999</v>
          </cell>
          <cell r="AI200">
            <v>16.496713333333332</v>
          </cell>
          <cell r="AJ200">
            <v>2.0304842165790493E-4</v>
          </cell>
          <cell r="AK200">
            <v>3.2285714285715172E-3</v>
          </cell>
          <cell r="AL200">
            <v>15.900499999999999</v>
          </cell>
          <cell r="AM200">
            <v>15.903728571428571</v>
          </cell>
          <cell r="AN200">
            <v>3.142060406111294E-4</v>
          </cell>
          <cell r="AO200">
            <v>2.3999999999999894E-3</v>
          </cell>
          <cell r="AP200">
            <v>7.6383000000000001</v>
          </cell>
          <cell r="AQ200">
            <v>7.6406999999999998</v>
          </cell>
          <cell r="AR200">
            <v>6.2779163083291314E-5</v>
          </cell>
          <cell r="AS200">
            <v>2.6133333333334006E-3</v>
          </cell>
          <cell r="AT200">
            <v>41.627400000000002</v>
          </cell>
          <cell r="AU200">
            <v>41.630013333333338</v>
          </cell>
          <cell r="AV200">
            <v>2.8814373287379798E-4</v>
          </cell>
          <cell r="AW200">
            <v>1.0199999999999574E-2</v>
          </cell>
          <cell r="AX200">
            <v>35.399000000000001</v>
          </cell>
          <cell r="AY200">
            <v>35.409199999999998</v>
          </cell>
          <cell r="AZ200">
            <v>2.0480243081865548E-4</v>
          </cell>
          <cell r="BA200">
            <v>1.5714285714284618E-3</v>
          </cell>
          <cell r="BB200">
            <v>7.6729000000000003</v>
          </cell>
          <cell r="BC200">
            <v>7.6744714285714286</v>
          </cell>
        </row>
        <row r="201">
          <cell r="B201">
            <v>153</v>
          </cell>
          <cell r="C201">
            <v>3</v>
          </cell>
          <cell r="D201">
            <v>3.4657754672608138E-4</v>
          </cell>
          <cell r="E201">
            <v>2.1000000000000085E-2</v>
          </cell>
          <cell r="F201">
            <v>60.592500000000001</v>
          </cell>
          <cell r="G201">
            <v>60.613500000000002</v>
          </cell>
          <cell r="H201">
            <v>5.0522065875665525E-4</v>
          </cell>
          <cell r="I201">
            <v>3.7189999999999654E-2</v>
          </cell>
          <cell r="J201">
            <v>73.611400000000003</v>
          </cell>
          <cell r="K201">
            <v>73.648589999999999</v>
          </cell>
          <cell r="L201">
            <v>6.8296189791517358E-4</v>
          </cell>
          <cell r="M201">
            <v>3.8000000000000257E-4</v>
          </cell>
          <cell r="N201">
            <v>0.55640000000000001</v>
          </cell>
          <cell r="O201">
            <v>0.55678000000000005</v>
          </cell>
          <cell r="P201">
            <v>3.0791327908282704E-4</v>
          </cell>
          <cell r="Q201">
            <v>3.3400000000000318E-2</v>
          </cell>
          <cell r="R201">
            <v>108.4721</v>
          </cell>
          <cell r="S201">
            <v>108.5055</v>
          </cell>
          <cell r="T201">
            <v>6.1669729917563428E-4</v>
          </cell>
          <cell r="U201">
            <v>2.9459999999999553E-2</v>
          </cell>
          <cell r="V201">
            <v>47.770600000000002</v>
          </cell>
          <cell r="W201">
            <v>47.800060000000002</v>
          </cell>
          <cell r="X201">
            <v>2.0521719366033576E-4</v>
          </cell>
          <cell r="Y201">
            <v>9.3899999999997874E-3</v>
          </cell>
          <cell r="Z201">
            <v>45.756399999999999</v>
          </cell>
          <cell r="AA201">
            <v>45.765789999999996</v>
          </cell>
          <cell r="AB201">
            <v>4.4131394600632073E-4</v>
          </cell>
          <cell r="AC201">
            <v>2.1809999999999975E-2</v>
          </cell>
          <cell r="AD201">
            <v>49.4206</v>
          </cell>
          <cell r="AE201">
            <v>49.442410000000002</v>
          </cell>
          <cell r="AF201">
            <v>3.377190323167504E-4</v>
          </cell>
          <cell r="AG201">
            <v>5.5700000000001634E-3</v>
          </cell>
          <cell r="AH201">
            <v>16.492999999999999</v>
          </cell>
          <cell r="AI201">
            <v>16.498569999999997</v>
          </cell>
          <cell r="AJ201">
            <v>3.045726324868574E-4</v>
          </cell>
          <cell r="AK201">
            <v>4.8428571428572754E-3</v>
          </cell>
          <cell r="AL201">
            <v>15.900499999999999</v>
          </cell>
          <cell r="AM201">
            <v>15.905342857142857</v>
          </cell>
          <cell r="AN201">
            <v>4.7130906091669405E-4</v>
          </cell>
          <cell r="AO201">
            <v>3.5999999999999843E-3</v>
          </cell>
          <cell r="AP201">
            <v>7.6383000000000001</v>
          </cell>
          <cell r="AQ201">
            <v>7.6418999999999997</v>
          </cell>
          <cell r="AR201">
            <v>9.416874462493697E-5</v>
          </cell>
          <cell r="AS201">
            <v>3.9200000000001014E-3</v>
          </cell>
          <cell r="AT201">
            <v>41.627400000000002</v>
          </cell>
          <cell r="AU201">
            <v>41.631320000000002</v>
          </cell>
          <cell r="AV201">
            <v>4.32215599310697E-4</v>
          </cell>
          <cell r="AW201">
            <v>1.5299999999999361E-2</v>
          </cell>
          <cell r="AX201">
            <v>35.399000000000001</v>
          </cell>
          <cell r="AY201">
            <v>35.414299999999997</v>
          </cell>
          <cell r="AZ201">
            <v>3.0720364622798321E-4</v>
          </cell>
          <cell r="BA201">
            <v>2.3571428571426928E-3</v>
          </cell>
          <cell r="BB201">
            <v>7.6729000000000003</v>
          </cell>
          <cell r="BC201">
            <v>7.6752571428571432</v>
          </cell>
        </row>
        <row r="202">
          <cell r="B202">
            <v>154</v>
          </cell>
          <cell r="C202">
            <v>4</v>
          </cell>
          <cell r="D202">
            <v>4.6210339563477516E-4</v>
          </cell>
          <cell r="E202">
            <v>2.8000000000000115E-2</v>
          </cell>
          <cell r="F202">
            <v>60.592500000000001</v>
          </cell>
          <cell r="G202">
            <v>60.6205</v>
          </cell>
          <cell r="H202">
            <v>6.7362754500887374E-4</v>
          </cell>
          <cell r="I202">
            <v>4.958666666666621E-2</v>
          </cell>
          <cell r="J202">
            <v>73.611400000000003</v>
          </cell>
          <cell r="K202">
            <v>73.660986666666673</v>
          </cell>
          <cell r="L202">
            <v>9.1061586388689803E-4</v>
          </cell>
          <cell r="M202">
            <v>5.0666666666667013E-4</v>
          </cell>
          <cell r="N202">
            <v>0.55640000000000001</v>
          </cell>
          <cell r="O202">
            <v>0.55690666666666666</v>
          </cell>
          <cell r="P202">
            <v>4.1055103877710267E-4</v>
          </cell>
          <cell r="Q202">
            <v>4.4533333333333758E-2</v>
          </cell>
          <cell r="R202">
            <v>108.4721</v>
          </cell>
          <cell r="S202">
            <v>108.51663333333333</v>
          </cell>
          <cell r="T202">
            <v>8.222630655675123E-4</v>
          </cell>
          <cell r="U202">
            <v>3.9279999999999406E-2</v>
          </cell>
          <cell r="V202">
            <v>47.770600000000002</v>
          </cell>
          <cell r="W202">
            <v>47.80988</v>
          </cell>
          <cell r="X202">
            <v>2.7362292488044768E-4</v>
          </cell>
          <cell r="Y202">
            <v>1.2519999999999717E-2</v>
          </cell>
          <cell r="Z202">
            <v>45.756399999999999</v>
          </cell>
          <cell r="AA202">
            <v>45.768920000000001</v>
          </cell>
          <cell r="AB202">
            <v>5.8841859467509427E-4</v>
          </cell>
          <cell r="AC202">
            <v>2.9079999999999964E-2</v>
          </cell>
          <cell r="AD202">
            <v>49.4206</v>
          </cell>
          <cell r="AE202">
            <v>49.449680000000001</v>
          </cell>
          <cell r="AF202">
            <v>4.5029204308900055E-4</v>
          </cell>
          <cell r="AG202">
            <v>7.4266666666668851E-3</v>
          </cell>
          <cell r="AH202">
            <v>16.492999999999999</v>
          </cell>
          <cell r="AI202">
            <v>16.500426666666666</v>
          </cell>
          <cell r="AJ202">
            <v>4.0609684331580987E-4</v>
          </cell>
          <cell r="AK202">
            <v>6.4571428571430344E-3</v>
          </cell>
          <cell r="AL202">
            <v>15.900499999999999</v>
          </cell>
          <cell r="AM202">
            <v>15.906957142857141</v>
          </cell>
          <cell r="AN202">
            <v>6.284120812222588E-4</v>
          </cell>
          <cell r="AO202">
            <v>4.7999999999999788E-3</v>
          </cell>
          <cell r="AP202">
            <v>7.6383000000000001</v>
          </cell>
          <cell r="AQ202">
            <v>7.6431000000000004</v>
          </cell>
          <cell r="AR202">
            <v>1.2555832616658263E-4</v>
          </cell>
          <cell r="AS202">
            <v>5.2266666666668012E-3</v>
          </cell>
          <cell r="AT202">
            <v>41.627400000000002</v>
          </cell>
          <cell r="AU202">
            <v>41.632626666666667</v>
          </cell>
          <cell r="AV202">
            <v>5.7628746574759596E-4</v>
          </cell>
          <cell r="AW202">
            <v>2.0399999999999148E-2</v>
          </cell>
          <cell r="AX202">
            <v>35.399000000000001</v>
          </cell>
          <cell r="AY202">
            <v>35.419400000000003</v>
          </cell>
          <cell r="AZ202">
            <v>4.0960486163731097E-4</v>
          </cell>
          <cell r="BA202">
            <v>3.1428571428569235E-3</v>
          </cell>
          <cell r="BB202">
            <v>7.6729000000000003</v>
          </cell>
          <cell r="BC202">
            <v>7.6760428571428569</v>
          </cell>
        </row>
        <row r="203">
          <cell r="B203">
            <v>155</v>
          </cell>
          <cell r="C203">
            <v>5</v>
          </cell>
          <cell r="D203">
            <v>5.7762924454346888E-4</v>
          </cell>
          <cell r="E203">
            <v>3.5000000000000142E-2</v>
          </cell>
          <cell r="F203">
            <v>60.592500000000001</v>
          </cell>
          <cell r="G203">
            <v>60.627499999999998</v>
          </cell>
          <cell r="H203">
            <v>8.4203443126109224E-4</v>
          </cell>
          <cell r="I203">
            <v>6.1983333333332759E-2</v>
          </cell>
          <cell r="J203">
            <v>73.611400000000003</v>
          </cell>
          <cell r="K203">
            <v>73.673383333333334</v>
          </cell>
          <cell r="L203">
            <v>1.1382698298586227E-3</v>
          </cell>
          <cell r="M203">
            <v>6.3333333333333763E-4</v>
          </cell>
          <cell r="N203">
            <v>0.55640000000000001</v>
          </cell>
          <cell r="O203">
            <v>0.55703333333333338</v>
          </cell>
          <cell r="P203">
            <v>5.1318879847137835E-4</v>
          </cell>
          <cell r="Q203">
            <v>5.5666666666667197E-2</v>
          </cell>
          <cell r="R203">
            <v>108.4721</v>
          </cell>
          <cell r="S203">
            <v>108.52776666666666</v>
          </cell>
          <cell r="T203">
            <v>1.0278288319593904E-3</v>
          </cell>
          <cell r="U203">
            <v>4.9099999999999255E-2</v>
          </cell>
          <cell r="V203">
            <v>47.770600000000002</v>
          </cell>
          <cell r="W203">
            <v>47.819699999999997</v>
          </cell>
          <cell r="X203">
            <v>3.420286561005596E-4</v>
          </cell>
          <cell r="Y203">
            <v>1.5649999999999647E-2</v>
          </cell>
          <cell r="Z203">
            <v>45.756399999999999</v>
          </cell>
          <cell r="AA203">
            <v>45.77205</v>
          </cell>
          <cell r="AB203">
            <v>7.3552324334386781E-4</v>
          </cell>
          <cell r="AC203">
            <v>3.6349999999999959E-2</v>
          </cell>
          <cell r="AD203">
            <v>49.4206</v>
          </cell>
          <cell r="AE203">
            <v>49.456949999999999</v>
          </cell>
          <cell r="AF203">
            <v>5.628650538612507E-4</v>
          </cell>
          <cell r="AG203">
            <v>9.2833333333336068E-3</v>
          </cell>
          <cell r="AH203">
            <v>16.492999999999999</v>
          </cell>
          <cell r="AI203">
            <v>16.502283333333331</v>
          </cell>
          <cell r="AJ203">
            <v>5.0762105414476233E-4</v>
          </cell>
          <cell r="AK203">
            <v>8.0714285714287935E-3</v>
          </cell>
          <cell r="AL203">
            <v>15.900499999999999</v>
          </cell>
          <cell r="AM203">
            <v>15.908571428571427</v>
          </cell>
          <cell r="AN203">
            <v>7.8551510152782345E-4</v>
          </cell>
          <cell r="AO203">
            <v>5.9999999999999732E-3</v>
          </cell>
          <cell r="AP203">
            <v>7.6383000000000001</v>
          </cell>
          <cell r="AQ203">
            <v>7.6443000000000003</v>
          </cell>
          <cell r="AR203">
            <v>1.5694790770822827E-4</v>
          </cell>
          <cell r="AS203">
            <v>6.533333333333502E-3</v>
          </cell>
          <cell r="AT203">
            <v>41.627400000000002</v>
          </cell>
          <cell r="AU203">
            <v>41.633933333333331</v>
          </cell>
          <cell r="AV203">
            <v>7.2035933218449492E-4</v>
          </cell>
          <cell r="AW203">
            <v>2.5499999999998937E-2</v>
          </cell>
          <cell r="AX203">
            <v>35.399000000000001</v>
          </cell>
          <cell r="AY203">
            <v>35.424500000000002</v>
          </cell>
          <cell r="AZ203">
            <v>5.1200607704663867E-4</v>
          </cell>
          <cell r="BA203">
            <v>3.9285714285711548E-3</v>
          </cell>
          <cell r="BB203">
            <v>7.6729000000000003</v>
          </cell>
          <cell r="BC203">
            <v>7.6768285714285716</v>
          </cell>
        </row>
        <row r="204">
          <cell r="B204">
            <v>156</v>
          </cell>
          <cell r="C204">
            <v>6</v>
          </cell>
          <cell r="D204">
            <v>6.9315509345216277E-4</v>
          </cell>
          <cell r="E204">
            <v>4.2000000000000169E-2</v>
          </cell>
          <cell r="F204">
            <v>60.592500000000001</v>
          </cell>
          <cell r="G204">
            <v>60.634500000000003</v>
          </cell>
          <cell r="H204">
            <v>1.0104413175133105E-3</v>
          </cell>
          <cell r="I204">
            <v>7.4379999999999308E-2</v>
          </cell>
          <cell r="J204">
            <v>73.611400000000003</v>
          </cell>
          <cell r="K204">
            <v>73.685780000000008</v>
          </cell>
          <cell r="L204">
            <v>1.3659237958303472E-3</v>
          </cell>
          <cell r="M204">
            <v>7.6000000000000514E-4</v>
          </cell>
          <cell r="N204">
            <v>0.55640000000000001</v>
          </cell>
          <cell r="O204">
            <v>0.55715999999999999</v>
          </cell>
          <cell r="P204">
            <v>6.1582655816565409E-4</v>
          </cell>
          <cell r="Q204">
            <v>6.6800000000000637E-2</v>
          </cell>
          <cell r="R204">
            <v>108.4721</v>
          </cell>
          <cell r="S204">
            <v>108.5389</v>
          </cell>
          <cell r="T204">
            <v>1.2333945983512686E-3</v>
          </cell>
          <cell r="U204">
            <v>5.8919999999999105E-2</v>
          </cell>
          <cell r="V204">
            <v>47.770600000000002</v>
          </cell>
          <cell r="W204">
            <v>47.829520000000002</v>
          </cell>
          <cell r="X204">
            <v>4.1043438732067151E-4</v>
          </cell>
          <cell r="Y204">
            <v>1.8779999999999575E-2</v>
          </cell>
          <cell r="Z204">
            <v>45.756399999999999</v>
          </cell>
          <cell r="AA204">
            <v>45.775179999999999</v>
          </cell>
          <cell r="AB204">
            <v>8.8262789201264146E-4</v>
          </cell>
          <cell r="AC204">
            <v>4.361999999999995E-2</v>
          </cell>
          <cell r="AD204">
            <v>49.4206</v>
          </cell>
          <cell r="AE204">
            <v>49.464219999999997</v>
          </cell>
          <cell r="AF204">
            <v>6.754380646335008E-4</v>
          </cell>
          <cell r="AG204">
            <v>1.1140000000000327E-2</v>
          </cell>
          <cell r="AH204">
            <v>16.492999999999999</v>
          </cell>
          <cell r="AI204">
            <v>16.50414</v>
          </cell>
          <cell r="AJ204">
            <v>6.091452649737148E-4</v>
          </cell>
          <cell r="AK204">
            <v>9.6857142857145508E-3</v>
          </cell>
          <cell r="AL204">
            <v>15.900499999999999</v>
          </cell>
          <cell r="AM204">
            <v>15.910185714285713</v>
          </cell>
          <cell r="AN204">
            <v>9.426181218333881E-4</v>
          </cell>
          <cell r="AO204">
            <v>7.1999999999999686E-3</v>
          </cell>
          <cell r="AP204">
            <v>7.6383000000000001</v>
          </cell>
          <cell r="AQ204">
            <v>7.6455000000000002</v>
          </cell>
          <cell r="AR204">
            <v>1.8833748924987394E-4</v>
          </cell>
          <cell r="AS204">
            <v>7.8400000000002027E-3</v>
          </cell>
          <cell r="AT204">
            <v>41.627400000000002</v>
          </cell>
          <cell r="AU204">
            <v>41.635240000000003</v>
          </cell>
          <cell r="AV204">
            <v>8.6443119862139399E-4</v>
          </cell>
          <cell r="AW204">
            <v>3.0599999999998722E-2</v>
          </cell>
          <cell r="AX204">
            <v>35.399000000000001</v>
          </cell>
          <cell r="AY204">
            <v>35.429600000000001</v>
          </cell>
          <cell r="AZ204">
            <v>6.1440729245596643E-4</v>
          </cell>
          <cell r="BA204">
            <v>4.7142857142853855E-3</v>
          </cell>
          <cell r="BB204">
            <v>7.6729000000000003</v>
          </cell>
          <cell r="BC204">
            <v>7.6776142857142853</v>
          </cell>
        </row>
        <row r="205">
          <cell r="B205">
            <v>157</v>
          </cell>
          <cell r="C205">
            <v>7</v>
          </cell>
          <cell r="D205">
            <v>8.0868094236085655E-4</v>
          </cell>
          <cell r="E205">
            <v>4.9000000000000196E-2</v>
          </cell>
          <cell r="F205">
            <v>60.592500000000001</v>
          </cell>
          <cell r="G205">
            <v>60.641500000000001</v>
          </cell>
          <cell r="H205">
            <v>1.1788482037655289E-3</v>
          </cell>
          <cell r="I205">
            <v>8.6776666666665864E-2</v>
          </cell>
          <cell r="J205">
            <v>73.611400000000003</v>
          </cell>
          <cell r="K205">
            <v>73.698176666666669</v>
          </cell>
          <cell r="L205">
            <v>1.5935777618020716E-3</v>
          </cell>
          <cell r="M205">
            <v>8.8666666666667264E-4</v>
          </cell>
          <cell r="N205">
            <v>0.55640000000000001</v>
          </cell>
          <cell r="O205">
            <v>0.55728666666666671</v>
          </cell>
          <cell r="P205">
            <v>7.1846431785992971E-4</v>
          </cell>
          <cell r="Q205">
            <v>7.7933333333334076E-2</v>
          </cell>
          <cell r="R205">
            <v>108.4721</v>
          </cell>
          <cell r="S205">
            <v>108.55003333333333</v>
          </cell>
          <cell r="T205">
            <v>1.4389603647431465E-3</v>
          </cell>
          <cell r="U205">
            <v>6.8739999999998955E-2</v>
          </cell>
          <cell r="V205">
            <v>47.770600000000002</v>
          </cell>
          <cell r="W205">
            <v>47.83934</v>
          </cell>
          <cell r="X205">
            <v>4.7884011854078343E-4</v>
          </cell>
          <cell r="Y205">
            <v>2.1909999999999503E-2</v>
          </cell>
          <cell r="Z205">
            <v>45.756399999999999</v>
          </cell>
          <cell r="AA205">
            <v>45.778309999999998</v>
          </cell>
          <cell r="AB205">
            <v>1.029732540681415E-3</v>
          </cell>
          <cell r="AC205">
            <v>5.0889999999999942E-2</v>
          </cell>
          <cell r="AD205">
            <v>49.4206</v>
          </cell>
          <cell r="AE205">
            <v>49.471490000000003</v>
          </cell>
          <cell r="AF205">
            <v>7.880110754057509E-4</v>
          </cell>
          <cell r="AG205">
            <v>1.2996666666667048E-2</v>
          </cell>
          <cell r="AH205">
            <v>16.492999999999999</v>
          </cell>
          <cell r="AI205">
            <v>16.505996666666665</v>
          </cell>
          <cell r="AJ205">
            <v>7.1066947580266727E-4</v>
          </cell>
          <cell r="AK205">
            <v>1.130000000000031E-2</v>
          </cell>
          <cell r="AL205">
            <v>15.900499999999999</v>
          </cell>
          <cell r="AM205">
            <v>15.911799999999999</v>
          </cell>
          <cell r="AN205">
            <v>1.0997211421389529E-3</v>
          </cell>
          <cell r="AO205">
            <v>8.3999999999999631E-3</v>
          </cell>
          <cell r="AP205">
            <v>7.6383000000000001</v>
          </cell>
          <cell r="AQ205">
            <v>7.6467000000000001</v>
          </cell>
          <cell r="AR205">
            <v>2.1972707079151958E-4</v>
          </cell>
          <cell r="AS205">
            <v>9.1466666666669035E-3</v>
          </cell>
          <cell r="AT205">
            <v>41.627400000000002</v>
          </cell>
          <cell r="AU205">
            <v>41.636546666666668</v>
          </cell>
          <cell r="AV205">
            <v>1.008503065058293E-3</v>
          </cell>
          <cell r="AW205">
            <v>3.5699999999998511E-2</v>
          </cell>
          <cell r="AX205">
            <v>35.399000000000001</v>
          </cell>
          <cell r="AY205">
            <v>35.434699999999999</v>
          </cell>
          <cell r="AZ205">
            <v>7.1680850786529418E-4</v>
          </cell>
          <cell r="BA205">
            <v>5.4999999999996163E-3</v>
          </cell>
          <cell r="BB205">
            <v>7.6729000000000003</v>
          </cell>
          <cell r="BC205">
            <v>7.6783999999999999</v>
          </cell>
        </row>
        <row r="206">
          <cell r="B206">
            <v>158</v>
          </cell>
          <cell r="C206">
            <v>8</v>
          </cell>
          <cell r="D206">
            <v>9.2420679126955032E-4</v>
          </cell>
          <cell r="E206">
            <v>5.600000000000023E-2</v>
          </cell>
          <cell r="F206">
            <v>60.592500000000001</v>
          </cell>
          <cell r="G206">
            <v>60.648499999999999</v>
          </cell>
          <cell r="H206">
            <v>1.3472550900177475E-3</v>
          </cell>
          <cell r="I206">
            <v>9.917333333333242E-2</v>
          </cell>
          <cell r="J206">
            <v>73.611400000000003</v>
          </cell>
          <cell r="K206">
            <v>73.710573333333329</v>
          </cell>
          <cell r="L206">
            <v>1.8212317277737961E-3</v>
          </cell>
          <cell r="M206">
            <v>1.0133333333333403E-3</v>
          </cell>
          <cell r="N206">
            <v>0.55640000000000001</v>
          </cell>
          <cell r="O206">
            <v>0.55741333333333332</v>
          </cell>
          <cell r="P206">
            <v>8.2110207755420534E-4</v>
          </cell>
          <cell r="Q206">
            <v>8.9066666666667516E-2</v>
          </cell>
          <cell r="R206">
            <v>108.4721</v>
          </cell>
          <cell r="S206">
            <v>108.56116666666667</v>
          </cell>
          <cell r="T206">
            <v>1.6445261311350246E-3</v>
          </cell>
          <cell r="U206">
            <v>7.8559999999998811E-2</v>
          </cell>
          <cell r="V206">
            <v>47.770600000000002</v>
          </cell>
          <cell r="W206">
            <v>47.849159999999998</v>
          </cell>
          <cell r="X206">
            <v>5.4724584976089535E-4</v>
          </cell>
          <cell r="Y206">
            <v>2.5039999999999434E-2</v>
          </cell>
          <cell r="Z206">
            <v>45.756399999999999</v>
          </cell>
          <cell r="AA206">
            <v>45.781439999999996</v>
          </cell>
          <cell r="AB206">
            <v>1.1768371893501885E-3</v>
          </cell>
          <cell r="AC206">
            <v>5.8159999999999927E-2</v>
          </cell>
          <cell r="AD206">
            <v>49.4206</v>
          </cell>
          <cell r="AE206">
            <v>49.478760000000001</v>
          </cell>
          <cell r="AF206">
            <v>9.005840861780011E-4</v>
          </cell>
          <cell r="AG206">
            <v>1.485333333333377E-2</v>
          </cell>
          <cell r="AH206">
            <v>16.492999999999999</v>
          </cell>
          <cell r="AI206">
            <v>16.507853333333333</v>
          </cell>
          <cell r="AJ206">
            <v>8.1219368663161973E-4</v>
          </cell>
          <cell r="AK206">
            <v>1.2914285714286069E-2</v>
          </cell>
          <cell r="AL206">
            <v>15.900499999999999</v>
          </cell>
          <cell r="AM206">
            <v>15.913414285714286</v>
          </cell>
          <cell r="AN206">
            <v>1.2568241624445176E-3</v>
          </cell>
          <cell r="AO206">
            <v>9.5999999999999575E-3</v>
          </cell>
          <cell r="AP206">
            <v>7.6383000000000001</v>
          </cell>
          <cell r="AQ206">
            <v>7.6478999999999999</v>
          </cell>
          <cell r="AR206">
            <v>2.5111665233316525E-4</v>
          </cell>
          <cell r="AS206">
            <v>1.0453333333333602E-2</v>
          </cell>
          <cell r="AT206">
            <v>41.627400000000002</v>
          </cell>
          <cell r="AU206">
            <v>41.637853333333332</v>
          </cell>
          <cell r="AV206">
            <v>1.1525749314951919E-3</v>
          </cell>
          <cell r="AW206">
            <v>4.0799999999998296E-2</v>
          </cell>
          <cell r="AX206">
            <v>35.399000000000001</v>
          </cell>
          <cell r="AY206">
            <v>35.439799999999998</v>
          </cell>
          <cell r="AZ206">
            <v>8.1920972327462194E-4</v>
          </cell>
          <cell r="BA206">
            <v>6.2857142857138471E-3</v>
          </cell>
          <cell r="BB206">
            <v>7.6729000000000003</v>
          </cell>
          <cell r="BC206">
            <v>7.6791857142857145</v>
          </cell>
        </row>
        <row r="207">
          <cell r="B207">
            <v>159</v>
          </cell>
          <cell r="C207">
            <v>9</v>
          </cell>
          <cell r="D207">
            <v>1.0397326401782442E-3</v>
          </cell>
          <cell r="E207">
            <v>6.300000000000025E-2</v>
          </cell>
          <cell r="F207">
            <v>60.592500000000001</v>
          </cell>
          <cell r="G207">
            <v>60.655500000000004</v>
          </cell>
          <cell r="H207">
            <v>1.5156619762699659E-3</v>
          </cell>
          <cell r="I207">
            <v>0.11156999999999898</v>
          </cell>
          <cell r="J207">
            <v>73.611400000000003</v>
          </cell>
          <cell r="K207">
            <v>73.722970000000004</v>
          </cell>
          <cell r="L207">
            <v>2.0488856937455205E-3</v>
          </cell>
          <cell r="M207">
            <v>1.1400000000000078E-3</v>
          </cell>
          <cell r="N207">
            <v>0.55640000000000001</v>
          </cell>
          <cell r="O207">
            <v>0.55754000000000004</v>
          </cell>
          <cell r="P207">
            <v>9.2373983724848097E-4</v>
          </cell>
          <cell r="Q207">
            <v>0.10020000000000095</v>
          </cell>
          <cell r="R207">
            <v>108.4721</v>
          </cell>
          <cell r="S207">
            <v>108.5723</v>
          </cell>
          <cell r="T207">
            <v>1.8500918975269027E-3</v>
          </cell>
          <cell r="U207">
            <v>8.8379999999998654E-2</v>
          </cell>
          <cell r="V207">
            <v>47.770600000000002</v>
          </cell>
          <cell r="W207">
            <v>47.858980000000003</v>
          </cell>
          <cell r="X207">
            <v>6.1565158098100716E-4</v>
          </cell>
          <cell r="Y207">
            <v>2.8169999999999362E-2</v>
          </cell>
          <cell r="Z207">
            <v>45.756399999999999</v>
          </cell>
          <cell r="AA207">
            <v>45.784570000000002</v>
          </cell>
          <cell r="AB207">
            <v>1.3239418380189621E-3</v>
          </cell>
          <cell r="AC207">
            <v>6.5429999999999919E-2</v>
          </cell>
          <cell r="AD207">
            <v>49.4206</v>
          </cell>
          <cell r="AE207">
            <v>49.48603</v>
          </cell>
          <cell r="AF207">
            <v>1.0131570969502512E-3</v>
          </cell>
          <cell r="AG207">
            <v>1.6710000000000492E-2</v>
          </cell>
          <cell r="AH207">
            <v>16.492999999999999</v>
          </cell>
          <cell r="AI207">
            <v>16.509709999999998</v>
          </cell>
          <cell r="AJ207">
            <v>9.137178974605722E-4</v>
          </cell>
          <cell r="AK207">
            <v>1.4528571428571826E-2</v>
          </cell>
          <cell r="AL207">
            <v>15.900499999999999</v>
          </cell>
          <cell r="AM207">
            <v>15.915028571428572</v>
          </cell>
          <cell r="AN207">
            <v>1.4139271827500824E-3</v>
          </cell>
          <cell r="AO207">
            <v>1.0799999999999952E-2</v>
          </cell>
          <cell r="AP207">
            <v>7.6383000000000001</v>
          </cell>
          <cell r="AQ207">
            <v>7.6490999999999998</v>
          </cell>
          <cell r="AR207">
            <v>2.8250623387481092E-4</v>
          </cell>
          <cell r="AS207">
            <v>1.1760000000000303E-2</v>
          </cell>
          <cell r="AT207">
            <v>41.627400000000002</v>
          </cell>
          <cell r="AU207">
            <v>41.639160000000004</v>
          </cell>
          <cell r="AV207">
            <v>1.2966467979320909E-3</v>
          </cell>
          <cell r="AW207">
            <v>4.5899999999998088E-2</v>
          </cell>
          <cell r="AX207">
            <v>35.399000000000001</v>
          </cell>
          <cell r="AY207">
            <v>35.444899999999997</v>
          </cell>
          <cell r="AZ207">
            <v>9.216109386839497E-4</v>
          </cell>
          <cell r="BA207">
            <v>7.0714285714280779E-3</v>
          </cell>
          <cell r="BB207">
            <v>7.6729000000000003</v>
          </cell>
          <cell r="BC207">
            <v>7.6799714285714282</v>
          </cell>
        </row>
        <row r="208">
          <cell r="B208">
            <v>160</v>
          </cell>
          <cell r="C208">
            <v>10</v>
          </cell>
          <cell r="D208">
            <v>1.1552584890869378E-3</v>
          </cell>
          <cell r="E208">
            <v>7.0000000000000284E-2</v>
          </cell>
          <cell r="F208">
            <v>60.592500000000001</v>
          </cell>
          <cell r="G208">
            <v>60.662500000000001</v>
          </cell>
          <cell r="H208">
            <v>1.6840688625221845E-3</v>
          </cell>
          <cell r="I208">
            <v>0.12396666666666552</v>
          </cell>
          <cell r="J208">
            <v>73.611400000000003</v>
          </cell>
          <cell r="K208">
            <v>73.735366666666664</v>
          </cell>
          <cell r="L208">
            <v>2.2765396597172454E-3</v>
          </cell>
          <cell r="M208">
            <v>1.2666666666666753E-3</v>
          </cell>
          <cell r="N208">
            <v>0.55640000000000001</v>
          </cell>
          <cell r="O208">
            <v>0.55766666666666664</v>
          </cell>
          <cell r="P208">
            <v>1.0263775969427567E-3</v>
          </cell>
          <cell r="Q208">
            <v>0.11133333333333439</v>
          </cell>
          <cell r="R208">
            <v>108.4721</v>
          </cell>
          <cell r="S208">
            <v>108.58343333333333</v>
          </cell>
          <cell r="T208">
            <v>2.0556576639187809E-3</v>
          </cell>
          <cell r="U208">
            <v>9.8199999999998511E-2</v>
          </cell>
          <cell r="V208">
            <v>47.770600000000002</v>
          </cell>
          <cell r="W208">
            <v>47.8688</v>
          </cell>
          <cell r="X208">
            <v>6.8405731220111919E-4</v>
          </cell>
          <cell r="Y208">
            <v>3.1299999999999294E-2</v>
          </cell>
          <cell r="Z208">
            <v>45.756399999999999</v>
          </cell>
          <cell r="AA208">
            <v>45.787700000000001</v>
          </cell>
          <cell r="AB208">
            <v>1.4710464866877356E-3</v>
          </cell>
          <cell r="AC208">
            <v>7.2699999999999917E-2</v>
          </cell>
          <cell r="AD208">
            <v>49.4206</v>
          </cell>
          <cell r="AE208">
            <v>49.493299999999998</v>
          </cell>
          <cell r="AF208">
            <v>1.1257301077225014E-3</v>
          </cell>
          <cell r="AG208">
            <v>1.8566666666667214E-2</v>
          </cell>
          <cell r="AH208">
            <v>16.492999999999999</v>
          </cell>
          <cell r="AI208">
            <v>16.511566666666667</v>
          </cell>
          <cell r="AJ208">
            <v>1.0152421082895247E-3</v>
          </cell>
          <cell r="AK208">
            <v>1.6142857142857587E-2</v>
          </cell>
          <cell r="AL208">
            <v>15.900499999999999</v>
          </cell>
          <cell r="AM208">
            <v>15.916642857142858</v>
          </cell>
          <cell r="AN208">
            <v>1.5710302030556469E-3</v>
          </cell>
          <cell r="AO208">
            <v>1.1999999999999946E-2</v>
          </cell>
          <cell r="AP208">
            <v>7.6383000000000001</v>
          </cell>
          <cell r="AQ208">
            <v>7.6502999999999997</v>
          </cell>
          <cell r="AR208">
            <v>3.1389581541645654E-4</v>
          </cell>
          <cell r="AS208">
            <v>1.3066666666667004E-2</v>
          </cell>
          <cell r="AT208">
            <v>41.627400000000002</v>
          </cell>
          <cell r="AU208">
            <v>41.640466666666669</v>
          </cell>
          <cell r="AV208">
            <v>1.4407186643689898E-3</v>
          </cell>
          <cell r="AW208">
            <v>5.0999999999997873E-2</v>
          </cell>
          <cell r="AX208">
            <v>35.399000000000001</v>
          </cell>
          <cell r="AY208">
            <v>35.449999999999996</v>
          </cell>
          <cell r="AZ208">
            <v>1.0240121540932773E-3</v>
          </cell>
          <cell r="BA208">
            <v>7.8571428571423095E-3</v>
          </cell>
          <cell r="BB208">
            <v>7.6729000000000003</v>
          </cell>
          <cell r="BC208">
            <v>7.6807571428571428</v>
          </cell>
        </row>
        <row r="209">
          <cell r="B209">
            <v>161</v>
          </cell>
          <cell r="C209">
            <v>11</v>
          </cell>
          <cell r="D209">
            <v>1.2707843379956318E-3</v>
          </cell>
          <cell r="E209">
            <v>7.7000000000000318E-2</v>
          </cell>
          <cell r="F209">
            <v>60.592500000000001</v>
          </cell>
          <cell r="G209">
            <v>60.669499999999999</v>
          </cell>
          <cell r="H209">
            <v>1.8524757487744026E-3</v>
          </cell>
          <cell r="I209">
            <v>0.13636333333333209</v>
          </cell>
          <cell r="J209">
            <v>73.611400000000003</v>
          </cell>
          <cell r="K209">
            <v>73.747763333333339</v>
          </cell>
          <cell r="L209">
            <v>2.5041936256889694E-3</v>
          </cell>
          <cell r="M209">
            <v>1.3933333333333428E-3</v>
          </cell>
          <cell r="N209">
            <v>0.55640000000000001</v>
          </cell>
          <cell r="O209">
            <v>0.55779333333333336</v>
          </cell>
          <cell r="P209">
            <v>1.1290153566370323E-3</v>
          </cell>
          <cell r="Q209">
            <v>0.12246666666666783</v>
          </cell>
          <cell r="R209">
            <v>108.4721</v>
          </cell>
          <cell r="S209">
            <v>108.59456666666667</v>
          </cell>
          <cell r="T209">
            <v>2.2612234303106592E-3</v>
          </cell>
          <cell r="U209">
            <v>0.10801999999999837</v>
          </cell>
          <cell r="V209">
            <v>47.770600000000002</v>
          </cell>
          <cell r="W209">
            <v>47.878619999999998</v>
          </cell>
          <cell r="X209">
            <v>7.5246304342123122E-4</v>
          </cell>
          <cell r="Y209">
            <v>3.4429999999999218E-2</v>
          </cell>
          <cell r="Z209">
            <v>45.756399999999999</v>
          </cell>
          <cell r="AA209">
            <v>45.79083</v>
          </cell>
          <cell r="AB209">
            <v>1.6181511353565092E-3</v>
          </cell>
          <cell r="AC209">
            <v>7.9969999999999902E-2</v>
          </cell>
          <cell r="AD209">
            <v>49.4206</v>
          </cell>
          <cell r="AE209">
            <v>49.500570000000003</v>
          </cell>
          <cell r="AF209">
            <v>1.2383031184947514E-3</v>
          </cell>
          <cell r="AG209">
            <v>2.0423333333333935E-2</v>
          </cell>
          <cell r="AH209">
            <v>16.492999999999999</v>
          </cell>
          <cell r="AI209">
            <v>16.513423333333332</v>
          </cell>
          <cell r="AJ209">
            <v>1.116766319118477E-3</v>
          </cell>
          <cell r="AK209">
            <v>1.7757142857143342E-2</v>
          </cell>
          <cell r="AL209">
            <v>15.900499999999999</v>
          </cell>
          <cell r="AM209">
            <v>15.918257142857142</v>
          </cell>
          <cell r="AN209">
            <v>1.7281332233612117E-3</v>
          </cell>
          <cell r="AO209">
            <v>1.3199999999999943E-2</v>
          </cell>
          <cell r="AP209">
            <v>7.6383000000000001</v>
          </cell>
          <cell r="AQ209">
            <v>7.6515000000000004</v>
          </cell>
          <cell r="AR209">
            <v>3.4528539695810221E-4</v>
          </cell>
          <cell r="AS209">
            <v>1.4373333333333705E-2</v>
          </cell>
          <cell r="AT209">
            <v>41.627400000000002</v>
          </cell>
          <cell r="AU209">
            <v>41.641773333333333</v>
          </cell>
          <cell r="AV209">
            <v>1.584790530805889E-3</v>
          </cell>
          <cell r="AW209">
            <v>5.6099999999997659E-2</v>
          </cell>
          <cell r="AX209">
            <v>35.399000000000001</v>
          </cell>
          <cell r="AY209">
            <v>35.455100000000002</v>
          </cell>
          <cell r="AZ209">
            <v>1.1264133695026051E-3</v>
          </cell>
          <cell r="BA209">
            <v>8.6428571428565394E-3</v>
          </cell>
          <cell r="BB209">
            <v>7.6729000000000003</v>
          </cell>
          <cell r="BC209">
            <v>7.6815428571428566</v>
          </cell>
        </row>
        <row r="210">
          <cell r="B210">
            <v>162</v>
          </cell>
          <cell r="C210">
            <v>12</v>
          </cell>
          <cell r="D210">
            <v>1.3863101869043255E-3</v>
          </cell>
          <cell r="E210">
            <v>8.4000000000000338E-2</v>
          </cell>
          <cell r="F210">
            <v>60.592500000000001</v>
          </cell>
          <cell r="G210">
            <v>60.676500000000004</v>
          </cell>
          <cell r="H210">
            <v>2.020882635026621E-3</v>
          </cell>
          <cell r="I210">
            <v>0.14875999999999862</v>
          </cell>
          <cell r="J210">
            <v>73.611400000000003</v>
          </cell>
          <cell r="K210">
            <v>73.760159999999999</v>
          </cell>
          <cell r="L210">
            <v>2.7318475916606943E-3</v>
          </cell>
          <cell r="M210">
            <v>1.5200000000000103E-3</v>
          </cell>
          <cell r="N210">
            <v>0.55640000000000001</v>
          </cell>
          <cell r="O210">
            <v>0.55791999999999997</v>
          </cell>
          <cell r="P210">
            <v>1.2316531163313082E-3</v>
          </cell>
          <cell r="Q210">
            <v>0.13360000000000127</v>
          </cell>
          <cell r="R210">
            <v>108.4721</v>
          </cell>
          <cell r="S210">
            <v>108.6057</v>
          </cell>
          <cell r="T210">
            <v>2.4667891967025371E-3</v>
          </cell>
          <cell r="U210">
            <v>0.11783999999999821</v>
          </cell>
          <cell r="V210">
            <v>47.770600000000002</v>
          </cell>
          <cell r="W210">
            <v>47.888440000000003</v>
          </cell>
          <cell r="X210">
            <v>8.2086877464134303E-4</v>
          </cell>
          <cell r="Y210">
            <v>3.755999999999915E-2</v>
          </cell>
          <cell r="Z210">
            <v>45.756399999999999</v>
          </cell>
          <cell r="AA210">
            <v>45.793959999999998</v>
          </cell>
          <cell r="AB210">
            <v>1.7652557840252829E-3</v>
          </cell>
          <cell r="AC210">
            <v>8.7239999999999901E-2</v>
          </cell>
          <cell r="AD210">
            <v>49.4206</v>
          </cell>
          <cell r="AE210">
            <v>49.507840000000002</v>
          </cell>
          <cell r="AF210">
            <v>1.3508761292670016E-3</v>
          </cell>
          <cell r="AG210">
            <v>2.2280000000000653E-2</v>
          </cell>
          <cell r="AH210">
            <v>16.492999999999999</v>
          </cell>
          <cell r="AI210">
            <v>16.515280000000001</v>
          </cell>
          <cell r="AJ210">
            <v>1.2182905299474296E-3</v>
          </cell>
          <cell r="AK210">
            <v>1.9371428571429102E-2</v>
          </cell>
          <cell r="AL210">
            <v>15.900499999999999</v>
          </cell>
          <cell r="AM210">
            <v>15.919871428571428</v>
          </cell>
          <cell r="AN210">
            <v>1.8852362436667762E-3</v>
          </cell>
          <cell r="AO210">
            <v>1.4399999999999937E-2</v>
          </cell>
          <cell r="AP210">
            <v>7.6383000000000001</v>
          </cell>
          <cell r="AQ210">
            <v>7.6527000000000003</v>
          </cell>
          <cell r="AR210">
            <v>3.7667497849974788E-4</v>
          </cell>
          <cell r="AS210">
            <v>1.5680000000000405E-2</v>
          </cell>
          <cell r="AT210">
            <v>41.627400000000002</v>
          </cell>
          <cell r="AU210">
            <v>41.643080000000005</v>
          </cell>
          <cell r="AV210">
            <v>1.728862397242788E-3</v>
          </cell>
          <cell r="AW210">
            <v>6.1199999999997444E-2</v>
          </cell>
          <cell r="AX210">
            <v>35.399000000000001</v>
          </cell>
          <cell r="AY210">
            <v>35.4602</v>
          </cell>
          <cell r="AZ210">
            <v>1.2288145849119329E-3</v>
          </cell>
          <cell r="BA210">
            <v>9.4285714285707711E-3</v>
          </cell>
          <cell r="BB210">
            <v>7.6729000000000003</v>
          </cell>
          <cell r="BC210">
            <v>7.6823285714285712</v>
          </cell>
        </row>
        <row r="211">
          <cell r="B211">
            <v>163</v>
          </cell>
          <cell r="C211">
            <v>13</v>
          </cell>
          <cell r="D211">
            <v>1.5018360358130193E-3</v>
          </cell>
          <cell r="E211">
            <v>9.1000000000000372E-2</v>
          </cell>
          <cell r="F211">
            <v>60.592500000000001</v>
          </cell>
          <cell r="G211">
            <v>60.683500000000002</v>
          </cell>
          <cell r="H211">
            <v>2.1892895212788392E-3</v>
          </cell>
          <cell r="I211">
            <v>0.16115666666666517</v>
          </cell>
          <cell r="J211">
            <v>73.611400000000003</v>
          </cell>
          <cell r="K211">
            <v>73.772556666666674</v>
          </cell>
          <cell r="L211">
            <v>2.9595015576324183E-3</v>
          </cell>
          <cell r="M211">
            <v>1.6466666666666778E-3</v>
          </cell>
          <cell r="N211">
            <v>0.55640000000000001</v>
          </cell>
          <cell r="O211">
            <v>0.55804666666666669</v>
          </cell>
          <cell r="P211">
            <v>1.3342908760255838E-3</v>
          </cell>
          <cell r="Q211">
            <v>0.14473333333333471</v>
          </cell>
          <cell r="R211">
            <v>108.4721</v>
          </cell>
          <cell r="S211">
            <v>108.61683333333333</v>
          </cell>
          <cell r="T211">
            <v>2.6723549630944155E-3</v>
          </cell>
          <cell r="U211">
            <v>0.12765999999999805</v>
          </cell>
          <cell r="V211">
            <v>47.770600000000002</v>
          </cell>
          <cell r="W211">
            <v>47.898260000000001</v>
          </cell>
          <cell r="X211">
            <v>8.8927450586145484E-4</v>
          </cell>
          <cell r="Y211">
            <v>4.0689999999999081E-2</v>
          </cell>
          <cell r="Z211">
            <v>45.756399999999999</v>
          </cell>
          <cell r="AA211">
            <v>45.797089999999997</v>
          </cell>
          <cell r="AB211">
            <v>1.9123604326940565E-3</v>
          </cell>
          <cell r="AC211">
            <v>9.4509999999999886E-2</v>
          </cell>
          <cell r="AD211">
            <v>49.4206</v>
          </cell>
          <cell r="AE211">
            <v>49.51511</v>
          </cell>
          <cell r="AF211">
            <v>1.4634491400392518E-3</v>
          </cell>
          <cell r="AG211">
            <v>2.4136666666667375E-2</v>
          </cell>
          <cell r="AH211">
            <v>16.492999999999999</v>
          </cell>
          <cell r="AI211">
            <v>16.517136666666666</v>
          </cell>
          <cell r="AJ211">
            <v>1.319814740776382E-3</v>
          </cell>
          <cell r="AK211">
            <v>2.0985714285714861E-2</v>
          </cell>
          <cell r="AL211">
            <v>15.900499999999999</v>
          </cell>
          <cell r="AM211">
            <v>15.921485714285714</v>
          </cell>
          <cell r="AN211">
            <v>2.0423392639723407E-3</v>
          </cell>
          <cell r="AO211">
            <v>1.5599999999999932E-2</v>
          </cell>
          <cell r="AP211">
            <v>7.6383000000000001</v>
          </cell>
          <cell r="AQ211">
            <v>7.6539000000000001</v>
          </cell>
          <cell r="AR211">
            <v>4.080645600413935E-4</v>
          </cell>
          <cell r="AS211">
            <v>1.6986666666667104E-2</v>
          </cell>
          <cell r="AT211">
            <v>41.627400000000002</v>
          </cell>
          <cell r="AU211">
            <v>41.644386666666669</v>
          </cell>
          <cell r="AV211">
            <v>1.872934263679687E-3</v>
          </cell>
          <cell r="AW211">
            <v>6.6299999999997236E-2</v>
          </cell>
          <cell r="AX211">
            <v>35.399000000000001</v>
          </cell>
          <cell r="AY211">
            <v>35.465299999999999</v>
          </cell>
          <cell r="AZ211">
            <v>1.3312158003212606E-3</v>
          </cell>
          <cell r="BA211">
            <v>1.0214285714285001E-2</v>
          </cell>
          <cell r="BB211">
            <v>7.6729000000000003</v>
          </cell>
          <cell r="BC211">
            <v>7.6831142857142849</v>
          </cell>
        </row>
        <row r="212">
          <cell r="B212">
            <v>164</v>
          </cell>
          <cell r="C212">
            <v>14</v>
          </cell>
          <cell r="D212">
            <v>1.6173618847217131E-3</v>
          </cell>
          <cell r="E212">
            <v>9.8000000000000392E-2</v>
          </cell>
          <cell r="F212">
            <v>60.592500000000001</v>
          </cell>
          <cell r="G212">
            <v>60.6905</v>
          </cell>
          <cell r="H212">
            <v>2.3576964075310578E-3</v>
          </cell>
          <cell r="I212">
            <v>0.17355333333333173</v>
          </cell>
          <cell r="J212">
            <v>73.611400000000003</v>
          </cell>
          <cell r="K212">
            <v>73.784953333333334</v>
          </cell>
          <cell r="L212">
            <v>3.1871555236041432E-3</v>
          </cell>
          <cell r="M212">
            <v>1.7733333333333453E-3</v>
          </cell>
          <cell r="N212">
            <v>0.55640000000000001</v>
          </cell>
          <cell r="O212">
            <v>0.5581733333333333</v>
          </cell>
          <cell r="P212">
            <v>1.4369286357198594E-3</v>
          </cell>
          <cell r="Q212">
            <v>0.15586666666666815</v>
          </cell>
          <cell r="R212">
            <v>108.4721</v>
          </cell>
          <cell r="S212">
            <v>108.62796666666667</v>
          </cell>
          <cell r="T212">
            <v>2.8779207294862929E-3</v>
          </cell>
          <cell r="U212">
            <v>0.13747999999999791</v>
          </cell>
          <cell r="V212">
            <v>47.770600000000002</v>
          </cell>
          <cell r="W212">
            <v>47.908079999999998</v>
          </cell>
          <cell r="X212">
            <v>9.5768023708156687E-4</v>
          </cell>
          <cell r="Y212">
            <v>4.3819999999999006E-2</v>
          </cell>
          <cell r="Z212">
            <v>45.756399999999999</v>
          </cell>
          <cell r="AA212">
            <v>45.800219999999996</v>
          </cell>
          <cell r="AB212">
            <v>2.05946508136283E-3</v>
          </cell>
          <cell r="AC212">
            <v>0.10177999999999988</v>
          </cell>
          <cell r="AD212">
            <v>49.4206</v>
          </cell>
          <cell r="AE212">
            <v>49.522379999999998</v>
          </cell>
          <cell r="AF212">
            <v>1.5760221508115018E-3</v>
          </cell>
          <cell r="AG212">
            <v>2.5993333333334097E-2</v>
          </cell>
          <cell r="AH212">
            <v>16.492999999999999</v>
          </cell>
          <cell r="AI212">
            <v>16.518993333333334</v>
          </cell>
          <cell r="AJ212">
            <v>1.4213389516053345E-3</v>
          </cell>
          <cell r="AK212">
            <v>2.260000000000062E-2</v>
          </cell>
          <cell r="AL212">
            <v>15.900499999999999</v>
          </cell>
          <cell r="AM212">
            <v>15.9231</v>
          </cell>
          <cell r="AN212">
            <v>2.1994422842779057E-3</v>
          </cell>
          <cell r="AO212">
            <v>1.6799999999999926E-2</v>
          </cell>
          <cell r="AP212">
            <v>7.6383000000000001</v>
          </cell>
          <cell r="AQ212">
            <v>7.6551</v>
          </cell>
          <cell r="AR212">
            <v>4.3945414158303917E-4</v>
          </cell>
          <cell r="AS212">
            <v>1.8293333333333807E-2</v>
          </cell>
          <cell r="AT212">
            <v>41.627400000000002</v>
          </cell>
          <cell r="AU212">
            <v>41.645693333333334</v>
          </cell>
          <cell r="AV212">
            <v>2.0170061301165859E-3</v>
          </cell>
          <cell r="AW212">
            <v>7.1399999999997021E-2</v>
          </cell>
          <cell r="AX212">
            <v>35.399000000000001</v>
          </cell>
          <cell r="AY212">
            <v>35.470399999999998</v>
          </cell>
          <cell r="AZ212">
            <v>1.4336170157305884E-3</v>
          </cell>
          <cell r="BA212">
            <v>1.0999999999999233E-2</v>
          </cell>
          <cell r="BB212">
            <v>7.6729000000000003</v>
          </cell>
          <cell r="BC212">
            <v>7.6838999999999995</v>
          </cell>
        </row>
        <row r="213">
          <cell r="B213">
            <v>165</v>
          </cell>
          <cell r="C213">
            <v>15</v>
          </cell>
          <cell r="D213">
            <v>1.7328877336304069E-3</v>
          </cell>
          <cell r="E213">
            <v>0.10500000000000043</v>
          </cell>
          <cell r="F213">
            <v>60.592500000000001</v>
          </cell>
          <cell r="G213">
            <v>60.697500000000005</v>
          </cell>
          <cell r="H213">
            <v>2.5261032937832764E-3</v>
          </cell>
          <cell r="I213">
            <v>0.18594999999999828</v>
          </cell>
          <cell r="J213">
            <v>73.611400000000003</v>
          </cell>
          <cell r="K213">
            <v>73.797349999999994</v>
          </cell>
          <cell r="L213">
            <v>3.4148094895758677E-3</v>
          </cell>
          <cell r="M213">
            <v>1.9000000000000128E-3</v>
          </cell>
          <cell r="N213">
            <v>0.55640000000000001</v>
          </cell>
          <cell r="O213">
            <v>0.55830000000000002</v>
          </cell>
          <cell r="P213">
            <v>1.5395663954141351E-3</v>
          </cell>
          <cell r="Q213">
            <v>0.16700000000000159</v>
          </cell>
          <cell r="R213">
            <v>108.4721</v>
          </cell>
          <cell r="S213">
            <v>108.6391</v>
          </cell>
          <cell r="T213">
            <v>3.0834864958781713E-3</v>
          </cell>
          <cell r="U213">
            <v>0.14729999999999777</v>
          </cell>
          <cell r="V213">
            <v>47.770600000000002</v>
          </cell>
          <cell r="W213">
            <v>47.917900000000003</v>
          </cell>
          <cell r="X213">
            <v>1.0260859683016788E-3</v>
          </cell>
          <cell r="Y213">
            <v>4.6949999999998937E-2</v>
          </cell>
          <cell r="Z213">
            <v>45.756399999999999</v>
          </cell>
          <cell r="AA213">
            <v>45.803349999999995</v>
          </cell>
          <cell r="AB213">
            <v>2.2065697300316035E-3</v>
          </cell>
          <cell r="AC213">
            <v>0.10904999999999987</v>
          </cell>
          <cell r="AD213">
            <v>49.4206</v>
          </cell>
          <cell r="AE213">
            <v>49.529650000000004</v>
          </cell>
          <cell r="AF213">
            <v>1.688595161583752E-3</v>
          </cell>
          <cell r="AG213">
            <v>2.7850000000000819E-2</v>
          </cell>
          <cell r="AH213">
            <v>16.492999999999999</v>
          </cell>
          <cell r="AI213">
            <v>16.520849999999999</v>
          </cell>
          <cell r="AJ213">
            <v>1.5228631624342871E-3</v>
          </cell>
          <cell r="AK213">
            <v>2.4214285714286379E-2</v>
          </cell>
          <cell r="AL213">
            <v>15.900499999999999</v>
          </cell>
          <cell r="AM213">
            <v>15.924714285714286</v>
          </cell>
          <cell r="AN213">
            <v>2.3565453045834707E-3</v>
          </cell>
          <cell r="AO213">
            <v>1.7999999999999922E-2</v>
          </cell>
          <cell r="AP213">
            <v>7.6383000000000001</v>
          </cell>
          <cell r="AQ213">
            <v>7.6562999999999999</v>
          </cell>
          <cell r="AR213">
            <v>4.7084372312468484E-4</v>
          </cell>
          <cell r="AS213">
            <v>1.9600000000000506E-2</v>
          </cell>
          <cell r="AT213">
            <v>41.627400000000002</v>
          </cell>
          <cell r="AU213">
            <v>41.647000000000006</v>
          </cell>
          <cell r="AV213">
            <v>2.1610779965534851E-3</v>
          </cell>
          <cell r="AW213">
            <v>7.6499999999996807E-2</v>
          </cell>
          <cell r="AX213">
            <v>35.399000000000001</v>
          </cell>
          <cell r="AY213">
            <v>35.475499999999997</v>
          </cell>
          <cell r="AZ213">
            <v>1.5360182311399161E-3</v>
          </cell>
          <cell r="BA213">
            <v>1.1785714285713464E-2</v>
          </cell>
          <cell r="BB213">
            <v>7.6729000000000003</v>
          </cell>
          <cell r="BC213">
            <v>7.6846857142857141</v>
          </cell>
        </row>
        <row r="214">
          <cell r="B214">
            <v>166</v>
          </cell>
          <cell r="C214">
            <v>16</v>
          </cell>
          <cell r="D214">
            <v>1.8484135825391006E-3</v>
          </cell>
          <cell r="E214">
            <v>0.11200000000000046</v>
          </cell>
          <cell r="F214">
            <v>60.592500000000001</v>
          </cell>
          <cell r="G214">
            <v>60.704500000000003</v>
          </cell>
          <cell r="H214">
            <v>2.694510180035495E-3</v>
          </cell>
          <cell r="I214">
            <v>0.19834666666666484</v>
          </cell>
          <cell r="J214">
            <v>73.611400000000003</v>
          </cell>
          <cell r="K214">
            <v>73.809746666666669</v>
          </cell>
          <cell r="L214">
            <v>3.6424634555475921E-3</v>
          </cell>
          <cell r="M214">
            <v>2.0266666666666805E-3</v>
          </cell>
          <cell r="N214">
            <v>0.55640000000000001</v>
          </cell>
          <cell r="O214">
            <v>0.55842666666666674</v>
          </cell>
          <cell r="P214">
            <v>1.6422041551084107E-3</v>
          </cell>
          <cell r="Q214">
            <v>0.17813333333333503</v>
          </cell>
          <cell r="R214">
            <v>108.4721</v>
          </cell>
          <cell r="S214">
            <v>108.65023333333333</v>
          </cell>
          <cell r="T214">
            <v>3.2890522622700492E-3</v>
          </cell>
          <cell r="U214">
            <v>0.15711999999999762</v>
          </cell>
          <cell r="V214">
            <v>47.770600000000002</v>
          </cell>
          <cell r="W214">
            <v>47.927720000000001</v>
          </cell>
          <cell r="X214">
            <v>1.0944916995217907E-3</v>
          </cell>
          <cell r="Y214">
            <v>5.0079999999998868E-2</v>
          </cell>
          <cell r="Z214">
            <v>45.756399999999999</v>
          </cell>
          <cell r="AA214">
            <v>45.806480000000001</v>
          </cell>
          <cell r="AB214">
            <v>2.3536743787003771E-3</v>
          </cell>
          <cell r="AC214">
            <v>0.11631999999999985</v>
          </cell>
          <cell r="AD214">
            <v>49.4206</v>
          </cell>
          <cell r="AE214">
            <v>49.536920000000002</v>
          </cell>
          <cell r="AF214">
            <v>1.8011681723560022E-3</v>
          </cell>
          <cell r="AG214">
            <v>2.970666666666754E-2</v>
          </cell>
          <cell r="AH214">
            <v>16.492999999999999</v>
          </cell>
          <cell r="AI214">
            <v>16.522706666666664</v>
          </cell>
          <cell r="AJ214">
            <v>1.6243873732632395E-3</v>
          </cell>
          <cell r="AK214">
            <v>2.5828571428572138E-2</v>
          </cell>
          <cell r="AL214">
            <v>15.900499999999999</v>
          </cell>
          <cell r="AM214">
            <v>15.926328571428572</v>
          </cell>
          <cell r="AN214">
            <v>2.5136483248890352E-3</v>
          </cell>
          <cell r="AO214">
            <v>1.9199999999999915E-2</v>
          </cell>
          <cell r="AP214">
            <v>7.6383000000000001</v>
          </cell>
          <cell r="AQ214">
            <v>7.6574999999999998</v>
          </cell>
          <cell r="AR214">
            <v>5.0223330466633051E-4</v>
          </cell>
          <cell r="AS214">
            <v>2.0906666666667205E-2</v>
          </cell>
          <cell r="AT214">
            <v>41.627400000000002</v>
          </cell>
          <cell r="AU214">
            <v>41.64830666666667</v>
          </cell>
          <cell r="AV214">
            <v>2.3051498629903838E-3</v>
          </cell>
          <cell r="AW214">
            <v>8.1599999999996592E-2</v>
          </cell>
          <cell r="AX214">
            <v>35.399000000000001</v>
          </cell>
          <cell r="AY214">
            <v>35.480599999999995</v>
          </cell>
          <cell r="AZ214">
            <v>1.6384194465492439E-3</v>
          </cell>
          <cell r="BA214">
            <v>1.2571428571427694E-2</v>
          </cell>
          <cell r="BB214">
            <v>7.6729000000000003</v>
          </cell>
          <cell r="BC214">
            <v>7.6854714285714278</v>
          </cell>
        </row>
        <row r="215">
          <cell r="B215">
            <v>167</v>
          </cell>
          <cell r="C215">
            <v>17</v>
          </cell>
          <cell r="D215">
            <v>1.9639394314477942E-3</v>
          </cell>
          <cell r="E215">
            <v>0.11900000000000048</v>
          </cell>
          <cell r="F215">
            <v>60.592500000000001</v>
          </cell>
          <cell r="G215">
            <v>60.711500000000001</v>
          </cell>
          <cell r="H215">
            <v>2.8629170662877131E-3</v>
          </cell>
          <cell r="I215">
            <v>0.2107433333333314</v>
          </cell>
          <cell r="J215">
            <v>73.611400000000003</v>
          </cell>
          <cell r="K215">
            <v>73.822143333333329</v>
          </cell>
          <cell r="L215">
            <v>3.870117421519317E-3</v>
          </cell>
          <cell r="M215">
            <v>2.1533333333333478E-3</v>
          </cell>
          <cell r="N215">
            <v>0.55640000000000001</v>
          </cell>
          <cell r="O215">
            <v>0.55855333333333335</v>
          </cell>
          <cell r="P215">
            <v>1.7448419148026863E-3</v>
          </cell>
          <cell r="Q215">
            <v>0.18926666666666847</v>
          </cell>
          <cell r="R215">
            <v>108.4721</v>
          </cell>
          <cell r="S215">
            <v>108.66136666666667</v>
          </cell>
          <cell r="T215">
            <v>3.4946180286619271E-3</v>
          </cell>
          <cell r="U215">
            <v>0.16693999999999748</v>
          </cell>
          <cell r="V215">
            <v>47.770600000000002</v>
          </cell>
          <cell r="W215">
            <v>47.937539999999998</v>
          </cell>
          <cell r="X215">
            <v>1.1628974307419026E-3</v>
          </cell>
          <cell r="Y215">
            <v>5.3209999999998793E-2</v>
          </cell>
          <cell r="Z215">
            <v>45.756399999999999</v>
          </cell>
          <cell r="AA215">
            <v>45.809609999999999</v>
          </cell>
          <cell r="AB215">
            <v>2.5007790273691506E-3</v>
          </cell>
          <cell r="AC215">
            <v>0.12358999999999985</v>
          </cell>
          <cell r="AD215">
            <v>49.4206</v>
          </cell>
          <cell r="AE215">
            <v>49.54419</v>
          </cell>
          <cell r="AF215">
            <v>1.9137411831282522E-3</v>
          </cell>
          <cell r="AG215">
            <v>3.1563333333334262E-2</v>
          </cell>
          <cell r="AH215">
            <v>16.492999999999999</v>
          </cell>
          <cell r="AI215">
            <v>16.524563333333333</v>
          </cell>
          <cell r="AJ215">
            <v>1.7259115840921918E-3</v>
          </cell>
          <cell r="AK215">
            <v>2.7442857142857897E-2</v>
          </cell>
          <cell r="AL215">
            <v>15.900499999999999</v>
          </cell>
          <cell r="AM215">
            <v>15.927942857142858</v>
          </cell>
          <cell r="AN215">
            <v>2.6707513451945998E-3</v>
          </cell>
          <cell r="AO215">
            <v>2.0399999999999911E-2</v>
          </cell>
          <cell r="AP215">
            <v>7.6383000000000001</v>
          </cell>
          <cell r="AQ215">
            <v>7.6586999999999996</v>
          </cell>
          <cell r="AR215">
            <v>5.3362288620797612E-4</v>
          </cell>
          <cell r="AS215">
            <v>2.2213333333333907E-2</v>
          </cell>
          <cell r="AT215">
            <v>41.627400000000002</v>
          </cell>
          <cell r="AU215">
            <v>41.649613333333335</v>
          </cell>
          <cell r="AV215">
            <v>2.449221729427283E-3</v>
          </cell>
          <cell r="AW215">
            <v>8.6699999999996377E-2</v>
          </cell>
          <cell r="AX215">
            <v>35.399000000000001</v>
          </cell>
          <cell r="AY215">
            <v>35.485699999999994</v>
          </cell>
          <cell r="AZ215">
            <v>1.7408206619585716E-3</v>
          </cell>
          <cell r="BA215">
            <v>1.3357142857141926E-2</v>
          </cell>
          <cell r="BB215">
            <v>7.6729000000000003</v>
          </cell>
          <cell r="BC215">
            <v>7.6862571428571425</v>
          </cell>
        </row>
        <row r="216">
          <cell r="B216">
            <v>168</v>
          </cell>
          <cell r="C216">
            <v>18</v>
          </cell>
          <cell r="D216">
            <v>2.0794652803564884E-3</v>
          </cell>
          <cell r="E216">
            <v>0.1260000000000005</v>
          </cell>
          <cell r="F216">
            <v>60.592500000000001</v>
          </cell>
          <cell r="G216">
            <v>60.718499999999999</v>
          </cell>
          <cell r="H216">
            <v>3.0313239525399317E-3</v>
          </cell>
          <cell r="I216">
            <v>0.22313999999999795</v>
          </cell>
          <cell r="J216">
            <v>73.611400000000003</v>
          </cell>
          <cell r="K216">
            <v>73.834540000000004</v>
          </cell>
          <cell r="L216">
            <v>4.097771387491041E-3</v>
          </cell>
          <cell r="M216">
            <v>2.2800000000000155E-3</v>
          </cell>
          <cell r="N216">
            <v>0.55640000000000001</v>
          </cell>
          <cell r="O216">
            <v>0.55868000000000007</v>
          </cell>
          <cell r="P216">
            <v>1.8474796744969619E-3</v>
          </cell>
          <cell r="Q216">
            <v>0.20040000000000191</v>
          </cell>
          <cell r="R216">
            <v>108.4721</v>
          </cell>
          <cell r="S216">
            <v>108.6725</v>
          </cell>
          <cell r="T216">
            <v>3.7001837950538055E-3</v>
          </cell>
          <cell r="U216">
            <v>0.17675999999999731</v>
          </cell>
          <cell r="V216">
            <v>47.770600000000002</v>
          </cell>
          <cell r="W216">
            <v>47.947359999999996</v>
          </cell>
          <cell r="X216">
            <v>1.2313031619620143E-3</v>
          </cell>
          <cell r="Y216">
            <v>5.6339999999998724E-2</v>
          </cell>
          <cell r="Z216">
            <v>45.756399999999999</v>
          </cell>
          <cell r="AA216">
            <v>45.812739999999998</v>
          </cell>
          <cell r="AB216">
            <v>2.6478836760379242E-3</v>
          </cell>
          <cell r="AC216">
            <v>0.13085999999999984</v>
          </cell>
          <cell r="AD216">
            <v>49.4206</v>
          </cell>
          <cell r="AE216">
            <v>49.551459999999999</v>
          </cell>
          <cell r="AF216">
            <v>2.0263141939005024E-3</v>
          </cell>
          <cell r="AG216">
            <v>3.3420000000000984E-2</v>
          </cell>
          <cell r="AH216">
            <v>16.492999999999999</v>
          </cell>
          <cell r="AI216">
            <v>16.526419999999998</v>
          </cell>
          <cell r="AJ216">
            <v>1.8274357949211444E-3</v>
          </cell>
          <cell r="AK216">
            <v>2.9057142857143652E-2</v>
          </cell>
          <cell r="AL216">
            <v>15.900499999999999</v>
          </cell>
          <cell r="AM216">
            <v>15.929557142857142</v>
          </cell>
          <cell r="AN216">
            <v>2.8278543655001647E-3</v>
          </cell>
          <cell r="AO216">
            <v>2.1599999999999904E-2</v>
          </cell>
          <cell r="AP216">
            <v>7.6383000000000001</v>
          </cell>
          <cell r="AQ216">
            <v>7.6599000000000004</v>
          </cell>
          <cell r="AR216">
            <v>5.6501246774962185E-4</v>
          </cell>
          <cell r="AS216">
            <v>2.3520000000000606E-2</v>
          </cell>
          <cell r="AT216">
            <v>41.627400000000002</v>
          </cell>
          <cell r="AU216">
            <v>41.650919999999999</v>
          </cell>
          <cell r="AV216">
            <v>2.5932935958641818E-3</v>
          </cell>
          <cell r="AW216">
            <v>9.1799999999996176E-2</v>
          </cell>
          <cell r="AX216">
            <v>35.399000000000001</v>
          </cell>
          <cell r="AY216">
            <v>35.4908</v>
          </cell>
          <cell r="AZ216">
            <v>1.8432218773678994E-3</v>
          </cell>
          <cell r="BA216">
            <v>1.4142857142856156E-2</v>
          </cell>
          <cell r="BB216">
            <v>7.6729000000000003</v>
          </cell>
          <cell r="BC216">
            <v>7.6870428571428562</v>
          </cell>
        </row>
        <row r="217">
          <cell r="B217">
            <v>169</v>
          </cell>
          <cell r="C217">
            <v>19</v>
          </cell>
          <cell r="D217">
            <v>2.1949911292651822E-3</v>
          </cell>
          <cell r="E217">
            <v>0.13300000000000053</v>
          </cell>
          <cell r="F217">
            <v>60.592500000000001</v>
          </cell>
          <cell r="G217">
            <v>60.725500000000004</v>
          </cell>
          <cell r="H217">
            <v>3.1997308387921503E-3</v>
          </cell>
          <cell r="I217">
            <v>0.23553666666666448</v>
          </cell>
          <cell r="J217">
            <v>73.611400000000003</v>
          </cell>
          <cell r="K217">
            <v>73.846936666666664</v>
          </cell>
          <cell r="L217">
            <v>4.3254253534627659E-3</v>
          </cell>
          <cell r="M217">
            <v>2.4066666666666828E-3</v>
          </cell>
          <cell r="N217">
            <v>0.55640000000000001</v>
          </cell>
          <cell r="O217">
            <v>0.55880666666666667</v>
          </cell>
          <cell r="P217">
            <v>1.9501174341912376E-3</v>
          </cell>
          <cell r="Q217">
            <v>0.21153333333333535</v>
          </cell>
          <cell r="R217">
            <v>108.4721</v>
          </cell>
          <cell r="S217">
            <v>108.68363333333333</v>
          </cell>
          <cell r="T217">
            <v>3.9057495614456834E-3</v>
          </cell>
          <cell r="U217">
            <v>0.18657999999999716</v>
          </cell>
          <cell r="V217">
            <v>47.770600000000002</v>
          </cell>
          <cell r="W217">
            <v>47.957180000000001</v>
          </cell>
          <cell r="X217">
            <v>1.2997088931821265E-3</v>
          </cell>
          <cell r="Y217">
            <v>5.9469999999998656E-2</v>
          </cell>
          <cell r="Z217">
            <v>45.756399999999999</v>
          </cell>
          <cell r="AA217">
            <v>45.815869999999997</v>
          </cell>
          <cell r="AB217">
            <v>2.7949883247066977E-3</v>
          </cell>
          <cell r="AC217">
            <v>0.13812999999999984</v>
          </cell>
          <cell r="AD217">
            <v>49.4206</v>
          </cell>
          <cell r="AE217">
            <v>49.558729999999997</v>
          </cell>
          <cell r="AF217">
            <v>2.1388872046727522E-3</v>
          </cell>
          <cell r="AG217">
            <v>3.5276666666667705E-2</v>
          </cell>
          <cell r="AH217">
            <v>16.492999999999999</v>
          </cell>
          <cell r="AI217">
            <v>16.528276666666667</v>
          </cell>
          <cell r="AJ217">
            <v>1.928960005750097E-3</v>
          </cell>
          <cell r="AK217">
            <v>3.0671428571429411E-2</v>
          </cell>
          <cell r="AL217">
            <v>15.900499999999999</v>
          </cell>
          <cell r="AM217">
            <v>15.931171428571428</v>
          </cell>
          <cell r="AN217">
            <v>2.9849573858057288E-3</v>
          </cell>
          <cell r="AO217">
            <v>2.27999999999999E-2</v>
          </cell>
          <cell r="AP217">
            <v>7.6383000000000001</v>
          </cell>
          <cell r="AQ217">
            <v>7.6611000000000002</v>
          </cell>
          <cell r="AR217">
            <v>5.9640204929126736E-4</v>
          </cell>
          <cell r="AS217">
            <v>2.4826666666667309E-2</v>
          </cell>
          <cell r="AT217">
            <v>41.627400000000002</v>
          </cell>
          <cell r="AU217">
            <v>41.652226666666671</v>
          </cell>
          <cell r="AV217">
            <v>2.7373654623010809E-3</v>
          </cell>
          <cell r="AW217">
            <v>9.6899999999995962E-2</v>
          </cell>
          <cell r="AX217">
            <v>35.399000000000001</v>
          </cell>
          <cell r="AY217">
            <v>35.495899999999999</v>
          </cell>
          <cell r="AZ217">
            <v>1.9456230927772271E-3</v>
          </cell>
          <cell r="BA217">
            <v>1.4928571428570387E-2</v>
          </cell>
          <cell r="BB217">
            <v>7.6729000000000003</v>
          </cell>
          <cell r="BC217">
            <v>7.6878285714285708</v>
          </cell>
        </row>
        <row r="218">
          <cell r="B218">
            <v>170</v>
          </cell>
          <cell r="C218">
            <v>20</v>
          </cell>
          <cell r="D218">
            <v>2.3105169781738755E-3</v>
          </cell>
          <cell r="E218">
            <v>0.14000000000000057</v>
          </cell>
          <cell r="F218">
            <v>60.592500000000001</v>
          </cell>
          <cell r="G218">
            <v>60.732500000000002</v>
          </cell>
          <cell r="H218">
            <v>3.3681377250443689E-3</v>
          </cell>
          <cell r="I218">
            <v>0.24793333333333104</v>
          </cell>
          <cell r="J218">
            <v>73.611400000000003</v>
          </cell>
          <cell r="K218">
            <v>73.859333333333339</v>
          </cell>
          <cell r="L218">
            <v>4.5530793194344908E-3</v>
          </cell>
          <cell r="M218">
            <v>2.5333333333333505E-3</v>
          </cell>
          <cell r="N218">
            <v>0.55640000000000001</v>
          </cell>
          <cell r="O218">
            <v>0.55893333333333339</v>
          </cell>
          <cell r="P218">
            <v>2.0527551938855134E-3</v>
          </cell>
          <cell r="Q218">
            <v>0.22266666666666879</v>
          </cell>
          <cell r="R218">
            <v>108.4721</v>
          </cell>
          <cell r="S218">
            <v>108.69476666666667</v>
          </cell>
          <cell r="T218">
            <v>4.1113153278375617E-3</v>
          </cell>
          <cell r="U218">
            <v>0.19639999999999702</v>
          </cell>
          <cell r="V218">
            <v>47.770600000000002</v>
          </cell>
          <cell r="W218">
            <v>47.966999999999999</v>
          </cell>
          <cell r="X218">
            <v>1.3681146244022384E-3</v>
          </cell>
          <cell r="Y218">
            <v>6.2599999999998587E-2</v>
          </cell>
          <cell r="Z218">
            <v>45.756399999999999</v>
          </cell>
          <cell r="AA218">
            <v>45.818999999999996</v>
          </cell>
          <cell r="AB218">
            <v>2.9420929733754713E-3</v>
          </cell>
          <cell r="AC218">
            <v>0.14539999999999983</v>
          </cell>
          <cell r="AD218">
            <v>49.4206</v>
          </cell>
          <cell r="AE218">
            <v>49.566000000000003</v>
          </cell>
          <cell r="AF218">
            <v>2.2514602154450028E-3</v>
          </cell>
          <cell r="AG218">
            <v>3.7133333333334427E-2</v>
          </cell>
          <cell r="AH218">
            <v>16.492999999999999</v>
          </cell>
          <cell r="AI218">
            <v>16.530133333333332</v>
          </cell>
          <cell r="AJ218">
            <v>2.0304842165790493E-3</v>
          </cell>
          <cell r="AK218">
            <v>3.2285714285715174E-2</v>
          </cell>
          <cell r="AL218">
            <v>15.900499999999999</v>
          </cell>
          <cell r="AM218">
            <v>15.932785714285714</v>
          </cell>
          <cell r="AN218">
            <v>3.1420604061112938E-3</v>
          </cell>
          <cell r="AO218">
            <v>2.3999999999999893E-2</v>
          </cell>
          <cell r="AP218">
            <v>7.6383000000000001</v>
          </cell>
          <cell r="AQ218">
            <v>7.6623000000000001</v>
          </cell>
          <cell r="AR218">
            <v>6.2779163083291308E-4</v>
          </cell>
          <cell r="AS218">
            <v>2.6133333333334008E-2</v>
          </cell>
          <cell r="AT218">
            <v>41.627400000000002</v>
          </cell>
          <cell r="AU218">
            <v>41.653533333333336</v>
          </cell>
          <cell r="AV218">
            <v>2.8814373287379797E-3</v>
          </cell>
          <cell r="AW218">
            <v>0.10199999999999575</v>
          </cell>
          <cell r="AX218">
            <v>35.399000000000001</v>
          </cell>
          <cell r="AY218">
            <v>35.500999999999998</v>
          </cell>
          <cell r="AZ218">
            <v>2.0480243081865547E-3</v>
          </cell>
          <cell r="BA218">
            <v>1.5714285714284619E-2</v>
          </cell>
          <cell r="BB218">
            <v>7.6729000000000003</v>
          </cell>
          <cell r="BC218">
            <v>7.6886142857142845</v>
          </cell>
        </row>
        <row r="219">
          <cell r="B219">
            <v>171</v>
          </cell>
          <cell r="C219">
            <v>21</v>
          </cell>
          <cell r="D219">
            <v>2.4260428270825697E-3</v>
          </cell>
          <cell r="E219">
            <v>0.1470000000000006</v>
          </cell>
          <cell r="F219">
            <v>60.592500000000001</v>
          </cell>
          <cell r="G219">
            <v>60.7395</v>
          </cell>
          <cell r="H219">
            <v>3.5365446112965867E-3</v>
          </cell>
          <cell r="I219">
            <v>0.26032999999999762</v>
          </cell>
          <cell r="J219">
            <v>73.611400000000003</v>
          </cell>
          <cell r="K219">
            <v>73.871729999999999</v>
          </cell>
          <cell r="L219">
            <v>4.780733285406214E-3</v>
          </cell>
          <cell r="M219">
            <v>2.6600000000000178E-3</v>
          </cell>
          <cell r="N219">
            <v>0.55640000000000001</v>
          </cell>
          <cell r="O219">
            <v>0.55906</v>
          </cell>
          <cell r="P219">
            <v>2.1553929535797892E-3</v>
          </cell>
          <cell r="Q219">
            <v>0.23380000000000223</v>
          </cell>
          <cell r="R219">
            <v>108.4721</v>
          </cell>
          <cell r="S219">
            <v>108.7059</v>
          </cell>
          <cell r="T219">
            <v>4.3168810942294401E-3</v>
          </cell>
          <cell r="U219">
            <v>0.20621999999999688</v>
          </cell>
          <cell r="V219">
            <v>47.770600000000002</v>
          </cell>
          <cell r="W219">
            <v>47.976819999999996</v>
          </cell>
          <cell r="X219">
            <v>1.4365203556223503E-3</v>
          </cell>
          <cell r="Y219">
            <v>6.5729999999998512E-2</v>
          </cell>
          <cell r="Z219">
            <v>45.756399999999999</v>
          </cell>
          <cell r="AA219">
            <v>45.822130000000001</v>
          </cell>
          <cell r="AB219">
            <v>3.0891976220442448E-3</v>
          </cell>
          <cell r="AC219">
            <v>0.15266999999999981</v>
          </cell>
          <cell r="AD219">
            <v>49.4206</v>
          </cell>
          <cell r="AE219">
            <v>49.573270000000001</v>
          </cell>
          <cell r="AF219">
            <v>2.364033226217253E-3</v>
          </cell>
          <cell r="AG219">
            <v>3.8990000000001149E-2</v>
          </cell>
          <cell r="AH219">
            <v>16.492999999999999</v>
          </cell>
          <cell r="AI219">
            <v>16.53199</v>
          </cell>
          <cell r="AJ219">
            <v>2.1320084274080017E-3</v>
          </cell>
          <cell r="AK219">
            <v>3.3900000000000929E-2</v>
          </cell>
          <cell r="AL219">
            <v>15.900499999999999</v>
          </cell>
          <cell r="AM219">
            <v>15.9344</v>
          </cell>
          <cell r="AN219">
            <v>3.2991634264168583E-3</v>
          </cell>
          <cell r="AO219">
            <v>2.5199999999999889E-2</v>
          </cell>
          <cell r="AP219">
            <v>7.6383000000000001</v>
          </cell>
          <cell r="AQ219">
            <v>7.6635</v>
          </cell>
          <cell r="AR219">
            <v>6.5918121237455881E-4</v>
          </cell>
          <cell r="AS219">
            <v>2.7440000000000707E-2</v>
          </cell>
          <cell r="AT219">
            <v>41.627400000000002</v>
          </cell>
          <cell r="AU219">
            <v>41.65484</v>
          </cell>
          <cell r="AV219">
            <v>3.0255091951748789E-3</v>
          </cell>
          <cell r="AW219">
            <v>0.10709999999999553</v>
          </cell>
          <cell r="AX219">
            <v>35.399000000000001</v>
          </cell>
          <cell r="AY219">
            <v>35.506099999999996</v>
          </cell>
          <cell r="AZ219">
            <v>2.1504255235958824E-3</v>
          </cell>
          <cell r="BA219">
            <v>1.6499999999998849E-2</v>
          </cell>
          <cell r="BB219">
            <v>7.6729000000000003</v>
          </cell>
          <cell r="BC219">
            <v>7.6893999999999991</v>
          </cell>
        </row>
        <row r="220">
          <cell r="B220">
            <v>172</v>
          </cell>
          <cell r="C220">
            <v>22</v>
          </cell>
          <cell r="D220">
            <v>2.5415686759912635E-3</v>
          </cell>
          <cell r="E220">
            <v>0.15400000000000064</v>
          </cell>
          <cell r="F220">
            <v>60.592500000000001</v>
          </cell>
          <cell r="G220">
            <v>60.746500000000005</v>
          </cell>
          <cell r="H220">
            <v>3.7049514975488053E-3</v>
          </cell>
          <cell r="I220">
            <v>0.27272666666666417</v>
          </cell>
          <cell r="J220">
            <v>73.611400000000003</v>
          </cell>
          <cell r="K220">
            <v>73.884126666666674</v>
          </cell>
          <cell r="L220">
            <v>5.0083872513779389E-3</v>
          </cell>
          <cell r="M220">
            <v>2.7866666666666855E-3</v>
          </cell>
          <cell r="N220">
            <v>0.55640000000000001</v>
          </cell>
          <cell r="O220">
            <v>0.55918666666666672</v>
          </cell>
          <cell r="P220">
            <v>2.2580307132740647E-3</v>
          </cell>
          <cell r="Q220">
            <v>0.24493333333333567</v>
          </cell>
          <cell r="R220">
            <v>108.4721</v>
          </cell>
          <cell r="S220">
            <v>108.71703333333333</v>
          </cell>
          <cell r="T220">
            <v>4.5224468606213184E-3</v>
          </cell>
          <cell r="U220">
            <v>0.21603999999999673</v>
          </cell>
          <cell r="V220">
            <v>47.770600000000002</v>
          </cell>
          <cell r="W220">
            <v>47.986640000000001</v>
          </cell>
          <cell r="X220">
            <v>1.5049260868424624E-3</v>
          </cell>
          <cell r="Y220">
            <v>6.8859999999998436E-2</v>
          </cell>
          <cell r="Z220">
            <v>45.756399999999999</v>
          </cell>
          <cell r="AA220">
            <v>45.82526</v>
          </cell>
          <cell r="AB220">
            <v>3.2363022707130183E-3</v>
          </cell>
          <cell r="AC220">
            <v>0.1599399999999998</v>
          </cell>
          <cell r="AD220">
            <v>49.4206</v>
          </cell>
          <cell r="AE220">
            <v>49.580539999999999</v>
          </cell>
          <cell r="AF220">
            <v>2.4766062369895028E-3</v>
          </cell>
          <cell r="AG220">
            <v>4.084666666666787E-2</v>
          </cell>
          <cell r="AH220">
            <v>16.492999999999999</v>
          </cell>
          <cell r="AI220">
            <v>16.533846666666665</v>
          </cell>
          <cell r="AJ220">
            <v>2.2335326382369541E-3</v>
          </cell>
          <cell r="AK220">
            <v>3.5514285714286685E-2</v>
          </cell>
          <cell r="AL220">
            <v>15.900499999999999</v>
          </cell>
          <cell r="AM220">
            <v>15.936014285714286</v>
          </cell>
          <cell r="AN220">
            <v>3.4562664467224233E-3</v>
          </cell>
          <cell r="AO220">
            <v>2.6399999999999885E-2</v>
          </cell>
          <cell r="AP220">
            <v>7.6383000000000001</v>
          </cell>
          <cell r="AQ220">
            <v>7.6646999999999998</v>
          </cell>
          <cell r="AR220">
            <v>6.9057079391620442E-4</v>
          </cell>
          <cell r="AS220">
            <v>2.8746666666667409E-2</v>
          </cell>
          <cell r="AT220">
            <v>41.627400000000002</v>
          </cell>
          <cell r="AU220">
            <v>41.656146666666672</v>
          </cell>
          <cell r="AV220">
            <v>3.1695810616117781E-3</v>
          </cell>
          <cell r="AW220">
            <v>0.11219999999999532</v>
          </cell>
          <cell r="AX220">
            <v>35.399000000000001</v>
          </cell>
          <cell r="AY220">
            <v>35.511199999999995</v>
          </cell>
          <cell r="AZ220">
            <v>2.2528267390052102E-3</v>
          </cell>
          <cell r="BA220">
            <v>1.7285714285713079E-2</v>
          </cell>
          <cell r="BB220">
            <v>7.6729000000000003</v>
          </cell>
          <cell r="BC220">
            <v>7.6901857142857137</v>
          </cell>
        </row>
        <row r="221">
          <cell r="B221">
            <v>173</v>
          </cell>
          <cell r="C221">
            <v>23</v>
          </cell>
          <cell r="D221">
            <v>2.6570945248999573E-3</v>
          </cell>
          <cell r="E221">
            <v>0.16100000000000064</v>
          </cell>
          <cell r="F221">
            <v>60.592500000000001</v>
          </cell>
          <cell r="G221">
            <v>60.753500000000003</v>
          </cell>
          <cell r="H221">
            <v>3.8733583838010239E-3</v>
          </cell>
          <cell r="I221">
            <v>0.28512333333333068</v>
          </cell>
          <cell r="J221">
            <v>73.611400000000003</v>
          </cell>
          <cell r="K221">
            <v>73.896523333333334</v>
          </cell>
          <cell r="L221">
            <v>5.2360412173496637E-3</v>
          </cell>
          <cell r="M221">
            <v>2.9133333333333528E-3</v>
          </cell>
          <cell r="N221">
            <v>0.55640000000000001</v>
          </cell>
          <cell r="O221">
            <v>0.55931333333333333</v>
          </cell>
          <cell r="P221">
            <v>2.3606684729683405E-3</v>
          </cell>
          <cell r="Q221">
            <v>0.25606666666666911</v>
          </cell>
          <cell r="R221">
            <v>108.4721</v>
          </cell>
          <cell r="S221">
            <v>108.72816666666667</v>
          </cell>
          <cell r="T221">
            <v>4.7280126270131959E-3</v>
          </cell>
          <cell r="U221">
            <v>0.22585999999999656</v>
          </cell>
          <cell r="V221">
            <v>47.770600000000002</v>
          </cell>
          <cell r="W221">
            <v>47.996459999999999</v>
          </cell>
          <cell r="X221">
            <v>1.5733318180625741E-3</v>
          </cell>
          <cell r="Y221">
            <v>7.1989999999998375E-2</v>
          </cell>
          <cell r="Z221">
            <v>45.756399999999999</v>
          </cell>
          <cell r="AA221">
            <v>45.828389999999999</v>
          </cell>
          <cell r="AB221">
            <v>3.3834069193817919E-3</v>
          </cell>
          <cell r="AC221">
            <v>0.1672099999999998</v>
          </cell>
          <cell r="AD221">
            <v>49.4206</v>
          </cell>
          <cell r="AE221">
            <v>49.587809999999998</v>
          </cell>
          <cell r="AF221">
            <v>2.589179247761753E-3</v>
          </cell>
          <cell r="AG221">
            <v>4.2703333333334585E-2</v>
          </cell>
          <cell r="AH221">
            <v>16.492999999999999</v>
          </cell>
          <cell r="AI221">
            <v>16.535703333333334</v>
          </cell>
          <cell r="AJ221">
            <v>2.3350568490659068E-3</v>
          </cell>
          <cell r="AK221">
            <v>3.7128571428572447E-2</v>
          </cell>
          <cell r="AL221">
            <v>15.900499999999999</v>
          </cell>
          <cell r="AM221">
            <v>15.937628571428572</v>
          </cell>
          <cell r="AN221">
            <v>3.6133694670279879E-3</v>
          </cell>
          <cell r="AO221">
            <v>2.7599999999999878E-2</v>
          </cell>
          <cell r="AP221">
            <v>7.6383000000000001</v>
          </cell>
          <cell r="AQ221">
            <v>7.6658999999999997</v>
          </cell>
          <cell r="AR221">
            <v>7.2196037545785004E-4</v>
          </cell>
          <cell r="AS221">
            <v>3.0053333333334108E-2</v>
          </cell>
          <cell r="AT221">
            <v>41.627400000000002</v>
          </cell>
          <cell r="AU221">
            <v>41.657453333333336</v>
          </cell>
          <cell r="AV221">
            <v>3.3136529280486768E-3</v>
          </cell>
          <cell r="AW221">
            <v>0.1172999999999951</v>
          </cell>
          <cell r="AX221">
            <v>35.399000000000001</v>
          </cell>
          <cell r="AY221">
            <v>35.516299999999994</v>
          </cell>
          <cell r="AZ221">
            <v>2.355227954414538E-3</v>
          </cell>
          <cell r="BA221">
            <v>1.8071428571427312E-2</v>
          </cell>
          <cell r="BB221">
            <v>7.6729000000000003</v>
          </cell>
          <cell r="BC221">
            <v>7.6909714285714275</v>
          </cell>
        </row>
        <row r="222">
          <cell r="B222">
            <v>174</v>
          </cell>
          <cell r="C222">
            <v>24</v>
          </cell>
          <cell r="D222">
            <v>2.7726203738086511E-3</v>
          </cell>
          <cell r="E222">
            <v>0.16800000000000068</v>
          </cell>
          <cell r="F222">
            <v>60.592500000000001</v>
          </cell>
          <cell r="G222">
            <v>60.7605</v>
          </cell>
          <cell r="H222">
            <v>4.041765270053242E-3</v>
          </cell>
          <cell r="I222">
            <v>0.29751999999999723</v>
          </cell>
          <cell r="J222">
            <v>73.611400000000003</v>
          </cell>
          <cell r="K222">
            <v>73.908919999999995</v>
          </cell>
          <cell r="L222">
            <v>5.4636951833213886E-3</v>
          </cell>
          <cell r="M222">
            <v>3.0400000000000206E-3</v>
          </cell>
          <cell r="N222">
            <v>0.55640000000000001</v>
          </cell>
          <cell r="O222">
            <v>0.55944000000000005</v>
          </cell>
          <cell r="P222">
            <v>2.4633062326626163E-3</v>
          </cell>
          <cell r="Q222">
            <v>0.26720000000000255</v>
          </cell>
          <cell r="R222">
            <v>108.4721</v>
          </cell>
          <cell r="S222">
            <v>108.7393</v>
          </cell>
          <cell r="T222">
            <v>4.9335783934050742E-3</v>
          </cell>
          <cell r="U222">
            <v>0.23567999999999642</v>
          </cell>
          <cell r="V222">
            <v>47.770600000000002</v>
          </cell>
          <cell r="W222">
            <v>48.006279999999997</v>
          </cell>
          <cell r="X222">
            <v>1.6417375492826861E-3</v>
          </cell>
          <cell r="Y222">
            <v>7.5119999999998299E-2</v>
          </cell>
          <cell r="Z222">
            <v>45.756399999999999</v>
          </cell>
          <cell r="AA222">
            <v>45.831519999999998</v>
          </cell>
          <cell r="AB222">
            <v>3.5305115680505659E-3</v>
          </cell>
          <cell r="AC222">
            <v>0.1744799999999998</v>
          </cell>
          <cell r="AD222">
            <v>49.4206</v>
          </cell>
          <cell r="AE222">
            <v>49.595080000000003</v>
          </cell>
          <cell r="AF222">
            <v>2.7017522585340032E-3</v>
          </cell>
          <cell r="AG222">
            <v>4.4560000000001307E-2</v>
          </cell>
          <cell r="AH222">
            <v>16.492999999999999</v>
          </cell>
          <cell r="AI222">
            <v>16.537559999999999</v>
          </cell>
          <cell r="AJ222">
            <v>2.4365810598948592E-3</v>
          </cell>
          <cell r="AK222">
            <v>3.8742857142858203E-2</v>
          </cell>
          <cell r="AL222">
            <v>15.900499999999999</v>
          </cell>
          <cell r="AM222">
            <v>15.939242857142858</v>
          </cell>
          <cell r="AN222">
            <v>3.7704724873335524E-3</v>
          </cell>
          <cell r="AO222">
            <v>2.8799999999999874E-2</v>
          </cell>
          <cell r="AP222">
            <v>7.6383000000000001</v>
          </cell>
          <cell r="AQ222">
            <v>7.6670999999999996</v>
          </cell>
          <cell r="AR222">
            <v>7.5334995699949576E-4</v>
          </cell>
          <cell r="AS222">
            <v>3.1360000000000811E-2</v>
          </cell>
          <cell r="AT222">
            <v>41.627400000000002</v>
          </cell>
          <cell r="AU222">
            <v>41.658760000000001</v>
          </cell>
          <cell r="AV222">
            <v>3.457724794485576E-3</v>
          </cell>
          <cell r="AW222">
            <v>0.12239999999999489</v>
          </cell>
          <cell r="AX222">
            <v>35.399000000000001</v>
          </cell>
          <cell r="AY222">
            <v>35.521399999999993</v>
          </cell>
          <cell r="AZ222">
            <v>2.4576291698238657E-3</v>
          </cell>
          <cell r="BA222">
            <v>1.8857142857141542E-2</v>
          </cell>
          <cell r="BB222">
            <v>7.6729000000000003</v>
          </cell>
          <cell r="BC222">
            <v>7.6917571428571421</v>
          </cell>
        </row>
        <row r="223">
          <cell r="B223">
            <v>175</v>
          </cell>
          <cell r="C223">
            <v>25</v>
          </cell>
          <cell r="D223">
            <v>2.8881462227173449E-3</v>
          </cell>
          <cell r="E223">
            <v>0.17500000000000071</v>
          </cell>
          <cell r="F223">
            <v>60.592500000000001</v>
          </cell>
          <cell r="G223">
            <v>60.767499999999998</v>
          </cell>
          <cell r="H223">
            <v>4.2101721563054606E-3</v>
          </cell>
          <cell r="I223">
            <v>0.30991666666666379</v>
          </cell>
          <cell r="J223">
            <v>73.611400000000003</v>
          </cell>
          <cell r="K223">
            <v>73.921316666666669</v>
          </cell>
          <cell r="L223">
            <v>5.6913491492931135E-3</v>
          </cell>
          <cell r="M223">
            <v>3.1666666666666878E-3</v>
          </cell>
          <cell r="N223">
            <v>0.55640000000000001</v>
          </cell>
          <cell r="O223">
            <v>0.55956666666666666</v>
          </cell>
          <cell r="P223">
            <v>2.5659439923568918E-3</v>
          </cell>
          <cell r="Q223">
            <v>0.27833333333333599</v>
          </cell>
          <cell r="R223">
            <v>108.4721</v>
          </cell>
          <cell r="S223">
            <v>108.75043333333333</v>
          </cell>
          <cell r="T223">
            <v>5.1391441597969517E-3</v>
          </cell>
          <cell r="U223">
            <v>0.24549999999999628</v>
          </cell>
          <cell r="V223">
            <v>47.770600000000002</v>
          </cell>
          <cell r="W223">
            <v>48.016099999999994</v>
          </cell>
          <cell r="X223">
            <v>1.710143280502798E-3</v>
          </cell>
          <cell r="Y223">
            <v>7.8249999999998224E-2</v>
          </cell>
          <cell r="Z223">
            <v>45.756399999999999</v>
          </cell>
          <cell r="AA223">
            <v>45.834649999999996</v>
          </cell>
          <cell r="AB223">
            <v>3.6776162167193394E-3</v>
          </cell>
          <cell r="AC223">
            <v>0.18174999999999977</v>
          </cell>
          <cell r="AD223">
            <v>49.4206</v>
          </cell>
          <cell r="AE223">
            <v>49.602350000000001</v>
          </cell>
          <cell r="AF223">
            <v>2.814325269306253E-3</v>
          </cell>
          <cell r="AG223">
            <v>4.6416666666668029E-2</v>
          </cell>
          <cell r="AH223">
            <v>16.492999999999999</v>
          </cell>
          <cell r="AI223">
            <v>16.539416666666668</v>
          </cell>
          <cell r="AJ223">
            <v>2.5381052707238116E-3</v>
          </cell>
          <cell r="AK223">
            <v>4.0357142857143966E-2</v>
          </cell>
          <cell r="AL223">
            <v>15.900499999999999</v>
          </cell>
          <cell r="AM223">
            <v>15.940857142857142</v>
          </cell>
          <cell r="AN223">
            <v>3.9275755076391174E-3</v>
          </cell>
          <cell r="AO223">
            <v>2.9999999999999867E-2</v>
          </cell>
          <cell r="AP223">
            <v>7.6383000000000001</v>
          </cell>
          <cell r="AQ223">
            <v>7.6683000000000003</v>
          </cell>
          <cell r="AR223">
            <v>7.8473953854114138E-4</v>
          </cell>
          <cell r="AS223">
            <v>3.266666666666751E-2</v>
          </cell>
          <cell r="AT223">
            <v>41.627400000000002</v>
          </cell>
          <cell r="AU223">
            <v>41.660066666666665</v>
          </cell>
          <cell r="AV223">
            <v>3.6017966609224747E-3</v>
          </cell>
          <cell r="AW223">
            <v>0.12749999999999467</v>
          </cell>
          <cell r="AX223">
            <v>35.399000000000001</v>
          </cell>
          <cell r="AY223">
            <v>35.526499999999999</v>
          </cell>
          <cell r="AZ223">
            <v>2.5600303852331935E-3</v>
          </cell>
          <cell r="BA223">
            <v>1.9642857142855772E-2</v>
          </cell>
          <cell r="BB223">
            <v>7.6729000000000003</v>
          </cell>
          <cell r="BC223">
            <v>7.6925428571428558</v>
          </cell>
        </row>
        <row r="224">
          <cell r="B224">
            <v>176</v>
          </cell>
          <cell r="C224">
            <v>26</v>
          </cell>
          <cell r="D224">
            <v>3.0036720716260386E-3</v>
          </cell>
          <cell r="E224">
            <v>0.18200000000000074</v>
          </cell>
          <cell r="F224">
            <v>60.592500000000001</v>
          </cell>
          <cell r="G224">
            <v>60.774500000000003</v>
          </cell>
          <cell r="H224">
            <v>4.3785790425576784E-3</v>
          </cell>
          <cell r="I224">
            <v>0.32231333333333034</v>
          </cell>
          <cell r="J224">
            <v>73.611400000000003</v>
          </cell>
          <cell r="K224">
            <v>73.93371333333333</v>
          </cell>
          <cell r="L224">
            <v>5.9190031152648367E-3</v>
          </cell>
          <cell r="M224">
            <v>3.2933333333333556E-3</v>
          </cell>
          <cell r="N224">
            <v>0.55640000000000001</v>
          </cell>
          <cell r="O224">
            <v>0.55969333333333338</v>
          </cell>
          <cell r="P224">
            <v>2.6685817520511676E-3</v>
          </cell>
          <cell r="Q224">
            <v>0.28946666666666943</v>
          </cell>
          <cell r="R224">
            <v>108.4721</v>
          </cell>
          <cell r="S224">
            <v>108.76156666666667</v>
          </cell>
          <cell r="T224">
            <v>5.3447099261888309E-3</v>
          </cell>
          <cell r="U224">
            <v>0.25531999999999611</v>
          </cell>
          <cell r="V224">
            <v>47.770600000000002</v>
          </cell>
          <cell r="W224">
            <v>48.025919999999999</v>
          </cell>
          <cell r="X224">
            <v>1.7785490117229097E-3</v>
          </cell>
          <cell r="Y224">
            <v>8.1379999999998162E-2</v>
          </cell>
          <cell r="Z224">
            <v>45.756399999999999</v>
          </cell>
          <cell r="AA224">
            <v>45.837779999999995</v>
          </cell>
          <cell r="AB224">
            <v>3.8247208653881129E-3</v>
          </cell>
          <cell r="AC224">
            <v>0.18901999999999977</v>
          </cell>
          <cell r="AD224">
            <v>49.4206</v>
          </cell>
          <cell r="AE224">
            <v>49.60962</v>
          </cell>
          <cell r="AF224">
            <v>2.9268982800785036E-3</v>
          </cell>
          <cell r="AG224">
            <v>4.827333333333475E-2</v>
          </cell>
          <cell r="AH224">
            <v>16.492999999999999</v>
          </cell>
          <cell r="AI224">
            <v>16.541273333333333</v>
          </cell>
          <cell r="AJ224">
            <v>2.6396294815527639E-3</v>
          </cell>
          <cell r="AK224">
            <v>4.1971428571429721E-2</v>
          </cell>
          <cell r="AL224">
            <v>15.900499999999999</v>
          </cell>
          <cell r="AM224">
            <v>15.942471428571428</v>
          </cell>
          <cell r="AN224">
            <v>4.0846785279446815E-3</v>
          </cell>
          <cell r="AO224">
            <v>3.1199999999999863E-2</v>
          </cell>
          <cell r="AP224">
            <v>7.6383000000000001</v>
          </cell>
          <cell r="AQ224">
            <v>7.6695000000000002</v>
          </cell>
          <cell r="AR224">
            <v>8.1612912008278699E-4</v>
          </cell>
          <cell r="AS224">
            <v>3.3973333333334209E-2</v>
          </cell>
          <cell r="AT224">
            <v>41.627400000000002</v>
          </cell>
          <cell r="AU224">
            <v>41.661373333333337</v>
          </cell>
          <cell r="AV224">
            <v>3.7458685273593739E-3</v>
          </cell>
          <cell r="AW224">
            <v>0.13259999999999447</v>
          </cell>
          <cell r="AX224">
            <v>35.399000000000001</v>
          </cell>
          <cell r="AY224">
            <v>35.531599999999997</v>
          </cell>
          <cell r="AZ224">
            <v>2.6624316006425212E-3</v>
          </cell>
          <cell r="BA224">
            <v>2.0428571428570002E-2</v>
          </cell>
          <cell r="BB224">
            <v>7.6729000000000003</v>
          </cell>
          <cell r="BC224">
            <v>7.6933285714285704</v>
          </cell>
        </row>
        <row r="225">
          <cell r="B225">
            <v>177</v>
          </cell>
          <cell r="C225">
            <v>27</v>
          </cell>
          <cell r="D225">
            <v>3.119197920534732E-3</v>
          </cell>
          <cell r="E225">
            <v>0.18900000000000078</v>
          </cell>
          <cell r="F225">
            <v>60.592500000000001</v>
          </cell>
          <cell r="G225">
            <v>60.781500000000001</v>
          </cell>
          <cell r="H225">
            <v>4.546985928809897E-3</v>
          </cell>
          <cell r="I225">
            <v>0.3347099999999969</v>
          </cell>
          <cell r="J225">
            <v>73.611400000000003</v>
          </cell>
          <cell r="K225">
            <v>73.946110000000004</v>
          </cell>
          <cell r="L225">
            <v>6.1466570812365616E-3</v>
          </cell>
          <cell r="M225">
            <v>3.4200000000000228E-3</v>
          </cell>
          <cell r="N225">
            <v>0.55640000000000001</v>
          </cell>
          <cell r="O225">
            <v>0.55981999999999998</v>
          </cell>
          <cell r="P225">
            <v>2.771219511745443E-3</v>
          </cell>
          <cell r="Q225">
            <v>0.30060000000000286</v>
          </cell>
          <cell r="R225">
            <v>108.4721</v>
          </cell>
          <cell r="S225">
            <v>108.7727</v>
          </cell>
          <cell r="T225">
            <v>5.5502756925807084E-3</v>
          </cell>
          <cell r="U225">
            <v>0.26513999999999599</v>
          </cell>
          <cell r="V225">
            <v>47.770600000000002</v>
          </cell>
          <cell r="W225">
            <v>48.035739999999997</v>
          </cell>
          <cell r="X225">
            <v>1.8469547429430218E-3</v>
          </cell>
          <cell r="Y225">
            <v>8.4509999999998087E-2</v>
          </cell>
          <cell r="Z225">
            <v>45.756399999999999</v>
          </cell>
          <cell r="AA225">
            <v>45.840909999999994</v>
          </cell>
          <cell r="AB225">
            <v>3.9718255140568865E-3</v>
          </cell>
          <cell r="AC225">
            <v>0.19628999999999977</v>
          </cell>
          <cell r="AD225">
            <v>49.4206</v>
          </cell>
          <cell r="AE225">
            <v>49.616889999999998</v>
          </cell>
          <cell r="AF225">
            <v>3.0394712908507538E-3</v>
          </cell>
          <cell r="AG225">
            <v>5.0130000000001472E-2</v>
          </cell>
          <cell r="AH225">
            <v>16.492999999999999</v>
          </cell>
          <cell r="AI225">
            <v>16.543130000000001</v>
          </cell>
          <cell r="AJ225">
            <v>2.7411536923817167E-3</v>
          </cell>
          <cell r="AK225">
            <v>4.3585714285715484E-2</v>
          </cell>
          <cell r="AL225">
            <v>15.900499999999999</v>
          </cell>
          <cell r="AM225">
            <v>15.944085714285714</v>
          </cell>
          <cell r="AN225">
            <v>4.2417815482502464E-3</v>
          </cell>
          <cell r="AO225">
            <v>3.2399999999999859E-2</v>
          </cell>
          <cell r="AP225">
            <v>7.6383000000000001</v>
          </cell>
          <cell r="AQ225">
            <v>7.6707000000000001</v>
          </cell>
          <cell r="AR225">
            <v>8.4751870162443272E-4</v>
          </cell>
          <cell r="AS225">
            <v>3.5280000000000908E-2</v>
          </cell>
          <cell r="AT225">
            <v>41.627400000000002</v>
          </cell>
          <cell r="AU225">
            <v>41.662680000000002</v>
          </cell>
          <cell r="AV225">
            <v>3.8899403937962727E-3</v>
          </cell>
          <cell r="AW225">
            <v>0.13769999999999424</v>
          </cell>
          <cell r="AX225">
            <v>35.399000000000001</v>
          </cell>
          <cell r="AY225">
            <v>35.536699999999996</v>
          </cell>
          <cell r="AZ225">
            <v>2.764832816051849E-3</v>
          </cell>
          <cell r="BA225">
            <v>2.1214285714284235E-2</v>
          </cell>
          <cell r="BB225">
            <v>7.6729000000000003</v>
          </cell>
          <cell r="BC225">
            <v>7.6941142857142841</v>
          </cell>
        </row>
        <row r="226">
          <cell r="B226">
            <v>178</v>
          </cell>
          <cell r="C226">
            <v>28</v>
          </cell>
          <cell r="D226">
            <v>3.2347237694434262E-3</v>
          </cell>
          <cell r="E226">
            <v>0.19600000000000078</v>
          </cell>
          <cell r="F226">
            <v>60.592500000000001</v>
          </cell>
          <cell r="G226">
            <v>60.788499999999999</v>
          </cell>
          <cell r="H226">
            <v>4.7153928150621156E-3</v>
          </cell>
          <cell r="I226">
            <v>0.34710666666666345</v>
          </cell>
          <cell r="J226">
            <v>73.611400000000003</v>
          </cell>
          <cell r="K226">
            <v>73.958506666666665</v>
          </cell>
          <cell r="L226">
            <v>6.3743110472082865E-3</v>
          </cell>
          <cell r="M226">
            <v>3.5466666666666906E-3</v>
          </cell>
          <cell r="N226">
            <v>0.55640000000000001</v>
          </cell>
          <cell r="O226">
            <v>0.5599466666666667</v>
          </cell>
          <cell r="P226">
            <v>2.8738572714397189E-3</v>
          </cell>
          <cell r="Q226">
            <v>0.3117333333333363</v>
          </cell>
          <cell r="R226">
            <v>108.4721</v>
          </cell>
          <cell r="S226">
            <v>108.78383333333333</v>
          </cell>
          <cell r="T226">
            <v>5.7558414589725859E-3</v>
          </cell>
          <cell r="U226">
            <v>0.27495999999999582</v>
          </cell>
          <cell r="V226">
            <v>47.770600000000002</v>
          </cell>
          <cell r="W226">
            <v>48.045559999999995</v>
          </cell>
          <cell r="X226">
            <v>1.9153604741631337E-3</v>
          </cell>
          <cell r="Y226">
            <v>8.7639999999998011E-2</v>
          </cell>
          <cell r="Z226">
            <v>45.756399999999999</v>
          </cell>
          <cell r="AA226">
            <v>45.84404</v>
          </cell>
          <cell r="AB226">
            <v>4.11893016272566E-3</v>
          </cell>
          <cell r="AC226">
            <v>0.20355999999999977</v>
          </cell>
          <cell r="AD226">
            <v>49.4206</v>
          </cell>
          <cell r="AE226">
            <v>49.624160000000003</v>
          </cell>
          <cell r="AF226">
            <v>3.1520443016230036E-3</v>
          </cell>
          <cell r="AG226">
            <v>5.1986666666668194E-2</v>
          </cell>
          <cell r="AH226">
            <v>16.492999999999999</v>
          </cell>
          <cell r="AI226">
            <v>16.544986666666667</v>
          </cell>
          <cell r="AJ226">
            <v>2.8426779032106691E-3</v>
          </cell>
          <cell r="AK226">
            <v>4.5200000000001239E-2</v>
          </cell>
          <cell r="AL226">
            <v>15.900499999999999</v>
          </cell>
          <cell r="AM226">
            <v>15.9457</v>
          </cell>
          <cell r="AN226">
            <v>4.3988845685558114E-3</v>
          </cell>
          <cell r="AO226">
            <v>3.3599999999999852E-2</v>
          </cell>
          <cell r="AP226">
            <v>7.6383000000000001</v>
          </cell>
          <cell r="AQ226">
            <v>7.6718999999999999</v>
          </cell>
          <cell r="AR226">
            <v>8.7890828316607834E-4</v>
          </cell>
          <cell r="AS226">
            <v>3.6586666666667614E-2</v>
          </cell>
          <cell r="AT226">
            <v>41.627400000000002</v>
          </cell>
          <cell r="AU226">
            <v>41.663986666666666</v>
          </cell>
          <cell r="AV226">
            <v>4.0340122602331718E-3</v>
          </cell>
          <cell r="AW226">
            <v>0.14279999999999404</v>
          </cell>
          <cell r="AX226">
            <v>35.399000000000001</v>
          </cell>
          <cell r="AY226">
            <v>35.541799999999995</v>
          </cell>
          <cell r="AZ226">
            <v>2.8672340314611767E-3</v>
          </cell>
          <cell r="BA226">
            <v>2.1999999999998465E-2</v>
          </cell>
          <cell r="BB226">
            <v>7.6729000000000003</v>
          </cell>
          <cell r="BC226">
            <v>7.6948999999999987</v>
          </cell>
        </row>
        <row r="227">
          <cell r="B227">
            <v>179</v>
          </cell>
          <cell r="C227">
            <v>29</v>
          </cell>
          <cell r="D227">
            <v>3.35024961835212E-3</v>
          </cell>
          <cell r="E227">
            <v>0.20300000000000082</v>
          </cell>
          <cell r="F227">
            <v>60.592500000000001</v>
          </cell>
          <cell r="G227">
            <v>60.795500000000004</v>
          </cell>
          <cell r="H227">
            <v>4.8837997013143342E-3</v>
          </cell>
          <cell r="I227">
            <v>0.35950333333333001</v>
          </cell>
          <cell r="J227">
            <v>73.611400000000003</v>
          </cell>
          <cell r="K227">
            <v>73.970903333333339</v>
          </cell>
          <cell r="L227">
            <v>6.6019650131800113E-3</v>
          </cell>
          <cell r="M227">
            <v>3.6733333333333579E-3</v>
          </cell>
          <cell r="N227">
            <v>0.55640000000000001</v>
          </cell>
          <cell r="O227">
            <v>0.56007333333333331</v>
          </cell>
          <cell r="P227">
            <v>2.9764950311339943E-3</v>
          </cell>
          <cell r="Q227">
            <v>0.32286666666666974</v>
          </cell>
          <cell r="R227">
            <v>108.4721</v>
          </cell>
          <cell r="S227">
            <v>108.79496666666667</v>
          </cell>
          <cell r="T227">
            <v>5.9614072253644642E-3</v>
          </cell>
          <cell r="U227">
            <v>0.2847799999999957</v>
          </cell>
          <cell r="V227">
            <v>47.770600000000002</v>
          </cell>
          <cell r="W227">
            <v>48.05538</v>
          </cell>
          <cell r="X227">
            <v>1.9837662053832457E-3</v>
          </cell>
          <cell r="Y227">
            <v>9.076999999999795E-2</v>
          </cell>
          <cell r="Z227">
            <v>45.756399999999999</v>
          </cell>
          <cell r="AA227">
            <v>45.847169999999998</v>
          </cell>
          <cell r="AB227">
            <v>4.2660348113944336E-3</v>
          </cell>
          <cell r="AC227">
            <v>0.21082999999999974</v>
          </cell>
          <cell r="AD227">
            <v>49.4206</v>
          </cell>
          <cell r="AE227">
            <v>49.631430000000002</v>
          </cell>
          <cell r="AF227">
            <v>3.2646173123952538E-3</v>
          </cell>
          <cell r="AG227">
            <v>5.3843333333334915E-2</v>
          </cell>
          <cell r="AH227">
            <v>16.492999999999999</v>
          </cell>
          <cell r="AI227">
            <v>16.546843333333335</v>
          </cell>
          <cell r="AJ227">
            <v>2.9442021140396214E-3</v>
          </cell>
          <cell r="AK227">
            <v>4.6814285714286995E-2</v>
          </cell>
          <cell r="AL227">
            <v>15.900499999999999</v>
          </cell>
          <cell r="AM227">
            <v>15.947314285714286</v>
          </cell>
          <cell r="AN227">
            <v>4.5559875888613755E-3</v>
          </cell>
          <cell r="AO227">
            <v>3.4799999999999845E-2</v>
          </cell>
          <cell r="AP227">
            <v>7.6383000000000001</v>
          </cell>
          <cell r="AQ227">
            <v>7.6730999999999998</v>
          </cell>
          <cell r="AR227">
            <v>9.1029786470772406E-4</v>
          </cell>
          <cell r="AS227">
            <v>3.7893333333334313E-2</v>
          </cell>
          <cell r="AT227">
            <v>41.627400000000002</v>
          </cell>
          <cell r="AU227">
            <v>41.665293333333338</v>
          </cell>
          <cell r="AV227">
            <v>4.1780841266700706E-3</v>
          </cell>
          <cell r="AW227">
            <v>0.14789999999999384</v>
          </cell>
          <cell r="AX227">
            <v>35.399000000000001</v>
          </cell>
          <cell r="AY227">
            <v>35.546899999999994</v>
          </cell>
          <cell r="AZ227">
            <v>2.9696352468705045E-3</v>
          </cell>
          <cell r="BA227">
            <v>2.2785714285712695E-2</v>
          </cell>
          <cell r="BB227">
            <v>7.6729000000000003</v>
          </cell>
          <cell r="BC227">
            <v>7.6956857142857134</v>
          </cell>
        </row>
        <row r="228">
          <cell r="B228">
            <v>180</v>
          </cell>
          <cell r="C228">
            <v>30</v>
          </cell>
          <cell r="D228">
            <v>3.4657754672608137E-3</v>
          </cell>
          <cell r="E228">
            <v>0.21000000000000085</v>
          </cell>
          <cell r="F228">
            <v>60.592500000000001</v>
          </cell>
          <cell r="G228">
            <v>60.802500000000002</v>
          </cell>
          <cell r="H228">
            <v>5.0522065875665528E-3</v>
          </cell>
          <cell r="I228">
            <v>0.37189999999999657</v>
          </cell>
          <cell r="J228">
            <v>73.611400000000003</v>
          </cell>
          <cell r="K228">
            <v>73.9833</v>
          </cell>
          <cell r="L228">
            <v>6.8296189791517354E-3</v>
          </cell>
          <cell r="M228">
            <v>3.8000000000000256E-3</v>
          </cell>
          <cell r="N228">
            <v>0.55640000000000001</v>
          </cell>
          <cell r="O228">
            <v>0.56020000000000003</v>
          </cell>
          <cell r="P228">
            <v>3.0791327908282701E-3</v>
          </cell>
          <cell r="Q228">
            <v>0.33400000000000318</v>
          </cell>
          <cell r="R228">
            <v>108.4721</v>
          </cell>
          <cell r="S228">
            <v>108.8061</v>
          </cell>
          <cell r="T228">
            <v>6.1669729917563426E-3</v>
          </cell>
          <cell r="U228">
            <v>0.29459999999999553</v>
          </cell>
          <cell r="V228">
            <v>47.770600000000002</v>
          </cell>
          <cell r="W228">
            <v>48.065199999999997</v>
          </cell>
          <cell r="X228">
            <v>2.0521719366033576E-3</v>
          </cell>
          <cell r="Y228">
            <v>9.3899999999997874E-2</v>
          </cell>
          <cell r="Z228">
            <v>45.756399999999999</v>
          </cell>
          <cell r="AA228">
            <v>45.850299999999997</v>
          </cell>
          <cell r="AB228">
            <v>4.4131394600632071E-3</v>
          </cell>
          <cell r="AC228">
            <v>0.21809999999999974</v>
          </cell>
          <cell r="AD228">
            <v>49.4206</v>
          </cell>
          <cell r="AE228">
            <v>49.6387</v>
          </cell>
          <cell r="AF228">
            <v>3.377190323167504E-3</v>
          </cell>
          <cell r="AG228">
            <v>5.5700000000001637E-2</v>
          </cell>
          <cell r="AH228">
            <v>16.492999999999999</v>
          </cell>
          <cell r="AI228">
            <v>16.5487</v>
          </cell>
          <cell r="AJ228">
            <v>3.0457263248685742E-3</v>
          </cell>
          <cell r="AK228">
            <v>4.8428571428572757E-2</v>
          </cell>
          <cell r="AL228">
            <v>15.900499999999999</v>
          </cell>
          <cell r="AM228">
            <v>15.948928571428572</v>
          </cell>
          <cell r="AN228">
            <v>4.7130906091669414E-3</v>
          </cell>
          <cell r="AO228">
            <v>3.5999999999999845E-2</v>
          </cell>
          <cell r="AP228">
            <v>7.6383000000000001</v>
          </cell>
          <cell r="AQ228">
            <v>7.6742999999999997</v>
          </cell>
          <cell r="AR228">
            <v>9.4168744624936968E-4</v>
          </cell>
          <cell r="AS228">
            <v>3.9200000000001012E-2</v>
          </cell>
          <cell r="AT228">
            <v>41.627400000000002</v>
          </cell>
          <cell r="AU228">
            <v>41.666600000000003</v>
          </cell>
          <cell r="AV228">
            <v>4.3221559931069702E-3</v>
          </cell>
          <cell r="AW228">
            <v>0.15299999999999361</v>
          </cell>
          <cell r="AX228">
            <v>35.399000000000001</v>
          </cell>
          <cell r="AY228">
            <v>35.551999999999992</v>
          </cell>
          <cell r="AZ228">
            <v>3.0720364622798322E-3</v>
          </cell>
          <cell r="BA228">
            <v>2.3571428571426929E-2</v>
          </cell>
          <cell r="BB228">
            <v>7.6729000000000003</v>
          </cell>
          <cell r="BC228">
            <v>7.6964714285714271</v>
          </cell>
        </row>
        <row r="229">
          <cell r="B229">
            <v>181</v>
          </cell>
          <cell r="C229">
            <v>1</v>
          </cell>
          <cell r="D229">
            <v>1.4002530963182241E-4</v>
          </cell>
          <cell r="E229">
            <v>8.5138888888888833E-3</v>
          </cell>
          <cell r="F229">
            <v>60.802500000000002</v>
          </cell>
          <cell r="G229">
            <v>60.811013888888894</v>
          </cell>
          <cell r="H229">
            <v>1.9504401669025257E-4</v>
          </cell>
          <cell r="I229">
            <v>1.4429999999999962E-2</v>
          </cell>
          <cell r="J229">
            <v>73.9833</v>
          </cell>
          <cell r="K229">
            <v>73.997730000000004</v>
          </cell>
          <cell r="L229">
            <v>2.5189416478241873E-4</v>
          </cell>
          <cell r="M229">
            <v>1.4111111111111098E-4</v>
          </cell>
          <cell r="N229">
            <v>0.56020000000000003</v>
          </cell>
          <cell r="O229">
            <v>0.56034111111111118</v>
          </cell>
          <cell r="P229">
            <v>1.3349945964018131E-4</v>
          </cell>
          <cell r="Q229">
            <v>1.4525555555555533E-2</v>
          </cell>
          <cell r="R229">
            <v>108.8061</v>
          </cell>
          <cell r="S229">
            <v>108.82062555555555</v>
          </cell>
          <cell r="T229">
            <v>2.3245045849757854E-4</v>
          </cell>
          <cell r="U229">
            <v>1.1172777777777811E-2</v>
          </cell>
          <cell r="V229">
            <v>48.065199999999997</v>
          </cell>
          <cell r="W229">
            <v>48.076372777777777</v>
          </cell>
          <cell r="X229">
            <v>9.7236732002480781E-5</v>
          </cell>
          <cell r="Y229">
            <v>4.4583333333333445E-3</v>
          </cell>
          <cell r="Z229">
            <v>45.850299999999997</v>
          </cell>
          <cell r="AA229">
            <v>45.854758333333329</v>
          </cell>
          <cell r="AB229">
            <v>1.6759996624497533E-4</v>
          </cell>
          <cell r="AC229">
            <v>8.3194444444444574E-3</v>
          </cell>
          <cell r="AD229">
            <v>49.6387</v>
          </cell>
          <cell r="AE229">
            <v>49.647019444444446</v>
          </cell>
          <cell r="AF229">
            <v>1.3871515923036579E-4</v>
          </cell>
          <cell r="AG229">
            <v>2.2955555555555546E-3</v>
          </cell>
          <cell r="AH229">
            <v>16.5487</v>
          </cell>
          <cell r="AI229">
            <v>16.550995555555556</v>
          </cell>
          <cell r="AJ229">
            <v>1.0152421082895247E-4</v>
          </cell>
          <cell r="AK229">
            <v>1.6142857142857586E-3</v>
          </cell>
          <cell r="AL229">
            <v>15.900499999999999</v>
          </cell>
          <cell r="AM229">
            <v>15.902114285714285</v>
          </cell>
          <cell r="AN229">
            <v>1.571030203055647E-4</v>
          </cell>
          <cell r="AO229">
            <v>1.1999999999999947E-3</v>
          </cell>
          <cell r="AP229">
            <v>7.6383000000000001</v>
          </cell>
          <cell r="AQ229">
            <v>7.6395</v>
          </cell>
          <cell r="AR229">
            <v>6.2400099840159264E-5</v>
          </cell>
          <cell r="AS229">
            <v>2.5999999999999799E-3</v>
          </cell>
          <cell r="AT229">
            <v>41.666600000000003</v>
          </cell>
          <cell r="AU229">
            <v>41.669200000000004</v>
          </cell>
          <cell r="AV229">
            <v>1.4407186643689899E-4</v>
          </cell>
          <cell r="AW229">
            <v>5.099999999999787E-3</v>
          </cell>
          <cell r="AX229">
            <v>35.399000000000001</v>
          </cell>
          <cell r="AY229">
            <v>35.4041</v>
          </cell>
          <cell r="AZ229">
            <v>1.0240121540932774E-4</v>
          </cell>
          <cell r="BA229">
            <v>7.8571428571423089E-4</v>
          </cell>
          <cell r="BB229">
            <v>7.6729000000000003</v>
          </cell>
          <cell r="BC229">
            <v>7.6736857142857149</v>
          </cell>
        </row>
        <row r="230">
          <cell r="B230">
            <v>182</v>
          </cell>
          <cell r="C230">
            <v>2</v>
          </cell>
          <cell r="D230">
            <v>2.8005061926364482E-4</v>
          </cell>
          <cell r="E230">
            <v>1.7027777777777767E-2</v>
          </cell>
          <cell r="F230">
            <v>60.802500000000002</v>
          </cell>
          <cell r="G230">
            <v>60.819527777777779</v>
          </cell>
          <cell r="H230">
            <v>3.9008803338050514E-4</v>
          </cell>
          <cell r="I230">
            <v>2.8859999999999924E-2</v>
          </cell>
          <cell r="J230">
            <v>73.9833</v>
          </cell>
          <cell r="K230">
            <v>74.012159999999994</v>
          </cell>
          <cell r="L230">
            <v>5.0378832956483746E-4</v>
          </cell>
          <cell r="M230">
            <v>2.8222222222222196E-4</v>
          </cell>
          <cell r="N230">
            <v>0.56020000000000003</v>
          </cell>
          <cell r="O230">
            <v>0.56048222222222222</v>
          </cell>
          <cell r="P230">
            <v>2.6699891928036261E-4</v>
          </cell>
          <cell r="Q230">
            <v>2.9051111111111066E-2</v>
          </cell>
          <cell r="R230">
            <v>108.8061</v>
          </cell>
          <cell r="S230">
            <v>108.83515111111112</v>
          </cell>
          <cell r="T230">
            <v>4.6490091699515708E-4</v>
          </cell>
          <cell r="U230">
            <v>2.2345555555555622E-2</v>
          </cell>
          <cell r="V230">
            <v>48.065199999999997</v>
          </cell>
          <cell r="W230">
            <v>48.08754555555555</v>
          </cell>
          <cell r="X230">
            <v>1.9447346400496156E-4</v>
          </cell>
          <cell r="Y230">
            <v>8.916666666666689E-3</v>
          </cell>
          <cell r="Z230">
            <v>45.850299999999997</v>
          </cell>
          <cell r="AA230">
            <v>45.859216666666661</v>
          </cell>
          <cell r="AB230">
            <v>3.3519993248995065E-4</v>
          </cell>
          <cell r="AC230">
            <v>1.6638888888888915E-2</v>
          </cell>
          <cell r="AD230">
            <v>49.6387</v>
          </cell>
          <cell r="AE230">
            <v>49.655338888888892</v>
          </cell>
          <cell r="AF230">
            <v>2.7743031846073159E-4</v>
          </cell>
          <cell r="AG230">
            <v>4.5911111111111092E-3</v>
          </cell>
          <cell r="AH230">
            <v>16.5487</v>
          </cell>
          <cell r="AI230">
            <v>16.553291111111111</v>
          </cell>
          <cell r="AJ230">
            <v>2.0304842165790493E-4</v>
          </cell>
          <cell r="AK230">
            <v>3.2285714285715172E-3</v>
          </cell>
          <cell r="AL230">
            <v>15.900499999999999</v>
          </cell>
          <cell r="AM230">
            <v>15.903728571428571</v>
          </cell>
          <cell r="AN230">
            <v>3.142060406111294E-4</v>
          </cell>
          <cell r="AO230">
            <v>2.3999999999999894E-3</v>
          </cell>
          <cell r="AP230">
            <v>7.6383000000000001</v>
          </cell>
          <cell r="AQ230">
            <v>7.6406999999999998</v>
          </cell>
          <cell r="AR230">
            <v>1.2480019968031853E-4</v>
          </cell>
          <cell r="AS230">
            <v>5.1999999999999599E-3</v>
          </cell>
          <cell r="AT230">
            <v>41.666600000000003</v>
          </cell>
          <cell r="AU230">
            <v>41.671800000000005</v>
          </cell>
          <cell r="AV230">
            <v>2.8814373287379798E-4</v>
          </cell>
          <cell r="AW230">
            <v>1.0199999999999574E-2</v>
          </cell>
          <cell r="AX230">
            <v>35.399000000000001</v>
          </cell>
          <cell r="AY230">
            <v>35.409199999999998</v>
          </cell>
          <cell r="AZ230">
            <v>2.0480243081865548E-4</v>
          </cell>
          <cell r="BA230">
            <v>1.5714285714284618E-3</v>
          </cell>
          <cell r="BB230">
            <v>7.6729000000000003</v>
          </cell>
          <cell r="BC230">
            <v>7.6744714285714286</v>
          </cell>
        </row>
        <row r="231">
          <cell r="B231">
            <v>183</v>
          </cell>
          <cell r="C231">
            <v>3</v>
          </cell>
          <cell r="D231">
            <v>4.2007592889546717E-4</v>
          </cell>
          <cell r="E231">
            <v>2.5541666666666647E-2</v>
          </cell>
          <cell r="F231">
            <v>60.802500000000002</v>
          </cell>
          <cell r="G231">
            <v>60.828041666666671</v>
          </cell>
          <cell r="H231">
            <v>5.8513205007075769E-4</v>
          </cell>
          <cell r="I231">
            <v>4.3289999999999891E-2</v>
          </cell>
          <cell r="J231">
            <v>73.9833</v>
          </cell>
          <cell r="K231">
            <v>74.026589999999999</v>
          </cell>
          <cell r="L231">
            <v>7.556824943472562E-4</v>
          </cell>
          <cell r="M231">
            <v>4.2333333333333296E-4</v>
          </cell>
          <cell r="N231">
            <v>0.56020000000000003</v>
          </cell>
          <cell r="O231">
            <v>0.56062333333333336</v>
          </cell>
          <cell r="P231">
            <v>4.0049837892054392E-4</v>
          </cell>
          <cell r="Q231">
            <v>4.3576666666666597E-2</v>
          </cell>
          <cell r="R231">
            <v>108.8061</v>
          </cell>
          <cell r="S231">
            <v>108.84967666666667</v>
          </cell>
          <cell r="T231">
            <v>6.9735137549273556E-4</v>
          </cell>
          <cell r="U231">
            <v>3.3518333333333435E-2</v>
          </cell>
          <cell r="V231">
            <v>48.065199999999997</v>
          </cell>
          <cell r="W231">
            <v>48.098718333333331</v>
          </cell>
          <cell r="X231">
            <v>2.9171019600744236E-4</v>
          </cell>
          <cell r="Y231">
            <v>1.3375000000000033E-2</v>
          </cell>
          <cell r="Z231">
            <v>45.850299999999997</v>
          </cell>
          <cell r="AA231">
            <v>45.863675000000001</v>
          </cell>
          <cell r="AB231">
            <v>5.0279989873492606E-4</v>
          </cell>
          <cell r="AC231">
            <v>2.4958333333333371E-2</v>
          </cell>
          <cell r="AD231">
            <v>49.6387</v>
          </cell>
          <cell r="AE231">
            <v>49.663658333333331</v>
          </cell>
          <cell r="AF231">
            <v>4.1614547769109732E-4</v>
          </cell>
          <cell r="AG231">
            <v>6.8866666666666633E-3</v>
          </cell>
          <cell r="AH231">
            <v>16.5487</v>
          </cell>
          <cell r="AI231">
            <v>16.555586666666667</v>
          </cell>
          <cell r="AJ231">
            <v>3.045726324868574E-4</v>
          </cell>
          <cell r="AK231">
            <v>4.8428571428572754E-3</v>
          </cell>
          <cell r="AL231">
            <v>15.900499999999999</v>
          </cell>
          <cell r="AM231">
            <v>15.905342857142857</v>
          </cell>
          <cell r="AN231">
            <v>4.7130906091669405E-4</v>
          </cell>
          <cell r="AO231">
            <v>3.5999999999999843E-3</v>
          </cell>
          <cell r="AP231">
            <v>7.6383000000000001</v>
          </cell>
          <cell r="AQ231">
            <v>7.6418999999999997</v>
          </cell>
          <cell r="AR231">
            <v>1.8720029952047781E-4</v>
          </cell>
          <cell r="AS231">
            <v>7.7999999999999407E-3</v>
          </cell>
          <cell r="AT231">
            <v>41.666600000000003</v>
          </cell>
          <cell r="AU231">
            <v>41.674400000000006</v>
          </cell>
          <cell r="AV231">
            <v>4.32215599310697E-4</v>
          </cell>
          <cell r="AW231">
            <v>1.5299999999999361E-2</v>
          </cell>
          <cell r="AX231">
            <v>35.399000000000001</v>
          </cell>
          <cell r="AY231">
            <v>35.414299999999997</v>
          </cell>
          <cell r="AZ231">
            <v>3.0720364622798321E-4</v>
          </cell>
          <cell r="BA231">
            <v>2.3571428571426928E-3</v>
          </cell>
          <cell r="BB231">
            <v>7.6729000000000003</v>
          </cell>
          <cell r="BC231">
            <v>7.6752571428571432</v>
          </cell>
        </row>
        <row r="232">
          <cell r="B232">
            <v>184</v>
          </cell>
          <cell r="C232">
            <v>4</v>
          </cell>
          <cell r="D232">
            <v>5.6010123852728963E-4</v>
          </cell>
          <cell r="E232">
            <v>3.4055555555555533E-2</v>
          </cell>
          <cell r="F232">
            <v>60.802500000000002</v>
          </cell>
          <cell r="G232">
            <v>60.836555555555556</v>
          </cell>
          <cell r="H232">
            <v>7.8017606676101029E-4</v>
          </cell>
          <cell r="I232">
            <v>5.7719999999999848E-2</v>
          </cell>
          <cell r="J232">
            <v>73.9833</v>
          </cell>
          <cell r="K232">
            <v>74.041020000000003</v>
          </cell>
          <cell r="L232">
            <v>1.0075766591296749E-3</v>
          </cell>
          <cell r="M232">
            <v>5.6444444444444391E-4</v>
          </cell>
          <cell r="N232">
            <v>0.56020000000000003</v>
          </cell>
          <cell r="O232">
            <v>0.56076444444444451</v>
          </cell>
          <cell r="P232">
            <v>5.3399783856072523E-4</v>
          </cell>
          <cell r="Q232">
            <v>5.8102222222222132E-2</v>
          </cell>
          <cell r="R232">
            <v>108.8061</v>
          </cell>
          <cell r="S232">
            <v>108.86420222222222</v>
          </cell>
          <cell r="T232">
            <v>9.2980183399031416E-4</v>
          </cell>
          <cell r="U232">
            <v>4.4691111111111244E-2</v>
          </cell>
          <cell r="V232">
            <v>48.065199999999997</v>
          </cell>
          <cell r="W232">
            <v>48.109891111111111</v>
          </cell>
          <cell r="X232">
            <v>3.8894692800992312E-4</v>
          </cell>
          <cell r="Y232">
            <v>1.7833333333333378E-2</v>
          </cell>
          <cell r="Z232">
            <v>45.850299999999997</v>
          </cell>
          <cell r="AA232">
            <v>45.868133333333333</v>
          </cell>
          <cell r="AB232">
            <v>6.7039986497990131E-4</v>
          </cell>
          <cell r="AC232">
            <v>3.327777777777783E-2</v>
          </cell>
          <cell r="AD232">
            <v>49.6387</v>
          </cell>
          <cell r="AE232">
            <v>49.671977777777776</v>
          </cell>
          <cell r="AF232">
            <v>5.5486063692146317E-4</v>
          </cell>
          <cell r="AG232">
            <v>9.1822222222222184E-3</v>
          </cell>
          <cell r="AH232">
            <v>16.5487</v>
          </cell>
          <cell r="AI232">
            <v>16.557882222222222</v>
          </cell>
          <cell r="AJ232">
            <v>4.0609684331580987E-4</v>
          </cell>
          <cell r="AK232">
            <v>6.4571428571430344E-3</v>
          </cell>
          <cell r="AL232">
            <v>15.900499999999999</v>
          </cell>
          <cell r="AM232">
            <v>15.906957142857141</v>
          </cell>
          <cell r="AN232">
            <v>6.284120812222588E-4</v>
          </cell>
          <cell r="AO232">
            <v>4.7999999999999788E-3</v>
          </cell>
          <cell r="AP232">
            <v>7.6383000000000001</v>
          </cell>
          <cell r="AQ232">
            <v>7.6431000000000004</v>
          </cell>
          <cell r="AR232">
            <v>2.4960039936063706E-4</v>
          </cell>
          <cell r="AS232">
            <v>1.039999999999992E-2</v>
          </cell>
          <cell r="AT232">
            <v>41.666600000000003</v>
          </cell>
          <cell r="AU232">
            <v>41.677</v>
          </cell>
          <cell r="AV232">
            <v>5.7628746574759596E-4</v>
          </cell>
          <cell r="AW232">
            <v>2.0399999999999148E-2</v>
          </cell>
          <cell r="AX232">
            <v>35.399000000000001</v>
          </cell>
          <cell r="AY232">
            <v>35.419400000000003</v>
          </cell>
          <cell r="AZ232">
            <v>4.0960486163731097E-4</v>
          </cell>
          <cell r="BA232">
            <v>3.1428571428569235E-3</v>
          </cell>
          <cell r="BB232">
            <v>7.6729000000000003</v>
          </cell>
          <cell r="BC232">
            <v>7.6760428571428569</v>
          </cell>
        </row>
        <row r="233">
          <cell r="B233">
            <v>185</v>
          </cell>
          <cell r="C233">
            <v>5</v>
          </cell>
          <cell r="D233">
            <v>7.0012654815911209E-4</v>
          </cell>
          <cell r="E233">
            <v>4.256944444444441E-2</v>
          </cell>
          <cell r="F233">
            <v>60.802500000000002</v>
          </cell>
          <cell r="G233">
            <v>60.845069444444448</v>
          </cell>
          <cell r="H233">
            <v>9.7522008345126299E-4</v>
          </cell>
          <cell r="I233">
            <v>7.2149999999999812E-2</v>
          </cell>
          <cell r="J233">
            <v>73.9833</v>
          </cell>
          <cell r="K233">
            <v>74.055449999999993</v>
          </cell>
          <cell r="L233">
            <v>1.2594708239120937E-3</v>
          </cell>
          <cell r="M233">
            <v>7.0555555555555497E-4</v>
          </cell>
          <cell r="N233">
            <v>0.56020000000000003</v>
          </cell>
          <cell r="O233">
            <v>0.56090555555555555</v>
          </cell>
          <cell r="P233">
            <v>6.6749729820090664E-4</v>
          </cell>
          <cell r="Q233">
            <v>7.2627777777777666E-2</v>
          </cell>
          <cell r="R233">
            <v>108.8061</v>
          </cell>
          <cell r="S233">
            <v>108.87872777777778</v>
          </cell>
          <cell r="T233">
            <v>1.1622522924878927E-3</v>
          </cell>
          <cell r="U233">
            <v>5.586388888888906E-2</v>
          </cell>
          <cell r="V233">
            <v>48.065199999999997</v>
          </cell>
          <cell r="W233">
            <v>48.121063888888884</v>
          </cell>
          <cell r="X233">
            <v>4.8618366001240389E-4</v>
          </cell>
          <cell r="Y233">
            <v>2.2291666666666723E-2</v>
          </cell>
          <cell r="Z233">
            <v>45.850299999999997</v>
          </cell>
          <cell r="AA233">
            <v>45.872591666666665</v>
          </cell>
          <cell r="AB233">
            <v>8.3799983122487666E-4</v>
          </cell>
          <cell r="AC233">
            <v>4.1597222222222285E-2</v>
          </cell>
          <cell r="AD233">
            <v>49.6387</v>
          </cell>
          <cell r="AE233">
            <v>49.680297222222222</v>
          </cell>
          <cell r="AF233">
            <v>6.9357579615182902E-4</v>
          </cell>
          <cell r="AG233">
            <v>1.1477777777777773E-2</v>
          </cell>
          <cell r="AH233">
            <v>16.5487</v>
          </cell>
          <cell r="AI233">
            <v>16.560177777777778</v>
          </cell>
          <cell r="AJ233">
            <v>5.0762105414476233E-4</v>
          </cell>
          <cell r="AK233">
            <v>8.0714285714287935E-3</v>
          </cell>
          <cell r="AL233">
            <v>15.900499999999999</v>
          </cell>
          <cell r="AM233">
            <v>15.908571428571427</v>
          </cell>
          <cell r="AN233">
            <v>7.8551510152782345E-4</v>
          </cell>
          <cell r="AO233">
            <v>5.9999999999999732E-3</v>
          </cell>
          <cell r="AP233">
            <v>7.6383000000000001</v>
          </cell>
          <cell r="AQ233">
            <v>7.6443000000000003</v>
          </cell>
          <cell r="AR233">
            <v>3.1200049920079631E-4</v>
          </cell>
          <cell r="AS233">
            <v>1.2999999999999901E-2</v>
          </cell>
          <cell r="AT233">
            <v>41.666600000000003</v>
          </cell>
          <cell r="AU233">
            <v>41.679600000000001</v>
          </cell>
          <cell r="AV233">
            <v>7.2035933218449492E-4</v>
          </cell>
          <cell r="AW233">
            <v>2.5499999999998937E-2</v>
          </cell>
          <cell r="AX233">
            <v>35.399000000000001</v>
          </cell>
          <cell r="AY233">
            <v>35.424500000000002</v>
          </cell>
          <cell r="AZ233">
            <v>5.1200607704663867E-4</v>
          </cell>
          <cell r="BA233">
            <v>3.9285714285711548E-3</v>
          </cell>
          <cell r="BB233">
            <v>7.6729000000000003</v>
          </cell>
          <cell r="BC233">
            <v>7.6768285714285716</v>
          </cell>
        </row>
        <row r="234">
          <cell r="B234">
            <v>186</v>
          </cell>
          <cell r="C234">
            <v>6</v>
          </cell>
          <cell r="D234">
            <v>8.4015185779093434E-4</v>
          </cell>
          <cell r="E234">
            <v>5.1083333333333293E-2</v>
          </cell>
          <cell r="F234">
            <v>60.802500000000002</v>
          </cell>
          <cell r="G234">
            <v>60.853583333333333</v>
          </cell>
          <cell r="H234">
            <v>1.1702641001415154E-3</v>
          </cell>
          <cell r="I234">
            <v>8.6579999999999782E-2</v>
          </cell>
          <cell r="J234">
            <v>73.9833</v>
          </cell>
          <cell r="K234">
            <v>74.069879999999998</v>
          </cell>
          <cell r="L234">
            <v>1.5113649886945124E-3</v>
          </cell>
          <cell r="M234">
            <v>8.4666666666666592E-4</v>
          </cell>
          <cell r="N234">
            <v>0.56020000000000003</v>
          </cell>
          <cell r="O234">
            <v>0.56104666666666669</v>
          </cell>
          <cell r="P234">
            <v>8.0099675784108784E-4</v>
          </cell>
          <cell r="Q234">
            <v>8.7153333333333194E-2</v>
          </cell>
          <cell r="R234">
            <v>108.8061</v>
          </cell>
          <cell r="S234">
            <v>108.89325333333333</v>
          </cell>
          <cell r="T234">
            <v>1.3947027509854711E-3</v>
          </cell>
          <cell r="U234">
            <v>6.7036666666666869E-2</v>
          </cell>
          <cell r="V234">
            <v>48.065199999999997</v>
          </cell>
          <cell r="W234">
            <v>48.132236666666664</v>
          </cell>
          <cell r="X234">
            <v>5.8342039201488471E-4</v>
          </cell>
          <cell r="Y234">
            <v>2.6750000000000065E-2</v>
          </cell>
          <cell r="Z234">
            <v>45.850299999999997</v>
          </cell>
          <cell r="AA234">
            <v>45.877049999999997</v>
          </cell>
          <cell r="AB234">
            <v>1.0055997974698521E-3</v>
          </cell>
          <cell r="AC234">
            <v>4.9916666666666741E-2</v>
          </cell>
          <cell r="AD234">
            <v>49.6387</v>
          </cell>
          <cell r="AE234">
            <v>49.688616666666668</v>
          </cell>
          <cell r="AF234">
            <v>8.3229095538219465E-4</v>
          </cell>
          <cell r="AG234">
            <v>1.3773333333333327E-2</v>
          </cell>
          <cell r="AH234">
            <v>16.5487</v>
          </cell>
          <cell r="AI234">
            <v>16.562473333333333</v>
          </cell>
          <cell r="AJ234">
            <v>6.091452649737148E-4</v>
          </cell>
          <cell r="AK234">
            <v>9.6857142857145508E-3</v>
          </cell>
          <cell r="AL234">
            <v>15.900499999999999</v>
          </cell>
          <cell r="AM234">
            <v>15.910185714285713</v>
          </cell>
          <cell r="AN234">
            <v>9.426181218333881E-4</v>
          </cell>
          <cell r="AO234">
            <v>7.1999999999999686E-3</v>
          </cell>
          <cell r="AP234">
            <v>7.6383000000000001</v>
          </cell>
          <cell r="AQ234">
            <v>7.6455000000000002</v>
          </cell>
          <cell r="AR234">
            <v>3.7440059904095561E-4</v>
          </cell>
          <cell r="AS234">
            <v>1.5599999999999881E-2</v>
          </cell>
          <cell r="AT234">
            <v>41.666600000000003</v>
          </cell>
          <cell r="AU234">
            <v>41.682200000000002</v>
          </cell>
          <cell r="AV234">
            <v>8.6443119862139399E-4</v>
          </cell>
          <cell r="AW234">
            <v>3.0599999999998722E-2</v>
          </cell>
          <cell r="AX234">
            <v>35.399000000000001</v>
          </cell>
          <cell r="AY234">
            <v>35.429600000000001</v>
          </cell>
          <cell r="AZ234">
            <v>6.1440729245596643E-4</v>
          </cell>
          <cell r="BA234">
            <v>4.7142857142853855E-3</v>
          </cell>
          <cell r="BB234">
            <v>7.6729000000000003</v>
          </cell>
          <cell r="BC234">
            <v>7.6776142857142853</v>
          </cell>
        </row>
        <row r="235">
          <cell r="B235">
            <v>187</v>
          </cell>
          <cell r="C235">
            <v>7</v>
          </cell>
          <cell r="D235">
            <v>9.8017716742275691E-4</v>
          </cell>
          <cell r="E235">
            <v>5.9597222222222176E-2</v>
          </cell>
          <cell r="F235">
            <v>60.802500000000002</v>
          </cell>
          <cell r="G235">
            <v>60.862097222222225</v>
          </cell>
          <cell r="H235">
            <v>1.365308116831768E-3</v>
          </cell>
          <cell r="I235">
            <v>0.10100999999999974</v>
          </cell>
          <cell r="J235">
            <v>73.9833</v>
          </cell>
          <cell r="K235">
            <v>74.084310000000002</v>
          </cell>
          <cell r="L235">
            <v>1.7632591534769311E-3</v>
          </cell>
          <cell r="M235">
            <v>9.8777777777777688E-4</v>
          </cell>
          <cell r="N235">
            <v>0.56020000000000003</v>
          </cell>
          <cell r="O235">
            <v>0.56118777777777784</v>
          </cell>
          <cell r="P235">
            <v>9.3449621748126915E-4</v>
          </cell>
          <cell r="Q235">
            <v>0.10167888888888872</v>
          </cell>
          <cell r="R235">
            <v>108.8061</v>
          </cell>
          <cell r="S235">
            <v>108.90777888888888</v>
          </cell>
          <cell r="T235">
            <v>1.6271532094830497E-3</v>
          </cell>
          <cell r="U235">
            <v>7.8209444444444678E-2</v>
          </cell>
          <cell r="V235">
            <v>48.065199999999997</v>
          </cell>
          <cell r="W235">
            <v>48.143409444444444</v>
          </cell>
          <cell r="X235">
            <v>6.8065712401736548E-4</v>
          </cell>
          <cell r="Y235">
            <v>3.1208333333333411E-2</v>
          </cell>
          <cell r="Z235">
            <v>45.850299999999997</v>
          </cell>
          <cell r="AA235">
            <v>45.881508333333329</v>
          </cell>
          <cell r="AB235">
            <v>1.1731997637148275E-3</v>
          </cell>
          <cell r="AC235">
            <v>5.8236111111111197E-2</v>
          </cell>
          <cell r="AD235">
            <v>49.6387</v>
          </cell>
          <cell r="AE235">
            <v>49.696936111111114</v>
          </cell>
          <cell r="AF235">
            <v>9.710061146125605E-4</v>
          </cell>
          <cell r="AG235">
            <v>1.6068888888888879E-2</v>
          </cell>
          <cell r="AH235">
            <v>16.5487</v>
          </cell>
          <cell r="AI235">
            <v>16.564768888888889</v>
          </cell>
          <cell r="AJ235">
            <v>7.1066947580266727E-4</v>
          </cell>
          <cell r="AK235">
            <v>1.130000000000031E-2</v>
          </cell>
          <cell r="AL235">
            <v>15.900499999999999</v>
          </cell>
          <cell r="AM235">
            <v>15.911799999999999</v>
          </cell>
          <cell r="AN235">
            <v>1.0997211421389529E-3</v>
          </cell>
          <cell r="AO235">
            <v>8.3999999999999631E-3</v>
          </cell>
          <cell r="AP235">
            <v>7.6383000000000001</v>
          </cell>
          <cell r="AQ235">
            <v>7.6467000000000001</v>
          </cell>
          <cell r="AR235">
            <v>4.3680069888111486E-4</v>
          </cell>
          <cell r="AS235">
            <v>1.8199999999999862E-2</v>
          </cell>
          <cell r="AT235">
            <v>41.666600000000003</v>
          </cell>
          <cell r="AU235">
            <v>41.684800000000003</v>
          </cell>
          <cell r="AV235">
            <v>1.008503065058293E-3</v>
          </cell>
          <cell r="AW235">
            <v>3.5699999999998511E-2</v>
          </cell>
          <cell r="AX235">
            <v>35.399000000000001</v>
          </cell>
          <cell r="AY235">
            <v>35.434699999999999</v>
          </cell>
          <cell r="AZ235">
            <v>7.1680850786529418E-4</v>
          </cell>
          <cell r="BA235">
            <v>5.4999999999996163E-3</v>
          </cell>
          <cell r="BB235">
            <v>7.6729000000000003</v>
          </cell>
          <cell r="BC235">
            <v>7.6783999999999999</v>
          </cell>
        </row>
        <row r="236">
          <cell r="B236">
            <v>188</v>
          </cell>
          <cell r="C236">
            <v>8</v>
          </cell>
          <cell r="D236">
            <v>1.1202024770545793E-3</v>
          </cell>
          <cell r="E236">
            <v>6.8111111111111067E-2</v>
          </cell>
          <cell r="F236">
            <v>60.802500000000002</v>
          </cell>
          <cell r="G236">
            <v>60.87061111111111</v>
          </cell>
          <cell r="H236">
            <v>1.5603521335220206E-3</v>
          </cell>
          <cell r="I236">
            <v>0.1154399999999997</v>
          </cell>
          <cell r="J236">
            <v>73.9833</v>
          </cell>
          <cell r="K236">
            <v>74.098740000000006</v>
          </cell>
          <cell r="L236">
            <v>2.0151533182593499E-3</v>
          </cell>
          <cell r="M236">
            <v>1.1288888888888878E-3</v>
          </cell>
          <cell r="N236">
            <v>0.56020000000000003</v>
          </cell>
          <cell r="O236">
            <v>0.56132888888888888</v>
          </cell>
          <cell r="P236">
            <v>1.0679956771214505E-3</v>
          </cell>
          <cell r="Q236">
            <v>0.11620444444444426</v>
          </cell>
          <cell r="R236">
            <v>108.8061</v>
          </cell>
          <cell r="S236">
            <v>108.92230444444445</v>
          </cell>
          <cell r="T236">
            <v>1.8596036679806283E-3</v>
          </cell>
          <cell r="U236">
            <v>8.9382222222222488E-2</v>
          </cell>
          <cell r="V236">
            <v>48.065199999999997</v>
          </cell>
          <cell r="W236">
            <v>48.154582222222217</v>
          </cell>
          <cell r="X236">
            <v>7.7789385601984625E-4</v>
          </cell>
          <cell r="Y236">
            <v>3.5666666666666756E-2</v>
          </cell>
          <cell r="Z236">
            <v>45.850299999999997</v>
          </cell>
          <cell r="AA236">
            <v>45.885966666666661</v>
          </cell>
          <cell r="AB236">
            <v>1.3407997299598026E-3</v>
          </cell>
          <cell r="AC236">
            <v>6.6555555555555659E-2</v>
          </cell>
          <cell r="AD236">
            <v>49.6387</v>
          </cell>
          <cell r="AE236">
            <v>49.705255555555553</v>
          </cell>
          <cell r="AF236">
            <v>1.1097212738429263E-3</v>
          </cell>
          <cell r="AG236">
            <v>1.8364444444444437E-2</v>
          </cell>
          <cell r="AH236">
            <v>16.5487</v>
          </cell>
          <cell r="AI236">
            <v>16.567064444444444</v>
          </cell>
          <cell r="AJ236">
            <v>8.1219368663161973E-4</v>
          </cell>
          <cell r="AK236">
            <v>1.2914285714286069E-2</v>
          </cell>
          <cell r="AL236">
            <v>15.900499999999999</v>
          </cell>
          <cell r="AM236">
            <v>15.913414285714286</v>
          </cell>
          <cell r="AN236">
            <v>1.2568241624445176E-3</v>
          </cell>
          <cell r="AO236">
            <v>9.5999999999999575E-3</v>
          </cell>
          <cell r="AP236">
            <v>7.6383000000000001</v>
          </cell>
          <cell r="AQ236">
            <v>7.6478999999999999</v>
          </cell>
          <cell r="AR236">
            <v>4.9920079872127412E-4</v>
          </cell>
          <cell r="AS236">
            <v>2.0799999999999839E-2</v>
          </cell>
          <cell r="AT236">
            <v>41.666600000000003</v>
          </cell>
          <cell r="AU236">
            <v>41.687400000000004</v>
          </cell>
          <cell r="AV236">
            <v>1.1525749314951919E-3</v>
          </cell>
          <cell r="AW236">
            <v>4.0799999999998296E-2</v>
          </cell>
          <cell r="AX236">
            <v>35.399000000000001</v>
          </cell>
          <cell r="AY236">
            <v>35.439799999999998</v>
          </cell>
          <cell r="AZ236">
            <v>8.1920972327462194E-4</v>
          </cell>
          <cell r="BA236">
            <v>6.2857142857138471E-3</v>
          </cell>
          <cell r="BB236">
            <v>7.6729000000000003</v>
          </cell>
          <cell r="BC236">
            <v>7.6791857142857145</v>
          </cell>
        </row>
        <row r="237">
          <cell r="B237">
            <v>189</v>
          </cell>
          <cell r="C237">
            <v>9</v>
          </cell>
          <cell r="D237">
            <v>1.2602277866864016E-3</v>
          </cell>
          <cell r="E237">
            <v>7.6624999999999943E-2</v>
          </cell>
          <cell r="F237">
            <v>60.802500000000002</v>
          </cell>
          <cell r="G237">
            <v>60.879125000000002</v>
          </cell>
          <cell r="H237">
            <v>1.7553961502122734E-3</v>
          </cell>
          <cell r="I237">
            <v>0.12986999999999965</v>
          </cell>
          <cell r="J237">
            <v>73.9833</v>
          </cell>
          <cell r="K237">
            <v>74.113169999999997</v>
          </cell>
          <cell r="L237">
            <v>2.2670474830417684E-3</v>
          </cell>
          <cell r="M237">
            <v>1.269999999999999E-3</v>
          </cell>
          <cell r="N237">
            <v>0.56020000000000003</v>
          </cell>
          <cell r="O237">
            <v>0.56147000000000002</v>
          </cell>
          <cell r="P237">
            <v>1.2014951367616319E-3</v>
          </cell>
          <cell r="Q237">
            <v>0.13072999999999979</v>
          </cell>
          <cell r="R237">
            <v>108.8061</v>
          </cell>
          <cell r="S237">
            <v>108.93683</v>
          </cell>
          <cell r="T237">
            <v>2.0920541264782067E-3</v>
          </cell>
          <cell r="U237">
            <v>0.10055500000000031</v>
          </cell>
          <cell r="V237">
            <v>48.065199999999997</v>
          </cell>
          <cell r="W237">
            <v>48.165754999999997</v>
          </cell>
          <cell r="X237">
            <v>8.7513058802232702E-4</v>
          </cell>
          <cell r="Y237">
            <v>4.0125000000000098E-2</v>
          </cell>
          <cell r="Z237">
            <v>45.850299999999997</v>
          </cell>
          <cell r="AA237">
            <v>45.890425</v>
          </cell>
          <cell r="AB237">
            <v>1.5083996962047782E-3</v>
          </cell>
          <cell r="AC237">
            <v>7.4875000000000108E-2</v>
          </cell>
          <cell r="AD237">
            <v>49.6387</v>
          </cell>
          <cell r="AE237">
            <v>49.713574999999999</v>
          </cell>
          <cell r="AF237">
            <v>1.2484364330732922E-3</v>
          </cell>
          <cell r="AG237">
            <v>2.0659999999999991E-2</v>
          </cell>
          <cell r="AH237">
            <v>16.5487</v>
          </cell>
          <cell r="AI237">
            <v>16.56936</v>
          </cell>
          <cell r="AJ237">
            <v>9.137178974605722E-4</v>
          </cell>
          <cell r="AK237">
            <v>1.4528571428571826E-2</v>
          </cell>
          <cell r="AL237">
            <v>15.900499999999999</v>
          </cell>
          <cell r="AM237">
            <v>15.915028571428572</v>
          </cell>
          <cell r="AN237">
            <v>1.4139271827500824E-3</v>
          </cell>
          <cell r="AO237">
            <v>1.0799999999999952E-2</v>
          </cell>
          <cell r="AP237">
            <v>7.6383000000000001</v>
          </cell>
          <cell r="AQ237">
            <v>7.6490999999999998</v>
          </cell>
          <cell r="AR237">
            <v>5.6160089856143337E-4</v>
          </cell>
          <cell r="AS237">
            <v>2.339999999999982E-2</v>
          </cell>
          <cell r="AT237">
            <v>41.666600000000003</v>
          </cell>
          <cell r="AU237">
            <v>41.690000000000005</v>
          </cell>
          <cell r="AV237">
            <v>1.2966467979320909E-3</v>
          </cell>
          <cell r="AW237">
            <v>4.5899999999998088E-2</v>
          </cell>
          <cell r="AX237">
            <v>35.399000000000001</v>
          </cell>
          <cell r="AY237">
            <v>35.444899999999997</v>
          </cell>
          <cell r="AZ237">
            <v>9.216109386839497E-4</v>
          </cell>
          <cell r="BA237">
            <v>7.0714285714280779E-3</v>
          </cell>
          <cell r="BB237">
            <v>7.6729000000000003</v>
          </cell>
          <cell r="BC237">
            <v>7.6799714285714282</v>
          </cell>
        </row>
        <row r="238">
          <cell r="B238">
            <v>190</v>
          </cell>
          <cell r="C238">
            <v>10</v>
          </cell>
          <cell r="D238">
            <v>1.4002530963182242E-3</v>
          </cell>
          <cell r="E238">
            <v>8.513888888888882E-2</v>
          </cell>
          <cell r="F238">
            <v>60.802500000000002</v>
          </cell>
          <cell r="G238">
            <v>60.887638888888894</v>
          </cell>
          <cell r="H238">
            <v>1.950440166902526E-3</v>
          </cell>
          <cell r="I238">
            <v>0.14429999999999962</v>
          </cell>
          <cell r="J238">
            <v>73.9833</v>
          </cell>
          <cell r="K238">
            <v>74.127600000000001</v>
          </cell>
          <cell r="L238">
            <v>2.5189416478241873E-3</v>
          </cell>
          <cell r="M238">
            <v>1.4111111111111099E-3</v>
          </cell>
          <cell r="N238">
            <v>0.56020000000000003</v>
          </cell>
          <cell r="O238">
            <v>0.56161111111111117</v>
          </cell>
          <cell r="P238">
            <v>1.3349945964018133E-3</v>
          </cell>
          <cell r="Q238">
            <v>0.14525555555555533</v>
          </cell>
          <cell r="R238">
            <v>108.8061</v>
          </cell>
          <cell r="S238">
            <v>108.95135555555555</v>
          </cell>
          <cell r="T238">
            <v>2.3245045849757855E-3</v>
          </cell>
          <cell r="U238">
            <v>0.11172777777777812</v>
          </cell>
          <cell r="V238">
            <v>48.065199999999997</v>
          </cell>
          <cell r="W238">
            <v>48.176927777777777</v>
          </cell>
          <cell r="X238">
            <v>9.7236732002480778E-4</v>
          </cell>
          <cell r="Y238">
            <v>4.4583333333333447E-2</v>
          </cell>
          <cell r="Z238">
            <v>45.850299999999997</v>
          </cell>
          <cell r="AA238">
            <v>45.894883333333333</v>
          </cell>
          <cell r="AB238">
            <v>1.6759996624497533E-3</v>
          </cell>
          <cell r="AC238">
            <v>8.3194444444444571E-2</v>
          </cell>
          <cell r="AD238">
            <v>49.6387</v>
          </cell>
          <cell r="AE238">
            <v>49.721894444444445</v>
          </cell>
          <cell r="AF238">
            <v>1.387151592303658E-3</v>
          </cell>
          <cell r="AG238">
            <v>2.2955555555555545E-2</v>
          </cell>
          <cell r="AH238">
            <v>16.5487</v>
          </cell>
          <cell r="AI238">
            <v>16.571655555555555</v>
          </cell>
          <cell r="AJ238">
            <v>1.0152421082895247E-3</v>
          </cell>
          <cell r="AK238">
            <v>1.6142857142857587E-2</v>
          </cell>
          <cell r="AL238">
            <v>15.900499999999999</v>
          </cell>
          <cell r="AM238">
            <v>15.916642857142858</v>
          </cell>
          <cell r="AN238">
            <v>1.5710302030556469E-3</v>
          </cell>
          <cell r="AO238">
            <v>1.1999999999999946E-2</v>
          </cell>
          <cell r="AP238">
            <v>7.6383000000000001</v>
          </cell>
          <cell r="AQ238">
            <v>7.6502999999999997</v>
          </cell>
          <cell r="AR238">
            <v>6.2400099840159262E-4</v>
          </cell>
          <cell r="AS238">
            <v>2.5999999999999801E-2</v>
          </cell>
          <cell r="AT238">
            <v>41.666600000000003</v>
          </cell>
          <cell r="AU238">
            <v>41.692599999999999</v>
          </cell>
          <cell r="AV238">
            <v>1.4407186643689898E-3</v>
          </cell>
          <cell r="AW238">
            <v>5.0999999999997873E-2</v>
          </cell>
          <cell r="AX238">
            <v>35.399000000000001</v>
          </cell>
          <cell r="AY238">
            <v>35.449999999999996</v>
          </cell>
          <cell r="AZ238">
            <v>1.0240121540932773E-3</v>
          </cell>
          <cell r="BA238">
            <v>7.8571428571423095E-3</v>
          </cell>
          <cell r="BB238">
            <v>7.6729000000000003</v>
          </cell>
          <cell r="BC238">
            <v>7.6807571428571428</v>
          </cell>
        </row>
        <row r="239">
          <cell r="B239">
            <v>191</v>
          </cell>
          <cell r="C239">
            <v>11</v>
          </cell>
          <cell r="D239">
            <v>1.5402784059500465E-3</v>
          </cell>
          <cell r="E239">
            <v>9.365277777777771E-2</v>
          </cell>
          <cell r="F239">
            <v>60.802500000000002</v>
          </cell>
          <cell r="G239">
            <v>60.896152777777779</v>
          </cell>
          <cell r="H239">
            <v>2.1454841835927782E-3</v>
          </cell>
          <cell r="I239">
            <v>0.15872999999999959</v>
          </cell>
          <cell r="J239">
            <v>73.9833</v>
          </cell>
          <cell r="K239">
            <v>74.142030000000005</v>
          </cell>
          <cell r="L239">
            <v>2.7708358126066058E-3</v>
          </cell>
          <cell r="M239">
            <v>1.5522222222222209E-3</v>
          </cell>
          <cell r="N239">
            <v>0.56020000000000003</v>
          </cell>
          <cell r="O239">
            <v>0.56175222222222221</v>
          </cell>
          <cell r="P239">
            <v>1.4684940560419947E-3</v>
          </cell>
          <cell r="Q239">
            <v>0.15978111111111085</v>
          </cell>
          <cell r="R239">
            <v>108.8061</v>
          </cell>
          <cell r="S239">
            <v>108.96588111111112</v>
          </cell>
          <cell r="T239">
            <v>2.5569550434733639E-3</v>
          </cell>
          <cell r="U239">
            <v>0.12290055555555593</v>
          </cell>
          <cell r="V239">
            <v>48.065199999999997</v>
          </cell>
          <cell r="W239">
            <v>48.18810055555555</v>
          </cell>
          <cell r="X239">
            <v>1.0696040520272886E-3</v>
          </cell>
          <cell r="Y239">
            <v>4.9041666666666789E-2</v>
          </cell>
          <cell r="Z239">
            <v>45.850299999999997</v>
          </cell>
          <cell r="AA239">
            <v>45.899341666666665</v>
          </cell>
          <cell r="AB239">
            <v>1.8435996286947287E-3</v>
          </cell>
          <cell r="AC239">
            <v>9.1513888888889033E-2</v>
          </cell>
          <cell r="AD239">
            <v>49.6387</v>
          </cell>
          <cell r="AE239">
            <v>49.73021388888889</v>
          </cell>
          <cell r="AF239">
            <v>1.5258667515340237E-3</v>
          </cell>
          <cell r="AG239">
            <v>2.5251111111111099E-2</v>
          </cell>
          <cell r="AH239">
            <v>16.5487</v>
          </cell>
          <cell r="AI239">
            <v>16.573951111111111</v>
          </cell>
          <cell r="AJ239">
            <v>1.116766319118477E-3</v>
          </cell>
          <cell r="AK239">
            <v>1.7757142857143342E-2</v>
          </cell>
          <cell r="AL239">
            <v>15.900499999999999</v>
          </cell>
          <cell r="AM239">
            <v>15.918257142857142</v>
          </cell>
          <cell r="AN239">
            <v>1.7281332233612117E-3</v>
          </cell>
          <cell r="AO239">
            <v>1.3199999999999943E-2</v>
          </cell>
          <cell r="AP239">
            <v>7.6383000000000001</v>
          </cell>
          <cell r="AQ239">
            <v>7.6515000000000004</v>
          </cell>
          <cell r="AR239">
            <v>6.8640109824175187E-4</v>
          </cell>
          <cell r="AS239">
            <v>2.8599999999999782E-2</v>
          </cell>
          <cell r="AT239">
            <v>41.666600000000003</v>
          </cell>
          <cell r="AU239">
            <v>41.6952</v>
          </cell>
          <cell r="AV239">
            <v>1.584790530805889E-3</v>
          </cell>
          <cell r="AW239">
            <v>5.6099999999997659E-2</v>
          </cell>
          <cell r="AX239">
            <v>35.399000000000001</v>
          </cell>
          <cell r="AY239">
            <v>35.455100000000002</v>
          </cell>
          <cell r="AZ239">
            <v>1.1264133695026051E-3</v>
          </cell>
          <cell r="BA239">
            <v>8.6428571428565394E-3</v>
          </cell>
          <cell r="BB239">
            <v>7.6729000000000003</v>
          </cell>
          <cell r="BC239">
            <v>7.6815428571428566</v>
          </cell>
        </row>
        <row r="240">
          <cell r="B240">
            <v>192</v>
          </cell>
          <cell r="C240">
            <v>12</v>
          </cell>
          <cell r="D240">
            <v>1.6803037155818687E-3</v>
          </cell>
          <cell r="E240">
            <v>0.10216666666666659</v>
          </cell>
          <cell r="F240">
            <v>60.802500000000002</v>
          </cell>
          <cell r="G240">
            <v>60.904666666666671</v>
          </cell>
          <cell r="H240">
            <v>2.3405282002830308E-3</v>
          </cell>
          <cell r="I240">
            <v>0.17315999999999956</v>
          </cell>
          <cell r="J240">
            <v>73.9833</v>
          </cell>
          <cell r="K240">
            <v>74.156459999999996</v>
          </cell>
          <cell r="L240">
            <v>3.0227299773890248E-3</v>
          </cell>
          <cell r="M240">
            <v>1.6933333333333318E-3</v>
          </cell>
          <cell r="N240">
            <v>0.56020000000000003</v>
          </cell>
          <cell r="O240">
            <v>0.56189333333333336</v>
          </cell>
          <cell r="P240">
            <v>1.6019935156821757E-3</v>
          </cell>
          <cell r="Q240">
            <v>0.17430666666666639</v>
          </cell>
          <cell r="R240">
            <v>108.8061</v>
          </cell>
          <cell r="S240">
            <v>108.98040666666667</v>
          </cell>
          <cell r="T240">
            <v>2.7894055019709423E-3</v>
          </cell>
          <cell r="U240">
            <v>0.13407333333333374</v>
          </cell>
          <cell r="V240">
            <v>48.065199999999997</v>
          </cell>
          <cell r="W240">
            <v>48.199273333333331</v>
          </cell>
          <cell r="X240">
            <v>1.1668407840297694E-3</v>
          </cell>
          <cell r="Y240">
            <v>5.3500000000000131E-2</v>
          </cell>
          <cell r="Z240">
            <v>45.850299999999997</v>
          </cell>
          <cell r="AA240">
            <v>45.903799999999997</v>
          </cell>
          <cell r="AB240">
            <v>2.0111995949397042E-3</v>
          </cell>
          <cell r="AC240">
            <v>9.9833333333333482E-2</v>
          </cell>
          <cell r="AD240">
            <v>49.6387</v>
          </cell>
          <cell r="AE240">
            <v>49.738533333333336</v>
          </cell>
          <cell r="AF240">
            <v>1.6645819107643893E-3</v>
          </cell>
          <cell r="AG240">
            <v>2.7546666666666653E-2</v>
          </cell>
          <cell r="AH240">
            <v>16.5487</v>
          </cell>
          <cell r="AI240">
            <v>16.576246666666666</v>
          </cell>
          <cell r="AJ240">
            <v>1.2182905299474296E-3</v>
          </cell>
          <cell r="AK240">
            <v>1.9371428571429102E-2</v>
          </cell>
          <cell r="AL240">
            <v>15.900499999999999</v>
          </cell>
          <cell r="AM240">
            <v>15.919871428571428</v>
          </cell>
          <cell r="AN240">
            <v>1.8852362436667762E-3</v>
          </cell>
          <cell r="AO240">
            <v>1.4399999999999937E-2</v>
          </cell>
          <cell r="AP240">
            <v>7.6383000000000001</v>
          </cell>
          <cell r="AQ240">
            <v>7.6527000000000003</v>
          </cell>
          <cell r="AR240">
            <v>7.4880119808191123E-4</v>
          </cell>
          <cell r="AS240">
            <v>3.1199999999999763E-2</v>
          </cell>
          <cell r="AT240">
            <v>41.666600000000003</v>
          </cell>
          <cell r="AU240">
            <v>41.697800000000001</v>
          </cell>
          <cell r="AV240">
            <v>1.728862397242788E-3</v>
          </cell>
          <cell r="AW240">
            <v>6.1199999999997444E-2</v>
          </cell>
          <cell r="AX240">
            <v>35.399000000000001</v>
          </cell>
          <cell r="AY240">
            <v>35.4602</v>
          </cell>
          <cell r="AZ240">
            <v>1.2288145849119329E-3</v>
          </cell>
          <cell r="BA240">
            <v>9.4285714285707711E-3</v>
          </cell>
          <cell r="BB240">
            <v>7.6729000000000003</v>
          </cell>
          <cell r="BC240">
            <v>7.6823285714285712</v>
          </cell>
        </row>
        <row r="241">
          <cell r="B241">
            <v>193</v>
          </cell>
          <cell r="C241">
            <v>13</v>
          </cell>
          <cell r="D241">
            <v>1.8203290252136912E-3</v>
          </cell>
          <cell r="E241">
            <v>0.11068055555555548</v>
          </cell>
          <cell r="F241">
            <v>60.802500000000002</v>
          </cell>
          <cell r="G241">
            <v>60.913180555555556</v>
          </cell>
          <cell r="H241">
            <v>2.5355722169732838E-3</v>
          </cell>
          <cell r="I241">
            <v>0.18758999999999951</v>
          </cell>
          <cell r="J241">
            <v>73.9833</v>
          </cell>
          <cell r="K241">
            <v>74.17089</v>
          </cell>
          <cell r="L241">
            <v>3.2746241421714433E-3</v>
          </cell>
          <cell r="M241">
            <v>1.8344444444444428E-3</v>
          </cell>
          <cell r="N241">
            <v>0.56020000000000003</v>
          </cell>
          <cell r="O241">
            <v>0.5620344444444445</v>
          </cell>
          <cell r="P241">
            <v>1.7354929753223571E-3</v>
          </cell>
          <cell r="Q241">
            <v>0.18883222222222193</v>
          </cell>
          <cell r="R241">
            <v>108.8061</v>
          </cell>
          <cell r="S241">
            <v>108.99493222222222</v>
          </cell>
          <cell r="T241">
            <v>3.0218559604685211E-3</v>
          </cell>
          <cell r="U241">
            <v>0.14524611111111155</v>
          </cell>
          <cell r="V241">
            <v>48.065199999999997</v>
          </cell>
          <cell r="W241">
            <v>48.210446111111111</v>
          </cell>
          <cell r="X241">
            <v>1.2640775160322501E-3</v>
          </cell>
          <cell r="Y241">
            <v>5.795833333333348E-2</v>
          </cell>
          <cell r="Z241">
            <v>45.850299999999997</v>
          </cell>
          <cell r="AA241">
            <v>45.908258333333329</v>
          </cell>
          <cell r="AB241">
            <v>2.1787995611846794E-3</v>
          </cell>
          <cell r="AC241">
            <v>0.10815277777777794</v>
          </cell>
          <cell r="AD241">
            <v>49.6387</v>
          </cell>
          <cell r="AE241">
            <v>49.746852777777775</v>
          </cell>
          <cell r="AF241">
            <v>1.8032970699947554E-3</v>
          </cell>
          <cell r="AG241">
            <v>2.9842222222222207E-2</v>
          </cell>
          <cell r="AH241">
            <v>16.5487</v>
          </cell>
          <cell r="AI241">
            <v>16.578542222222222</v>
          </cell>
          <cell r="AJ241">
            <v>1.319814740776382E-3</v>
          </cell>
          <cell r="AK241">
            <v>2.0985714285714861E-2</v>
          </cell>
          <cell r="AL241">
            <v>15.900499999999999</v>
          </cell>
          <cell r="AM241">
            <v>15.921485714285714</v>
          </cell>
          <cell r="AN241">
            <v>2.0423392639723407E-3</v>
          </cell>
          <cell r="AO241">
            <v>1.5599999999999932E-2</v>
          </cell>
          <cell r="AP241">
            <v>7.6383000000000001</v>
          </cell>
          <cell r="AQ241">
            <v>7.6539000000000001</v>
          </cell>
          <cell r="AR241">
            <v>8.1120129792207048E-4</v>
          </cell>
          <cell r="AS241">
            <v>3.379999999999974E-2</v>
          </cell>
          <cell r="AT241">
            <v>41.666600000000003</v>
          </cell>
          <cell r="AU241">
            <v>41.700400000000002</v>
          </cell>
          <cell r="AV241">
            <v>1.872934263679687E-3</v>
          </cell>
          <cell r="AW241">
            <v>6.6299999999997236E-2</v>
          </cell>
          <cell r="AX241">
            <v>35.399000000000001</v>
          </cell>
          <cell r="AY241">
            <v>35.465299999999999</v>
          </cell>
          <cell r="AZ241">
            <v>1.3312158003212606E-3</v>
          </cell>
          <cell r="BA241">
            <v>1.0214285714285001E-2</v>
          </cell>
          <cell r="BB241">
            <v>7.6729000000000003</v>
          </cell>
          <cell r="BC241">
            <v>7.6831142857142849</v>
          </cell>
        </row>
        <row r="242">
          <cell r="B242">
            <v>194</v>
          </cell>
          <cell r="C242">
            <v>14</v>
          </cell>
          <cell r="D242">
            <v>1.9603543348455138E-3</v>
          </cell>
          <cell r="E242">
            <v>0.11919444444444435</v>
          </cell>
          <cell r="F242">
            <v>60.802500000000002</v>
          </cell>
          <cell r="G242">
            <v>60.921694444444448</v>
          </cell>
          <cell r="H242">
            <v>2.7306162336635359E-3</v>
          </cell>
          <cell r="I242">
            <v>0.20201999999999948</v>
          </cell>
          <cell r="J242">
            <v>73.9833</v>
          </cell>
          <cell r="K242">
            <v>74.185320000000004</v>
          </cell>
          <cell r="L242">
            <v>3.5265183069538623E-3</v>
          </cell>
          <cell r="M242">
            <v>1.9755555555555538E-3</v>
          </cell>
          <cell r="N242">
            <v>0.56020000000000003</v>
          </cell>
          <cell r="O242">
            <v>0.56217555555555554</v>
          </cell>
          <cell r="P242">
            <v>1.8689924349625383E-3</v>
          </cell>
          <cell r="Q242">
            <v>0.20335777777777744</v>
          </cell>
          <cell r="R242">
            <v>108.8061</v>
          </cell>
          <cell r="S242">
            <v>109.00945777777778</v>
          </cell>
          <cell r="T242">
            <v>3.2543064189660994E-3</v>
          </cell>
          <cell r="U242">
            <v>0.15641888888888936</v>
          </cell>
          <cell r="V242">
            <v>48.065199999999997</v>
          </cell>
          <cell r="W242">
            <v>48.221618888888884</v>
          </cell>
          <cell r="X242">
            <v>1.361314248034731E-3</v>
          </cell>
          <cell r="Y242">
            <v>6.2416666666666822E-2</v>
          </cell>
          <cell r="Z242">
            <v>45.850299999999997</v>
          </cell>
          <cell r="AA242">
            <v>45.912716666666661</v>
          </cell>
          <cell r="AB242">
            <v>2.346399527429655E-3</v>
          </cell>
          <cell r="AC242">
            <v>0.11647222222222239</v>
          </cell>
          <cell r="AD242">
            <v>49.6387</v>
          </cell>
          <cell r="AE242">
            <v>49.755172222222221</v>
          </cell>
          <cell r="AF242">
            <v>1.942012229225121E-3</v>
          </cell>
          <cell r="AG242">
            <v>3.2137777777777758E-2</v>
          </cell>
          <cell r="AH242">
            <v>16.5487</v>
          </cell>
          <cell r="AI242">
            <v>16.580837777777777</v>
          </cell>
          <cell r="AJ242">
            <v>1.4213389516053345E-3</v>
          </cell>
          <cell r="AK242">
            <v>2.260000000000062E-2</v>
          </cell>
          <cell r="AL242">
            <v>15.900499999999999</v>
          </cell>
          <cell r="AM242">
            <v>15.9231</v>
          </cell>
          <cell r="AN242">
            <v>2.1994422842779057E-3</v>
          </cell>
          <cell r="AO242">
            <v>1.6799999999999926E-2</v>
          </cell>
          <cell r="AP242">
            <v>7.6383000000000001</v>
          </cell>
          <cell r="AQ242">
            <v>7.6551</v>
          </cell>
          <cell r="AR242">
            <v>8.7360139776222973E-4</v>
          </cell>
          <cell r="AS242">
            <v>3.6399999999999724E-2</v>
          </cell>
          <cell r="AT242">
            <v>41.666600000000003</v>
          </cell>
          <cell r="AU242">
            <v>41.703000000000003</v>
          </cell>
          <cell r="AV242">
            <v>2.0170061301165859E-3</v>
          </cell>
          <cell r="AW242">
            <v>7.1399999999997021E-2</v>
          </cell>
          <cell r="AX242">
            <v>35.399000000000001</v>
          </cell>
          <cell r="AY242">
            <v>35.470399999999998</v>
          </cell>
          <cell r="AZ242">
            <v>1.4336170157305884E-3</v>
          </cell>
          <cell r="BA242">
            <v>1.0999999999999233E-2</v>
          </cell>
          <cell r="BB242">
            <v>7.6729000000000003</v>
          </cell>
          <cell r="BC242">
            <v>7.6838999999999995</v>
          </cell>
        </row>
        <row r="243">
          <cell r="B243">
            <v>195</v>
          </cell>
          <cell r="C243">
            <v>15</v>
          </cell>
          <cell r="D243">
            <v>2.100379644477336E-3</v>
          </cell>
          <cell r="E243">
            <v>0.12770833333333323</v>
          </cell>
          <cell r="F243">
            <v>60.802500000000002</v>
          </cell>
          <cell r="G243">
            <v>60.930208333333333</v>
          </cell>
          <cell r="H243">
            <v>2.9256602503537885E-3</v>
          </cell>
          <cell r="I243">
            <v>0.21644999999999945</v>
          </cell>
          <cell r="J243">
            <v>73.9833</v>
          </cell>
          <cell r="K243">
            <v>74.199749999999995</v>
          </cell>
          <cell r="L243">
            <v>3.7784124717362812E-3</v>
          </cell>
          <cell r="M243">
            <v>2.1166666666666647E-3</v>
          </cell>
          <cell r="N243">
            <v>0.56020000000000003</v>
          </cell>
          <cell r="O243">
            <v>0.56231666666666669</v>
          </cell>
          <cell r="P243">
            <v>2.0024918946027199E-3</v>
          </cell>
          <cell r="Q243">
            <v>0.21788333333333298</v>
          </cell>
          <cell r="R243">
            <v>108.8061</v>
          </cell>
          <cell r="S243">
            <v>109.02398333333333</v>
          </cell>
          <cell r="T243">
            <v>3.4867568774636782E-3</v>
          </cell>
          <cell r="U243">
            <v>0.16759166666666717</v>
          </cell>
          <cell r="V243">
            <v>48.065199999999997</v>
          </cell>
          <cell r="W243">
            <v>48.232791666666664</v>
          </cell>
          <cell r="X243">
            <v>1.4585509800372116E-3</v>
          </cell>
          <cell r="Y243">
            <v>6.687500000000017E-2</v>
          </cell>
          <cell r="Z243">
            <v>45.850299999999997</v>
          </cell>
          <cell r="AA243">
            <v>45.917175</v>
          </cell>
          <cell r="AB243">
            <v>2.5139994936746301E-3</v>
          </cell>
          <cell r="AC243">
            <v>0.12479166666666686</v>
          </cell>
          <cell r="AD243">
            <v>49.6387</v>
          </cell>
          <cell r="AE243">
            <v>49.763491666666667</v>
          </cell>
          <cell r="AF243">
            <v>2.0807273884554871E-3</v>
          </cell>
          <cell r="AG243">
            <v>3.4433333333333316E-2</v>
          </cell>
          <cell r="AH243">
            <v>16.5487</v>
          </cell>
          <cell r="AI243">
            <v>16.583133333333333</v>
          </cell>
          <cell r="AJ243">
            <v>1.5228631624342871E-3</v>
          </cell>
          <cell r="AK243">
            <v>2.4214285714286379E-2</v>
          </cell>
          <cell r="AL243">
            <v>15.900499999999999</v>
          </cell>
          <cell r="AM243">
            <v>15.924714285714286</v>
          </cell>
          <cell r="AN243">
            <v>2.3565453045834707E-3</v>
          </cell>
          <cell r="AO243">
            <v>1.7999999999999922E-2</v>
          </cell>
          <cell r="AP243">
            <v>7.6383000000000001</v>
          </cell>
          <cell r="AQ243">
            <v>7.6562999999999999</v>
          </cell>
          <cell r="AR243">
            <v>9.3600149760238898E-4</v>
          </cell>
          <cell r="AS243">
            <v>3.8999999999999702E-2</v>
          </cell>
          <cell r="AT243">
            <v>41.666600000000003</v>
          </cell>
          <cell r="AU243">
            <v>41.705600000000004</v>
          </cell>
          <cell r="AV243">
            <v>2.1610779965534851E-3</v>
          </cell>
          <cell r="AW243">
            <v>7.6499999999996807E-2</v>
          </cell>
          <cell r="AX243">
            <v>35.399000000000001</v>
          </cell>
          <cell r="AY243">
            <v>35.475499999999997</v>
          </cell>
          <cell r="AZ243">
            <v>1.5360182311399161E-3</v>
          </cell>
          <cell r="BA243">
            <v>1.1785714285713464E-2</v>
          </cell>
          <cell r="BB243">
            <v>7.6729000000000003</v>
          </cell>
          <cell r="BC243">
            <v>7.6846857142857141</v>
          </cell>
        </row>
        <row r="244">
          <cell r="B244">
            <v>196</v>
          </cell>
          <cell r="C244">
            <v>16</v>
          </cell>
          <cell r="D244">
            <v>2.2404049541091585E-3</v>
          </cell>
          <cell r="E244">
            <v>0.13622222222222213</v>
          </cell>
          <cell r="F244">
            <v>60.802500000000002</v>
          </cell>
          <cell r="G244">
            <v>60.938722222222225</v>
          </cell>
          <cell r="H244">
            <v>3.1207042670440411E-3</v>
          </cell>
          <cell r="I244">
            <v>0.23087999999999939</v>
          </cell>
          <cell r="J244">
            <v>73.9833</v>
          </cell>
          <cell r="K244">
            <v>74.214179999999999</v>
          </cell>
          <cell r="L244">
            <v>4.0303066365186997E-3</v>
          </cell>
          <cell r="M244">
            <v>2.2577777777777757E-3</v>
          </cell>
          <cell r="N244">
            <v>0.56020000000000003</v>
          </cell>
          <cell r="O244">
            <v>0.56245777777777783</v>
          </cell>
          <cell r="P244">
            <v>2.1359913542429009E-3</v>
          </cell>
          <cell r="Q244">
            <v>0.23240888888888853</v>
          </cell>
          <cell r="R244">
            <v>108.8061</v>
          </cell>
          <cell r="S244">
            <v>109.03850888888888</v>
          </cell>
          <cell r="T244">
            <v>3.7192073359612566E-3</v>
          </cell>
          <cell r="U244">
            <v>0.17876444444444498</v>
          </cell>
          <cell r="V244">
            <v>48.065199999999997</v>
          </cell>
          <cell r="W244">
            <v>48.243964444444444</v>
          </cell>
          <cell r="X244">
            <v>1.5557877120396925E-3</v>
          </cell>
          <cell r="Y244">
            <v>7.1333333333333512E-2</v>
          </cell>
          <cell r="Z244">
            <v>45.850299999999997</v>
          </cell>
          <cell r="AA244">
            <v>45.921633333333332</v>
          </cell>
          <cell r="AB244">
            <v>2.6815994599196052E-3</v>
          </cell>
          <cell r="AC244">
            <v>0.13311111111111132</v>
          </cell>
          <cell r="AD244">
            <v>49.6387</v>
          </cell>
          <cell r="AE244">
            <v>49.771811111111113</v>
          </cell>
          <cell r="AF244">
            <v>2.2194425476858527E-3</v>
          </cell>
          <cell r="AG244">
            <v>3.6728888888888873E-2</v>
          </cell>
          <cell r="AH244">
            <v>16.5487</v>
          </cell>
          <cell r="AI244">
            <v>16.585428888888888</v>
          </cell>
          <cell r="AJ244">
            <v>1.6243873732632395E-3</v>
          </cell>
          <cell r="AK244">
            <v>2.5828571428572138E-2</v>
          </cell>
          <cell r="AL244">
            <v>15.900499999999999</v>
          </cell>
          <cell r="AM244">
            <v>15.926328571428572</v>
          </cell>
          <cell r="AN244">
            <v>2.5136483248890352E-3</v>
          </cell>
          <cell r="AO244">
            <v>1.9199999999999915E-2</v>
          </cell>
          <cell r="AP244">
            <v>7.6383000000000001</v>
          </cell>
          <cell r="AQ244">
            <v>7.6574999999999998</v>
          </cell>
          <cell r="AR244">
            <v>9.9840159744254823E-4</v>
          </cell>
          <cell r="AS244">
            <v>4.1599999999999679E-2</v>
          </cell>
          <cell r="AT244">
            <v>41.666600000000003</v>
          </cell>
          <cell r="AU244">
            <v>41.708200000000005</v>
          </cell>
          <cell r="AV244">
            <v>2.3051498629903838E-3</v>
          </cell>
          <cell r="AW244">
            <v>8.1599999999996592E-2</v>
          </cell>
          <cell r="AX244">
            <v>35.399000000000001</v>
          </cell>
          <cell r="AY244">
            <v>35.480599999999995</v>
          </cell>
          <cell r="AZ244">
            <v>1.6384194465492439E-3</v>
          </cell>
          <cell r="BA244">
            <v>1.2571428571427694E-2</v>
          </cell>
          <cell r="BB244">
            <v>7.6729000000000003</v>
          </cell>
          <cell r="BC244">
            <v>7.6854714285714278</v>
          </cell>
        </row>
        <row r="245">
          <cell r="B245">
            <v>197</v>
          </cell>
          <cell r="C245">
            <v>17</v>
          </cell>
          <cell r="D245">
            <v>2.3804302637409811E-3</v>
          </cell>
          <cell r="E245">
            <v>0.14473611111111101</v>
          </cell>
          <cell r="F245">
            <v>60.802500000000002</v>
          </cell>
          <cell r="G245">
            <v>60.94723611111111</v>
          </cell>
          <cell r="H245">
            <v>3.3157482837342937E-3</v>
          </cell>
          <cell r="I245">
            <v>0.24530999999999936</v>
          </cell>
          <cell r="J245">
            <v>73.9833</v>
          </cell>
          <cell r="K245">
            <v>74.228610000000003</v>
          </cell>
          <cell r="L245">
            <v>4.2822008013011182E-3</v>
          </cell>
          <cell r="M245">
            <v>2.398888888888887E-3</v>
          </cell>
          <cell r="N245">
            <v>0.56020000000000003</v>
          </cell>
          <cell r="O245">
            <v>0.56259888888888887</v>
          </cell>
          <cell r="P245">
            <v>2.2694908138830823E-3</v>
          </cell>
          <cell r="Q245">
            <v>0.24693444444444404</v>
          </cell>
          <cell r="R245">
            <v>108.8061</v>
          </cell>
          <cell r="S245">
            <v>109.05303444444445</v>
          </cell>
          <cell r="T245">
            <v>3.9516577944588346E-3</v>
          </cell>
          <cell r="U245">
            <v>0.18993722222222281</v>
          </cell>
          <cell r="V245">
            <v>48.065199999999997</v>
          </cell>
          <cell r="W245">
            <v>48.255137222222217</v>
          </cell>
          <cell r="X245">
            <v>1.6530244440421732E-3</v>
          </cell>
          <cell r="Y245">
            <v>7.5791666666666854E-2</v>
          </cell>
          <cell r="Z245">
            <v>45.850299999999997</v>
          </cell>
          <cell r="AA245">
            <v>45.926091666666665</v>
          </cell>
          <cell r="AB245">
            <v>2.8491994261645804E-3</v>
          </cell>
          <cell r="AC245">
            <v>0.14143055555555578</v>
          </cell>
          <cell r="AD245">
            <v>49.6387</v>
          </cell>
          <cell r="AE245">
            <v>49.780130555555559</v>
          </cell>
          <cell r="AF245">
            <v>2.3581577069162183E-3</v>
          </cell>
          <cell r="AG245">
            <v>3.9024444444444424E-2</v>
          </cell>
          <cell r="AH245">
            <v>16.5487</v>
          </cell>
          <cell r="AI245">
            <v>16.587724444444444</v>
          </cell>
          <cell r="AJ245">
            <v>1.7259115840921918E-3</v>
          </cell>
          <cell r="AK245">
            <v>2.7442857142857897E-2</v>
          </cell>
          <cell r="AL245">
            <v>15.900499999999999</v>
          </cell>
          <cell r="AM245">
            <v>15.927942857142858</v>
          </cell>
          <cell r="AN245">
            <v>2.6707513451945998E-3</v>
          </cell>
          <cell r="AO245">
            <v>2.0399999999999911E-2</v>
          </cell>
          <cell r="AP245">
            <v>7.6383000000000001</v>
          </cell>
          <cell r="AQ245">
            <v>7.6586999999999996</v>
          </cell>
          <cell r="AR245">
            <v>1.0608016972827074E-3</v>
          </cell>
          <cell r="AS245">
            <v>4.4199999999999663E-2</v>
          </cell>
          <cell r="AT245">
            <v>41.666600000000003</v>
          </cell>
          <cell r="AU245">
            <v>41.710799999999999</v>
          </cell>
          <cell r="AV245">
            <v>2.449221729427283E-3</v>
          </cell>
          <cell r="AW245">
            <v>8.6699999999996377E-2</v>
          </cell>
          <cell r="AX245">
            <v>35.399000000000001</v>
          </cell>
          <cell r="AY245">
            <v>35.485699999999994</v>
          </cell>
          <cell r="AZ245">
            <v>1.7408206619585716E-3</v>
          </cell>
          <cell r="BA245">
            <v>1.3357142857141926E-2</v>
          </cell>
          <cell r="BB245">
            <v>7.6729000000000003</v>
          </cell>
          <cell r="BC245">
            <v>7.6862571428571425</v>
          </cell>
        </row>
        <row r="246">
          <cell r="B246">
            <v>198</v>
          </cell>
          <cell r="C246">
            <v>18</v>
          </cell>
          <cell r="D246">
            <v>2.5204555733728032E-3</v>
          </cell>
          <cell r="E246">
            <v>0.15324999999999989</v>
          </cell>
          <cell r="F246">
            <v>60.802500000000002</v>
          </cell>
          <cell r="G246">
            <v>60.955750000000002</v>
          </cell>
          <cell r="H246">
            <v>3.5107923004245468E-3</v>
          </cell>
          <cell r="I246">
            <v>0.2597399999999993</v>
          </cell>
          <cell r="J246">
            <v>73.9833</v>
          </cell>
          <cell r="K246">
            <v>74.243039999999993</v>
          </cell>
          <cell r="L246">
            <v>4.5340949660835368E-3</v>
          </cell>
          <cell r="M246">
            <v>2.539999999999998E-3</v>
          </cell>
          <cell r="N246">
            <v>0.56020000000000003</v>
          </cell>
          <cell r="O246">
            <v>0.56274000000000002</v>
          </cell>
          <cell r="P246">
            <v>2.4029902735232637E-3</v>
          </cell>
          <cell r="Q246">
            <v>0.26145999999999958</v>
          </cell>
          <cell r="R246">
            <v>108.8061</v>
          </cell>
          <cell r="S246">
            <v>109.06756</v>
          </cell>
          <cell r="T246">
            <v>4.1841082529564134E-3</v>
          </cell>
          <cell r="U246">
            <v>0.20111000000000062</v>
          </cell>
          <cell r="V246">
            <v>48.065199999999997</v>
          </cell>
          <cell r="W246">
            <v>48.266309999999997</v>
          </cell>
          <cell r="X246">
            <v>1.750261176044654E-3</v>
          </cell>
          <cell r="Y246">
            <v>8.0250000000000196E-2</v>
          </cell>
          <cell r="Z246">
            <v>45.850299999999997</v>
          </cell>
          <cell r="AA246">
            <v>45.930549999999997</v>
          </cell>
          <cell r="AB246">
            <v>3.0167993924095564E-3</v>
          </cell>
          <cell r="AC246">
            <v>0.14975000000000022</v>
          </cell>
          <cell r="AD246">
            <v>49.6387</v>
          </cell>
          <cell r="AE246">
            <v>49.788449999999997</v>
          </cell>
          <cell r="AF246">
            <v>2.4968728661465844E-3</v>
          </cell>
          <cell r="AG246">
            <v>4.1319999999999982E-2</v>
          </cell>
          <cell r="AH246">
            <v>16.5487</v>
          </cell>
          <cell r="AI246">
            <v>16.590019999999999</v>
          </cell>
          <cell r="AJ246">
            <v>1.8274357949211444E-3</v>
          </cell>
          <cell r="AK246">
            <v>2.9057142857143652E-2</v>
          </cell>
          <cell r="AL246">
            <v>15.900499999999999</v>
          </cell>
          <cell r="AM246">
            <v>15.929557142857142</v>
          </cell>
          <cell r="AN246">
            <v>2.8278543655001647E-3</v>
          </cell>
          <cell r="AO246">
            <v>2.1599999999999904E-2</v>
          </cell>
          <cell r="AP246">
            <v>7.6383000000000001</v>
          </cell>
          <cell r="AQ246">
            <v>7.6599000000000004</v>
          </cell>
          <cell r="AR246">
            <v>1.1232017971228667E-3</v>
          </cell>
          <cell r="AS246">
            <v>4.679999999999964E-2</v>
          </cell>
          <cell r="AT246">
            <v>41.666600000000003</v>
          </cell>
          <cell r="AU246">
            <v>41.7134</v>
          </cell>
          <cell r="AV246">
            <v>2.5932935958641818E-3</v>
          </cell>
          <cell r="AW246">
            <v>9.1799999999996176E-2</v>
          </cell>
          <cell r="AX246">
            <v>35.399000000000001</v>
          </cell>
          <cell r="AY246">
            <v>35.4908</v>
          </cell>
          <cell r="AZ246">
            <v>1.8432218773678994E-3</v>
          </cell>
          <cell r="BA246">
            <v>1.4142857142856156E-2</v>
          </cell>
          <cell r="BB246">
            <v>7.6729000000000003</v>
          </cell>
          <cell r="BC246">
            <v>7.6870428571428562</v>
          </cell>
        </row>
        <row r="247">
          <cell r="B247">
            <v>199</v>
          </cell>
          <cell r="C247">
            <v>19</v>
          </cell>
          <cell r="D247">
            <v>2.6604808830046258E-3</v>
          </cell>
          <cell r="E247">
            <v>0.16176388888888876</v>
          </cell>
          <cell r="F247">
            <v>60.802500000000002</v>
          </cell>
          <cell r="G247">
            <v>60.964263888888894</v>
          </cell>
          <cell r="H247">
            <v>3.7058363171147994E-3</v>
          </cell>
          <cell r="I247">
            <v>0.2741699999999993</v>
          </cell>
          <cell r="J247">
            <v>73.9833</v>
          </cell>
          <cell r="K247">
            <v>74.257469999999998</v>
          </cell>
          <cell r="L247">
            <v>4.7859891308659561E-3</v>
          </cell>
          <cell r="M247">
            <v>2.6811111111111089E-3</v>
          </cell>
          <cell r="N247">
            <v>0.56020000000000003</v>
          </cell>
          <cell r="O247">
            <v>0.56288111111111117</v>
          </cell>
          <cell r="P247">
            <v>2.5364897331634452E-3</v>
          </cell>
          <cell r="Q247">
            <v>0.2759855555555551</v>
          </cell>
          <cell r="R247">
            <v>108.8061</v>
          </cell>
          <cell r="S247">
            <v>109.08208555555555</v>
          </cell>
          <cell r="T247">
            <v>4.4165587114539922E-3</v>
          </cell>
          <cell r="U247">
            <v>0.21228277777777843</v>
          </cell>
          <cell r="V247">
            <v>48.065199999999997</v>
          </cell>
          <cell r="W247">
            <v>48.277482777777777</v>
          </cell>
          <cell r="X247">
            <v>1.8474979080471349E-3</v>
          </cell>
          <cell r="Y247">
            <v>8.4708333333333538E-2</v>
          </cell>
          <cell r="Z247">
            <v>45.850299999999997</v>
          </cell>
          <cell r="AA247">
            <v>45.935008333333329</v>
          </cell>
          <cell r="AB247">
            <v>3.1843993586545315E-3</v>
          </cell>
          <cell r="AC247">
            <v>0.15806944444444468</v>
          </cell>
          <cell r="AD247">
            <v>49.6387</v>
          </cell>
          <cell r="AE247">
            <v>49.796769444444443</v>
          </cell>
          <cell r="AF247">
            <v>2.63558802537695E-3</v>
          </cell>
          <cell r="AG247">
            <v>4.3615555555555532E-2</v>
          </cell>
          <cell r="AH247">
            <v>16.5487</v>
          </cell>
          <cell r="AI247">
            <v>16.592315555555555</v>
          </cell>
          <cell r="AJ247">
            <v>1.928960005750097E-3</v>
          </cell>
          <cell r="AK247">
            <v>3.0671428571429411E-2</v>
          </cell>
          <cell r="AL247">
            <v>15.900499999999999</v>
          </cell>
          <cell r="AM247">
            <v>15.931171428571428</v>
          </cell>
          <cell r="AN247">
            <v>2.9849573858057288E-3</v>
          </cell>
          <cell r="AO247">
            <v>2.27999999999999E-2</v>
          </cell>
          <cell r="AP247">
            <v>7.6383000000000001</v>
          </cell>
          <cell r="AQ247">
            <v>7.6611000000000002</v>
          </cell>
          <cell r="AR247">
            <v>1.1856018969630259E-3</v>
          </cell>
          <cell r="AS247">
            <v>4.9399999999999625E-2</v>
          </cell>
          <cell r="AT247">
            <v>41.666600000000003</v>
          </cell>
          <cell r="AU247">
            <v>41.716000000000001</v>
          </cell>
          <cell r="AV247">
            <v>2.7373654623010809E-3</v>
          </cell>
          <cell r="AW247">
            <v>9.6899999999995962E-2</v>
          </cell>
          <cell r="AX247">
            <v>35.399000000000001</v>
          </cell>
          <cell r="AY247">
            <v>35.495899999999999</v>
          </cell>
          <cell r="AZ247">
            <v>1.9456230927772271E-3</v>
          </cell>
          <cell r="BA247">
            <v>1.4928571428570387E-2</v>
          </cell>
          <cell r="BB247">
            <v>7.6729000000000003</v>
          </cell>
          <cell r="BC247">
            <v>7.6878285714285708</v>
          </cell>
        </row>
        <row r="248">
          <cell r="B248">
            <v>200</v>
          </cell>
          <cell r="C248">
            <v>20</v>
          </cell>
          <cell r="D248">
            <v>2.8005061926364484E-3</v>
          </cell>
          <cell r="E248">
            <v>0.17027777777777764</v>
          </cell>
          <cell r="F248">
            <v>60.802500000000002</v>
          </cell>
          <cell r="G248">
            <v>60.972777777777779</v>
          </cell>
          <cell r="H248">
            <v>3.900880333805052E-3</v>
          </cell>
          <cell r="I248">
            <v>0.28859999999999925</v>
          </cell>
          <cell r="J248">
            <v>73.9833</v>
          </cell>
          <cell r="K248">
            <v>74.271900000000002</v>
          </cell>
          <cell r="L248">
            <v>5.0378832956483746E-3</v>
          </cell>
          <cell r="M248">
            <v>2.8222222222222199E-3</v>
          </cell>
          <cell r="N248">
            <v>0.56020000000000003</v>
          </cell>
          <cell r="O248">
            <v>0.5630222222222222</v>
          </cell>
          <cell r="P248">
            <v>2.6699891928036266E-3</v>
          </cell>
          <cell r="Q248">
            <v>0.29051111111111066</v>
          </cell>
          <cell r="R248">
            <v>108.8061</v>
          </cell>
          <cell r="S248">
            <v>109.09661111111112</v>
          </cell>
          <cell r="T248">
            <v>4.649009169951571E-3</v>
          </cell>
          <cell r="U248">
            <v>0.22345555555555624</v>
          </cell>
          <cell r="V248">
            <v>48.065199999999997</v>
          </cell>
          <cell r="W248">
            <v>48.28865555555555</v>
          </cell>
          <cell r="X248">
            <v>1.9447346400496156E-3</v>
          </cell>
          <cell r="Y248">
            <v>8.9166666666666894E-2</v>
          </cell>
          <cell r="Z248">
            <v>45.850299999999997</v>
          </cell>
          <cell r="AA248">
            <v>45.939466666666661</v>
          </cell>
          <cell r="AB248">
            <v>3.3519993248995066E-3</v>
          </cell>
          <cell r="AC248">
            <v>0.16638888888888914</v>
          </cell>
          <cell r="AD248">
            <v>49.6387</v>
          </cell>
          <cell r="AE248">
            <v>49.805088888888889</v>
          </cell>
          <cell r="AF248">
            <v>2.7743031846073161E-3</v>
          </cell>
          <cell r="AG248">
            <v>4.591111111111109E-2</v>
          </cell>
          <cell r="AH248">
            <v>16.5487</v>
          </cell>
          <cell r="AI248">
            <v>16.59461111111111</v>
          </cell>
          <cell r="AJ248">
            <v>2.0304842165790493E-3</v>
          </cell>
          <cell r="AK248">
            <v>3.2285714285715174E-2</v>
          </cell>
          <cell r="AL248">
            <v>15.900499999999999</v>
          </cell>
          <cell r="AM248">
            <v>15.932785714285714</v>
          </cell>
          <cell r="AN248">
            <v>3.1420604061112938E-3</v>
          </cell>
          <cell r="AO248">
            <v>2.3999999999999893E-2</v>
          </cell>
          <cell r="AP248">
            <v>7.6383000000000001</v>
          </cell>
          <cell r="AQ248">
            <v>7.6623000000000001</v>
          </cell>
          <cell r="AR248">
            <v>1.2480019968031852E-3</v>
          </cell>
          <cell r="AS248">
            <v>5.1999999999999602E-2</v>
          </cell>
          <cell r="AT248">
            <v>41.666600000000003</v>
          </cell>
          <cell r="AU248">
            <v>41.718600000000002</v>
          </cell>
          <cell r="AV248">
            <v>2.8814373287379797E-3</v>
          </cell>
          <cell r="AW248">
            <v>0.10199999999999575</v>
          </cell>
          <cell r="AX248">
            <v>35.399000000000001</v>
          </cell>
          <cell r="AY248">
            <v>35.500999999999998</v>
          </cell>
          <cell r="AZ248">
            <v>2.0480243081865547E-3</v>
          </cell>
          <cell r="BA248">
            <v>1.5714285714284619E-2</v>
          </cell>
          <cell r="BB248">
            <v>7.6729000000000003</v>
          </cell>
          <cell r="BC248">
            <v>7.6886142857142845</v>
          </cell>
        </row>
        <row r="249">
          <cell r="B249">
            <v>201</v>
          </cell>
          <cell r="C249">
            <v>21</v>
          </cell>
          <cell r="D249">
            <v>2.9405315022682709E-3</v>
          </cell>
          <cell r="E249">
            <v>0.17879166666666654</v>
          </cell>
          <cell r="F249">
            <v>60.802500000000002</v>
          </cell>
          <cell r="G249">
            <v>60.981291666666671</v>
          </cell>
          <cell r="H249">
            <v>4.0959243504953037E-3</v>
          </cell>
          <cell r="I249">
            <v>0.30302999999999919</v>
          </cell>
          <cell r="J249">
            <v>73.9833</v>
          </cell>
          <cell r="K249">
            <v>74.286329999999992</v>
          </cell>
          <cell r="L249">
            <v>5.2897774604307932E-3</v>
          </cell>
          <cell r="M249">
            <v>2.9633333333333308E-3</v>
          </cell>
          <cell r="N249">
            <v>0.56020000000000003</v>
          </cell>
          <cell r="O249">
            <v>0.56316333333333335</v>
          </cell>
          <cell r="P249">
            <v>2.803488652443808E-3</v>
          </cell>
          <cell r="Q249">
            <v>0.30503666666666618</v>
          </cell>
          <cell r="R249">
            <v>108.8061</v>
          </cell>
          <cell r="S249">
            <v>109.11113666666667</v>
          </cell>
          <cell r="T249">
            <v>4.8814596284491489E-3</v>
          </cell>
          <cell r="U249">
            <v>0.23462833333333405</v>
          </cell>
          <cell r="V249">
            <v>48.065199999999997</v>
          </cell>
          <cell r="W249">
            <v>48.29982833333333</v>
          </cell>
          <cell r="X249">
            <v>2.0419713720520962E-3</v>
          </cell>
          <cell r="Y249">
            <v>9.3625000000000236E-2</v>
          </cell>
          <cell r="Z249">
            <v>45.850299999999997</v>
          </cell>
          <cell r="AA249">
            <v>45.943925</v>
          </cell>
          <cell r="AB249">
            <v>3.5195992911444822E-3</v>
          </cell>
          <cell r="AC249">
            <v>0.1747083333333336</v>
          </cell>
          <cell r="AD249">
            <v>49.6387</v>
          </cell>
          <cell r="AE249">
            <v>49.813408333333335</v>
          </cell>
          <cell r="AF249">
            <v>2.9130183438376817E-3</v>
          </cell>
          <cell r="AG249">
            <v>4.8206666666666641E-2</v>
          </cell>
          <cell r="AH249">
            <v>16.5487</v>
          </cell>
          <cell r="AI249">
            <v>16.596906666666666</v>
          </cell>
          <cell r="AJ249">
            <v>2.1320084274080017E-3</v>
          </cell>
          <cell r="AK249">
            <v>3.3900000000000929E-2</v>
          </cell>
          <cell r="AL249">
            <v>15.900499999999999</v>
          </cell>
          <cell r="AM249">
            <v>15.9344</v>
          </cell>
          <cell r="AN249">
            <v>3.2991634264168583E-3</v>
          </cell>
          <cell r="AO249">
            <v>2.5199999999999889E-2</v>
          </cell>
          <cell r="AP249">
            <v>7.6383000000000001</v>
          </cell>
          <cell r="AQ249">
            <v>7.6635</v>
          </cell>
          <cell r="AR249">
            <v>1.3104020966433446E-3</v>
          </cell>
          <cell r="AS249">
            <v>5.4599999999999579E-2</v>
          </cell>
          <cell r="AT249">
            <v>41.666600000000003</v>
          </cell>
          <cell r="AU249">
            <v>41.721200000000003</v>
          </cell>
          <cell r="AV249">
            <v>3.0255091951748789E-3</v>
          </cell>
          <cell r="AW249">
            <v>0.10709999999999553</v>
          </cell>
          <cell r="AX249">
            <v>35.399000000000001</v>
          </cell>
          <cell r="AY249">
            <v>35.506099999999996</v>
          </cell>
          <cell r="AZ249">
            <v>2.1504255235958824E-3</v>
          </cell>
          <cell r="BA249">
            <v>1.6499999999998849E-2</v>
          </cell>
          <cell r="BB249">
            <v>7.6729000000000003</v>
          </cell>
          <cell r="BC249">
            <v>7.6893999999999991</v>
          </cell>
        </row>
        <row r="250">
          <cell r="B250">
            <v>202</v>
          </cell>
          <cell r="C250">
            <v>22</v>
          </cell>
          <cell r="D250">
            <v>3.0805568119000931E-3</v>
          </cell>
          <cell r="E250">
            <v>0.18730555555555542</v>
          </cell>
          <cell r="F250">
            <v>60.802500000000002</v>
          </cell>
          <cell r="G250">
            <v>60.989805555555556</v>
          </cell>
          <cell r="H250">
            <v>4.2909683671855563E-3</v>
          </cell>
          <cell r="I250">
            <v>0.31745999999999919</v>
          </cell>
          <cell r="J250">
            <v>73.9833</v>
          </cell>
          <cell r="K250">
            <v>74.300759999999997</v>
          </cell>
          <cell r="L250">
            <v>5.5416716252132117E-3</v>
          </cell>
          <cell r="M250">
            <v>3.1044444444444418E-3</v>
          </cell>
          <cell r="N250">
            <v>0.56020000000000003</v>
          </cell>
          <cell r="O250">
            <v>0.5633044444444445</v>
          </cell>
          <cell r="P250">
            <v>2.9369881120839894E-3</v>
          </cell>
          <cell r="Q250">
            <v>0.31956222222222169</v>
          </cell>
          <cell r="R250">
            <v>108.8061</v>
          </cell>
          <cell r="S250">
            <v>109.12566222222222</v>
          </cell>
          <cell r="T250">
            <v>5.1139100869467278E-3</v>
          </cell>
          <cell r="U250">
            <v>0.24580111111111186</v>
          </cell>
          <cell r="V250">
            <v>48.065199999999997</v>
          </cell>
          <cell r="W250">
            <v>48.311001111111111</v>
          </cell>
          <cell r="X250">
            <v>2.1392081040545771E-3</v>
          </cell>
          <cell r="Y250">
            <v>9.8083333333333578E-2</v>
          </cell>
          <cell r="Z250">
            <v>45.850299999999997</v>
          </cell>
          <cell r="AA250">
            <v>45.948383333333332</v>
          </cell>
          <cell r="AB250">
            <v>3.6871992573894573E-3</v>
          </cell>
          <cell r="AC250">
            <v>0.18302777777777807</v>
          </cell>
          <cell r="AD250">
            <v>49.6387</v>
          </cell>
          <cell r="AE250">
            <v>49.821727777777781</v>
          </cell>
          <cell r="AF250">
            <v>3.0517335030680473E-3</v>
          </cell>
          <cell r="AG250">
            <v>5.0502222222222198E-2</v>
          </cell>
          <cell r="AH250">
            <v>16.5487</v>
          </cell>
          <cell r="AI250">
            <v>16.599202222222221</v>
          </cell>
          <cell r="AJ250">
            <v>2.2335326382369541E-3</v>
          </cell>
          <cell r="AK250">
            <v>3.5514285714286685E-2</v>
          </cell>
          <cell r="AL250">
            <v>15.900499999999999</v>
          </cell>
          <cell r="AM250">
            <v>15.936014285714286</v>
          </cell>
          <cell r="AN250">
            <v>3.4562664467224233E-3</v>
          </cell>
          <cell r="AO250">
            <v>2.6399999999999885E-2</v>
          </cell>
          <cell r="AP250">
            <v>7.6383000000000001</v>
          </cell>
          <cell r="AQ250">
            <v>7.6646999999999998</v>
          </cell>
          <cell r="AR250">
            <v>1.3728021964835037E-3</v>
          </cell>
          <cell r="AS250">
            <v>5.7199999999999564E-2</v>
          </cell>
          <cell r="AT250">
            <v>41.666600000000003</v>
          </cell>
          <cell r="AU250">
            <v>41.723800000000004</v>
          </cell>
          <cell r="AV250">
            <v>3.1695810616117781E-3</v>
          </cell>
          <cell r="AW250">
            <v>0.11219999999999532</v>
          </cell>
          <cell r="AX250">
            <v>35.399000000000001</v>
          </cell>
          <cell r="AY250">
            <v>35.511199999999995</v>
          </cell>
          <cell r="AZ250">
            <v>2.2528267390052102E-3</v>
          </cell>
          <cell r="BA250">
            <v>1.7285714285713079E-2</v>
          </cell>
          <cell r="BB250">
            <v>7.6729000000000003</v>
          </cell>
          <cell r="BC250">
            <v>7.6901857142857137</v>
          </cell>
        </row>
        <row r="251">
          <cell r="B251">
            <v>203</v>
          </cell>
          <cell r="C251">
            <v>23</v>
          </cell>
          <cell r="D251">
            <v>3.2205821215319157E-3</v>
          </cell>
          <cell r="E251">
            <v>0.1958194444444443</v>
          </cell>
          <cell r="F251">
            <v>60.802500000000002</v>
          </cell>
          <cell r="G251">
            <v>60.998319444444448</v>
          </cell>
          <cell r="H251">
            <v>4.4860123838758089E-3</v>
          </cell>
          <cell r="I251">
            <v>0.33188999999999913</v>
          </cell>
          <cell r="J251">
            <v>73.9833</v>
          </cell>
          <cell r="K251">
            <v>74.315190000000001</v>
          </cell>
          <cell r="L251">
            <v>5.7935657899956311E-3</v>
          </cell>
          <cell r="M251">
            <v>3.2455555555555527E-3</v>
          </cell>
          <cell r="N251">
            <v>0.56020000000000003</v>
          </cell>
          <cell r="O251">
            <v>0.56344555555555553</v>
          </cell>
          <cell r="P251">
            <v>3.0704875717241708E-3</v>
          </cell>
          <cell r="Q251">
            <v>0.33408777777777726</v>
          </cell>
          <cell r="R251">
            <v>108.8061</v>
          </cell>
          <cell r="S251">
            <v>109.14018777777778</v>
          </cell>
          <cell r="T251">
            <v>5.3463605454443066E-3</v>
          </cell>
          <cell r="U251">
            <v>0.25697388888888967</v>
          </cell>
          <cell r="V251">
            <v>48.065199999999997</v>
          </cell>
          <cell r="W251">
            <v>48.322173888888884</v>
          </cell>
          <cell r="X251">
            <v>2.236444836057058E-3</v>
          </cell>
          <cell r="Y251">
            <v>0.10254166666666692</v>
          </cell>
          <cell r="Z251">
            <v>45.850299999999997</v>
          </cell>
          <cell r="AA251">
            <v>45.952841666666664</v>
          </cell>
          <cell r="AB251">
            <v>3.8547992236344325E-3</v>
          </cell>
          <cell r="AC251">
            <v>0.1913472222222225</v>
          </cell>
          <cell r="AD251">
            <v>49.6387</v>
          </cell>
          <cell r="AE251">
            <v>49.83004722222222</v>
          </cell>
          <cell r="AF251">
            <v>3.190448662298413E-3</v>
          </cell>
          <cell r="AG251">
            <v>5.2797777777777749E-2</v>
          </cell>
          <cell r="AH251">
            <v>16.5487</v>
          </cell>
          <cell r="AI251">
            <v>16.601497777777777</v>
          </cell>
          <cell r="AJ251">
            <v>2.3350568490659068E-3</v>
          </cell>
          <cell r="AK251">
            <v>3.7128571428572447E-2</v>
          </cell>
          <cell r="AL251">
            <v>15.900499999999999</v>
          </cell>
          <cell r="AM251">
            <v>15.937628571428572</v>
          </cell>
          <cell r="AN251">
            <v>3.6133694670279879E-3</v>
          </cell>
          <cell r="AO251">
            <v>2.7599999999999878E-2</v>
          </cell>
          <cell r="AP251">
            <v>7.6383000000000001</v>
          </cell>
          <cell r="AQ251">
            <v>7.6658999999999997</v>
          </cell>
          <cell r="AR251">
            <v>1.4352022963236631E-3</v>
          </cell>
          <cell r="AS251">
            <v>5.9799999999999541E-2</v>
          </cell>
          <cell r="AT251">
            <v>41.666600000000003</v>
          </cell>
          <cell r="AU251">
            <v>41.726400000000005</v>
          </cell>
          <cell r="AV251">
            <v>3.3136529280486768E-3</v>
          </cell>
          <cell r="AW251">
            <v>0.1172999999999951</v>
          </cell>
          <cell r="AX251">
            <v>35.399000000000001</v>
          </cell>
          <cell r="AY251">
            <v>35.516299999999994</v>
          </cell>
          <cell r="AZ251">
            <v>2.355227954414538E-3</v>
          </cell>
          <cell r="BA251">
            <v>1.8071428571427312E-2</v>
          </cell>
          <cell r="BB251">
            <v>7.6729000000000003</v>
          </cell>
          <cell r="BC251">
            <v>7.6909714285714275</v>
          </cell>
        </row>
        <row r="252">
          <cell r="B252">
            <v>204</v>
          </cell>
          <cell r="C252">
            <v>24</v>
          </cell>
          <cell r="D252">
            <v>3.3606074311637374E-3</v>
          </cell>
          <cell r="E252">
            <v>0.20433333333333317</v>
          </cell>
          <cell r="F252">
            <v>60.802500000000002</v>
          </cell>
          <cell r="G252">
            <v>61.006833333333333</v>
          </cell>
          <cell r="H252">
            <v>4.6810564005660615E-3</v>
          </cell>
          <cell r="I252">
            <v>0.34631999999999913</v>
          </cell>
          <cell r="J252">
            <v>73.9833</v>
          </cell>
          <cell r="K252">
            <v>74.329620000000006</v>
          </cell>
          <cell r="L252">
            <v>6.0454599547780496E-3</v>
          </cell>
          <cell r="M252">
            <v>3.3866666666666637E-3</v>
          </cell>
          <cell r="N252">
            <v>0.56020000000000003</v>
          </cell>
          <cell r="O252">
            <v>0.56358666666666668</v>
          </cell>
          <cell r="P252">
            <v>3.2039870313643514E-3</v>
          </cell>
          <cell r="Q252">
            <v>0.34861333333333278</v>
          </cell>
          <cell r="R252">
            <v>108.8061</v>
          </cell>
          <cell r="S252">
            <v>109.15471333333333</v>
          </cell>
          <cell r="T252">
            <v>5.5788110039418845E-3</v>
          </cell>
          <cell r="U252">
            <v>0.26814666666666748</v>
          </cell>
          <cell r="V252">
            <v>48.065199999999997</v>
          </cell>
          <cell r="W252">
            <v>48.333346666666664</v>
          </cell>
          <cell r="X252">
            <v>2.3336815680595389E-3</v>
          </cell>
          <cell r="Y252">
            <v>0.10700000000000026</v>
          </cell>
          <cell r="Z252">
            <v>45.850299999999997</v>
          </cell>
          <cell r="AA252">
            <v>45.957299999999996</v>
          </cell>
          <cell r="AB252">
            <v>4.0223991898794085E-3</v>
          </cell>
          <cell r="AC252">
            <v>0.19966666666666696</v>
          </cell>
          <cell r="AD252">
            <v>49.6387</v>
          </cell>
          <cell r="AE252">
            <v>49.838366666666666</v>
          </cell>
          <cell r="AF252">
            <v>3.3291638215287786E-3</v>
          </cell>
          <cell r="AG252">
            <v>5.5093333333333307E-2</v>
          </cell>
          <cell r="AH252">
            <v>16.5487</v>
          </cell>
          <cell r="AI252">
            <v>16.603793333333332</v>
          </cell>
          <cell r="AJ252">
            <v>2.4365810598948592E-3</v>
          </cell>
          <cell r="AK252">
            <v>3.8742857142858203E-2</v>
          </cell>
          <cell r="AL252">
            <v>15.900499999999999</v>
          </cell>
          <cell r="AM252">
            <v>15.939242857142858</v>
          </cell>
          <cell r="AN252">
            <v>3.7704724873335524E-3</v>
          </cell>
          <cell r="AO252">
            <v>2.8799999999999874E-2</v>
          </cell>
          <cell r="AP252">
            <v>7.6383000000000001</v>
          </cell>
          <cell r="AQ252">
            <v>7.6670999999999996</v>
          </cell>
          <cell r="AR252">
            <v>1.4976023961638225E-3</v>
          </cell>
          <cell r="AS252">
            <v>6.2399999999999525E-2</v>
          </cell>
          <cell r="AT252">
            <v>41.666600000000003</v>
          </cell>
          <cell r="AU252">
            <v>41.728999999999999</v>
          </cell>
          <cell r="AV252">
            <v>3.457724794485576E-3</v>
          </cell>
          <cell r="AW252">
            <v>0.12239999999999489</v>
          </cell>
          <cell r="AX252">
            <v>35.399000000000001</v>
          </cell>
          <cell r="AY252">
            <v>35.521399999999993</v>
          </cell>
          <cell r="AZ252">
            <v>2.4576291698238657E-3</v>
          </cell>
          <cell r="BA252">
            <v>1.8857142857141542E-2</v>
          </cell>
          <cell r="BB252">
            <v>7.6729000000000003</v>
          </cell>
          <cell r="BC252">
            <v>7.6917571428571421</v>
          </cell>
        </row>
        <row r="253">
          <cell r="B253">
            <v>205</v>
          </cell>
          <cell r="C253">
            <v>25</v>
          </cell>
          <cell r="D253">
            <v>3.5006327407955599E-3</v>
          </cell>
          <cell r="E253">
            <v>0.21284722222222208</v>
          </cell>
          <cell r="F253">
            <v>60.802500000000002</v>
          </cell>
          <cell r="G253">
            <v>61.015347222222225</v>
          </cell>
          <cell r="H253">
            <v>4.876100417256315E-3</v>
          </cell>
          <cell r="I253">
            <v>0.36074999999999907</v>
          </cell>
          <cell r="J253">
            <v>73.9833</v>
          </cell>
          <cell r="K253">
            <v>74.344049999999996</v>
          </cell>
          <cell r="L253">
            <v>6.2973541195604681E-3</v>
          </cell>
          <cell r="M253">
            <v>3.5277777777777746E-3</v>
          </cell>
          <cell r="N253">
            <v>0.56020000000000003</v>
          </cell>
          <cell r="O253">
            <v>0.56372777777777783</v>
          </cell>
          <cell r="P253">
            <v>3.3374864910045328E-3</v>
          </cell>
          <cell r="Q253">
            <v>0.36313888888888829</v>
          </cell>
          <cell r="R253">
            <v>108.8061</v>
          </cell>
          <cell r="S253">
            <v>109.16923888888888</v>
          </cell>
          <cell r="T253">
            <v>5.8112614624394633E-3</v>
          </cell>
          <cell r="U253">
            <v>0.27931944444444529</v>
          </cell>
          <cell r="V253">
            <v>48.065199999999997</v>
          </cell>
          <cell r="W253">
            <v>48.344519444444444</v>
          </cell>
          <cell r="X253">
            <v>2.4309183000620193E-3</v>
          </cell>
          <cell r="Y253">
            <v>0.1114583333333336</v>
          </cell>
          <cell r="Z253">
            <v>45.850299999999997</v>
          </cell>
          <cell r="AA253">
            <v>45.961758333333329</v>
          </cell>
          <cell r="AB253">
            <v>4.1899991561243832E-3</v>
          </cell>
          <cell r="AC253">
            <v>0.20798611111111143</v>
          </cell>
          <cell r="AD253">
            <v>49.6387</v>
          </cell>
          <cell r="AE253">
            <v>49.846686111111111</v>
          </cell>
          <cell r="AF253">
            <v>3.4678789807591451E-3</v>
          </cell>
          <cell r="AG253">
            <v>5.7388888888888857E-2</v>
          </cell>
          <cell r="AH253">
            <v>16.5487</v>
          </cell>
          <cell r="AI253">
            <v>16.606088888888888</v>
          </cell>
          <cell r="AJ253">
            <v>2.5381052707238116E-3</v>
          </cell>
          <cell r="AK253">
            <v>4.0357142857143966E-2</v>
          </cell>
          <cell r="AL253">
            <v>15.900499999999999</v>
          </cell>
          <cell r="AM253">
            <v>15.940857142857142</v>
          </cell>
          <cell r="AN253">
            <v>3.9275755076391174E-3</v>
          </cell>
          <cell r="AO253">
            <v>2.9999999999999867E-2</v>
          </cell>
          <cell r="AP253">
            <v>7.6383000000000001</v>
          </cell>
          <cell r="AQ253">
            <v>7.6683000000000003</v>
          </cell>
          <cell r="AR253">
            <v>1.5600024960039816E-3</v>
          </cell>
          <cell r="AS253">
            <v>6.4999999999999503E-2</v>
          </cell>
          <cell r="AT253">
            <v>41.666600000000003</v>
          </cell>
          <cell r="AU253">
            <v>41.7316</v>
          </cell>
          <cell r="AV253">
            <v>3.6017966609224747E-3</v>
          </cell>
          <cell r="AW253">
            <v>0.12749999999999467</v>
          </cell>
          <cell r="AX253">
            <v>35.399000000000001</v>
          </cell>
          <cell r="AY253">
            <v>35.526499999999999</v>
          </cell>
          <cell r="AZ253">
            <v>2.5600303852331935E-3</v>
          </cell>
          <cell r="BA253">
            <v>1.9642857142855772E-2</v>
          </cell>
          <cell r="BB253">
            <v>7.6729000000000003</v>
          </cell>
          <cell r="BC253">
            <v>7.6925428571428558</v>
          </cell>
        </row>
        <row r="254">
          <cell r="B254">
            <v>206</v>
          </cell>
          <cell r="C254">
            <v>26</v>
          </cell>
          <cell r="D254">
            <v>3.6406580504273825E-3</v>
          </cell>
          <cell r="E254">
            <v>0.22136111111111095</v>
          </cell>
          <cell r="F254">
            <v>60.802500000000002</v>
          </cell>
          <cell r="G254">
            <v>61.02386111111111</v>
          </cell>
          <cell r="H254">
            <v>5.0711444339465676E-3</v>
          </cell>
          <cell r="I254">
            <v>0.37517999999999901</v>
          </cell>
          <cell r="J254">
            <v>73.9833</v>
          </cell>
          <cell r="K254">
            <v>74.35848</v>
          </cell>
          <cell r="L254">
            <v>6.5492482843428866E-3</v>
          </cell>
          <cell r="M254">
            <v>3.6688888888888856E-3</v>
          </cell>
          <cell r="N254">
            <v>0.56020000000000003</v>
          </cell>
          <cell r="O254">
            <v>0.56386888888888886</v>
          </cell>
          <cell r="P254">
            <v>3.4709859506447142E-3</v>
          </cell>
          <cell r="Q254">
            <v>0.37766444444444386</v>
          </cell>
          <cell r="R254">
            <v>108.8061</v>
          </cell>
          <cell r="S254">
            <v>109.18376444444445</v>
          </cell>
          <cell r="T254">
            <v>6.0437119209370421E-3</v>
          </cell>
          <cell r="U254">
            <v>0.2904922222222231</v>
          </cell>
          <cell r="V254">
            <v>48.065199999999997</v>
          </cell>
          <cell r="W254">
            <v>48.355692222222217</v>
          </cell>
          <cell r="X254">
            <v>2.5281550320645002E-3</v>
          </cell>
          <cell r="Y254">
            <v>0.11591666666666696</v>
          </cell>
          <cell r="Z254">
            <v>45.850299999999997</v>
          </cell>
          <cell r="AA254">
            <v>45.966216666666661</v>
          </cell>
          <cell r="AB254">
            <v>4.3575991223693588E-3</v>
          </cell>
          <cell r="AC254">
            <v>0.21630555555555589</v>
          </cell>
          <cell r="AD254">
            <v>49.6387</v>
          </cell>
          <cell r="AE254">
            <v>49.855005555555557</v>
          </cell>
          <cell r="AF254">
            <v>3.6065941399895107E-3</v>
          </cell>
          <cell r="AG254">
            <v>5.9684444444444415E-2</v>
          </cell>
          <cell r="AH254">
            <v>16.5487</v>
          </cell>
          <cell r="AI254">
            <v>16.608384444444443</v>
          </cell>
          <cell r="AJ254">
            <v>2.6396294815527639E-3</v>
          </cell>
          <cell r="AK254">
            <v>4.1971428571429721E-2</v>
          </cell>
          <cell r="AL254">
            <v>15.900499999999999</v>
          </cell>
          <cell r="AM254">
            <v>15.942471428571428</v>
          </cell>
          <cell r="AN254">
            <v>4.0846785279446815E-3</v>
          </cell>
          <cell r="AO254">
            <v>3.1199999999999863E-2</v>
          </cell>
          <cell r="AP254">
            <v>7.6383000000000001</v>
          </cell>
          <cell r="AQ254">
            <v>7.6695000000000002</v>
          </cell>
          <cell r="AR254">
            <v>1.622402595844141E-3</v>
          </cell>
          <cell r="AS254">
            <v>6.759999999999948E-2</v>
          </cell>
          <cell r="AT254">
            <v>41.666600000000003</v>
          </cell>
          <cell r="AU254">
            <v>41.734200000000001</v>
          </cell>
          <cell r="AV254">
            <v>3.7458685273593739E-3</v>
          </cell>
          <cell r="AW254">
            <v>0.13259999999999447</v>
          </cell>
          <cell r="AX254">
            <v>35.399000000000001</v>
          </cell>
          <cell r="AY254">
            <v>35.531599999999997</v>
          </cell>
          <cell r="AZ254">
            <v>2.6624316006425212E-3</v>
          </cell>
          <cell r="BA254">
            <v>2.0428571428570002E-2</v>
          </cell>
          <cell r="BB254">
            <v>7.6729000000000003</v>
          </cell>
          <cell r="BC254">
            <v>7.6933285714285704</v>
          </cell>
        </row>
        <row r="255">
          <cell r="B255">
            <v>207</v>
          </cell>
          <cell r="C255">
            <v>27</v>
          </cell>
          <cell r="D255">
            <v>3.7806833600592046E-3</v>
          </cell>
          <cell r="E255">
            <v>0.22987499999999983</v>
          </cell>
          <cell r="F255">
            <v>60.802500000000002</v>
          </cell>
          <cell r="G255">
            <v>61.032375000000002</v>
          </cell>
          <cell r="H255">
            <v>5.2661884506368202E-3</v>
          </cell>
          <cell r="I255">
            <v>0.38960999999999901</v>
          </cell>
          <cell r="J255">
            <v>73.9833</v>
          </cell>
          <cell r="K255">
            <v>74.372910000000005</v>
          </cell>
          <cell r="L255">
            <v>6.801142449125306E-3</v>
          </cell>
          <cell r="M255">
            <v>3.8099999999999965E-3</v>
          </cell>
          <cell r="N255">
            <v>0.56020000000000003</v>
          </cell>
          <cell r="O255">
            <v>0.56401000000000001</v>
          </cell>
          <cell r="P255">
            <v>3.6044854102848956E-3</v>
          </cell>
          <cell r="Q255">
            <v>0.39218999999999937</v>
          </cell>
          <cell r="R255">
            <v>108.8061</v>
          </cell>
          <cell r="S255">
            <v>109.19829</v>
          </cell>
          <cell r="T255">
            <v>6.2761623794346209E-3</v>
          </cell>
          <cell r="U255">
            <v>0.3016650000000009</v>
          </cell>
          <cell r="V255">
            <v>48.065199999999997</v>
          </cell>
          <cell r="W255">
            <v>48.366864999999997</v>
          </cell>
          <cell r="X255">
            <v>2.625391764066981E-3</v>
          </cell>
          <cell r="Y255">
            <v>0.1203750000000003</v>
          </cell>
          <cell r="Z255">
            <v>45.850299999999997</v>
          </cell>
          <cell r="AA255">
            <v>45.970675</v>
          </cell>
          <cell r="AB255">
            <v>4.5251990886143335E-3</v>
          </cell>
          <cell r="AC255">
            <v>0.22462500000000035</v>
          </cell>
          <cell r="AD255">
            <v>49.6387</v>
          </cell>
          <cell r="AE255">
            <v>49.863325000000003</v>
          </cell>
          <cell r="AF255">
            <v>3.7453092992198764E-3</v>
          </cell>
          <cell r="AG255">
            <v>6.1979999999999966E-2</v>
          </cell>
          <cell r="AH255">
            <v>16.5487</v>
          </cell>
          <cell r="AI255">
            <v>16.610679999999999</v>
          </cell>
          <cell r="AJ255">
            <v>2.7411536923817167E-3</v>
          </cell>
          <cell r="AK255">
            <v>4.3585714285715484E-2</v>
          </cell>
          <cell r="AL255">
            <v>15.900499999999999</v>
          </cell>
          <cell r="AM255">
            <v>15.944085714285714</v>
          </cell>
          <cell r="AN255">
            <v>4.2417815482502464E-3</v>
          </cell>
          <cell r="AO255">
            <v>3.2399999999999859E-2</v>
          </cell>
          <cell r="AP255">
            <v>7.6383000000000001</v>
          </cell>
          <cell r="AQ255">
            <v>7.6707000000000001</v>
          </cell>
          <cell r="AR255">
            <v>1.6848026956843001E-3</v>
          </cell>
          <cell r="AS255">
            <v>7.0199999999999457E-2</v>
          </cell>
          <cell r="AT255">
            <v>41.666600000000003</v>
          </cell>
          <cell r="AU255">
            <v>41.736800000000002</v>
          </cell>
          <cell r="AV255">
            <v>3.8899403937962727E-3</v>
          </cell>
          <cell r="AW255">
            <v>0.13769999999999424</v>
          </cell>
          <cell r="AX255">
            <v>35.399000000000001</v>
          </cell>
          <cell r="AY255">
            <v>35.536699999999996</v>
          </cell>
          <cell r="AZ255">
            <v>2.764832816051849E-3</v>
          </cell>
          <cell r="BA255">
            <v>2.1214285714284235E-2</v>
          </cell>
          <cell r="BB255">
            <v>7.6729000000000003</v>
          </cell>
          <cell r="BC255">
            <v>7.6941142857142841</v>
          </cell>
        </row>
        <row r="256">
          <cell r="B256">
            <v>208</v>
          </cell>
          <cell r="C256">
            <v>28</v>
          </cell>
          <cell r="D256">
            <v>3.9207086696910276E-3</v>
          </cell>
          <cell r="E256">
            <v>0.23838888888888871</v>
          </cell>
          <cell r="F256">
            <v>60.802500000000002</v>
          </cell>
          <cell r="G256">
            <v>61.040888888888894</v>
          </cell>
          <cell r="H256">
            <v>5.4612324673270719E-3</v>
          </cell>
          <cell r="I256">
            <v>0.40403999999999896</v>
          </cell>
          <cell r="J256">
            <v>73.9833</v>
          </cell>
          <cell r="K256">
            <v>74.387339999999995</v>
          </cell>
          <cell r="L256">
            <v>7.0530366139077245E-3</v>
          </cell>
          <cell r="M256">
            <v>3.9511111111111075E-3</v>
          </cell>
          <cell r="N256">
            <v>0.56020000000000003</v>
          </cell>
          <cell r="O256">
            <v>0.56415111111111116</v>
          </cell>
          <cell r="P256">
            <v>3.7379848699250766E-3</v>
          </cell>
          <cell r="Q256">
            <v>0.40671555555555489</v>
          </cell>
          <cell r="R256">
            <v>108.8061</v>
          </cell>
          <cell r="S256">
            <v>109.21281555555555</v>
          </cell>
          <cell r="T256">
            <v>6.5086128379321989E-3</v>
          </cell>
          <cell r="U256">
            <v>0.31283777777777871</v>
          </cell>
          <cell r="V256">
            <v>48.065199999999997</v>
          </cell>
          <cell r="W256">
            <v>48.378037777777777</v>
          </cell>
          <cell r="X256">
            <v>2.7226284960694619E-3</v>
          </cell>
          <cell r="Y256">
            <v>0.12483333333333364</v>
          </cell>
          <cell r="Z256">
            <v>45.850299999999997</v>
          </cell>
          <cell r="AA256">
            <v>45.975133333333332</v>
          </cell>
          <cell r="AB256">
            <v>4.6927990548593099E-3</v>
          </cell>
          <cell r="AC256">
            <v>0.23294444444444479</v>
          </cell>
          <cell r="AD256">
            <v>49.6387</v>
          </cell>
          <cell r="AE256">
            <v>49.871644444444442</v>
          </cell>
          <cell r="AF256">
            <v>3.884024458450242E-3</v>
          </cell>
          <cell r="AG256">
            <v>6.4275555555555516E-2</v>
          </cell>
          <cell r="AH256">
            <v>16.5487</v>
          </cell>
          <cell r="AI256">
            <v>16.612975555555554</v>
          </cell>
          <cell r="AJ256">
            <v>2.8426779032106691E-3</v>
          </cell>
          <cell r="AK256">
            <v>4.5200000000001239E-2</v>
          </cell>
          <cell r="AL256">
            <v>15.900499999999999</v>
          </cell>
          <cell r="AM256">
            <v>15.9457</v>
          </cell>
          <cell r="AN256">
            <v>4.3988845685558114E-3</v>
          </cell>
          <cell r="AO256">
            <v>3.3599999999999852E-2</v>
          </cell>
          <cell r="AP256">
            <v>7.6383000000000001</v>
          </cell>
          <cell r="AQ256">
            <v>7.6718999999999999</v>
          </cell>
          <cell r="AR256">
            <v>1.7472027955244595E-3</v>
          </cell>
          <cell r="AS256">
            <v>7.2799999999999448E-2</v>
          </cell>
          <cell r="AT256">
            <v>41.666600000000003</v>
          </cell>
          <cell r="AU256">
            <v>41.739400000000003</v>
          </cell>
          <cell r="AV256">
            <v>4.0340122602331718E-3</v>
          </cell>
          <cell r="AW256">
            <v>0.14279999999999404</v>
          </cell>
          <cell r="AX256">
            <v>35.399000000000001</v>
          </cell>
          <cell r="AY256">
            <v>35.541799999999995</v>
          </cell>
          <cell r="AZ256">
            <v>2.8672340314611767E-3</v>
          </cell>
          <cell r="BA256">
            <v>2.1999999999998465E-2</v>
          </cell>
          <cell r="BB256">
            <v>7.6729000000000003</v>
          </cell>
          <cell r="BC256">
            <v>7.6948999999999987</v>
          </cell>
        </row>
        <row r="257">
          <cell r="B257">
            <v>209</v>
          </cell>
          <cell r="C257">
            <v>29</v>
          </cell>
          <cell r="D257">
            <v>4.0607339793228498E-3</v>
          </cell>
          <cell r="E257">
            <v>0.24690277777777758</v>
          </cell>
          <cell r="F257">
            <v>60.802500000000002</v>
          </cell>
          <cell r="G257">
            <v>61.049402777777779</v>
          </cell>
          <cell r="H257">
            <v>5.6562764840173245E-3</v>
          </cell>
          <cell r="I257">
            <v>0.4184699999999989</v>
          </cell>
          <cell r="J257">
            <v>73.9833</v>
          </cell>
          <cell r="K257">
            <v>74.401769999999999</v>
          </cell>
          <cell r="L257">
            <v>7.304930778690143E-3</v>
          </cell>
          <cell r="M257">
            <v>4.0922222222222185E-3</v>
          </cell>
          <cell r="N257">
            <v>0.56020000000000003</v>
          </cell>
          <cell r="O257">
            <v>0.5642922222222222</v>
          </cell>
          <cell r="P257">
            <v>3.871484329565258E-3</v>
          </cell>
          <cell r="Q257">
            <v>0.42124111111111046</v>
          </cell>
          <cell r="R257">
            <v>108.8061</v>
          </cell>
          <cell r="S257">
            <v>109.22734111111112</v>
          </cell>
          <cell r="T257">
            <v>6.7410632964297768E-3</v>
          </cell>
          <cell r="U257">
            <v>0.32401055555555652</v>
          </cell>
          <cell r="V257">
            <v>48.065199999999997</v>
          </cell>
          <cell r="W257">
            <v>48.38921055555555</v>
          </cell>
          <cell r="X257">
            <v>2.8198652280719428E-3</v>
          </cell>
          <cell r="Y257">
            <v>0.129291666666667</v>
          </cell>
          <cell r="Z257">
            <v>45.850299999999997</v>
          </cell>
          <cell r="AA257">
            <v>45.979591666666664</v>
          </cell>
          <cell r="AB257">
            <v>4.8603990211042846E-3</v>
          </cell>
          <cell r="AC257">
            <v>0.24126388888888925</v>
          </cell>
          <cell r="AD257">
            <v>49.6387</v>
          </cell>
          <cell r="AE257">
            <v>49.879963888888888</v>
          </cell>
          <cell r="AF257">
            <v>4.0227396176806081E-3</v>
          </cell>
          <cell r="AG257">
            <v>6.6571111111111081E-2</v>
          </cell>
          <cell r="AH257">
            <v>16.5487</v>
          </cell>
          <cell r="AI257">
            <v>16.61527111111111</v>
          </cell>
          <cell r="AJ257">
            <v>2.9442021140396214E-3</v>
          </cell>
          <cell r="AK257">
            <v>4.6814285714286995E-2</v>
          </cell>
          <cell r="AL257">
            <v>15.900499999999999</v>
          </cell>
          <cell r="AM257">
            <v>15.947314285714286</v>
          </cell>
          <cell r="AN257">
            <v>4.5559875888613755E-3</v>
          </cell>
          <cell r="AO257">
            <v>3.4799999999999845E-2</v>
          </cell>
          <cell r="AP257">
            <v>7.6383000000000001</v>
          </cell>
          <cell r="AQ257">
            <v>7.6730999999999998</v>
          </cell>
          <cell r="AR257">
            <v>1.8096028953646186E-3</v>
          </cell>
          <cell r="AS257">
            <v>7.5399999999999426E-2</v>
          </cell>
          <cell r="AT257">
            <v>41.666600000000003</v>
          </cell>
          <cell r="AU257">
            <v>41.742000000000004</v>
          </cell>
          <cell r="AV257">
            <v>4.1780841266700706E-3</v>
          </cell>
          <cell r="AW257">
            <v>0.14789999999999384</v>
          </cell>
          <cell r="AX257">
            <v>35.399000000000001</v>
          </cell>
          <cell r="AY257">
            <v>35.546899999999994</v>
          </cell>
          <cell r="AZ257">
            <v>2.9696352468705045E-3</v>
          </cell>
          <cell r="BA257">
            <v>2.2785714285712695E-2</v>
          </cell>
          <cell r="BB257">
            <v>7.6729000000000003</v>
          </cell>
          <cell r="BC257">
            <v>7.6956857142857134</v>
          </cell>
        </row>
        <row r="258">
          <cell r="B258">
            <v>210</v>
          </cell>
          <cell r="C258">
            <v>30</v>
          </cell>
          <cell r="D258">
            <v>4.2007592889546719E-3</v>
          </cell>
          <cell r="E258">
            <v>0.25541666666666646</v>
          </cell>
          <cell r="F258">
            <v>60.802500000000002</v>
          </cell>
          <cell r="G258">
            <v>61.057916666666671</v>
          </cell>
          <cell r="H258">
            <v>5.8513205007075771E-3</v>
          </cell>
          <cell r="I258">
            <v>0.4328999999999989</v>
          </cell>
          <cell r="J258">
            <v>73.9833</v>
          </cell>
          <cell r="K258">
            <v>74.416200000000003</v>
          </cell>
          <cell r="L258">
            <v>7.5568249434725624E-3</v>
          </cell>
          <cell r="M258">
            <v>4.2333333333333294E-3</v>
          </cell>
          <cell r="N258">
            <v>0.56020000000000003</v>
          </cell>
          <cell r="O258">
            <v>0.56443333333333334</v>
          </cell>
          <cell r="P258">
            <v>4.0049837892054399E-3</v>
          </cell>
          <cell r="Q258">
            <v>0.43576666666666597</v>
          </cell>
          <cell r="R258">
            <v>108.8061</v>
          </cell>
          <cell r="S258">
            <v>109.24186666666667</v>
          </cell>
          <cell r="T258">
            <v>6.9735137549273565E-3</v>
          </cell>
          <cell r="U258">
            <v>0.33518333333333433</v>
          </cell>
          <cell r="V258">
            <v>48.065199999999997</v>
          </cell>
          <cell r="W258">
            <v>48.40038333333333</v>
          </cell>
          <cell r="X258">
            <v>2.9171019600744232E-3</v>
          </cell>
          <cell r="Y258">
            <v>0.13375000000000034</v>
          </cell>
          <cell r="Z258">
            <v>45.850299999999997</v>
          </cell>
          <cell r="AA258">
            <v>45.984049999999996</v>
          </cell>
          <cell r="AB258">
            <v>5.0279989873492602E-3</v>
          </cell>
          <cell r="AC258">
            <v>0.24958333333333371</v>
          </cell>
          <cell r="AD258">
            <v>49.6387</v>
          </cell>
          <cell r="AE258">
            <v>49.888283333333334</v>
          </cell>
          <cell r="AF258">
            <v>4.1614547769109741E-3</v>
          </cell>
          <cell r="AG258">
            <v>6.8866666666666632E-2</v>
          </cell>
          <cell r="AH258">
            <v>16.5487</v>
          </cell>
          <cell r="AI258">
            <v>16.617566666666669</v>
          </cell>
          <cell r="AJ258">
            <v>3.0457263248685742E-3</v>
          </cell>
          <cell r="AK258">
            <v>4.8428571428572757E-2</v>
          </cell>
          <cell r="AL258">
            <v>15.900499999999999</v>
          </cell>
          <cell r="AM258">
            <v>15.948928571428572</v>
          </cell>
          <cell r="AN258">
            <v>4.7130906091669414E-3</v>
          </cell>
          <cell r="AO258">
            <v>3.5999999999999845E-2</v>
          </cell>
          <cell r="AP258">
            <v>7.6383000000000001</v>
          </cell>
          <cell r="AQ258">
            <v>7.6742999999999997</v>
          </cell>
          <cell r="AR258">
            <v>1.872002995204778E-3</v>
          </cell>
          <cell r="AS258">
            <v>7.7999999999999403E-2</v>
          </cell>
          <cell r="AT258">
            <v>41.666600000000003</v>
          </cell>
          <cell r="AU258">
            <v>41.744600000000005</v>
          </cell>
          <cell r="AV258">
            <v>4.3221559931069702E-3</v>
          </cell>
          <cell r="AW258">
            <v>0.15299999999999361</v>
          </cell>
          <cell r="AX258">
            <v>35.399000000000001</v>
          </cell>
          <cell r="AY258">
            <v>35.551999999999992</v>
          </cell>
          <cell r="AZ258">
            <v>3.0720364622798322E-3</v>
          </cell>
          <cell r="BA258">
            <v>2.3571428571426929E-2</v>
          </cell>
          <cell r="BB258">
            <v>7.6729000000000003</v>
          </cell>
          <cell r="BC258">
            <v>7.6964714285714271</v>
          </cell>
        </row>
        <row r="259">
          <cell r="B259">
            <v>211</v>
          </cell>
          <cell r="C259">
            <v>31</v>
          </cell>
          <cell r="D259">
            <v>4.3407845985864949E-3</v>
          </cell>
          <cell r="E259">
            <v>0.26393055555555534</v>
          </cell>
          <cell r="F259">
            <v>60.802500000000002</v>
          </cell>
          <cell r="G259">
            <v>61.066430555555556</v>
          </cell>
          <cell r="H259">
            <v>6.0463645173978297E-3</v>
          </cell>
          <cell r="I259">
            <v>0.44732999999999884</v>
          </cell>
          <cell r="J259">
            <v>73.9833</v>
          </cell>
          <cell r="K259">
            <v>74.430629999999994</v>
          </cell>
          <cell r="L259">
            <v>7.8087191082549801E-3</v>
          </cell>
          <cell r="M259">
            <v>4.3744444444444404E-3</v>
          </cell>
          <cell r="N259">
            <v>0.56020000000000003</v>
          </cell>
          <cell r="O259">
            <v>0.56457444444444449</v>
          </cell>
          <cell r="P259">
            <v>4.1384832488456213E-3</v>
          </cell>
          <cell r="Q259">
            <v>0.45029222222222148</v>
          </cell>
          <cell r="R259">
            <v>108.8061</v>
          </cell>
          <cell r="S259">
            <v>109.25639222222222</v>
          </cell>
          <cell r="T259">
            <v>7.2059642134249353E-3</v>
          </cell>
          <cell r="U259">
            <v>0.34635611111111214</v>
          </cell>
          <cell r="V259">
            <v>48.065199999999997</v>
          </cell>
          <cell r="W259">
            <v>48.411556111111111</v>
          </cell>
          <cell r="X259">
            <v>3.0143386920769041E-3</v>
          </cell>
          <cell r="Y259">
            <v>0.13820833333333368</v>
          </cell>
          <cell r="Z259">
            <v>45.850299999999997</v>
          </cell>
          <cell r="AA259">
            <v>45.988508333333328</v>
          </cell>
          <cell r="AB259">
            <v>5.1955989535942357E-3</v>
          </cell>
          <cell r="AC259">
            <v>0.25790277777777815</v>
          </cell>
          <cell r="AD259">
            <v>49.6387</v>
          </cell>
          <cell r="AE259">
            <v>49.89660277777778</v>
          </cell>
          <cell r="AF259">
            <v>4.3001699361413393E-3</v>
          </cell>
          <cell r="AG259">
            <v>7.1162222222222182E-2</v>
          </cell>
          <cell r="AH259">
            <v>16.5487</v>
          </cell>
          <cell r="AI259">
            <v>16.619862222222224</v>
          </cell>
          <cell r="AJ259">
            <v>3.1472505356975261E-3</v>
          </cell>
          <cell r="AK259">
            <v>5.0042857142858513E-2</v>
          </cell>
          <cell r="AL259">
            <v>15.900499999999999</v>
          </cell>
          <cell r="AM259">
            <v>15.950542857142858</v>
          </cell>
          <cell r="AN259">
            <v>4.8701936294725055E-3</v>
          </cell>
          <cell r="AO259">
            <v>3.7199999999999837E-2</v>
          </cell>
          <cell r="AP259">
            <v>7.6383000000000001</v>
          </cell>
          <cell r="AQ259">
            <v>7.6754999999999995</v>
          </cell>
          <cell r="AR259">
            <v>1.9344030950449371E-3</v>
          </cell>
          <cell r="AS259">
            <v>8.059999999999938E-2</v>
          </cell>
          <cell r="AT259">
            <v>41.666600000000003</v>
          </cell>
          <cell r="AU259">
            <v>41.747199999999999</v>
          </cell>
          <cell r="AV259">
            <v>4.4662278595438689E-3</v>
          </cell>
          <cell r="AW259">
            <v>0.15809999999999341</v>
          </cell>
          <cell r="AX259">
            <v>35.399000000000001</v>
          </cell>
          <cell r="AY259">
            <v>35.557099999999991</v>
          </cell>
          <cell r="AZ259">
            <v>3.17443767768916E-3</v>
          </cell>
          <cell r="BA259">
            <v>2.4357142857141158E-2</v>
          </cell>
          <cell r="BB259">
            <v>7.6729000000000003</v>
          </cell>
          <cell r="BC259">
            <v>7.6972571428571417</v>
          </cell>
        </row>
        <row r="260">
          <cell r="B260">
            <v>212</v>
          </cell>
          <cell r="C260">
            <v>32</v>
          </cell>
          <cell r="D260">
            <v>4.4808099082183171E-3</v>
          </cell>
          <cell r="E260">
            <v>0.27244444444444427</v>
          </cell>
          <cell r="F260">
            <v>60.802500000000002</v>
          </cell>
          <cell r="G260">
            <v>61.074944444444448</v>
          </cell>
          <cell r="H260">
            <v>6.2414085340880823E-3</v>
          </cell>
          <cell r="I260">
            <v>0.46175999999999878</v>
          </cell>
          <cell r="J260">
            <v>73.9833</v>
          </cell>
          <cell r="K260">
            <v>74.445059999999998</v>
          </cell>
          <cell r="L260">
            <v>8.0606132730373994E-3</v>
          </cell>
          <cell r="M260">
            <v>4.5155555555555513E-3</v>
          </cell>
          <cell r="N260">
            <v>0.56020000000000003</v>
          </cell>
          <cell r="O260">
            <v>0.56471555555555564</v>
          </cell>
          <cell r="P260">
            <v>4.2719827084858018E-3</v>
          </cell>
          <cell r="Q260">
            <v>0.46481777777777705</v>
          </cell>
          <cell r="R260">
            <v>108.8061</v>
          </cell>
          <cell r="S260">
            <v>109.27091777777778</v>
          </cell>
          <cell r="T260">
            <v>7.4384146719225133E-3</v>
          </cell>
          <cell r="U260">
            <v>0.35752888888888995</v>
          </cell>
          <cell r="V260">
            <v>48.065199999999997</v>
          </cell>
          <cell r="W260">
            <v>48.422728888888891</v>
          </cell>
          <cell r="X260">
            <v>3.111575424079385E-3</v>
          </cell>
          <cell r="Y260">
            <v>0.14266666666666702</v>
          </cell>
          <cell r="Z260">
            <v>45.850299999999997</v>
          </cell>
          <cell r="AA260">
            <v>45.992966666666668</v>
          </cell>
          <cell r="AB260">
            <v>5.3631989198392105E-3</v>
          </cell>
          <cell r="AC260">
            <v>0.26622222222222264</v>
          </cell>
          <cell r="AD260">
            <v>49.6387</v>
          </cell>
          <cell r="AE260">
            <v>49.904922222222226</v>
          </cell>
          <cell r="AF260">
            <v>4.4388850953717054E-3</v>
          </cell>
          <cell r="AG260">
            <v>7.3457777777777747E-2</v>
          </cell>
          <cell r="AH260">
            <v>16.5487</v>
          </cell>
          <cell r="AI260">
            <v>16.62215777777778</v>
          </cell>
          <cell r="AJ260">
            <v>3.2487747465264789E-3</v>
          </cell>
          <cell r="AK260">
            <v>5.1657142857144275E-2</v>
          </cell>
          <cell r="AL260">
            <v>15.900499999999999</v>
          </cell>
          <cell r="AM260">
            <v>15.952157142857143</v>
          </cell>
          <cell r="AN260">
            <v>5.0272966497780704E-3</v>
          </cell>
          <cell r="AO260">
            <v>3.839999999999983E-2</v>
          </cell>
          <cell r="AP260">
            <v>7.6383000000000001</v>
          </cell>
          <cell r="AQ260">
            <v>7.6767000000000003</v>
          </cell>
          <cell r="AR260">
            <v>1.9968031948850965E-3</v>
          </cell>
          <cell r="AS260">
            <v>8.3199999999999358E-2</v>
          </cell>
          <cell r="AT260">
            <v>41.666600000000003</v>
          </cell>
          <cell r="AU260">
            <v>41.7498</v>
          </cell>
          <cell r="AV260">
            <v>4.6102997259807677E-3</v>
          </cell>
          <cell r="AW260">
            <v>0.16319999999999318</v>
          </cell>
          <cell r="AX260">
            <v>35.399000000000001</v>
          </cell>
          <cell r="AY260">
            <v>35.562199999999997</v>
          </cell>
          <cell r="AZ260">
            <v>3.2768388930984878E-3</v>
          </cell>
          <cell r="BA260">
            <v>2.5142857142855388E-2</v>
          </cell>
          <cell r="BB260">
            <v>7.6729000000000003</v>
          </cell>
          <cell r="BC260">
            <v>7.6980428571428554</v>
          </cell>
        </row>
        <row r="261">
          <cell r="B261">
            <v>213</v>
          </cell>
          <cell r="C261">
            <v>33</v>
          </cell>
          <cell r="D261">
            <v>4.6208352178501392E-3</v>
          </cell>
          <cell r="E261">
            <v>0.28095833333333314</v>
          </cell>
          <cell r="F261">
            <v>60.802500000000002</v>
          </cell>
          <cell r="G261">
            <v>61.083458333333333</v>
          </cell>
          <cell r="H261">
            <v>6.4364525507783349E-3</v>
          </cell>
          <cell r="I261">
            <v>0.47618999999999878</v>
          </cell>
          <cell r="J261">
            <v>73.9833</v>
          </cell>
          <cell r="K261">
            <v>74.459490000000002</v>
          </cell>
          <cell r="L261">
            <v>8.3125074378198188E-3</v>
          </cell>
          <cell r="M261">
            <v>4.6566666666666623E-3</v>
          </cell>
          <cell r="N261">
            <v>0.56020000000000003</v>
          </cell>
          <cell r="O261">
            <v>0.56485666666666667</v>
          </cell>
          <cell r="P261">
            <v>4.4054821681259832E-3</v>
          </cell>
          <cell r="Q261">
            <v>0.47934333333333257</v>
          </cell>
          <cell r="R261">
            <v>108.8061</v>
          </cell>
          <cell r="S261">
            <v>109.28544333333333</v>
          </cell>
          <cell r="T261">
            <v>7.6708651304200912E-3</v>
          </cell>
          <cell r="U261">
            <v>0.36870166666666776</v>
          </cell>
          <cell r="V261">
            <v>48.065199999999997</v>
          </cell>
          <cell r="W261">
            <v>48.433901666666664</v>
          </cell>
          <cell r="X261">
            <v>3.2088121560818659E-3</v>
          </cell>
          <cell r="Y261">
            <v>0.14712500000000037</v>
          </cell>
          <cell r="Z261">
            <v>45.850299999999997</v>
          </cell>
          <cell r="AA261">
            <v>45.997425</v>
          </cell>
          <cell r="AB261">
            <v>5.530798886084186E-3</v>
          </cell>
          <cell r="AC261">
            <v>0.27454166666666707</v>
          </cell>
          <cell r="AD261">
            <v>49.6387</v>
          </cell>
          <cell r="AE261">
            <v>49.913241666666664</v>
          </cell>
          <cell r="AF261">
            <v>4.5776002546020714E-3</v>
          </cell>
          <cell r="AG261">
            <v>7.5753333333333298E-2</v>
          </cell>
          <cell r="AH261">
            <v>16.5487</v>
          </cell>
          <cell r="AI261">
            <v>16.624453333333335</v>
          </cell>
          <cell r="AJ261">
            <v>3.3502989573554317E-3</v>
          </cell>
          <cell r="AK261">
            <v>5.3271428571430031E-2</v>
          </cell>
          <cell r="AL261">
            <v>15.900499999999999</v>
          </cell>
          <cell r="AM261">
            <v>15.953771428571429</v>
          </cell>
          <cell r="AN261">
            <v>5.1843996700836345E-3</v>
          </cell>
          <cell r="AO261">
            <v>3.9599999999999823E-2</v>
          </cell>
          <cell r="AP261">
            <v>7.6383000000000001</v>
          </cell>
          <cell r="AQ261">
            <v>7.6779000000000002</v>
          </cell>
          <cell r="AR261">
            <v>2.0592032947252558E-3</v>
          </cell>
          <cell r="AS261">
            <v>8.5799999999999349E-2</v>
          </cell>
          <cell r="AT261">
            <v>41.666600000000003</v>
          </cell>
          <cell r="AU261">
            <v>41.752400000000002</v>
          </cell>
          <cell r="AV261">
            <v>4.7543715924176664E-3</v>
          </cell>
          <cell r="AW261">
            <v>0.16829999999999298</v>
          </cell>
          <cell r="AX261">
            <v>35.399000000000001</v>
          </cell>
          <cell r="AY261">
            <v>35.567299999999996</v>
          </cell>
          <cell r="AZ261">
            <v>3.3792401085078155E-3</v>
          </cell>
          <cell r="BA261">
            <v>2.5928571428569618E-2</v>
          </cell>
          <cell r="BB261">
            <v>7.6729000000000003</v>
          </cell>
          <cell r="BC261">
            <v>7.69882857142857</v>
          </cell>
        </row>
        <row r="262">
          <cell r="B262">
            <v>214</v>
          </cell>
          <cell r="C262">
            <v>34</v>
          </cell>
          <cell r="D262">
            <v>4.7608605274819622E-3</v>
          </cell>
          <cell r="E262">
            <v>0.28947222222222202</v>
          </cell>
          <cell r="F262">
            <v>60.802500000000002</v>
          </cell>
          <cell r="G262">
            <v>61.091972222222225</v>
          </cell>
          <cell r="H262">
            <v>6.6314965674685875E-3</v>
          </cell>
          <cell r="I262">
            <v>0.49061999999999872</v>
          </cell>
          <cell r="J262">
            <v>73.9833</v>
          </cell>
          <cell r="K262">
            <v>74.473919999999993</v>
          </cell>
          <cell r="L262">
            <v>8.5644016026022365E-3</v>
          </cell>
          <cell r="M262">
            <v>4.7977777777777741E-3</v>
          </cell>
          <cell r="N262">
            <v>0.56020000000000003</v>
          </cell>
          <cell r="O262">
            <v>0.56499777777777782</v>
          </cell>
          <cell r="P262">
            <v>4.5389816277661647E-3</v>
          </cell>
          <cell r="Q262">
            <v>0.49386888888888808</v>
          </cell>
          <cell r="R262">
            <v>108.8061</v>
          </cell>
          <cell r="S262">
            <v>109.29996888888888</v>
          </cell>
          <cell r="T262">
            <v>7.9033155889176691E-3</v>
          </cell>
          <cell r="U262">
            <v>0.37987444444444562</v>
          </cell>
          <cell r="V262">
            <v>48.065199999999997</v>
          </cell>
          <cell r="W262">
            <v>48.445074444444444</v>
          </cell>
          <cell r="X262">
            <v>3.3060488880843463E-3</v>
          </cell>
          <cell r="Y262">
            <v>0.15158333333333371</v>
          </cell>
          <cell r="Z262">
            <v>45.850299999999997</v>
          </cell>
          <cell r="AA262">
            <v>46.001883333333332</v>
          </cell>
          <cell r="AB262">
            <v>5.6983988523291607E-3</v>
          </cell>
          <cell r="AC262">
            <v>0.28286111111111156</v>
          </cell>
          <cell r="AD262">
            <v>49.6387</v>
          </cell>
          <cell r="AE262">
            <v>49.92156111111111</v>
          </cell>
          <cell r="AF262">
            <v>4.7163154138324366E-3</v>
          </cell>
          <cell r="AG262">
            <v>7.8048888888888848E-2</v>
          </cell>
          <cell r="AH262">
            <v>16.5487</v>
          </cell>
          <cell r="AI262">
            <v>16.626748888888891</v>
          </cell>
          <cell r="AJ262">
            <v>3.4518231681843837E-3</v>
          </cell>
          <cell r="AK262">
            <v>5.4885714285715793E-2</v>
          </cell>
          <cell r="AL262">
            <v>15.900499999999999</v>
          </cell>
          <cell r="AM262">
            <v>15.955385714285715</v>
          </cell>
          <cell r="AN262">
            <v>5.3415026903891995E-3</v>
          </cell>
          <cell r="AO262">
            <v>4.0799999999999823E-2</v>
          </cell>
          <cell r="AP262">
            <v>7.6383000000000001</v>
          </cell>
          <cell r="AQ262">
            <v>7.6791</v>
          </cell>
          <cell r="AR262">
            <v>2.1216033945654147E-3</v>
          </cell>
          <cell r="AS262">
            <v>8.8399999999999326E-2</v>
          </cell>
          <cell r="AT262">
            <v>41.666600000000003</v>
          </cell>
          <cell r="AU262">
            <v>41.755000000000003</v>
          </cell>
          <cell r="AV262">
            <v>4.898443458854566E-3</v>
          </cell>
          <cell r="AW262">
            <v>0.17339999999999275</v>
          </cell>
          <cell r="AX262">
            <v>35.399000000000001</v>
          </cell>
          <cell r="AY262">
            <v>35.572399999999995</v>
          </cell>
          <cell r="AZ262">
            <v>3.4816413239171433E-3</v>
          </cell>
          <cell r="BA262">
            <v>2.6714285714283852E-2</v>
          </cell>
          <cell r="BB262">
            <v>7.6729000000000003</v>
          </cell>
          <cell r="BC262">
            <v>7.6996142857142837</v>
          </cell>
        </row>
        <row r="263">
          <cell r="B263">
            <v>215</v>
          </cell>
          <cell r="C263">
            <v>35</v>
          </cell>
          <cell r="D263">
            <v>4.9008858371137843E-3</v>
          </cell>
          <cell r="E263">
            <v>0.2979861111111109</v>
          </cell>
          <cell r="F263">
            <v>60.802500000000002</v>
          </cell>
          <cell r="G263">
            <v>61.10048611111111</v>
          </cell>
          <cell r="H263">
            <v>6.8265405841588401E-3</v>
          </cell>
          <cell r="I263">
            <v>0.50504999999999867</v>
          </cell>
          <cell r="J263">
            <v>73.9833</v>
          </cell>
          <cell r="K263">
            <v>74.488349999999997</v>
          </cell>
          <cell r="L263">
            <v>8.8162957673846559E-3</v>
          </cell>
          <cell r="M263">
            <v>4.938888888888885E-3</v>
          </cell>
          <cell r="N263">
            <v>0.56020000000000003</v>
          </cell>
          <cell r="O263">
            <v>0.56513888888888897</v>
          </cell>
          <cell r="P263">
            <v>4.6724810874063461E-3</v>
          </cell>
          <cell r="Q263">
            <v>0.50839444444444359</v>
          </cell>
          <cell r="R263">
            <v>108.8061</v>
          </cell>
          <cell r="S263">
            <v>109.31449444444445</v>
          </cell>
          <cell r="T263">
            <v>8.1357660474152497E-3</v>
          </cell>
          <cell r="U263">
            <v>0.39104722222222343</v>
          </cell>
          <cell r="V263">
            <v>48.065199999999997</v>
          </cell>
          <cell r="W263">
            <v>48.456247222222224</v>
          </cell>
          <cell r="X263">
            <v>3.4032856200868272E-3</v>
          </cell>
          <cell r="Y263">
            <v>0.15604166666666705</v>
          </cell>
          <cell r="Z263">
            <v>45.850299999999997</v>
          </cell>
          <cell r="AA263">
            <v>46.006341666666664</v>
          </cell>
          <cell r="AB263">
            <v>5.8659988185741363E-3</v>
          </cell>
          <cell r="AC263">
            <v>0.291180555555556</v>
          </cell>
          <cell r="AD263">
            <v>49.6387</v>
          </cell>
          <cell r="AE263">
            <v>49.929880555555556</v>
          </cell>
          <cell r="AF263">
            <v>4.8550305730628027E-3</v>
          </cell>
          <cell r="AG263">
            <v>8.0344444444444399E-2</v>
          </cell>
          <cell r="AH263">
            <v>16.5487</v>
          </cell>
          <cell r="AI263">
            <v>16.629044444444446</v>
          </cell>
          <cell r="AJ263">
            <v>3.5533473790133364E-3</v>
          </cell>
          <cell r="AK263">
            <v>5.6500000000001549E-2</v>
          </cell>
          <cell r="AL263">
            <v>15.900499999999999</v>
          </cell>
          <cell r="AM263">
            <v>15.957000000000001</v>
          </cell>
          <cell r="AN263">
            <v>5.4986057106947645E-3</v>
          </cell>
          <cell r="AO263">
            <v>4.1999999999999815E-2</v>
          </cell>
          <cell r="AP263">
            <v>7.6383000000000001</v>
          </cell>
          <cell r="AQ263">
            <v>7.6802999999999999</v>
          </cell>
          <cell r="AR263">
            <v>2.1840034944055741E-3</v>
          </cell>
          <cell r="AS263">
            <v>9.0999999999999304E-2</v>
          </cell>
          <cell r="AT263">
            <v>41.666600000000003</v>
          </cell>
          <cell r="AU263">
            <v>41.757600000000004</v>
          </cell>
          <cell r="AV263">
            <v>5.0425153252914648E-3</v>
          </cell>
          <cell r="AW263">
            <v>0.17849999999999255</v>
          </cell>
          <cell r="AX263">
            <v>35.399000000000001</v>
          </cell>
          <cell r="AY263">
            <v>35.577499999999993</v>
          </cell>
          <cell r="AZ263">
            <v>3.584042539326471E-3</v>
          </cell>
          <cell r="BA263">
            <v>2.7499999999998082E-2</v>
          </cell>
          <cell r="BB263">
            <v>7.6729000000000003</v>
          </cell>
          <cell r="BC263">
            <v>7.7003999999999984</v>
          </cell>
        </row>
        <row r="264">
          <cell r="B264">
            <v>216</v>
          </cell>
          <cell r="C264">
            <v>36</v>
          </cell>
          <cell r="D264">
            <v>5.0409111467456065E-3</v>
          </cell>
          <cell r="E264">
            <v>0.30649999999999977</v>
          </cell>
          <cell r="F264">
            <v>60.802500000000002</v>
          </cell>
          <cell r="G264">
            <v>61.109000000000002</v>
          </cell>
          <cell r="H264">
            <v>7.0215846008490936E-3</v>
          </cell>
          <cell r="I264">
            <v>0.51947999999999861</v>
          </cell>
          <cell r="J264">
            <v>73.9833</v>
          </cell>
          <cell r="K264">
            <v>74.502780000000001</v>
          </cell>
          <cell r="L264">
            <v>9.0681899321670735E-3</v>
          </cell>
          <cell r="M264">
            <v>5.079999999999996E-3</v>
          </cell>
          <cell r="N264">
            <v>0.56020000000000003</v>
          </cell>
          <cell r="O264">
            <v>0.56528</v>
          </cell>
          <cell r="P264">
            <v>4.8059805470465275E-3</v>
          </cell>
          <cell r="Q264">
            <v>0.52291999999999916</v>
          </cell>
          <cell r="R264">
            <v>108.8061</v>
          </cell>
          <cell r="S264">
            <v>109.32902</v>
          </cell>
          <cell r="T264">
            <v>8.3682165059128268E-3</v>
          </cell>
          <cell r="U264">
            <v>0.40222000000000124</v>
          </cell>
          <cell r="V264">
            <v>48.065199999999997</v>
          </cell>
          <cell r="W264">
            <v>48.467419999999997</v>
          </cell>
          <cell r="X264">
            <v>3.5005223520893081E-3</v>
          </cell>
          <cell r="Y264">
            <v>0.16050000000000039</v>
          </cell>
          <cell r="Z264">
            <v>45.850299999999997</v>
          </cell>
          <cell r="AA264">
            <v>46.010799999999996</v>
          </cell>
          <cell r="AB264">
            <v>6.0335987848191127E-3</v>
          </cell>
          <cell r="AC264">
            <v>0.29950000000000043</v>
          </cell>
          <cell r="AD264">
            <v>49.6387</v>
          </cell>
          <cell r="AE264">
            <v>49.938200000000002</v>
          </cell>
          <cell r="AF264">
            <v>4.9937457322931688E-3</v>
          </cell>
          <cell r="AG264">
            <v>8.2639999999999963E-2</v>
          </cell>
          <cell r="AH264">
            <v>16.5487</v>
          </cell>
          <cell r="AI264">
            <v>16.631340000000002</v>
          </cell>
          <cell r="AJ264">
            <v>3.6548715898422888E-3</v>
          </cell>
          <cell r="AK264">
            <v>5.8114285714287305E-2</v>
          </cell>
          <cell r="AL264">
            <v>15.900499999999999</v>
          </cell>
          <cell r="AM264">
            <v>15.958614285714287</v>
          </cell>
          <cell r="AN264">
            <v>5.6557087310003295E-3</v>
          </cell>
          <cell r="AO264">
            <v>4.3199999999999808E-2</v>
          </cell>
          <cell r="AP264">
            <v>7.6383000000000001</v>
          </cell>
          <cell r="AQ264">
            <v>7.6814999999999998</v>
          </cell>
          <cell r="AR264">
            <v>2.2464035942457335E-3</v>
          </cell>
          <cell r="AS264">
            <v>9.3599999999999281E-2</v>
          </cell>
          <cell r="AT264">
            <v>41.666600000000003</v>
          </cell>
          <cell r="AU264">
            <v>41.760200000000005</v>
          </cell>
          <cell r="AV264">
            <v>5.1865871917283635E-3</v>
          </cell>
          <cell r="AW264">
            <v>0.18359999999999235</v>
          </cell>
          <cell r="AX264">
            <v>35.399000000000001</v>
          </cell>
          <cell r="AY264">
            <v>35.582599999999992</v>
          </cell>
          <cell r="AZ264">
            <v>3.6864437547357988E-3</v>
          </cell>
          <cell r="BA264">
            <v>2.8285714285712311E-2</v>
          </cell>
          <cell r="BB264">
            <v>7.6729000000000003</v>
          </cell>
          <cell r="BC264">
            <v>7.701185714285713</v>
          </cell>
        </row>
        <row r="265">
          <cell r="B265">
            <v>217</v>
          </cell>
          <cell r="C265">
            <v>37</v>
          </cell>
          <cell r="D265">
            <v>5.1809364563774295E-3</v>
          </cell>
          <cell r="E265">
            <v>0.31501388888888865</v>
          </cell>
          <cell r="F265">
            <v>60.802500000000002</v>
          </cell>
          <cell r="G265">
            <v>61.117513888888894</v>
          </cell>
          <cell r="H265">
            <v>7.2166286175393462E-3</v>
          </cell>
          <cell r="I265">
            <v>0.53390999999999866</v>
          </cell>
          <cell r="J265">
            <v>73.9833</v>
          </cell>
          <cell r="K265">
            <v>74.517209999999992</v>
          </cell>
          <cell r="L265">
            <v>9.3200840969494929E-3</v>
          </cell>
          <cell r="M265">
            <v>5.2211111111111069E-3</v>
          </cell>
          <cell r="N265">
            <v>0.56020000000000003</v>
          </cell>
          <cell r="O265">
            <v>0.56542111111111115</v>
          </cell>
          <cell r="P265">
            <v>4.9394800066867089E-3</v>
          </cell>
          <cell r="Q265">
            <v>0.53744555555555473</v>
          </cell>
          <cell r="R265">
            <v>108.8061</v>
          </cell>
          <cell r="S265">
            <v>109.34354555555555</v>
          </cell>
          <cell r="T265">
            <v>8.6006669644104056E-3</v>
          </cell>
          <cell r="U265">
            <v>0.413392777777779</v>
          </cell>
          <cell r="V265">
            <v>48.065199999999997</v>
          </cell>
          <cell r="W265">
            <v>48.478592777777777</v>
          </cell>
          <cell r="X265">
            <v>3.5977590840917889E-3</v>
          </cell>
          <cell r="Y265">
            <v>0.16495833333333373</v>
          </cell>
          <cell r="Z265">
            <v>45.850299999999997</v>
          </cell>
          <cell r="AA265">
            <v>46.015258333333328</v>
          </cell>
          <cell r="AB265">
            <v>6.2011987510640874E-3</v>
          </cell>
          <cell r="AC265">
            <v>0.30781944444444492</v>
          </cell>
          <cell r="AD265">
            <v>49.6387</v>
          </cell>
          <cell r="AE265">
            <v>49.946519444444448</v>
          </cell>
          <cell r="AF265">
            <v>5.1324608915235348E-3</v>
          </cell>
          <cell r="AG265">
            <v>8.4935555555555514E-2</v>
          </cell>
          <cell r="AH265">
            <v>16.5487</v>
          </cell>
          <cell r="AI265">
            <v>16.633635555555557</v>
          </cell>
          <cell r="AJ265">
            <v>3.7563958006712412E-3</v>
          </cell>
          <cell r="AK265">
            <v>5.9728571428573067E-2</v>
          </cell>
          <cell r="AL265">
            <v>15.900499999999999</v>
          </cell>
          <cell r="AM265">
            <v>15.960228571428573</v>
          </cell>
          <cell r="AN265">
            <v>5.8128117513058936E-3</v>
          </cell>
          <cell r="AO265">
            <v>4.4399999999999808E-2</v>
          </cell>
          <cell r="AP265">
            <v>7.6383000000000001</v>
          </cell>
          <cell r="AQ265">
            <v>7.6826999999999996</v>
          </cell>
          <cell r="AR265">
            <v>2.3088036940858928E-3</v>
          </cell>
          <cell r="AS265">
            <v>9.6199999999999258E-2</v>
          </cell>
          <cell r="AT265">
            <v>41.666600000000003</v>
          </cell>
          <cell r="AU265">
            <v>41.762799999999999</v>
          </cell>
          <cell r="AV265">
            <v>5.3306590581652631E-3</v>
          </cell>
          <cell r="AW265">
            <v>0.18869999999999212</v>
          </cell>
          <cell r="AX265">
            <v>35.399000000000001</v>
          </cell>
          <cell r="AY265">
            <v>35.587699999999991</v>
          </cell>
          <cell r="AZ265">
            <v>3.7888449701451265E-3</v>
          </cell>
          <cell r="BA265">
            <v>2.9071428571426545E-2</v>
          </cell>
          <cell r="BB265">
            <v>7.6729000000000003</v>
          </cell>
          <cell r="BC265">
            <v>7.7019714285714267</v>
          </cell>
        </row>
        <row r="266">
          <cell r="B266">
            <v>218</v>
          </cell>
          <cell r="C266">
            <v>38</v>
          </cell>
          <cell r="D266">
            <v>5.3209617660092516E-3</v>
          </cell>
          <cell r="E266">
            <v>0.32352777777777753</v>
          </cell>
          <cell r="F266">
            <v>60.802500000000002</v>
          </cell>
          <cell r="G266">
            <v>61.126027777777779</v>
          </cell>
          <cell r="H266">
            <v>7.4116726342295988E-3</v>
          </cell>
          <cell r="I266">
            <v>0.54833999999999861</v>
          </cell>
          <cell r="J266">
            <v>73.9833</v>
          </cell>
          <cell r="K266">
            <v>74.531639999999996</v>
          </cell>
          <cell r="L266">
            <v>9.5719782617319123E-3</v>
          </cell>
          <cell r="M266">
            <v>5.3622222222222179E-3</v>
          </cell>
          <cell r="N266">
            <v>0.56020000000000003</v>
          </cell>
          <cell r="O266">
            <v>0.5655622222222223</v>
          </cell>
          <cell r="P266">
            <v>5.0729794663268903E-3</v>
          </cell>
          <cell r="Q266">
            <v>0.55197111111111019</v>
          </cell>
          <cell r="R266">
            <v>108.8061</v>
          </cell>
          <cell r="S266">
            <v>109.35807111111112</v>
          </cell>
          <cell r="T266">
            <v>8.8331174229079844E-3</v>
          </cell>
          <cell r="U266">
            <v>0.42456555555555686</v>
          </cell>
          <cell r="V266">
            <v>48.065199999999997</v>
          </cell>
          <cell r="W266">
            <v>48.489765555555557</v>
          </cell>
          <cell r="X266">
            <v>3.6949958160942698E-3</v>
          </cell>
          <cell r="Y266">
            <v>0.16941666666666708</v>
          </cell>
          <cell r="Z266">
            <v>45.850299999999997</v>
          </cell>
          <cell r="AA266">
            <v>46.019716666666667</v>
          </cell>
          <cell r="AB266">
            <v>6.368798717309063E-3</v>
          </cell>
          <cell r="AC266">
            <v>0.31613888888888936</v>
          </cell>
          <cell r="AD266">
            <v>49.6387</v>
          </cell>
          <cell r="AE266">
            <v>49.954838888888887</v>
          </cell>
          <cell r="AF266">
            <v>5.2711760507539E-3</v>
          </cell>
          <cell r="AG266">
            <v>8.7231111111111065E-2</v>
          </cell>
          <cell r="AH266">
            <v>16.5487</v>
          </cell>
          <cell r="AI266">
            <v>16.635931111111113</v>
          </cell>
          <cell r="AJ266">
            <v>3.857920011500194E-3</v>
          </cell>
          <cell r="AK266">
            <v>6.1342857142858823E-2</v>
          </cell>
          <cell r="AL266">
            <v>15.900499999999999</v>
          </cell>
          <cell r="AM266">
            <v>15.961842857142859</v>
          </cell>
          <cell r="AN266">
            <v>5.9699147716114577E-3</v>
          </cell>
          <cell r="AO266">
            <v>4.55999999999998E-2</v>
          </cell>
          <cell r="AP266">
            <v>7.6383000000000001</v>
          </cell>
          <cell r="AQ266">
            <v>7.6838999999999995</v>
          </cell>
          <cell r="AR266">
            <v>2.3712037939260517E-3</v>
          </cell>
          <cell r="AS266">
            <v>9.879999999999925E-2</v>
          </cell>
          <cell r="AT266">
            <v>41.666600000000003</v>
          </cell>
          <cell r="AU266">
            <v>41.7654</v>
          </cell>
          <cell r="AV266">
            <v>5.4747309246021619E-3</v>
          </cell>
          <cell r="AW266">
            <v>0.19379999999999192</v>
          </cell>
          <cell r="AX266">
            <v>35.399000000000001</v>
          </cell>
          <cell r="AY266">
            <v>35.59279999999999</v>
          </cell>
          <cell r="AZ266">
            <v>3.8912461855544543E-3</v>
          </cell>
          <cell r="BA266">
            <v>2.9857142857140775E-2</v>
          </cell>
          <cell r="BB266">
            <v>7.6729000000000003</v>
          </cell>
          <cell r="BC266">
            <v>7.7027571428571413</v>
          </cell>
        </row>
        <row r="267">
          <cell r="B267">
            <v>219</v>
          </cell>
          <cell r="C267">
            <v>39</v>
          </cell>
          <cell r="D267">
            <v>5.4609870756410737E-3</v>
          </cell>
          <cell r="E267">
            <v>0.3320416666666664</v>
          </cell>
          <cell r="F267">
            <v>60.802500000000002</v>
          </cell>
          <cell r="G267">
            <v>61.134541666666671</v>
          </cell>
          <cell r="H267">
            <v>7.6067166509198514E-3</v>
          </cell>
          <cell r="I267">
            <v>0.56276999999999855</v>
          </cell>
          <cell r="J267">
            <v>73.9833</v>
          </cell>
          <cell r="K267">
            <v>74.54607</v>
          </cell>
          <cell r="L267">
            <v>9.8238724265143299E-3</v>
          </cell>
          <cell r="M267">
            <v>5.5033333333333288E-3</v>
          </cell>
          <cell r="N267">
            <v>0.56020000000000003</v>
          </cell>
          <cell r="O267">
            <v>0.56570333333333334</v>
          </cell>
          <cell r="P267">
            <v>5.2064789259670717E-3</v>
          </cell>
          <cell r="Q267">
            <v>0.56649666666666576</v>
          </cell>
          <cell r="R267">
            <v>108.8061</v>
          </cell>
          <cell r="S267">
            <v>109.37259666666667</v>
          </cell>
          <cell r="T267">
            <v>9.0655678814055632E-3</v>
          </cell>
          <cell r="U267">
            <v>0.43573833333333467</v>
          </cell>
          <cell r="V267">
            <v>48.065199999999997</v>
          </cell>
          <cell r="W267">
            <v>48.50093833333333</v>
          </cell>
          <cell r="X267">
            <v>3.7922325480967503E-3</v>
          </cell>
          <cell r="Y267">
            <v>0.17387500000000042</v>
          </cell>
          <cell r="Z267">
            <v>45.850299999999997</v>
          </cell>
          <cell r="AA267">
            <v>46.024175</v>
          </cell>
          <cell r="AB267">
            <v>6.5363986835540377E-3</v>
          </cell>
          <cell r="AC267">
            <v>0.32445833333333385</v>
          </cell>
          <cell r="AD267">
            <v>49.6387</v>
          </cell>
          <cell r="AE267">
            <v>49.963158333333332</v>
          </cell>
          <cell r="AF267">
            <v>5.4098912099842661E-3</v>
          </cell>
          <cell r="AG267">
            <v>8.9526666666666616E-2</v>
          </cell>
          <cell r="AH267">
            <v>16.5487</v>
          </cell>
          <cell r="AI267">
            <v>16.638226666666668</v>
          </cell>
          <cell r="AJ267">
            <v>3.9594442223291459E-3</v>
          </cell>
          <cell r="AK267">
            <v>6.2957142857144585E-2</v>
          </cell>
          <cell r="AL267">
            <v>15.900499999999999</v>
          </cell>
          <cell r="AM267">
            <v>15.963457142857143</v>
          </cell>
          <cell r="AN267">
            <v>6.1270177919170235E-3</v>
          </cell>
          <cell r="AO267">
            <v>4.6799999999999793E-2</v>
          </cell>
          <cell r="AP267">
            <v>7.6383000000000001</v>
          </cell>
          <cell r="AQ267">
            <v>7.6851000000000003</v>
          </cell>
          <cell r="AR267">
            <v>2.4336038937662111E-3</v>
          </cell>
          <cell r="AS267">
            <v>0.10139999999999923</v>
          </cell>
          <cell r="AT267">
            <v>41.666600000000003</v>
          </cell>
          <cell r="AU267">
            <v>41.768000000000001</v>
          </cell>
          <cell r="AV267">
            <v>5.6188027910390606E-3</v>
          </cell>
          <cell r="AW267">
            <v>0.19889999999999169</v>
          </cell>
          <cell r="AX267">
            <v>35.399000000000001</v>
          </cell>
          <cell r="AY267">
            <v>35.597899999999996</v>
          </cell>
          <cell r="AZ267">
            <v>3.9936474009637816E-3</v>
          </cell>
          <cell r="BA267">
            <v>3.0642857142855005E-2</v>
          </cell>
          <cell r="BB267">
            <v>7.6729000000000003</v>
          </cell>
          <cell r="BC267">
            <v>7.703542857142855</v>
          </cell>
        </row>
        <row r="268">
          <cell r="B268">
            <v>220</v>
          </cell>
          <cell r="C268">
            <v>40</v>
          </cell>
          <cell r="D268">
            <v>5.6010123852728968E-3</v>
          </cell>
          <cell r="E268">
            <v>0.34055555555555528</v>
          </cell>
          <cell r="F268">
            <v>60.802500000000002</v>
          </cell>
          <cell r="G268">
            <v>61.143055555555556</v>
          </cell>
          <cell r="H268">
            <v>7.8017606676101039E-3</v>
          </cell>
          <cell r="I268">
            <v>0.57719999999999849</v>
          </cell>
          <cell r="J268">
            <v>73.9833</v>
          </cell>
          <cell r="K268">
            <v>74.560500000000005</v>
          </cell>
          <cell r="L268">
            <v>1.0075766591296749E-2</v>
          </cell>
          <cell r="M268">
            <v>5.6444444444444398E-3</v>
          </cell>
          <cell r="N268">
            <v>0.56020000000000003</v>
          </cell>
          <cell r="O268">
            <v>0.56584444444444448</v>
          </cell>
          <cell r="P268">
            <v>5.3399783856072532E-3</v>
          </cell>
          <cell r="Q268">
            <v>0.58102222222222133</v>
          </cell>
          <cell r="R268">
            <v>108.8061</v>
          </cell>
          <cell r="S268">
            <v>109.38712222222222</v>
          </cell>
          <cell r="T268">
            <v>9.298018339903142E-3</v>
          </cell>
          <cell r="U268">
            <v>0.44691111111111248</v>
          </cell>
          <cell r="V268">
            <v>48.065199999999997</v>
          </cell>
          <cell r="W268">
            <v>48.512111111111111</v>
          </cell>
          <cell r="X268">
            <v>3.8894692800992311E-3</v>
          </cell>
          <cell r="Y268">
            <v>0.17833333333333379</v>
          </cell>
          <cell r="Z268">
            <v>45.850299999999997</v>
          </cell>
          <cell r="AA268">
            <v>46.028633333333332</v>
          </cell>
          <cell r="AB268">
            <v>6.7039986497990133E-3</v>
          </cell>
          <cell r="AC268">
            <v>0.33277777777777828</v>
          </cell>
          <cell r="AD268">
            <v>49.6387</v>
          </cell>
          <cell r="AE268">
            <v>49.971477777777778</v>
          </cell>
          <cell r="AF268">
            <v>5.5486063692146322E-3</v>
          </cell>
          <cell r="AG268">
            <v>9.182222222222218E-2</v>
          </cell>
          <cell r="AH268">
            <v>16.5487</v>
          </cell>
          <cell r="AI268">
            <v>16.640522222222224</v>
          </cell>
          <cell r="AJ268">
            <v>4.0609684331580987E-3</v>
          </cell>
          <cell r="AK268">
            <v>6.4571428571430348E-2</v>
          </cell>
          <cell r="AL268">
            <v>15.900499999999999</v>
          </cell>
          <cell r="AM268">
            <v>15.965071428571429</v>
          </cell>
          <cell r="AN268">
            <v>6.2841208122225876E-3</v>
          </cell>
          <cell r="AO268">
            <v>4.7999999999999786E-2</v>
          </cell>
          <cell r="AP268">
            <v>7.6383000000000001</v>
          </cell>
          <cell r="AQ268">
            <v>7.6863000000000001</v>
          </cell>
          <cell r="AR268">
            <v>2.4960039936063705E-3</v>
          </cell>
          <cell r="AS268">
            <v>0.1039999999999992</v>
          </cell>
          <cell r="AT268">
            <v>41.666600000000003</v>
          </cell>
          <cell r="AU268">
            <v>41.770600000000002</v>
          </cell>
          <cell r="AV268">
            <v>5.7628746574759594E-3</v>
          </cell>
          <cell r="AW268">
            <v>0.20399999999999149</v>
          </cell>
          <cell r="AX268">
            <v>35.399000000000001</v>
          </cell>
          <cell r="AY268">
            <v>35.602999999999994</v>
          </cell>
          <cell r="AZ268">
            <v>4.0960486163731094E-3</v>
          </cell>
          <cell r="BA268">
            <v>3.1428571428569238E-2</v>
          </cell>
          <cell r="BB268">
            <v>7.6729000000000003</v>
          </cell>
          <cell r="BC268">
            <v>7.7043285714285696</v>
          </cell>
        </row>
        <row r="269">
          <cell r="B269">
            <v>221</v>
          </cell>
          <cell r="C269">
            <v>41</v>
          </cell>
          <cell r="D269">
            <v>5.741037694904718E-3</v>
          </cell>
          <cell r="E269">
            <v>0.34906944444444421</v>
          </cell>
          <cell r="F269">
            <v>60.802500000000002</v>
          </cell>
          <cell r="G269">
            <v>61.151569444444448</v>
          </cell>
          <cell r="H269">
            <v>7.9968046843003557E-3</v>
          </cell>
          <cell r="I269">
            <v>0.59162999999999843</v>
          </cell>
          <cell r="J269">
            <v>73.9833</v>
          </cell>
          <cell r="K269">
            <v>74.574929999999995</v>
          </cell>
          <cell r="L269">
            <v>1.0327660756079167E-2</v>
          </cell>
          <cell r="M269">
            <v>5.7855555555555499E-3</v>
          </cell>
          <cell r="N269">
            <v>0.56020000000000003</v>
          </cell>
          <cell r="O269">
            <v>0.56598555555555563</v>
          </cell>
          <cell r="P269">
            <v>5.4734778452474337E-3</v>
          </cell>
          <cell r="Q269">
            <v>0.59554777777777679</v>
          </cell>
          <cell r="R269">
            <v>108.8061</v>
          </cell>
          <cell r="S269">
            <v>109.40164777777778</v>
          </cell>
          <cell r="T269">
            <v>9.5304687984007208E-3</v>
          </cell>
          <cell r="U269">
            <v>0.45808388888889023</v>
          </cell>
          <cell r="V269">
            <v>48.065199999999997</v>
          </cell>
          <cell r="W269">
            <v>48.523283888888891</v>
          </cell>
          <cell r="X269">
            <v>3.9867060121017116E-3</v>
          </cell>
          <cell r="Y269">
            <v>0.18279166666666713</v>
          </cell>
          <cell r="Z269">
            <v>45.850299999999997</v>
          </cell>
          <cell r="AA269">
            <v>46.033091666666664</v>
          </cell>
          <cell r="AB269">
            <v>6.871598616043988E-3</v>
          </cell>
          <cell r="AC269">
            <v>0.34109722222222272</v>
          </cell>
          <cell r="AD269">
            <v>49.6387</v>
          </cell>
          <cell r="AE269">
            <v>49.979797222222224</v>
          </cell>
          <cell r="AF269">
            <v>5.6873215284449974E-3</v>
          </cell>
          <cell r="AG269">
            <v>9.4117777777777731E-2</v>
          </cell>
          <cell r="AH269">
            <v>16.5487</v>
          </cell>
          <cell r="AI269">
            <v>16.642817777777779</v>
          </cell>
          <cell r="AJ269">
            <v>4.1624926439870506E-3</v>
          </cell>
          <cell r="AK269">
            <v>6.6185714285716096E-2</v>
          </cell>
          <cell r="AL269">
            <v>15.900499999999999</v>
          </cell>
          <cell r="AM269">
            <v>15.966685714285715</v>
          </cell>
          <cell r="AN269">
            <v>6.4412238325281526E-3</v>
          </cell>
          <cell r="AO269">
            <v>4.9199999999999786E-2</v>
          </cell>
          <cell r="AP269">
            <v>7.6383000000000001</v>
          </cell>
          <cell r="AQ269">
            <v>7.6875</v>
          </cell>
          <cell r="AR269">
            <v>2.5584040934465298E-3</v>
          </cell>
          <cell r="AS269">
            <v>0.10659999999999918</v>
          </cell>
          <cell r="AT269">
            <v>41.666600000000003</v>
          </cell>
          <cell r="AU269">
            <v>41.773200000000003</v>
          </cell>
          <cell r="AV269">
            <v>5.906946523912859E-3</v>
          </cell>
          <cell r="AW269">
            <v>0.20909999999999127</v>
          </cell>
          <cell r="AX269">
            <v>35.399000000000001</v>
          </cell>
          <cell r="AY269">
            <v>35.608099999999993</v>
          </cell>
          <cell r="AZ269">
            <v>4.1984498317824371E-3</v>
          </cell>
          <cell r="BA269">
            <v>3.2214285714283468E-2</v>
          </cell>
          <cell r="BB269">
            <v>7.6729000000000003</v>
          </cell>
          <cell r="BC269">
            <v>7.7051142857142834</v>
          </cell>
        </row>
        <row r="270">
          <cell r="B270">
            <v>222</v>
          </cell>
          <cell r="C270">
            <v>42</v>
          </cell>
          <cell r="D270">
            <v>5.8810630045365419E-3</v>
          </cell>
          <cell r="E270">
            <v>0.35758333333333309</v>
          </cell>
          <cell r="F270">
            <v>60.802500000000002</v>
          </cell>
          <cell r="G270">
            <v>61.160083333333333</v>
          </cell>
          <cell r="H270">
            <v>8.1918487009906074E-3</v>
          </cell>
          <cell r="I270">
            <v>0.60605999999999838</v>
          </cell>
          <cell r="J270">
            <v>73.9833</v>
          </cell>
          <cell r="K270">
            <v>74.589359999999999</v>
          </cell>
          <cell r="L270">
            <v>1.0579554920861586E-2</v>
          </cell>
          <cell r="M270">
            <v>5.9266666666666617E-3</v>
          </cell>
          <cell r="N270">
            <v>0.56020000000000003</v>
          </cell>
          <cell r="O270">
            <v>0.56612666666666667</v>
          </cell>
          <cell r="P270">
            <v>5.606977304887616E-3</v>
          </cell>
          <cell r="Q270">
            <v>0.61007333333333236</v>
          </cell>
          <cell r="R270">
            <v>108.8061</v>
          </cell>
          <cell r="S270">
            <v>109.41617333333333</v>
          </cell>
          <cell r="T270">
            <v>9.7629192568982979E-3</v>
          </cell>
          <cell r="U270">
            <v>0.4692566666666681</v>
          </cell>
          <cell r="V270">
            <v>48.065199999999997</v>
          </cell>
          <cell r="W270">
            <v>48.534456666666664</v>
          </cell>
          <cell r="X270">
            <v>4.0839427441041925E-3</v>
          </cell>
          <cell r="Y270">
            <v>0.18725000000000047</v>
          </cell>
          <cell r="Z270">
            <v>45.850299999999997</v>
          </cell>
          <cell r="AA270">
            <v>46.037549999999996</v>
          </cell>
          <cell r="AB270">
            <v>7.0391985822889644E-3</v>
          </cell>
          <cell r="AC270">
            <v>0.34941666666666721</v>
          </cell>
          <cell r="AD270">
            <v>49.6387</v>
          </cell>
          <cell r="AE270">
            <v>49.98811666666667</v>
          </cell>
          <cell r="AF270">
            <v>5.8260366876753634E-3</v>
          </cell>
          <cell r="AG270">
            <v>9.6413333333333281E-2</v>
          </cell>
          <cell r="AH270">
            <v>16.5487</v>
          </cell>
          <cell r="AI270">
            <v>16.645113333333335</v>
          </cell>
          <cell r="AJ270">
            <v>4.2640168548160034E-3</v>
          </cell>
          <cell r="AK270">
            <v>6.7800000000001859E-2</v>
          </cell>
          <cell r="AL270">
            <v>15.900499999999999</v>
          </cell>
          <cell r="AM270">
            <v>15.968300000000001</v>
          </cell>
          <cell r="AN270">
            <v>6.5983268528337167E-3</v>
          </cell>
          <cell r="AO270">
            <v>5.0399999999999778E-2</v>
          </cell>
          <cell r="AP270">
            <v>7.6383000000000001</v>
          </cell>
          <cell r="AQ270">
            <v>7.6886999999999999</v>
          </cell>
          <cell r="AR270">
            <v>2.6208041932866892E-3</v>
          </cell>
          <cell r="AS270">
            <v>0.10919999999999916</v>
          </cell>
          <cell r="AT270">
            <v>41.666600000000003</v>
          </cell>
          <cell r="AU270">
            <v>41.775800000000004</v>
          </cell>
          <cell r="AV270">
            <v>6.0510183903497577E-3</v>
          </cell>
          <cell r="AW270">
            <v>0.21419999999999106</v>
          </cell>
          <cell r="AX270">
            <v>35.399000000000001</v>
          </cell>
          <cell r="AY270">
            <v>35.613199999999992</v>
          </cell>
          <cell r="AZ270">
            <v>4.3008510471917649E-3</v>
          </cell>
          <cell r="BA270">
            <v>3.2999999999997698E-2</v>
          </cell>
          <cell r="BB270">
            <v>7.6729000000000003</v>
          </cell>
          <cell r="BC270">
            <v>7.705899999999998</v>
          </cell>
        </row>
        <row r="271">
          <cell r="B271">
            <v>223</v>
          </cell>
          <cell r="C271">
            <v>43</v>
          </cell>
          <cell r="D271">
            <v>6.0210883141683632E-3</v>
          </cell>
          <cell r="E271">
            <v>0.36609722222222196</v>
          </cell>
          <cell r="F271">
            <v>60.802500000000002</v>
          </cell>
          <cell r="G271">
            <v>61.168597222222225</v>
          </cell>
          <cell r="H271">
            <v>8.3868927176808609E-3</v>
          </cell>
          <cell r="I271">
            <v>0.62048999999999843</v>
          </cell>
          <cell r="J271">
            <v>73.9833</v>
          </cell>
          <cell r="K271">
            <v>74.603790000000004</v>
          </cell>
          <cell r="L271">
            <v>1.0831449085644006E-2</v>
          </cell>
          <cell r="M271">
            <v>6.0677777777777735E-3</v>
          </cell>
          <cell r="N271">
            <v>0.56020000000000003</v>
          </cell>
          <cell r="O271">
            <v>0.56626777777777781</v>
          </cell>
          <cell r="P271">
            <v>5.7404767645277974E-3</v>
          </cell>
          <cell r="Q271">
            <v>0.62459888888888793</v>
          </cell>
          <cell r="R271">
            <v>108.8061</v>
          </cell>
          <cell r="S271">
            <v>109.43069888888888</v>
          </cell>
          <cell r="T271">
            <v>9.9953697153958767E-3</v>
          </cell>
          <cell r="U271">
            <v>0.48042944444444596</v>
          </cell>
          <cell r="V271">
            <v>48.065199999999997</v>
          </cell>
          <cell r="W271">
            <v>48.545629444444444</v>
          </cell>
          <cell r="X271">
            <v>4.1811794761066733E-3</v>
          </cell>
          <cell r="Y271">
            <v>0.19170833333333381</v>
          </cell>
          <cell r="Z271">
            <v>45.850299999999997</v>
          </cell>
          <cell r="AA271">
            <v>46.042008333333328</v>
          </cell>
          <cell r="AB271">
            <v>7.20679854853394E-3</v>
          </cell>
          <cell r="AC271">
            <v>0.35773611111111164</v>
          </cell>
          <cell r="AD271">
            <v>49.6387</v>
          </cell>
          <cell r="AE271">
            <v>49.996436111111109</v>
          </cell>
          <cell r="AF271">
            <v>5.9647518469057295E-3</v>
          </cell>
          <cell r="AG271">
            <v>9.8708888888888832E-2</v>
          </cell>
          <cell r="AH271">
            <v>16.5487</v>
          </cell>
          <cell r="AI271">
            <v>16.64740888888889</v>
          </cell>
          <cell r="AJ271">
            <v>4.3655410656449562E-3</v>
          </cell>
          <cell r="AK271">
            <v>6.9414285714287621E-2</v>
          </cell>
          <cell r="AL271">
            <v>15.900499999999999</v>
          </cell>
          <cell r="AM271">
            <v>15.969914285714287</v>
          </cell>
          <cell r="AN271">
            <v>6.7554298731392817E-3</v>
          </cell>
          <cell r="AO271">
            <v>5.1599999999999771E-2</v>
          </cell>
          <cell r="AP271">
            <v>7.6383000000000001</v>
          </cell>
          <cell r="AQ271">
            <v>7.6898999999999997</v>
          </cell>
          <cell r="AR271">
            <v>2.6832042931268481E-3</v>
          </cell>
          <cell r="AS271">
            <v>0.11179999999999915</v>
          </cell>
          <cell r="AT271">
            <v>41.666600000000003</v>
          </cell>
          <cell r="AU271">
            <v>41.778400000000005</v>
          </cell>
          <cell r="AV271">
            <v>6.1950902567866565E-3</v>
          </cell>
          <cell r="AW271">
            <v>0.21929999999999086</v>
          </cell>
          <cell r="AX271">
            <v>35.399000000000001</v>
          </cell>
          <cell r="AY271">
            <v>35.618299999999991</v>
          </cell>
          <cell r="AZ271">
            <v>4.4032522626010926E-3</v>
          </cell>
          <cell r="BA271">
            <v>3.3785714285711928E-2</v>
          </cell>
          <cell r="BB271">
            <v>7.6729000000000003</v>
          </cell>
          <cell r="BC271">
            <v>7.7066857142857126</v>
          </cell>
        </row>
        <row r="272">
          <cell r="B272">
            <v>224</v>
          </cell>
          <cell r="C272">
            <v>44</v>
          </cell>
          <cell r="D272">
            <v>6.1611136238001862E-3</v>
          </cell>
          <cell r="E272">
            <v>0.37461111111111084</v>
          </cell>
          <cell r="F272">
            <v>60.802500000000002</v>
          </cell>
          <cell r="G272">
            <v>61.17711111111111</v>
          </cell>
          <cell r="H272">
            <v>8.5819367343711126E-3</v>
          </cell>
          <cell r="I272">
            <v>0.63491999999999837</v>
          </cell>
          <cell r="J272">
            <v>73.9833</v>
          </cell>
          <cell r="K272">
            <v>74.618219999999994</v>
          </cell>
          <cell r="L272">
            <v>1.1083343250426423E-2</v>
          </cell>
          <cell r="M272">
            <v>6.2088888888888836E-3</v>
          </cell>
          <cell r="N272">
            <v>0.56020000000000003</v>
          </cell>
          <cell r="O272">
            <v>0.56640888888888896</v>
          </cell>
          <cell r="P272">
            <v>5.8739762241679788E-3</v>
          </cell>
          <cell r="Q272">
            <v>0.63912444444444338</v>
          </cell>
          <cell r="R272">
            <v>108.8061</v>
          </cell>
          <cell r="S272">
            <v>109.44522444444445</v>
          </cell>
          <cell r="T272">
            <v>1.0227820173893456E-2</v>
          </cell>
          <cell r="U272">
            <v>0.49160222222222372</v>
          </cell>
          <cell r="V272">
            <v>48.065199999999997</v>
          </cell>
          <cell r="W272">
            <v>48.556802222222224</v>
          </cell>
          <cell r="X272">
            <v>4.2784162081091542E-3</v>
          </cell>
          <cell r="Y272">
            <v>0.19616666666666716</v>
          </cell>
          <cell r="Z272">
            <v>45.850299999999997</v>
          </cell>
          <cell r="AA272">
            <v>46.046466666666667</v>
          </cell>
          <cell r="AB272">
            <v>7.3743985147789147E-3</v>
          </cell>
          <cell r="AC272">
            <v>0.36605555555555613</v>
          </cell>
          <cell r="AD272">
            <v>49.6387</v>
          </cell>
          <cell r="AE272">
            <v>50.004755555555555</v>
          </cell>
          <cell r="AF272">
            <v>6.1034670061360947E-3</v>
          </cell>
          <cell r="AG272">
            <v>0.1010044444444444</v>
          </cell>
          <cell r="AH272">
            <v>16.5487</v>
          </cell>
          <cell r="AI272">
            <v>16.649704444444446</v>
          </cell>
          <cell r="AJ272">
            <v>4.4670652764739081E-3</v>
          </cell>
          <cell r="AK272">
            <v>7.102857142857337E-2</v>
          </cell>
          <cell r="AL272">
            <v>15.900499999999999</v>
          </cell>
          <cell r="AM272">
            <v>15.971528571428573</v>
          </cell>
          <cell r="AN272">
            <v>6.9125328934448466E-3</v>
          </cell>
          <cell r="AO272">
            <v>5.2799999999999771E-2</v>
          </cell>
          <cell r="AP272">
            <v>7.6383000000000001</v>
          </cell>
          <cell r="AQ272">
            <v>7.6910999999999996</v>
          </cell>
          <cell r="AR272">
            <v>2.7456043929670075E-3</v>
          </cell>
          <cell r="AS272">
            <v>0.11439999999999913</v>
          </cell>
          <cell r="AT272">
            <v>41.666600000000003</v>
          </cell>
          <cell r="AU272">
            <v>41.780999999999999</v>
          </cell>
          <cell r="AV272">
            <v>6.3391621232235561E-3</v>
          </cell>
          <cell r="AW272">
            <v>0.22439999999999063</v>
          </cell>
          <cell r="AX272">
            <v>35.399000000000001</v>
          </cell>
          <cell r="AY272">
            <v>35.62339999999999</v>
          </cell>
          <cell r="AZ272">
            <v>4.5056534780104204E-3</v>
          </cell>
          <cell r="BA272">
            <v>3.4571428571426158E-2</v>
          </cell>
          <cell r="BB272">
            <v>7.6729000000000003</v>
          </cell>
          <cell r="BC272">
            <v>7.7074714285714263</v>
          </cell>
        </row>
        <row r="273">
          <cell r="B273">
            <v>225</v>
          </cell>
          <cell r="C273">
            <v>45</v>
          </cell>
          <cell r="D273">
            <v>6.3011389334320083E-3</v>
          </cell>
          <cell r="E273">
            <v>0.38312499999999972</v>
          </cell>
          <cell r="F273">
            <v>60.802500000000002</v>
          </cell>
          <cell r="G273">
            <v>61.185625000000002</v>
          </cell>
          <cell r="H273">
            <v>8.7769807510613661E-3</v>
          </cell>
          <cell r="I273">
            <v>0.64934999999999832</v>
          </cell>
          <cell r="J273">
            <v>73.9833</v>
          </cell>
          <cell r="K273">
            <v>74.632649999999998</v>
          </cell>
          <cell r="L273">
            <v>1.1335237415208841E-2</v>
          </cell>
          <cell r="M273">
            <v>6.3499999999999937E-3</v>
          </cell>
          <cell r="N273">
            <v>0.56020000000000003</v>
          </cell>
          <cell r="O273">
            <v>0.56655</v>
          </cell>
          <cell r="P273">
            <v>6.0074756838081602E-3</v>
          </cell>
          <cell r="Q273">
            <v>0.65364999999999895</v>
          </cell>
          <cell r="R273">
            <v>108.8061</v>
          </cell>
          <cell r="S273">
            <v>109.45975</v>
          </cell>
          <cell r="T273">
            <v>1.0460270632391034E-2</v>
          </cell>
          <cell r="U273">
            <v>0.50277500000000153</v>
          </cell>
          <cell r="V273">
            <v>48.065199999999997</v>
          </cell>
          <cell r="W273">
            <v>48.567974999999997</v>
          </cell>
          <cell r="X273">
            <v>4.3756529401116351E-3</v>
          </cell>
          <cell r="Y273">
            <v>0.2006250000000005</v>
          </cell>
          <cell r="Z273">
            <v>45.850299999999997</v>
          </cell>
          <cell r="AA273">
            <v>46.050924999999999</v>
          </cell>
          <cell r="AB273">
            <v>7.5419984810238903E-3</v>
          </cell>
          <cell r="AC273">
            <v>0.37437500000000057</v>
          </cell>
          <cell r="AD273">
            <v>49.6387</v>
          </cell>
          <cell r="AE273">
            <v>50.013075000000001</v>
          </cell>
          <cell r="AF273">
            <v>6.2421821653664607E-3</v>
          </cell>
          <cell r="AG273">
            <v>0.10329999999999995</v>
          </cell>
          <cell r="AH273">
            <v>16.5487</v>
          </cell>
          <cell r="AI273">
            <v>16.652000000000001</v>
          </cell>
          <cell r="AJ273">
            <v>4.5685894873028609E-3</v>
          </cell>
          <cell r="AK273">
            <v>7.2642857142859132E-2</v>
          </cell>
          <cell r="AL273">
            <v>15.900499999999999</v>
          </cell>
          <cell r="AM273">
            <v>15.973142857142859</v>
          </cell>
          <cell r="AN273">
            <v>7.0696359137504116E-3</v>
          </cell>
          <cell r="AO273">
            <v>5.3999999999999763E-2</v>
          </cell>
          <cell r="AP273">
            <v>7.6383000000000001</v>
          </cell>
          <cell r="AQ273">
            <v>7.6922999999999995</v>
          </cell>
          <cell r="AR273">
            <v>2.8080044928071668E-3</v>
          </cell>
          <cell r="AS273">
            <v>0.1169999999999991</v>
          </cell>
          <cell r="AT273">
            <v>41.666600000000003</v>
          </cell>
          <cell r="AU273">
            <v>41.7836</v>
          </cell>
          <cell r="AV273">
            <v>6.4832339896604549E-3</v>
          </cell>
          <cell r="AW273">
            <v>0.22949999999999043</v>
          </cell>
          <cell r="AX273">
            <v>35.399000000000001</v>
          </cell>
          <cell r="AY273">
            <v>35.628499999999988</v>
          </cell>
          <cell r="AZ273">
            <v>4.6080546934197482E-3</v>
          </cell>
          <cell r="BA273">
            <v>3.5357142857140388E-2</v>
          </cell>
          <cell r="BB273">
            <v>7.6729000000000003</v>
          </cell>
          <cell r="BC273">
            <v>7.7082571428571409</v>
          </cell>
        </row>
        <row r="274">
          <cell r="B274">
            <v>226</v>
          </cell>
          <cell r="C274">
            <v>46</v>
          </cell>
          <cell r="D274">
            <v>6.4411642430638313E-3</v>
          </cell>
          <cell r="E274">
            <v>0.39163888888888859</v>
          </cell>
          <cell r="F274">
            <v>60.802500000000002</v>
          </cell>
          <cell r="G274">
            <v>61.194138888888894</v>
          </cell>
          <cell r="H274">
            <v>8.9720247677516178E-3</v>
          </cell>
          <cell r="I274">
            <v>0.66377999999999826</v>
          </cell>
          <cell r="J274">
            <v>73.9833</v>
          </cell>
          <cell r="K274">
            <v>74.647080000000003</v>
          </cell>
          <cell r="L274">
            <v>1.1587131579991262E-2</v>
          </cell>
          <cell r="M274">
            <v>6.4911111111111055E-3</v>
          </cell>
          <cell r="N274">
            <v>0.56020000000000003</v>
          </cell>
          <cell r="O274">
            <v>0.56669111111111115</v>
          </cell>
          <cell r="P274">
            <v>6.1409751434483417E-3</v>
          </cell>
          <cell r="Q274">
            <v>0.66817555555555452</v>
          </cell>
          <cell r="R274">
            <v>108.8061</v>
          </cell>
          <cell r="S274">
            <v>109.47427555555555</v>
          </cell>
          <cell r="T274">
            <v>1.0692721090888613E-2</v>
          </cell>
          <cell r="U274">
            <v>0.51394777777777934</v>
          </cell>
          <cell r="V274">
            <v>48.065199999999997</v>
          </cell>
          <cell r="W274">
            <v>48.579147777777777</v>
          </cell>
          <cell r="X274">
            <v>4.472889672114116E-3</v>
          </cell>
          <cell r="Y274">
            <v>0.20508333333333384</v>
          </cell>
          <cell r="Z274">
            <v>45.850299999999997</v>
          </cell>
          <cell r="AA274">
            <v>46.055383333333332</v>
          </cell>
          <cell r="AB274">
            <v>7.709598447268865E-3</v>
          </cell>
          <cell r="AC274">
            <v>0.382694444444445</v>
          </cell>
          <cell r="AD274">
            <v>49.6387</v>
          </cell>
          <cell r="AE274">
            <v>50.021394444444446</v>
          </cell>
          <cell r="AF274">
            <v>6.3808973245968259E-3</v>
          </cell>
          <cell r="AG274">
            <v>0.1055955555555555</v>
          </cell>
          <cell r="AH274">
            <v>16.5487</v>
          </cell>
          <cell r="AI274">
            <v>16.654295555555557</v>
          </cell>
          <cell r="AJ274">
            <v>4.6701136981318137E-3</v>
          </cell>
          <cell r="AK274">
            <v>7.4257142857144895E-2</v>
          </cell>
          <cell r="AL274">
            <v>15.900499999999999</v>
          </cell>
          <cell r="AM274">
            <v>15.974757142857143</v>
          </cell>
          <cell r="AN274">
            <v>7.2267389340559757E-3</v>
          </cell>
          <cell r="AO274">
            <v>5.5199999999999756E-2</v>
          </cell>
          <cell r="AP274">
            <v>7.6383000000000001</v>
          </cell>
          <cell r="AQ274">
            <v>7.6935000000000002</v>
          </cell>
          <cell r="AR274">
            <v>2.8704045926473262E-3</v>
          </cell>
          <cell r="AS274">
            <v>0.11959999999999908</v>
          </cell>
          <cell r="AT274">
            <v>41.666600000000003</v>
          </cell>
          <cell r="AU274">
            <v>41.786200000000001</v>
          </cell>
          <cell r="AV274">
            <v>6.6273058560973536E-3</v>
          </cell>
          <cell r="AW274">
            <v>0.23459999999999021</v>
          </cell>
          <cell r="AX274">
            <v>35.399000000000001</v>
          </cell>
          <cell r="AY274">
            <v>35.633599999999994</v>
          </cell>
          <cell r="AZ274">
            <v>4.7104559088290759E-3</v>
          </cell>
          <cell r="BA274">
            <v>3.6142857142854624E-2</v>
          </cell>
          <cell r="BB274">
            <v>7.6729000000000003</v>
          </cell>
          <cell r="BC274">
            <v>7.7090428571428546</v>
          </cell>
        </row>
        <row r="275">
          <cell r="B275">
            <v>227</v>
          </cell>
          <cell r="C275">
            <v>47</v>
          </cell>
          <cell r="D275">
            <v>6.5811895526956534E-3</v>
          </cell>
          <cell r="E275">
            <v>0.40015277777777747</v>
          </cell>
          <cell r="F275">
            <v>60.802500000000002</v>
          </cell>
          <cell r="G275">
            <v>61.202652777777779</v>
          </cell>
          <cell r="H275">
            <v>9.1670687844418713E-3</v>
          </cell>
          <cell r="I275">
            <v>0.6782099999999982</v>
          </cell>
          <cell r="J275">
            <v>73.9833</v>
          </cell>
          <cell r="K275">
            <v>74.661509999999993</v>
          </cell>
          <cell r="L275">
            <v>1.183902574477368E-2</v>
          </cell>
          <cell r="M275">
            <v>6.6322222222222173E-3</v>
          </cell>
          <cell r="N275">
            <v>0.56020000000000003</v>
          </cell>
          <cell r="O275">
            <v>0.56683222222222229</v>
          </cell>
          <cell r="P275">
            <v>6.2744746030885222E-3</v>
          </cell>
          <cell r="Q275">
            <v>0.68270111111110998</v>
          </cell>
          <cell r="R275">
            <v>108.8061</v>
          </cell>
          <cell r="S275">
            <v>109.48880111111112</v>
          </cell>
          <cell r="T275">
            <v>1.092517154938619E-2</v>
          </cell>
          <cell r="U275">
            <v>0.52512055555555714</v>
          </cell>
          <cell r="V275">
            <v>48.065199999999997</v>
          </cell>
          <cell r="W275">
            <v>48.590320555555557</v>
          </cell>
          <cell r="X275">
            <v>4.5701264041165968E-3</v>
          </cell>
          <cell r="Y275">
            <v>0.20954166666666718</v>
          </cell>
          <cell r="Z275">
            <v>45.850299999999997</v>
          </cell>
          <cell r="AA275">
            <v>46.059841666666664</v>
          </cell>
          <cell r="AB275">
            <v>7.8771984135138397E-3</v>
          </cell>
          <cell r="AC275">
            <v>0.39101388888888949</v>
          </cell>
          <cell r="AD275">
            <v>49.6387</v>
          </cell>
          <cell r="AE275">
            <v>50.029713888888892</v>
          </cell>
          <cell r="AF275">
            <v>6.5196124838271929E-3</v>
          </cell>
          <cell r="AG275">
            <v>0.10789111111111106</v>
          </cell>
          <cell r="AH275">
            <v>16.5487</v>
          </cell>
          <cell r="AI275">
            <v>16.656591111111112</v>
          </cell>
          <cell r="AJ275">
            <v>4.7716379089607656E-3</v>
          </cell>
          <cell r="AK275">
            <v>7.5871428571430657E-2</v>
          </cell>
          <cell r="AL275">
            <v>15.900499999999999</v>
          </cell>
          <cell r="AM275">
            <v>15.976371428571429</v>
          </cell>
          <cell r="AN275">
            <v>7.3838419543615407E-3</v>
          </cell>
          <cell r="AO275">
            <v>5.6399999999999749E-2</v>
          </cell>
          <cell r="AP275">
            <v>7.6383000000000001</v>
          </cell>
          <cell r="AQ275">
            <v>7.6947000000000001</v>
          </cell>
          <cell r="AR275">
            <v>2.9328046924874851E-3</v>
          </cell>
          <cell r="AS275">
            <v>0.12219999999999906</v>
          </cell>
          <cell r="AT275">
            <v>41.666600000000003</v>
          </cell>
          <cell r="AU275">
            <v>41.788800000000002</v>
          </cell>
          <cell r="AV275">
            <v>6.7713777225342523E-3</v>
          </cell>
          <cell r="AW275">
            <v>0.23969999999999</v>
          </cell>
          <cell r="AX275">
            <v>35.399000000000001</v>
          </cell>
          <cell r="AY275">
            <v>35.638699999999993</v>
          </cell>
          <cell r="AZ275">
            <v>4.8128571242384037E-3</v>
          </cell>
          <cell r="BA275">
            <v>3.6928571428568854E-2</v>
          </cell>
          <cell r="BB275">
            <v>7.6729000000000003</v>
          </cell>
          <cell r="BC275">
            <v>7.7098285714285693</v>
          </cell>
        </row>
        <row r="276">
          <cell r="B276">
            <v>228</v>
          </cell>
          <cell r="C276">
            <v>48</v>
          </cell>
          <cell r="D276">
            <v>6.7212148623274747E-3</v>
          </cell>
          <cell r="E276">
            <v>0.40866666666666634</v>
          </cell>
          <cell r="F276">
            <v>60.802500000000002</v>
          </cell>
          <cell r="G276">
            <v>61.211166666666671</v>
          </cell>
          <cell r="H276">
            <v>9.362112801132123E-3</v>
          </cell>
          <cell r="I276">
            <v>0.69263999999999826</v>
          </cell>
          <cell r="J276">
            <v>73.9833</v>
          </cell>
          <cell r="K276">
            <v>74.675939999999997</v>
          </cell>
          <cell r="L276">
            <v>1.2090919909556099E-2</v>
          </cell>
          <cell r="M276">
            <v>6.7733333333333274E-3</v>
          </cell>
          <cell r="N276">
            <v>0.56020000000000003</v>
          </cell>
          <cell r="O276">
            <v>0.56697333333333333</v>
          </cell>
          <cell r="P276">
            <v>6.4079740627287027E-3</v>
          </cell>
          <cell r="Q276">
            <v>0.69722666666666555</v>
          </cell>
          <cell r="R276">
            <v>108.8061</v>
          </cell>
          <cell r="S276">
            <v>109.50332666666667</v>
          </cell>
          <cell r="T276">
            <v>1.1157622007883769E-2</v>
          </cell>
          <cell r="U276">
            <v>0.53629333333333495</v>
          </cell>
          <cell r="V276">
            <v>48.065199999999997</v>
          </cell>
          <cell r="W276">
            <v>48.60149333333333</v>
          </cell>
          <cell r="X276">
            <v>4.6673631361190777E-3</v>
          </cell>
          <cell r="Y276">
            <v>0.21400000000000052</v>
          </cell>
          <cell r="Z276">
            <v>45.850299999999997</v>
          </cell>
          <cell r="AA276">
            <v>46.064299999999996</v>
          </cell>
          <cell r="AB276">
            <v>8.044798379758817E-3</v>
          </cell>
          <cell r="AC276">
            <v>0.39933333333333393</v>
          </cell>
          <cell r="AD276">
            <v>49.6387</v>
          </cell>
          <cell r="AE276">
            <v>50.038033333333331</v>
          </cell>
          <cell r="AF276">
            <v>6.6583276430575572E-3</v>
          </cell>
          <cell r="AG276">
            <v>0.11018666666666661</v>
          </cell>
          <cell r="AH276">
            <v>16.5487</v>
          </cell>
          <cell r="AI276">
            <v>16.658886666666668</v>
          </cell>
          <cell r="AJ276">
            <v>4.8731621197897184E-3</v>
          </cell>
          <cell r="AK276">
            <v>7.7485714285716406E-2</v>
          </cell>
          <cell r="AL276">
            <v>15.900499999999999</v>
          </cell>
          <cell r="AM276">
            <v>15.977985714285715</v>
          </cell>
          <cell r="AN276">
            <v>7.5409449746671048E-3</v>
          </cell>
          <cell r="AO276">
            <v>5.7599999999999749E-2</v>
          </cell>
          <cell r="AP276">
            <v>7.6383000000000001</v>
          </cell>
          <cell r="AQ276">
            <v>7.6959</v>
          </cell>
          <cell r="AR276">
            <v>2.9952047923276449E-3</v>
          </cell>
          <cell r="AS276">
            <v>0.12479999999999905</v>
          </cell>
          <cell r="AT276">
            <v>41.666600000000003</v>
          </cell>
          <cell r="AU276">
            <v>41.791400000000003</v>
          </cell>
          <cell r="AV276">
            <v>6.915449588971152E-3</v>
          </cell>
          <cell r="AW276">
            <v>0.24479999999998978</v>
          </cell>
          <cell r="AX276">
            <v>35.399000000000001</v>
          </cell>
          <cell r="AY276">
            <v>35.643799999999992</v>
          </cell>
          <cell r="AZ276">
            <v>4.9152583396477314E-3</v>
          </cell>
          <cell r="BA276">
            <v>3.7714285714283084E-2</v>
          </cell>
          <cell r="BB276">
            <v>7.6729000000000003</v>
          </cell>
          <cell r="BC276">
            <v>7.710614285714283</v>
          </cell>
        </row>
        <row r="277">
          <cell r="B277">
            <v>229</v>
          </cell>
          <cell r="C277">
            <v>49</v>
          </cell>
          <cell r="D277">
            <v>6.8612401719592977E-3</v>
          </cell>
          <cell r="E277">
            <v>0.41718055555555522</v>
          </cell>
          <cell r="F277">
            <v>60.802500000000002</v>
          </cell>
          <cell r="G277">
            <v>61.219680555555556</v>
          </cell>
          <cell r="H277">
            <v>9.5571568178223765E-3</v>
          </cell>
          <cell r="I277">
            <v>0.7070699999999982</v>
          </cell>
          <cell r="J277">
            <v>73.9833</v>
          </cell>
          <cell r="K277">
            <v>74.690370000000001</v>
          </cell>
          <cell r="L277">
            <v>1.2342814074338519E-2</v>
          </cell>
          <cell r="M277">
            <v>6.9144444444444375E-3</v>
          </cell>
          <cell r="N277">
            <v>0.56020000000000003</v>
          </cell>
          <cell r="O277">
            <v>0.56711444444444448</v>
          </cell>
          <cell r="P277">
            <v>6.5414735223688842E-3</v>
          </cell>
          <cell r="Q277">
            <v>0.71175222222222112</v>
          </cell>
          <cell r="R277">
            <v>108.8061</v>
          </cell>
          <cell r="S277">
            <v>109.51785222222222</v>
          </cell>
          <cell r="T277">
            <v>1.139007246638135E-2</v>
          </cell>
          <cell r="U277">
            <v>0.54746611111111276</v>
          </cell>
          <cell r="V277">
            <v>48.065199999999997</v>
          </cell>
          <cell r="W277">
            <v>48.61266611111111</v>
          </cell>
          <cell r="X277">
            <v>4.7645998681215586E-3</v>
          </cell>
          <cell r="Y277">
            <v>0.21845833333333387</v>
          </cell>
          <cell r="Z277">
            <v>45.850299999999997</v>
          </cell>
          <cell r="AA277">
            <v>46.068758333333328</v>
          </cell>
          <cell r="AB277">
            <v>8.2123983460037926E-3</v>
          </cell>
          <cell r="AC277">
            <v>0.40765277777777842</v>
          </cell>
          <cell r="AD277">
            <v>49.6387</v>
          </cell>
          <cell r="AE277">
            <v>50.046352777777777</v>
          </cell>
          <cell r="AF277">
            <v>6.7970428022879241E-3</v>
          </cell>
          <cell r="AG277">
            <v>0.11248222222222216</v>
          </cell>
          <cell r="AH277">
            <v>16.5487</v>
          </cell>
          <cell r="AI277">
            <v>16.661182222222223</v>
          </cell>
          <cell r="AJ277">
            <v>4.9746863306186712E-3</v>
          </cell>
          <cell r="AK277">
            <v>7.9100000000002169E-2</v>
          </cell>
          <cell r="AL277">
            <v>15.900499999999999</v>
          </cell>
          <cell r="AM277">
            <v>15.979600000000001</v>
          </cell>
          <cell r="AN277">
            <v>7.6980479949726706E-3</v>
          </cell>
          <cell r="AO277">
            <v>5.8799999999999741E-2</v>
          </cell>
          <cell r="AP277">
            <v>7.6383000000000001</v>
          </cell>
          <cell r="AQ277">
            <v>7.6970999999999998</v>
          </cell>
          <cell r="AR277">
            <v>3.0576048921678038E-3</v>
          </cell>
          <cell r="AS277">
            <v>0.12739999999999901</v>
          </cell>
          <cell r="AT277">
            <v>41.666600000000003</v>
          </cell>
          <cell r="AU277">
            <v>41.794000000000004</v>
          </cell>
          <cell r="AV277">
            <v>7.0595214554080507E-3</v>
          </cell>
          <cell r="AW277">
            <v>0.24989999999998957</v>
          </cell>
          <cell r="AX277">
            <v>35.399000000000001</v>
          </cell>
          <cell r="AY277">
            <v>35.64889999999999</v>
          </cell>
          <cell r="AZ277">
            <v>5.0176595550570592E-3</v>
          </cell>
          <cell r="BA277">
            <v>3.8499999999997314E-2</v>
          </cell>
          <cell r="BB277">
            <v>7.6729000000000003</v>
          </cell>
          <cell r="BC277">
            <v>7.7113999999999976</v>
          </cell>
        </row>
        <row r="278">
          <cell r="B278">
            <v>230</v>
          </cell>
          <cell r="C278">
            <v>50</v>
          </cell>
          <cell r="D278">
            <v>7.0012654815911199E-3</v>
          </cell>
          <cell r="E278">
            <v>0.42569444444444415</v>
          </cell>
          <cell r="F278">
            <v>60.802500000000002</v>
          </cell>
          <cell r="G278">
            <v>61.228194444444448</v>
          </cell>
          <cell r="H278">
            <v>9.7522008345126299E-3</v>
          </cell>
          <cell r="I278">
            <v>0.72149999999999814</v>
          </cell>
          <cell r="J278">
            <v>73.9833</v>
          </cell>
          <cell r="K278">
            <v>74.704799999999992</v>
          </cell>
          <cell r="L278">
            <v>1.2594708239120936E-2</v>
          </cell>
          <cell r="M278">
            <v>7.0555555555555493E-3</v>
          </cell>
          <cell r="N278">
            <v>0.56020000000000003</v>
          </cell>
          <cell r="O278">
            <v>0.56725555555555562</v>
          </cell>
          <cell r="P278">
            <v>6.6749729820090656E-3</v>
          </cell>
          <cell r="Q278">
            <v>0.72627777777777658</v>
          </cell>
          <cell r="R278">
            <v>108.8061</v>
          </cell>
          <cell r="S278">
            <v>109.53237777777778</v>
          </cell>
          <cell r="T278">
            <v>1.1622522924878927E-2</v>
          </cell>
          <cell r="U278">
            <v>0.55863888888889057</v>
          </cell>
          <cell r="V278">
            <v>48.065199999999997</v>
          </cell>
          <cell r="W278">
            <v>48.623838888888891</v>
          </cell>
          <cell r="X278">
            <v>4.8618366001240386E-3</v>
          </cell>
          <cell r="Y278">
            <v>0.22291666666666721</v>
          </cell>
          <cell r="Z278">
            <v>45.850299999999997</v>
          </cell>
          <cell r="AA278">
            <v>46.073216666666667</v>
          </cell>
          <cell r="AB278">
            <v>8.3799983122487664E-3</v>
          </cell>
          <cell r="AC278">
            <v>0.41597222222222285</v>
          </cell>
          <cell r="AD278">
            <v>49.6387</v>
          </cell>
          <cell r="AE278">
            <v>50.054672222222223</v>
          </cell>
          <cell r="AF278">
            <v>6.9357579615182902E-3</v>
          </cell>
          <cell r="AG278">
            <v>0.11477777777777771</v>
          </cell>
          <cell r="AH278">
            <v>16.5487</v>
          </cell>
          <cell r="AI278">
            <v>16.663477777777778</v>
          </cell>
          <cell r="AJ278">
            <v>5.0762105414476231E-3</v>
          </cell>
          <cell r="AK278">
            <v>8.0714285714287931E-2</v>
          </cell>
          <cell r="AL278">
            <v>15.900499999999999</v>
          </cell>
          <cell r="AM278">
            <v>15.981214285714287</v>
          </cell>
          <cell r="AN278">
            <v>7.8551510152782347E-3</v>
          </cell>
          <cell r="AO278">
            <v>5.9999999999999734E-2</v>
          </cell>
          <cell r="AP278">
            <v>7.6383000000000001</v>
          </cell>
          <cell r="AQ278">
            <v>7.6982999999999997</v>
          </cell>
          <cell r="AR278">
            <v>3.1200049920079632E-3</v>
          </cell>
          <cell r="AS278">
            <v>0.12999999999999901</v>
          </cell>
          <cell r="AT278">
            <v>41.666600000000003</v>
          </cell>
          <cell r="AU278">
            <v>41.796599999999998</v>
          </cell>
          <cell r="AV278">
            <v>7.2035933218449495E-3</v>
          </cell>
          <cell r="AW278">
            <v>0.25499999999998935</v>
          </cell>
          <cell r="AX278">
            <v>35.399000000000001</v>
          </cell>
          <cell r="AY278">
            <v>35.653999999999989</v>
          </cell>
          <cell r="AZ278">
            <v>5.1200607704663869E-3</v>
          </cell>
          <cell r="BA278">
            <v>3.9285714285711544E-2</v>
          </cell>
          <cell r="BB278">
            <v>7.6729000000000003</v>
          </cell>
          <cell r="BC278">
            <v>7.7121857142857122</v>
          </cell>
        </row>
        <row r="279">
          <cell r="B279">
            <v>231</v>
          </cell>
          <cell r="C279">
            <v>51</v>
          </cell>
          <cell r="D279">
            <v>7.1412907912229429E-3</v>
          </cell>
          <cell r="E279">
            <v>0.43420833333333303</v>
          </cell>
          <cell r="F279">
            <v>60.802500000000002</v>
          </cell>
          <cell r="G279">
            <v>61.236708333333333</v>
          </cell>
          <cell r="H279">
            <v>9.9472448512028817E-3</v>
          </cell>
          <cell r="I279">
            <v>0.73592999999999809</v>
          </cell>
          <cell r="J279">
            <v>73.9833</v>
          </cell>
          <cell r="K279">
            <v>74.719229999999996</v>
          </cell>
          <cell r="L279">
            <v>1.2846602403903356E-2</v>
          </cell>
          <cell r="M279">
            <v>7.1966666666666611E-3</v>
          </cell>
          <cell r="N279">
            <v>0.56020000000000003</v>
          </cell>
          <cell r="O279">
            <v>0.56739666666666666</v>
          </cell>
          <cell r="P279">
            <v>6.808472441649247E-3</v>
          </cell>
          <cell r="Q279">
            <v>0.74080333333333215</v>
          </cell>
          <cell r="R279">
            <v>108.8061</v>
          </cell>
          <cell r="S279">
            <v>109.54690333333333</v>
          </cell>
          <cell r="T279">
            <v>1.1854973383376505E-2</v>
          </cell>
          <cell r="U279">
            <v>0.56981166666666838</v>
          </cell>
          <cell r="V279">
            <v>48.065199999999997</v>
          </cell>
          <cell r="W279">
            <v>48.635011666666664</v>
          </cell>
          <cell r="X279">
            <v>4.9590733321265195E-3</v>
          </cell>
          <cell r="Y279">
            <v>0.22737500000000058</v>
          </cell>
          <cell r="Z279">
            <v>45.850299999999997</v>
          </cell>
          <cell r="AA279">
            <v>46.077674999999999</v>
          </cell>
          <cell r="AB279">
            <v>8.547598278493742E-3</v>
          </cell>
          <cell r="AC279">
            <v>0.42429166666666729</v>
          </cell>
          <cell r="AD279">
            <v>49.6387</v>
          </cell>
          <cell r="AE279">
            <v>50.062991666666669</v>
          </cell>
          <cell r="AF279">
            <v>7.0744731207486554E-3</v>
          </cell>
          <cell r="AG279">
            <v>0.11707333333333328</v>
          </cell>
          <cell r="AH279">
            <v>16.5487</v>
          </cell>
          <cell r="AI279">
            <v>16.665773333333334</v>
          </cell>
          <cell r="AJ279">
            <v>5.1777347522765759E-3</v>
          </cell>
          <cell r="AK279">
            <v>8.232857142857368E-2</v>
          </cell>
          <cell r="AL279">
            <v>15.900499999999999</v>
          </cell>
          <cell r="AM279">
            <v>15.982828571428573</v>
          </cell>
          <cell r="AN279">
            <v>8.0122540355837997E-3</v>
          </cell>
          <cell r="AO279">
            <v>6.1199999999999734E-2</v>
          </cell>
          <cell r="AP279">
            <v>7.6383000000000001</v>
          </cell>
          <cell r="AQ279">
            <v>7.6994999999999996</v>
          </cell>
          <cell r="AR279">
            <v>3.1824050918481221E-3</v>
          </cell>
          <cell r="AS279">
            <v>0.132599999999999</v>
          </cell>
          <cell r="AT279">
            <v>41.666600000000003</v>
          </cell>
          <cell r="AU279">
            <v>41.799199999999999</v>
          </cell>
          <cell r="AV279">
            <v>7.3476651882818491E-3</v>
          </cell>
          <cell r="AW279">
            <v>0.26009999999998917</v>
          </cell>
          <cell r="AX279">
            <v>35.399000000000001</v>
          </cell>
          <cell r="AY279">
            <v>35.659099999999988</v>
          </cell>
          <cell r="AZ279">
            <v>5.2224619858757147E-3</v>
          </cell>
          <cell r="BA279">
            <v>4.0071428571425774E-2</v>
          </cell>
          <cell r="BB279">
            <v>7.6729000000000003</v>
          </cell>
          <cell r="BC279">
            <v>7.7129714285714259</v>
          </cell>
        </row>
        <row r="280">
          <cell r="B280">
            <v>232</v>
          </cell>
          <cell r="C280">
            <v>52</v>
          </cell>
          <cell r="D280">
            <v>7.281316100854765E-3</v>
          </cell>
          <cell r="E280">
            <v>0.44272222222222191</v>
          </cell>
          <cell r="F280">
            <v>60.802500000000002</v>
          </cell>
          <cell r="G280">
            <v>61.245222222222225</v>
          </cell>
          <cell r="H280">
            <v>1.0142288867893135E-2</v>
          </cell>
          <cell r="I280">
            <v>0.75035999999999803</v>
          </cell>
          <cell r="J280">
            <v>73.9833</v>
          </cell>
          <cell r="K280">
            <v>74.73366</v>
          </cell>
          <cell r="L280">
            <v>1.3098496568685773E-2</v>
          </cell>
          <cell r="M280">
            <v>7.3377777777777712E-3</v>
          </cell>
          <cell r="N280">
            <v>0.56020000000000003</v>
          </cell>
          <cell r="O280">
            <v>0.56753777777777781</v>
          </cell>
          <cell r="P280">
            <v>6.9419719012894284E-3</v>
          </cell>
          <cell r="Q280">
            <v>0.75532888888888772</v>
          </cell>
          <cell r="R280">
            <v>108.8061</v>
          </cell>
          <cell r="S280">
            <v>109.56142888888888</v>
          </cell>
          <cell r="T280">
            <v>1.2087423841874084E-2</v>
          </cell>
          <cell r="U280">
            <v>0.58098444444444619</v>
          </cell>
          <cell r="V280">
            <v>48.065199999999997</v>
          </cell>
          <cell r="W280">
            <v>48.646184444444444</v>
          </cell>
          <cell r="X280">
            <v>5.0563100641290003E-3</v>
          </cell>
          <cell r="Y280">
            <v>0.23183333333333392</v>
          </cell>
          <cell r="Z280">
            <v>45.850299999999997</v>
          </cell>
          <cell r="AA280">
            <v>46.082133333333331</v>
          </cell>
          <cell r="AB280">
            <v>8.7151982447387175E-3</v>
          </cell>
          <cell r="AC280">
            <v>0.43261111111111178</v>
          </cell>
          <cell r="AD280">
            <v>49.6387</v>
          </cell>
          <cell r="AE280">
            <v>50.071311111111115</v>
          </cell>
          <cell r="AF280">
            <v>7.2131882799790215E-3</v>
          </cell>
          <cell r="AG280">
            <v>0.11936888888888883</v>
          </cell>
          <cell r="AH280">
            <v>16.5487</v>
          </cell>
          <cell r="AI280">
            <v>16.668068888888889</v>
          </cell>
          <cell r="AJ280">
            <v>5.2792589631055278E-3</v>
          </cell>
          <cell r="AK280">
            <v>8.3942857142859442E-2</v>
          </cell>
          <cell r="AL280">
            <v>15.900499999999999</v>
          </cell>
          <cell r="AM280">
            <v>15.984442857142859</v>
          </cell>
          <cell r="AN280">
            <v>8.1693570558893629E-3</v>
          </cell>
          <cell r="AO280">
            <v>6.2399999999999727E-2</v>
          </cell>
          <cell r="AP280">
            <v>7.6383000000000001</v>
          </cell>
          <cell r="AQ280">
            <v>7.7006999999999994</v>
          </cell>
          <cell r="AR280">
            <v>3.2448051916882819E-3</v>
          </cell>
          <cell r="AS280">
            <v>0.13519999999999896</v>
          </cell>
          <cell r="AT280">
            <v>41.666600000000003</v>
          </cell>
          <cell r="AU280">
            <v>41.8018</v>
          </cell>
          <cell r="AV280">
            <v>7.4917370547187478E-3</v>
          </cell>
          <cell r="AW280">
            <v>0.26519999999998894</v>
          </cell>
          <cell r="AX280">
            <v>35.399000000000001</v>
          </cell>
          <cell r="AY280">
            <v>35.664199999999987</v>
          </cell>
          <cell r="AZ280">
            <v>5.3248632012850424E-3</v>
          </cell>
          <cell r="BA280">
            <v>4.0857142857140004E-2</v>
          </cell>
          <cell r="BB280">
            <v>7.6729000000000003</v>
          </cell>
          <cell r="BC280">
            <v>7.7137571428571405</v>
          </cell>
        </row>
        <row r="281">
          <cell r="B281">
            <v>233</v>
          </cell>
          <cell r="C281">
            <v>53</v>
          </cell>
          <cell r="D281">
            <v>7.421341410486588E-3</v>
          </cell>
          <cell r="E281">
            <v>0.45123611111111078</v>
          </cell>
          <cell r="F281">
            <v>60.802500000000002</v>
          </cell>
          <cell r="G281">
            <v>61.25373611111111</v>
          </cell>
          <cell r="H281">
            <v>1.0337332884583387E-2</v>
          </cell>
          <cell r="I281">
            <v>0.76478999999999797</v>
          </cell>
          <cell r="J281">
            <v>73.9833</v>
          </cell>
          <cell r="K281">
            <v>74.748090000000005</v>
          </cell>
          <cell r="L281">
            <v>1.3350390733468193E-2</v>
          </cell>
          <cell r="M281">
            <v>7.4788888888888821E-3</v>
          </cell>
          <cell r="N281">
            <v>0.56020000000000003</v>
          </cell>
          <cell r="O281">
            <v>0.56767888888888896</v>
          </cell>
          <cell r="P281">
            <v>7.0754713609296098E-3</v>
          </cell>
          <cell r="Q281">
            <v>0.76985444444444318</v>
          </cell>
          <cell r="R281">
            <v>108.8061</v>
          </cell>
          <cell r="S281">
            <v>109.57595444444445</v>
          </cell>
          <cell r="T281">
            <v>1.2319874300371661E-2</v>
          </cell>
          <cell r="U281">
            <v>0.592157222222224</v>
          </cell>
          <cell r="V281">
            <v>48.065199999999997</v>
          </cell>
          <cell r="W281">
            <v>48.657357222222224</v>
          </cell>
          <cell r="X281">
            <v>5.1535467961314812E-3</v>
          </cell>
          <cell r="Y281">
            <v>0.23629166666666726</v>
          </cell>
          <cell r="Z281">
            <v>45.850299999999997</v>
          </cell>
          <cell r="AA281">
            <v>46.086591666666664</v>
          </cell>
          <cell r="AB281">
            <v>8.8827982109836931E-3</v>
          </cell>
          <cell r="AC281">
            <v>0.44093055555555621</v>
          </cell>
          <cell r="AD281">
            <v>49.6387</v>
          </cell>
          <cell r="AE281">
            <v>50.079630555555553</v>
          </cell>
          <cell r="AF281">
            <v>7.3519034392093867E-3</v>
          </cell>
          <cell r="AG281">
            <v>0.12166444444444438</v>
          </cell>
          <cell r="AH281">
            <v>16.5487</v>
          </cell>
          <cell r="AI281">
            <v>16.670364444444445</v>
          </cell>
          <cell r="AJ281">
            <v>5.3807831739344806E-3</v>
          </cell>
          <cell r="AK281">
            <v>8.5557142857145205E-2</v>
          </cell>
          <cell r="AL281">
            <v>15.900499999999999</v>
          </cell>
          <cell r="AM281">
            <v>15.986057142857144</v>
          </cell>
          <cell r="AN281">
            <v>8.3264600761949296E-3</v>
          </cell>
          <cell r="AO281">
            <v>6.3599999999999726E-2</v>
          </cell>
          <cell r="AP281">
            <v>7.6383000000000001</v>
          </cell>
          <cell r="AQ281">
            <v>7.7019000000000002</v>
          </cell>
          <cell r="AR281">
            <v>3.3072052915284408E-3</v>
          </cell>
          <cell r="AS281">
            <v>0.13779999999999895</v>
          </cell>
          <cell r="AT281">
            <v>41.666600000000003</v>
          </cell>
          <cell r="AU281">
            <v>41.804400000000001</v>
          </cell>
          <cell r="AV281">
            <v>7.6358089211556466E-3</v>
          </cell>
          <cell r="AW281">
            <v>0.27029999999998872</v>
          </cell>
          <cell r="AX281">
            <v>35.399000000000001</v>
          </cell>
          <cell r="AY281">
            <v>35.669299999999993</v>
          </cell>
          <cell r="AZ281">
            <v>5.4272644166943702E-3</v>
          </cell>
          <cell r="BA281">
            <v>4.1642857142854241E-2</v>
          </cell>
          <cell r="BB281">
            <v>7.6729000000000003</v>
          </cell>
          <cell r="BC281">
            <v>7.7145428571428543</v>
          </cell>
        </row>
        <row r="282">
          <cell r="B282">
            <v>234</v>
          </cell>
          <cell r="C282">
            <v>54</v>
          </cell>
          <cell r="D282">
            <v>7.5613667201184093E-3</v>
          </cell>
          <cell r="E282">
            <v>0.45974999999999966</v>
          </cell>
          <cell r="F282">
            <v>60.802500000000002</v>
          </cell>
          <cell r="G282">
            <v>61.262250000000002</v>
          </cell>
          <cell r="H282">
            <v>1.053237690127364E-2</v>
          </cell>
          <cell r="I282">
            <v>0.77921999999999803</v>
          </cell>
          <cell r="J282">
            <v>73.9833</v>
          </cell>
          <cell r="K282">
            <v>74.762519999999995</v>
          </cell>
          <cell r="L282">
            <v>1.3602284898250612E-2</v>
          </cell>
          <cell r="M282">
            <v>7.6199999999999931E-3</v>
          </cell>
          <cell r="N282">
            <v>0.56020000000000003</v>
          </cell>
          <cell r="O282">
            <v>0.56781999999999999</v>
          </cell>
          <cell r="P282">
            <v>7.2089708205697912E-3</v>
          </cell>
          <cell r="Q282">
            <v>0.78437999999999874</v>
          </cell>
          <cell r="R282">
            <v>108.8061</v>
          </cell>
          <cell r="S282">
            <v>109.59048</v>
          </cell>
          <cell r="T282">
            <v>1.2552324758869242E-2</v>
          </cell>
          <cell r="U282">
            <v>0.60333000000000181</v>
          </cell>
          <cell r="V282">
            <v>48.065199999999997</v>
          </cell>
          <cell r="W282">
            <v>48.668529999999997</v>
          </cell>
          <cell r="X282">
            <v>5.2507835281339621E-3</v>
          </cell>
          <cell r="Y282">
            <v>0.2407500000000006</v>
          </cell>
          <cell r="Z282">
            <v>45.850299999999997</v>
          </cell>
          <cell r="AA282">
            <v>46.091049999999996</v>
          </cell>
          <cell r="AB282">
            <v>9.0503981772286669E-3</v>
          </cell>
          <cell r="AC282">
            <v>0.4492500000000007</v>
          </cell>
          <cell r="AD282">
            <v>49.6387</v>
          </cell>
          <cell r="AE282">
            <v>50.087949999999999</v>
          </cell>
          <cell r="AF282">
            <v>7.4906185984397527E-3</v>
          </cell>
          <cell r="AG282">
            <v>0.12395999999999993</v>
          </cell>
          <cell r="AH282">
            <v>16.5487</v>
          </cell>
          <cell r="AI282">
            <v>16.67266</v>
          </cell>
          <cell r="AJ282">
            <v>5.4823073847634334E-3</v>
          </cell>
          <cell r="AK282">
            <v>8.7171428571430967E-2</v>
          </cell>
          <cell r="AL282">
            <v>15.900499999999999</v>
          </cell>
          <cell r="AM282">
            <v>15.98767142857143</v>
          </cell>
          <cell r="AN282">
            <v>8.4835630965004929E-3</v>
          </cell>
          <cell r="AO282">
            <v>6.4799999999999719E-2</v>
          </cell>
          <cell r="AP282">
            <v>7.6383000000000001</v>
          </cell>
          <cell r="AQ282">
            <v>7.7031000000000001</v>
          </cell>
          <cell r="AR282">
            <v>3.3696053913686002E-3</v>
          </cell>
          <cell r="AS282">
            <v>0.14039999999999891</v>
          </cell>
          <cell r="AT282">
            <v>41.666600000000003</v>
          </cell>
          <cell r="AU282">
            <v>41.807000000000002</v>
          </cell>
          <cell r="AV282">
            <v>7.7798807875925453E-3</v>
          </cell>
          <cell r="AW282">
            <v>0.27539999999998849</v>
          </cell>
          <cell r="AX282">
            <v>35.399000000000001</v>
          </cell>
          <cell r="AY282">
            <v>35.674399999999991</v>
          </cell>
          <cell r="AZ282">
            <v>5.529665632103698E-3</v>
          </cell>
          <cell r="BA282">
            <v>4.2428571428568471E-2</v>
          </cell>
          <cell r="BB282">
            <v>7.6729000000000003</v>
          </cell>
          <cell r="BC282">
            <v>7.7153285714285689</v>
          </cell>
        </row>
        <row r="283">
          <cell r="B283">
            <v>235</v>
          </cell>
          <cell r="C283">
            <v>55</v>
          </cell>
          <cell r="D283">
            <v>7.7013920297502323E-3</v>
          </cell>
          <cell r="E283">
            <v>0.46826388888888854</v>
          </cell>
          <cell r="F283">
            <v>60.802500000000002</v>
          </cell>
          <cell r="G283">
            <v>61.270763888888894</v>
          </cell>
          <cell r="H283">
            <v>1.0727420917963892E-2</v>
          </cell>
          <cell r="I283">
            <v>0.79364999999999797</v>
          </cell>
          <cell r="J283">
            <v>73.9833</v>
          </cell>
          <cell r="K283">
            <v>74.776949999999999</v>
          </cell>
          <cell r="L283">
            <v>1.385417906303303E-2</v>
          </cell>
          <cell r="M283">
            <v>7.7611111111111049E-3</v>
          </cell>
          <cell r="N283">
            <v>0.56020000000000003</v>
          </cell>
          <cell r="O283">
            <v>0.56796111111111114</v>
          </cell>
          <cell r="P283">
            <v>7.3424702802099718E-3</v>
          </cell>
          <cell r="Q283">
            <v>0.79890555555555431</v>
          </cell>
          <cell r="R283">
            <v>108.8061</v>
          </cell>
          <cell r="S283">
            <v>109.60500555555555</v>
          </cell>
          <cell r="T283">
            <v>1.2784775217366821E-2</v>
          </cell>
          <cell r="U283">
            <v>0.61450277777777973</v>
          </cell>
          <cell r="V283">
            <v>48.065199999999997</v>
          </cell>
          <cell r="W283">
            <v>48.679702777777777</v>
          </cell>
          <cell r="X283">
            <v>5.348020260136443E-3</v>
          </cell>
          <cell r="Y283">
            <v>0.24520833333333394</v>
          </cell>
          <cell r="Z283">
            <v>45.850299999999997</v>
          </cell>
          <cell r="AA283">
            <v>46.095508333333328</v>
          </cell>
          <cell r="AB283">
            <v>9.2179981434736442E-3</v>
          </cell>
          <cell r="AC283">
            <v>0.45756944444444514</v>
          </cell>
          <cell r="AD283">
            <v>49.6387</v>
          </cell>
          <cell r="AE283">
            <v>50.096269444444445</v>
          </cell>
          <cell r="AF283">
            <v>7.6293337576701188E-3</v>
          </cell>
          <cell r="AG283">
            <v>0.12625555555555548</v>
          </cell>
          <cell r="AH283">
            <v>16.5487</v>
          </cell>
          <cell r="AI283">
            <v>16.674955555555556</v>
          </cell>
          <cell r="AJ283">
            <v>5.5838315955923853E-3</v>
          </cell>
          <cell r="AK283">
            <v>8.8785714285716716E-2</v>
          </cell>
          <cell r="AL283">
            <v>15.900499999999999</v>
          </cell>
          <cell r="AM283">
            <v>15.989285714285716</v>
          </cell>
          <cell r="AN283">
            <v>8.6406661168060579E-3</v>
          </cell>
          <cell r="AO283">
            <v>6.5999999999999712E-2</v>
          </cell>
          <cell r="AP283">
            <v>7.6383000000000001</v>
          </cell>
          <cell r="AQ283">
            <v>7.7042999999999999</v>
          </cell>
          <cell r="AR283">
            <v>3.4320054912087591E-3</v>
          </cell>
          <cell r="AS283">
            <v>0.14299999999999891</v>
          </cell>
          <cell r="AT283">
            <v>41.666600000000003</v>
          </cell>
          <cell r="AU283">
            <v>41.809600000000003</v>
          </cell>
          <cell r="AV283">
            <v>7.9239526540294449E-3</v>
          </cell>
          <cell r="AW283">
            <v>0.28049999999998831</v>
          </cell>
          <cell r="AX283">
            <v>35.399000000000001</v>
          </cell>
          <cell r="AY283">
            <v>35.67949999999999</v>
          </cell>
          <cell r="AZ283">
            <v>5.6320668475130257E-3</v>
          </cell>
          <cell r="BA283">
            <v>4.3214285714282701E-2</v>
          </cell>
          <cell r="BB283">
            <v>7.6729000000000003</v>
          </cell>
          <cell r="BC283">
            <v>7.7161142857142826</v>
          </cell>
        </row>
        <row r="284">
          <cell r="B284">
            <v>236</v>
          </cell>
          <cell r="C284">
            <v>56</v>
          </cell>
          <cell r="D284">
            <v>7.8414173393820553E-3</v>
          </cell>
          <cell r="E284">
            <v>0.47677777777777741</v>
          </cell>
          <cell r="F284">
            <v>60.802500000000002</v>
          </cell>
          <cell r="G284">
            <v>61.279277777777779</v>
          </cell>
          <cell r="H284">
            <v>1.0922464934654144E-2</v>
          </cell>
          <cell r="I284">
            <v>0.80807999999999791</v>
          </cell>
          <cell r="J284">
            <v>73.9833</v>
          </cell>
          <cell r="K284">
            <v>74.791380000000004</v>
          </cell>
          <cell r="L284">
            <v>1.4106073227815449E-2</v>
          </cell>
          <cell r="M284">
            <v>7.902222222222215E-3</v>
          </cell>
          <cell r="N284">
            <v>0.56020000000000003</v>
          </cell>
          <cell r="O284">
            <v>0.56810222222222229</v>
          </cell>
          <cell r="P284">
            <v>7.4759697398501532E-3</v>
          </cell>
          <cell r="Q284">
            <v>0.81343111111110977</v>
          </cell>
          <cell r="R284">
            <v>108.8061</v>
          </cell>
          <cell r="S284">
            <v>109.61953111111112</v>
          </cell>
          <cell r="T284">
            <v>1.3017225675864398E-2</v>
          </cell>
          <cell r="U284">
            <v>0.62567555555555743</v>
          </cell>
          <cell r="V284">
            <v>48.065199999999997</v>
          </cell>
          <cell r="W284">
            <v>48.690875555555557</v>
          </cell>
          <cell r="X284">
            <v>5.4452569921389238E-3</v>
          </cell>
          <cell r="Y284">
            <v>0.24966666666666729</v>
          </cell>
          <cell r="Z284">
            <v>45.850299999999997</v>
          </cell>
          <cell r="AA284">
            <v>46.099966666666667</v>
          </cell>
          <cell r="AB284">
            <v>9.3855981097186198E-3</v>
          </cell>
          <cell r="AC284">
            <v>0.46588888888888957</v>
          </cell>
          <cell r="AD284">
            <v>49.6387</v>
          </cell>
          <cell r="AE284">
            <v>50.104588888888891</v>
          </cell>
          <cell r="AF284">
            <v>7.768048916900484E-3</v>
          </cell>
          <cell r="AG284">
            <v>0.12855111111111103</v>
          </cell>
          <cell r="AH284">
            <v>16.5487</v>
          </cell>
          <cell r="AI284">
            <v>16.677251111111111</v>
          </cell>
          <cell r="AJ284">
            <v>5.6853558064213381E-3</v>
          </cell>
          <cell r="AK284">
            <v>9.0400000000002478E-2</v>
          </cell>
          <cell r="AL284">
            <v>15.900499999999999</v>
          </cell>
          <cell r="AM284">
            <v>15.990900000000002</v>
          </cell>
          <cell r="AN284">
            <v>8.7977691371116228E-3</v>
          </cell>
          <cell r="AO284">
            <v>6.7199999999999704E-2</v>
          </cell>
          <cell r="AP284">
            <v>7.6383000000000001</v>
          </cell>
          <cell r="AQ284">
            <v>7.7054999999999998</v>
          </cell>
          <cell r="AR284">
            <v>3.4944055910489189E-3</v>
          </cell>
          <cell r="AS284">
            <v>0.1455999999999989</v>
          </cell>
          <cell r="AT284">
            <v>41.666600000000003</v>
          </cell>
          <cell r="AU284">
            <v>41.812200000000004</v>
          </cell>
          <cell r="AV284">
            <v>8.0680245204663437E-3</v>
          </cell>
          <cell r="AW284">
            <v>0.28559999999998809</v>
          </cell>
          <cell r="AX284">
            <v>35.399000000000001</v>
          </cell>
          <cell r="AY284">
            <v>35.684599999999989</v>
          </cell>
          <cell r="AZ284">
            <v>5.7344680629223535E-3</v>
          </cell>
          <cell r="BA284">
            <v>4.399999999999693E-2</v>
          </cell>
          <cell r="BB284">
            <v>7.6729000000000003</v>
          </cell>
          <cell r="BC284">
            <v>7.7168999999999972</v>
          </cell>
        </row>
        <row r="285">
          <cell r="B285">
            <v>237</v>
          </cell>
          <cell r="C285">
            <v>57</v>
          </cell>
          <cell r="D285">
            <v>7.9814426490138774E-3</v>
          </cell>
          <cell r="E285">
            <v>0.48529166666666629</v>
          </cell>
          <cell r="F285">
            <v>60.802500000000002</v>
          </cell>
          <cell r="G285">
            <v>61.287791666666671</v>
          </cell>
          <cell r="H285">
            <v>1.1117508951344397E-2</v>
          </cell>
          <cell r="I285">
            <v>0.82250999999999785</v>
          </cell>
          <cell r="J285">
            <v>73.9833</v>
          </cell>
          <cell r="K285">
            <v>74.805809999999994</v>
          </cell>
          <cell r="L285">
            <v>1.4357967392597868E-2</v>
          </cell>
          <cell r="M285">
            <v>8.043333333333326E-3</v>
          </cell>
          <cell r="N285">
            <v>0.56020000000000003</v>
          </cell>
          <cell r="O285">
            <v>0.56824333333333332</v>
          </cell>
          <cell r="P285">
            <v>7.6094691994903346E-3</v>
          </cell>
          <cell r="Q285">
            <v>0.82795666666666534</v>
          </cell>
          <cell r="R285">
            <v>108.8061</v>
          </cell>
          <cell r="S285">
            <v>109.63405666666667</v>
          </cell>
          <cell r="T285">
            <v>1.3249676134361978E-2</v>
          </cell>
          <cell r="U285">
            <v>0.63684833333333524</v>
          </cell>
          <cell r="V285">
            <v>48.065199999999997</v>
          </cell>
          <cell r="W285">
            <v>48.70204833333333</v>
          </cell>
          <cell r="X285">
            <v>5.5424937241414047E-3</v>
          </cell>
          <cell r="Y285">
            <v>0.25412500000000066</v>
          </cell>
          <cell r="Z285">
            <v>45.850299999999997</v>
          </cell>
          <cell r="AA285">
            <v>46.104424999999999</v>
          </cell>
          <cell r="AB285">
            <v>9.5531980759635936E-3</v>
          </cell>
          <cell r="AC285">
            <v>0.47420833333333406</v>
          </cell>
          <cell r="AD285">
            <v>49.6387</v>
          </cell>
          <cell r="AE285">
            <v>50.112908333333337</v>
          </cell>
          <cell r="AF285">
            <v>7.90676407613085E-3</v>
          </cell>
          <cell r="AG285">
            <v>0.13084666666666661</v>
          </cell>
          <cell r="AH285">
            <v>16.5487</v>
          </cell>
          <cell r="AI285">
            <v>16.679546666666667</v>
          </cell>
          <cell r="AJ285">
            <v>5.7868800172502909E-3</v>
          </cell>
          <cell r="AK285">
            <v>9.2014285714288241E-2</v>
          </cell>
          <cell r="AL285">
            <v>15.900499999999999</v>
          </cell>
          <cell r="AM285">
            <v>15.992514285714288</v>
          </cell>
          <cell r="AN285">
            <v>8.9548721574171878E-3</v>
          </cell>
          <cell r="AO285">
            <v>6.8399999999999697E-2</v>
          </cell>
          <cell r="AP285">
            <v>7.6383000000000001</v>
          </cell>
          <cell r="AQ285">
            <v>7.7066999999999997</v>
          </cell>
          <cell r="AR285">
            <v>3.5568056908890778E-3</v>
          </cell>
          <cell r="AS285">
            <v>0.14819999999999886</v>
          </cell>
          <cell r="AT285">
            <v>41.666600000000003</v>
          </cell>
          <cell r="AU285">
            <v>41.814799999999998</v>
          </cell>
          <cell r="AV285">
            <v>8.2120963869032424E-3</v>
          </cell>
          <cell r="AW285">
            <v>0.29069999999998786</v>
          </cell>
          <cell r="AX285">
            <v>35.399000000000001</v>
          </cell>
          <cell r="AY285">
            <v>35.689699999999988</v>
          </cell>
          <cell r="AZ285">
            <v>5.8368692783316812E-3</v>
          </cell>
          <cell r="BA285">
            <v>4.478571428571116E-2</v>
          </cell>
          <cell r="BB285">
            <v>7.6729000000000003</v>
          </cell>
          <cell r="BC285">
            <v>7.7176857142857118</v>
          </cell>
        </row>
        <row r="286">
          <cell r="B286">
            <v>238</v>
          </cell>
          <cell r="C286">
            <v>58</v>
          </cell>
          <cell r="D286">
            <v>8.1214679586456996E-3</v>
          </cell>
          <cell r="E286">
            <v>0.49380555555555516</v>
          </cell>
          <cell r="F286">
            <v>60.802500000000002</v>
          </cell>
          <cell r="G286">
            <v>61.296305555555556</v>
          </cell>
          <cell r="H286">
            <v>1.1312552968034649E-2</v>
          </cell>
          <cell r="I286">
            <v>0.8369399999999978</v>
          </cell>
          <cell r="J286">
            <v>73.9833</v>
          </cell>
          <cell r="K286">
            <v>74.820239999999998</v>
          </cell>
          <cell r="L286">
            <v>1.4609861557380286E-2</v>
          </cell>
          <cell r="M286">
            <v>8.1844444444444369E-3</v>
          </cell>
          <cell r="N286">
            <v>0.56020000000000003</v>
          </cell>
          <cell r="O286">
            <v>0.56838444444444447</v>
          </cell>
          <cell r="P286">
            <v>7.742968659130516E-3</v>
          </cell>
          <cell r="Q286">
            <v>0.84248222222222091</v>
          </cell>
          <cell r="R286">
            <v>108.8061</v>
          </cell>
          <cell r="S286">
            <v>109.64858222222222</v>
          </cell>
          <cell r="T286">
            <v>1.3482126592859554E-2</v>
          </cell>
          <cell r="U286">
            <v>0.64802111111111305</v>
          </cell>
          <cell r="V286">
            <v>48.065199999999997</v>
          </cell>
          <cell r="W286">
            <v>48.71322111111111</v>
          </cell>
          <cell r="X286">
            <v>5.6397304561438856E-3</v>
          </cell>
          <cell r="Y286">
            <v>0.258583333333334</v>
          </cell>
          <cell r="Z286">
            <v>45.850299999999997</v>
          </cell>
          <cell r="AA286">
            <v>46.108883333333331</v>
          </cell>
          <cell r="AB286">
            <v>9.7207980422085692E-3</v>
          </cell>
          <cell r="AC286">
            <v>0.4825277777777785</v>
          </cell>
          <cell r="AD286">
            <v>49.6387</v>
          </cell>
          <cell r="AE286">
            <v>50.121227777777776</v>
          </cell>
          <cell r="AF286">
            <v>8.0454792353612161E-3</v>
          </cell>
          <cell r="AG286">
            <v>0.13314222222222216</v>
          </cell>
          <cell r="AH286">
            <v>16.5487</v>
          </cell>
          <cell r="AI286">
            <v>16.681842222222222</v>
          </cell>
          <cell r="AJ286">
            <v>5.8884042280792429E-3</v>
          </cell>
          <cell r="AK286">
            <v>9.362857142857399E-2</v>
          </cell>
          <cell r="AL286">
            <v>15.900499999999999</v>
          </cell>
          <cell r="AM286">
            <v>15.994128571428574</v>
          </cell>
          <cell r="AN286">
            <v>9.111975177722751E-3</v>
          </cell>
          <cell r="AO286">
            <v>6.959999999999969E-2</v>
          </cell>
          <cell r="AP286">
            <v>7.6383000000000001</v>
          </cell>
          <cell r="AQ286">
            <v>7.7078999999999995</v>
          </cell>
          <cell r="AR286">
            <v>3.6192057907292372E-3</v>
          </cell>
          <cell r="AS286">
            <v>0.15079999999999885</v>
          </cell>
          <cell r="AT286">
            <v>41.666600000000003</v>
          </cell>
          <cell r="AU286">
            <v>41.817399999999999</v>
          </cell>
          <cell r="AV286">
            <v>8.3561682533401412E-3</v>
          </cell>
          <cell r="AW286">
            <v>0.29579999999998768</v>
          </cell>
          <cell r="AX286">
            <v>35.399000000000001</v>
          </cell>
          <cell r="AY286">
            <v>35.694799999999987</v>
          </cell>
          <cell r="AZ286">
            <v>5.939270493741009E-3</v>
          </cell>
          <cell r="BA286">
            <v>4.557142857142539E-2</v>
          </cell>
          <cell r="BB286">
            <v>7.6729000000000003</v>
          </cell>
          <cell r="BC286">
            <v>7.7184714285714255</v>
          </cell>
        </row>
        <row r="287">
          <cell r="B287">
            <v>239</v>
          </cell>
          <cell r="C287">
            <v>59</v>
          </cell>
          <cell r="D287">
            <v>8.2614932682775217E-3</v>
          </cell>
          <cell r="E287">
            <v>0.5023194444444441</v>
          </cell>
          <cell r="F287">
            <v>60.802500000000002</v>
          </cell>
          <cell r="G287">
            <v>61.304819444444448</v>
          </cell>
          <cell r="H287">
            <v>1.1507596984724902E-2</v>
          </cell>
          <cell r="I287">
            <v>0.85136999999999774</v>
          </cell>
          <cell r="J287">
            <v>73.9833</v>
          </cell>
          <cell r="K287">
            <v>74.834670000000003</v>
          </cell>
          <cell r="L287">
            <v>1.4861755722162705E-2</v>
          </cell>
          <cell r="M287">
            <v>8.3255555555555496E-3</v>
          </cell>
          <cell r="N287">
            <v>0.56020000000000003</v>
          </cell>
          <cell r="O287">
            <v>0.56852555555555562</v>
          </cell>
          <cell r="P287">
            <v>7.8764681187706975E-3</v>
          </cell>
          <cell r="Q287">
            <v>0.85700777777777637</v>
          </cell>
          <cell r="R287">
            <v>108.8061</v>
          </cell>
          <cell r="S287">
            <v>109.66310777777778</v>
          </cell>
          <cell r="T287">
            <v>1.3714577051357134E-2</v>
          </cell>
          <cell r="U287">
            <v>0.65919388888889097</v>
          </cell>
          <cell r="V287">
            <v>48.065199999999997</v>
          </cell>
          <cell r="W287">
            <v>48.724393888888891</v>
          </cell>
          <cell r="X287">
            <v>5.7369671881463656E-3</v>
          </cell>
          <cell r="Y287">
            <v>0.26304166666666734</v>
          </cell>
          <cell r="Z287">
            <v>45.850299999999997</v>
          </cell>
          <cell r="AA287">
            <v>46.113341666666663</v>
          </cell>
          <cell r="AB287">
            <v>9.8883980084535448E-3</v>
          </cell>
          <cell r="AC287">
            <v>0.49084722222222299</v>
          </cell>
          <cell r="AD287">
            <v>49.6387</v>
          </cell>
          <cell r="AE287">
            <v>50.129547222222222</v>
          </cell>
          <cell r="AF287">
            <v>8.1841943945915822E-3</v>
          </cell>
          <cell r="AG287">
            <v>0.13543777777777771</v>
          </cell>
          <cell r="AH287">
            <v>16.5487</v>
          </cell>
          <cell r="AI287">
            <v>16.684137777777778</v>
          </cell>
          <cell r="AJ287">
            <v>5.9899284389081956E-3</v>
          </cell>
          <cell r="AK287">
            <v>9.5242857142859752E-2</v>
          </cell>
          <cell r="AL287">
            <v>15.900499999999999</v>
          </cell>
          <cell r="AM287">
            <v>15.99574285714286</v>
          </cell>
          <cell r="AN287">
            <v>9.269078198028316E-3</v>
          </cell>
          <cell r="AO287">
            <v>7.0799999999999683E-2</v>
          </cell>
          <cell r="AP287">
            <v>7.6383000000000001</v>
          </cell>
          <cell r="AQ287">
            <v>7.7090999999999994</v>
          </cell>
          <cell r="AR287">
            <v>3.6816058905693966E-3</v>
          </cell>
          <cell r="AS287">
            <v>0.15339999999999882</v>
          </cell>
          <cell r="AT287">
            <v>41.666600000000003</v>
          </cell>
          <cell r="AU287">
            <v>41.82</v>
          </cell>
          <cell r="AV287">
            <v>8.5002401197770399E-3</v>
          </cell>
          <cell r="AW287">
            <v>0.30089999999998746</v>
          </cell>
          <cell r="AX287">
            <v>35.399000000000001</v>
          </cell>
          <cell r="AY287">
            <v>35.699899999999985</v>
          </cell>
          <cell r="AZ287">
            <v>6.0416717091503367E-3</v>
          </cell>
          <cell r="BA287">
            <v>4.635714285713962E-2</v>
          </cell>
          <cell r="BB287">
            <v>7.6729000000000003</v>
          </cell>
          <cell r="BC287">
            <v>7.7192571428571402</v>
          </cell>
        </row>
        <row r="288">
          <cell r="B288">
            <v>240</v>
          </cell>
          <cell r="C288">
            <v>60</v>
          </cell>
          <cell r="D288">
            <v>8.4015185779093438E-3</v>
          </cell>
          <cell r="E288">
            <v>0.51083333333333292</v>
          </cell>
          <cell r="F288">
            <v>60.802500000000002</v>
          </cell>
          <cell r="G288">
            <v>61.313333333333333</v>
          </cell>
          <cell r="H288">
            <v>1.1702641001415154E-2</v>
          </cell>
          <cell r="I288">
            <v>0.86579999999999779</v>
          </cell>
          <cell r="J288">
            <v>73.9833</v>
          </cell>
          <cell r="K288">
            <v>74.849099999999993</v>
          </cell>
          <cell r="L288">
            <v>1.5113649886945125E-2</v>
          </cell>
          <cell r="M288">
            <v>8.4666666666666588E-3</v>
          </cell>
          <cell r="N288">
            <v>0.56020000000000003</v>
          </cell>
          <cell r="O288">
            <v>0.56866666666666665</v>
          </cell>
          <cell r="P288">
            <v>8.0099675784108797E-3</v>
          </cell>
          <cell r="Q288">
            <v>0.87153333333333194</v>
          </cell>
          <cell r="R288">
            <v>108.8061</v>
          </cell>
          <cell r="S288">
            <v>109.67763333333333</v>
          </cell>
          <cell r="T288">
            <v>1.3947027509854713E-2</v>
          </cell>
          <cell r="U288">
            <v>0.67036666666666866</v>
          </cell>
          <cell r="V288">
            <v>48.065199999999997</v>
          </cell>
          <cell r="W288">
            <v>48.735566666666664</v>
          </cell>
          <cell r="X288">
            <v>5.8342039201488465E-3</v>
          </cell>
          <cell r="Y288">
            <v>0.26750000000000068</v>
          </cell>
          <cell r="Z288">
            <v>45.850299999999997</v>
          </cell>
          <cell r="AA288">
            <v>46.117799999999995</v>
          </cell>
          <cell r="AB288">
            <v>1.005599797469852E-2</v>
          </cell>
          <cell r="AC288">
            <v>0.49916666666666742</v>
          </cell>
          <cell r="AD288">
            <v>49.6387</v>
          </cell>
          <cell r="AE288">
            <v>50.137866666666667</v>
          </cell>
          <cell r="AF288">
            <v>8.3229095538219482E-3</v>
          </cell>
          <cell r="AG288">
            <v>0.13773333333333326</v>
          </cell>
          <cell r="AH288">
            <v>16.5487</v>
          </cell>
          <cell r="AI288">
            <v>16.686433333333333</v>
          </cell>
          <cell r="AJ288">
            <v>6.0914526497371484E-3</v>
          </cell>
          <cell r="AK288">
            <v>9.6857142857145515E-2</v>
          </cell>
          <cell r="AL288">
            <v>15.900499999999999</v>
          </cell>
          <cell r="AM288">
            <v>15.997357142857144</v>
          </cell>
          <cell r="AN288">
            <v>9.4261812183338827E-3</v>
          </cell>
          <cell r="AO288">
            <v>7.1999999999999689E-2</v>
          </cell>
          <cell r="AP288">
            <v>7.6383000000000001</v>
          </cell>
          <cell r="AQ288">
            <v>7.7103000000000002</v>
          </cell>
          <cell r="AR288">
            <v>3.7440059904095559E-3</v>
          </cell>
          <cell r="AS288">
            <v>0.15599999999999881</v>
          </cell>
          <cell r="AT288">
            <v>41.666600000000003</v>
          </cell>
          <cell r="AU288">
            <v>41.822600000000001</v>
          </cell>
          <cell r="AV288">
            <v>8.6443119862139404E-3</v>
          </cell>
          <cell r="AW288">
            <v>0.30599999999998723</v>
          </cell>
          <cell r="AX288">
            <v>35.399000000000001</v>
          </cell>
          <cell r="AY288">
            <v>35.704999999999991</v>
          </cell>
          <cell r="AZ288">
            <v>6.1440729245596645E-3</v>
          </cell>
          <cell r="BA288">
            <v>4.7142857142853857E-2</v>
          </cell>
          <cell r="BB288">
            <v>7.6729000000000003</v>
          </cell>
          <cell r="BC288">
            <v>7.7200428571428539</v>
          </cell>
        </row>
        <row r="289">
          <cell r="B289">
            <v>241</v>
          </cell>
          <cell r="C289">
            <v>61</v>
          </cell>
          <cell r="D289">
            <v>8.5415438875411677E-3</v>
          </cell>
          <cell r="E289">
            <v>0.51934722222222185</v>
          </cell>
          <cell r="F289">
            <v>60.802500000000002</v>
          </cell>
          <cell r="G289">
            <v>61.321847222222225</v>
          </cell>
          <cell r="H289">
            <v>1.1897685018105408E-2</v>
          </cell>
          <cell r="I289">
            <v>0.88022999999999774</v>
          </cell>
          <cell r="J289">
            <v>73.9833</v>
          </cell>
          <cell r="K289">
            <v>74.863529999999997</v>
          </cell>
          <cell r="L289">
            <v>1.5365544051727542E-2</v>
          </cell>
          <cell r="M289">
            <v>8.6077777777777698E-3</v>
          </cell>
          <cell r="N289">
            <v>0.56020000000000003</v>
          </cell>
          <cell r="O289">
            <v>0.5688077777777778</v>
          </cell>
          <cell r="P289">
            <v>8.1434670380510603E-3</v>
          </cell>
          <cell r="Q289">
            <v>0.88605888888888751</v>
          </cell>
          <cell r="R289">
            <v>108.8061</v>
          </cell>
          <cell r="S289">
            <v>109.69215888888888</v>
          </cell>
          <cell r="T289">
            <v>1.417947796835229E-2</v>
          </cell>
          <cell r="U289">
            <v>0.68153944444444647</v>
          </cell>
          <cell r="V289">
            <v>48.065199999999997</v>
          </cell>
          <cell r="W289">
            <v>48.746739444444444</v>
          </cell>
          <cell r="X289">
            <v>5.9314406521513282E-3</v>
          </cell>
          <cell r="Y289">
            <v>0.27195833333333402</v>
          </cell>
          <cell r="Z289">
            <v>45.850299999999997</v>
          </cell>
          <cell r="AA289">
            <v>46.122258333333335</v>
          </cell>
          <cell r="AB289">
            <v>1.0223597940943496E-2</v>
          </cell>
          <cell r="AC289">
            <v>0.50748611111111186</v>
          </cell>
          <cell r="AD289">
            <v>49.6387</v>
          </cell>
          <cell r="AE289">
            <v>50.146186111111113</v>
          </cell>
          <cell r="AF289">
            <v>8.4616247130523126E-3</v>
          </cell>
          <cell r="AG289">
            <v>0.14002888888888881</v>
          </cell>
          <cell r="AH289">
            <v>16.5487</v>
          </cell>
          <cell r="AI289">
            <v>16.688728888888889</v>
          </cell>
          <cell r="AJ289">
            <v>6.1929768605661004E-3</v>
          </cell>
          <cell r="AK289">
            <v>9.8471428571431277E-2</v>
          </cell>
          <cell r="AL289">
            <v>15.900499999999999</v>
          </cell>
          <cell r="AM289">
            <v>15.99897142857143</v>
          </cell>
          <cell r="AN289">
            <v>9.5832842386394477E-3</v>
          </cell>
          <cell r="AO289">
            <v>7.3199999999999682E-2</v>
          </cell>
          <cell r="AP289">
            <v>7.6383000000000001</v>
          </cell>
          <cell r="AQ289">
            <v>7.7115</v>
          </cell>
          <cell r="AR289">
            <v>3.8064060902497148E-3</v>
          </cell>
          <cell r="AS289">
            <v>0.1585999999999988</v>
          </cell>
          <cell r="AT289">
            <v>41.666600000000003</v>
          </cell>
          <cell r="AU289">
            <v>41.825200000000002</v>
          </cell>
          <cell r="AV289">
            <v>8.7883838526508391E-3</v>
          </cell>
          <cell r="AW289">
            <v>0.311099999999987</v>
          </cell>
          <cell r="AX289">
            <v>35.399000000000001</v>
          </cell>
          <cell r="AY289">
            <v>35.71009999999999</v>
          </cell>
          <cell r="AZ289">
            <v>6.2464741399689922E-3</v>
          </cell>
          <cell r="BA289">
            <v>4.7928571428568087E-2</v>
          </cell>
          <cell r="BB289">
            <v>7.6729000000000003</v>
          </cell>
          <cell r="BC289">
            <v>7.7208285714285685</v>
          </cell>
        </row>
        <row r="290">
          <cell r="B290">
            <v>242</v>
          </cell>
          <cell r="C290">
            <v>62</v>
          </cell>
          <cell r="D290">
            <v>8.6815691971729898E-3</v>
          </cell>
          <cell r="E290">
            <v>0.52786111111111067</v>
          </cell>
          <cell r="F290">
            <v>60.802500000000002</v>
          </cell>
          <cell r="G290">
            <v>61.33036111111111</v>
          </cell>
          <cell r="H290">
            <v>1.2092729034795659E-2</v>
          </cell>
          <cell r="I290">
            <v>0.89465999999999768</v>
          </cell>
          <cell r="J290">
            <v>73.9833</v>
          </cell>
          <cell r="K290">
            <v>74.877960000000002</v>
          </cell>
          <cell r="L290">
            <v>1.561743821650996E-2</v>
          </cell>
          <cell r="M290">
            <v>8.7488888888888807E-3</v>
          </cell>
          <cell r="N290">
            <v>0.56020000000000003</v>
          </cell>
          <cell r="O290">
            <v>0.56894888888888895</v>
          </cell>
          <cell r="P290">
            <v>8.2769664976912426E-3</v>
          </cell>
          <cell r="Q290">
            <v>0.90058444444444297</v>
          </cell>
          <cell r="R290">
            <v>108.8061</v>
          </cell>
          <cell r="S290">
            <v>109.70668444444445</v>
          </cell>
          <cell r="T290">
            <v>1.4411928426849871E-2</v>
          </cell>
          <cell r="U290">
            <v>0.69271222222222428</v>
          </cell>
          <cell r="V290">
            <v>48.065199999999997</v>
          </cell>
          <cell r="W290">
            <v>48.757912222222224</v>
          </cell>
          <cell r="X290">
            <v>6.0286773841538082E-3</v>
          </cell>
          <cell r="Y290">
            <v>0.27641666666666737</v>
          </cell>
          <cell r="Z290">
            <v>45.850299999999997</v>
          </cell>
          <cell r="AA290">
            <v>46.126716666666667</v>
          </cell>
          <cell r="AB290">
            <v>1.0391197907188471E-2</v>
          </cell>
          <cell r="AC290">
            <v>0.51580555555555629</v>
          </cell>
          <cell r="AD290">
            <v>49.6387</v>
          </cell>
          <cell r="AE290">
            <v>50.154505555555559</v>
          </cell>
          <cell r="AF290">
            <v>8.6003398722826786E-3</v>
          </cell>
          <cell r="AG290">
            <v>0.14232444444444436</v>
          </cell>
          <cell r="AH290">
            <v>16.5487</v>
          </cell>
          <cell r="AI290">
            <v>16.691024444444444</v>
          </cell>
          <cell r="AJ290">
            <v>6.2945010713950523E-3</v>
          </cell>
          <cell r="AK290">
            <v>0.10008571428571703</v>
          </cell>
          <cell r="AL290">
            <v>15.900499999999999</v>
          </cell>
          <cell r="AM290">
            <v>16.000585714285716</v>
          </cell>
          <cell r="AN290">
            <v>9.7403872589450109E-3</v>
          </cell>
          <cell r="AO290">
            <v>7.4399999999999675E-2</v>
          </cell>
          <cell r="AP290">
            <v>7.6383000000000001</v>
          </cell>
          <cell r="AQ290">
            <v>7.7126999999999999</v>
          </cell>
          <cell r="AR290">
            <v>3.8688061900898742E-3</v>
          </cell>
          <cell r="AS290">
            <v>0.16119999999999876</v>
          </cell>
          <cell r="AT290">
            <v>41.666600000000003</v>
          </cell>
          <cell r="AU290">
            <v>41.827800000000003</v>
          </cell>
          <cell r="AV290">
            <v>8.9324557190877379E-3</v>
          </cell>
          <cell r="AW290">
            <v>0.31619999999998682</v>
          </cell>
          <cell r="AX290">
            <v>35.399000000000001</v>
          </cell>
          <cell r="AY290">
            <v>35.715199999999989</v>
          </cell>
          <cell r="AZ290">
            <v>6.34887535537832E-3</v>
          </cell>
          <cell r="BA290">
            <v>4.8714285714282317E-2</v>
          </cell>
          <cell r="BB290">
            <v>7.6729000000000003</v>
          </cell>
          <cell r="BC290">
            <v>7.7216142857142822</v>
          </cell>
        </row>
        <row r="291">
          <cell r="B291">
            <v>243</v>
          </cell>
          <cell r="C291">
            <v>63</v>
          </cell>
          <cell r="D291">
            <v>8.821594506804812E-3</v>
          </cell>
          <cell r="E291">
            <v>0.5363749999999996</v>
          </cell>
          <cell r="F291">
            <v>60.802500000000002</v>
          </cell>
          <cell r="G291">
            <v>61.338875000000002</v>
          </cell>
          <cell r="H291">
            <v>1.2287773051485913E-2</v>
          </cell>
          <cell r="I291">
            <v>0.90908999999999762</v>
          </cell>
          <cell r="J291">
            <v>73.9833</v>
          </cell>
          <cell r="K291">
            <v>74.892389999999992</v>
          </cell>
          <cell r="L291">
            <v>1.5869332381292379E-2</v>
          </cell>
          <cell r="M291">
            <v>8.8899999999999934E-3</v>
          </cell>
          <cell r="N291">
            <v>0.56020000000000003</v>
          </cell>
          <cell r="O291">
            <v>0.56908999999999998</v>
          </cell>
          <cell r="P291">
            <v>8.4104659573314231E-3</v>
          </cell>
          <cell r="Q291">
            <v>0.91510999999999854</v>
          </cell>
          <cell r="R291">
            <v>108.8061</v>
          </cell>
          <cell r="S291">
            <v>109.72121</v>
          </cell>
          <cell r="T291">
            <v>1.4644378885347448E-2</v>
          </cell>
          <cell r="U291">
            <v>0.7038850000000022</v>
          </cell>
          <cell r="V291">
            <v>48.065199999999997</v>
          </cell>
          <cell r="W291">
            <v>48.769084999999997</v>
          </cell>
          <cell r="X291">
            <v>6.1259141161562882E-3</v>
          </cell>
          <cell r="Y291">
            <v>0.28087500000000071</v>
          </cell>
          <cell r="Z291">
            <v>45.850299999999997</v>
          </cell>
          <cell r="AA291">
            <v>46.131174999999999</v>
          </cell>
          <cell r="AB291">
            <v>1.0558797873433447E-2</v>
          </cell>
          <cell r="AC291">
            <v>0.52412500000000084</v>
          </cell>
          <cell r="AD291">
            <v>49.6387</v>
          </cell>
          <cell r="AE291">
            <v>50.162824999999998</v>
          </cell>
          <cell r="AF291">
            <v>8.7390550315130447E-3</v>
          </cell>
          <cell r="AG291">
            <v>0.14461999999999992</v>
          </cell>
          <cell r="AH291">
            <v>16.5487</v>
          </cell>
          <cell r="AI291">
            <v>16.69332</v>
          </cell>
          <cell r="AJ291">
            <v>6.3960252822240059E-3</v>
          </cell>
          <cell r="AK291">
            <v>0.10170000000000279</v>
          </cell>
          <cell r="AL291">
            <v>15.900499999999999</v>
          </cell>
          <cell r="AM291">
            <v>16.002200000000002</v>
          </cell>
          <cell r="AN291">
            <v>9.8974902792505759E-3</v>
          </cell>
          <cell r="AO291">
            <v>7.5599999999999667E-2</v>
          </cell>
          <cell r="AP291">
            <v>7.6383000000000001</v>
          </cell>
          <cell r="AQ291">
            <v>7.7138999999999998</v>
          </cell>
          <cell r="AR291">
            <v>3.9312062899300336E-3</v>
          </cell>
          <cell r="AS291">
            <v>0.16379999999999875</v>
          </cell>
          <cell r="AT291">
            <v>41.666600000000003</v>
          </cell>
          <cell r="AU291">
            <v>41.830400000000004</v>
          </cell>
          <cell r="AV291">
            <v>9.0765275855246384E-3</v>
          </cell>
          <cell r="AW291">
            <v>0.3212999999999866</v>
          </cell>
          <cell r="AX291">
            <v>35.399000000000001</v>
          </cell>
          <cell r="AY291">
            <v>35.720299999999988</v>
          </cell>
          <cell r="AZ291">
            <v>6.4512765707876478E-3</v>
          </cell>
          <cell r="BA291">
            <v>4.9499999999996547E-2</v>
          </cell>
          <cell r="BB291">
            <v>7.6729000000000003</v>
          </cell>
          <cell r="BC291">
            <v>7.7223999999999968</v>
          </cell>
        </row>
        <row r="292">
          <cell r="B292">
            <v>244</v>
          </cell>
          <cell r="C292">
            <v>64</v>
          </cell>
          <cell r="D292">
            <v>8.9616198164366341E-3</v>
          </cell>
          <cell r="E292">
            <v>0.54488888888888853</v>
          </cell>
          <cell r="F292">
            <v>60.802500000000002</v>
          </cell>
          <cell r="G292">
            <v>61.347388888888894</v>
          </cell>
          <cell r="H292">
            <v>1.2482817068176165E-2</v>
          </cell>
          <cell r="I292">
            <v>0.92351999999999757</v>
          </cell>
          <cell r="J292">
            <v>73.9833</v>
          </cell>
          <cell r="K292">
            <v>74.906819999999996</v>
          </cell>
          <cell r="L292">
            <v>1.6121226546074799E-2</v>
          </cell>
          <cell r="M292">
            <v>9.0311111111111026E-3</v>
          </cell>
          <cell r="N292">
            <v>0.56020000000000003</v>
          </cell>
          <cell r="O292">
            <v>0.56923111111111113</v>
          </cell>
          <cell r="P292">
            <v>8.5439654169716037E-3</v>
          </cell>
          <cell r="Q292">
            <v>0.92963555555555411</v>
          </cell>
          <cell r="R292">
            <v>108.8061</v>
          </cell>
          <cell r="S292">
            <v>109.73573555555555</v>
          </cell>
          <cell r="T292">
            <v>1.4876829343845027E-2</v>
          </cell>
          <cell r="U292">
            <v>0.7150577777777799</v>
          </cell>
          <cell r="V292">
            <v>48.065199999999997</v>
          </cell>
          <cell r="W292">
            <v>48.780257777777777</v>
          </cell>
          <cell r="X292">
            <v>6.22315084815877E-3</v>
          </cell>
          <cell r="Y292">
            <v>0.28533333333333405</v>
          </cell>
          <cell r="Z292">
            <v>45.850299999999997</v>
          </cell>
          <cell r="AA292">
            <v>46.135633333333331</v>
          </cell>
          <cell r="AB292">
            <v>1.0726397839678421E-2</v>
          </cell>
          <cell r="AC292">
            <v>0.53244444444444528</v>
          </cell>
          <cell r="AD292">
            <v>49.6387</v>
          </cell>
          <cell r="AE292">
            <v>50.171144444444444</v>
          </cell>
          <cell r="AF292">
            <v>8.8777701907434108E-3</v>
          </cell>
          <cell r="AG292">
            <v>0.14691555555555549</v>
          </cell>
          <cell r="AH292">
            <v>16.5487</v>
          </cell>
          <cell r="AI292">
            <v>16.695615555555555</v>
          </cell>
          <cell r="AJ292">
            <v>6.4975494930529579E-3</v>
          </cell>
          <cell r="AK292">
            <v>0.10331428571428855</v>
          </cell>
          <cell r="AL292">
            <v>15.900499999999999</v>
          </cell>
          <cell r="AM292">
            <v>16.003814285714288</v>
          </cell>
          <cell r="AN292">
            <v>1.0054593299556141E-2</v>
          </cell>
          <cell r="AO292">
            <v>7.679999999999966E-2</v>
          </cell>
          <cell r="AP292">
            <v>7.6383000000000001</v>
          </cell>
          <cell r="AQ292">
            <v>7.7150999999999996</v>
          </cell>
          <cell r="AR292">
            <v>3.9936063897701929E-3</v>
          </cell>
          <cell r="AS292">
            <v>0.16639999999999872</v>
          </cell>
          <cell r="AT292">
            <v>41.666600000000003</v>
          </cell>
          <cell r="AU292">
            <v>41.832999999999998</v>
          </cell>
          <cell r="AV292">
            <v>9.2205994519615354E-3</v>
          </cell>
          <cell r="AW292">
            <v>0.32639999999998637</v>
          </cell>
          <cell r="AX292">
            <v>35.399000000000001</v>
          </cell>
          <cell r="AY292">
            <v>35.725399999999986</v>
          </cell>
          <cell r="AZ292">
            <v>6.5536777861969755E-3</v>
          </cell>
          <cell r="BA292">
            <v>5.0285714285710777E-2</v>
          </cell>
          <cell r="BB292">
            <v>7.6729000000000003</v>
          </cell>
          <cell r="BC292">
            <v>7.7231857142857114</v>
          </cell>
        </row>
        <row r="293">
          <cell r="B293">
            <v>245</v>
          </cell>
          <cell r="C293">
            <v>65</v>
          </cell>
          <cell r="D293">
            <v>9.1016451260684562E-3</v>
          </cell>
          <cell r="E293">
            <v>0.55340277777777735</v>
          </cell>
          <cell r="F293">
            <v>60.802500000000002</v>
          </cell>
          <cell r="G293">
            <v>61.355902777777779</v>
          </cell>
          <cell r="H293">
            <v>1.2677861084866418E-2</v>
          </cell>
          <cell r="I293">
            <v>0.93794999999999762</v>
          </cell>
          <cell r="J293">
            <v>73.9833</v>
          </cell>
          <cell r="K293">
            <v>74.921250000000001</v>
          </cell>
          <cell r="L293">
            <v>1.6373120710857218E-2</v>
          </cell>
          <cell r="M293">
            <v>9.1722222222222136E-3</v>
          </cell>
          <cell r="N293">
            <v>0.56020000000000003</v>
          </cell>
          <cell r="O293">
            <v>0.56937222222222228</v>
          </cell>
          <cell r="P293">
            <v>8.6774648766117859E-3</v>
          </cell>
          <cell r="Q293">
            <v>0.94416111111110956</v>
          </cell>
          <cell r="R293">
            <v>108.8061</v>
          </cell>
          <cell r="S293">
            <v>109.75026111111112</v>
          </cell>
          <cell r="T293">
            <v>1.5109279802342605E-2</v>
          </cell>
          <cell r="U293">
            <v>0.72623055555555771</v>
          </cell>
          <cell r="V293">
            <v>48.065199999999997</v>
          </cell>
          <cell r="W293">
            <v>48.791430555555557</v>
          </cell>
          <cell r="X293">
            <v>6.3203875801612509E-3</v>
          </cell>
          <cell r="Y293">
            <v>0.28979166666666739</v>
          </cell>
          <cell r="Z293">
            <v>45.850299999999997</v>
          </cell>
          <cell r="AA293">
            <v>46.140091666666663</v>
          </cell>
          <cell r="AB293">
            <v>1.0893997805923396E-2</v>
          </cell>
          <cell r="AC293">
            <v>0.54076388888888971</v>
          </cell>
          <cell r="AD293">
            <v>49.6387</v>
          </cell>
          <cell r="AE293">
            <v>50.17946388888889</v>
          </cell>
          <cell r="AF293">
            <v>9.0164853499737768E-3</v>
          </cell>
          <cell r="AG293">
            <v>0.14921111111111104</v>
          </cell>
          <cell r="AH293">
            <v>16.5487</v>
          </cell>
          <cell r="AI293">
            <v>16.697911111111111</v>
          </cell>
          <cell r="AJ293">
            <v>6.5990737038819098E-3</v>
          </cell>
          <cell r="AK293">
            <v>0.1049285714285743</v>
          </cell>
          <cell r="AL293">
            <v>15.900499999999999</v>
          </cell>
          <cell r="AM293">
            <v>16.005428571428574</v>
          </cell>
          <cell r="AN293">
            <v>1.0211696319861704E-2</v>
          </cell>
          <cell r="AO293">
            <v>7.7999999999999653E-2</v>
          </cell>
          <cell r="AP293">
            <v>7.6383000000000001</v>
          </cell>
          <cell r="AQ293">
            <v>7.7162999999999995</v>
          </cell>
          <cell r="AR293">
            <v>4.0560064896103523E-3</v>
          </cell>
          <cell r="AS293">
            <v>0.16899999999999871</v>
          </cell>
          <cell r="AT293">
            <v>41.666600000000003</v>
          </cell>
          <cell r="AU293">
            <v>41.835599999999999</v>
          </cell>
          <cell r="AV293">
            <v>9.3646713183984341E-3</v>
          </cell>
          <cell r="AW293">
            <v>0.33149999999998619</v>
          </cell>
          <cell r="AX293">
            <v>35.399000000000001</v>
          </cell>
          <cell r="AY293">
            <v>35.730499999999985</v>
          </cell>
          <cell r="AZ293">
            <v>6.6560790016063024E-3</v>
          </cell>
          <cell r="BA293">
            <v>5.1071428571425007E-2</v>
          </cell>
          <cell r="BB293">
            <v>7.6729000000000003</v>
          </cell>
          <cell r="BC293">
            <v>7.7239714285714252</v>
          </cell>
        </row>
        <row r="294">
          <cell r="B294">
            <v>246</v>
          </cell>
          <cell r="C294">
            <v>66</v>
          </cell>
          <cell r="D294">
            <v>9.2416704357002784E-3</v>
          </cell>
          <cell r="E294">
            <v>0.56191666666666629</v>
          </cell>
          <cell r="F294">
            <v>60.802500000000002</v>
          </cell>
          <cell r="G294">
            <v>61.364416666666671</v>
          </cell>
          <cell r="H294">
            <v>1.287290510155667E-2</v>
          </cell>
          <cell r="I294">
            <v>0.95237999999999756</v>
          </cell>
          <cell r="J294">
            <v>73.9833</v>
          </cell>
          <cell r="K294">
            <v>74.935679999999991</v>
          </cell>
          <cell r="L294">
            <v>1.6625014875639638E-2</v>
          </cell>
          <cell r="M294">
            <v>9.3133333333333245E-3</v>
          </cell>
          <cell r="N294">
            <v>0.56020000000000003</v>
          </cell>
          <cell r="O294">
            <v>0.56951333333333332</v>
          </cell>
          <cell r="P294">
            <v>8.8109643362519665E-3</v>
          </cell>
          <cell r="Q294">
            <v>0.95868666666666513</v>
          </cell>
          <cell r="R294">
            <v>108.8061</v>
          </cell>
          <cell r="S294">
            <v>109.76478666666667</v>
          </cell>
          <cell r="T294">
            <v>1.5341730260840182E-2</v>
          </cell>
          <cell r="U294">
            <v>0.73740333333333552</v>
          </cell>
          <cell r="V294">
            <v>48.065199999999997</v>
          </cell>
          <cell r="W294">
            <v>48.80260333333333</v>
          </cell>
          <cell r="X294">
            <v>6.4176243121637317E-3</v>
          </cell>
          <cell r="Y294">
            <v>0.29425000000000073</v>
          </cell>
          <cell r="Z294">
            <v>45.850299999999997</v>
          </cell>
          <cell r="AA294">
            <v>46.144549999999995</v>
          </cell>
          <cell r="AB294">
            <v>1.1061597772168372E-2</v>
          </cell>
          <cell r="AC294">
            <v>0.54908333333333414</v>
          </cell>
          <cell r="AD294">
            <v>49.6387</v>
          </cell>
          <cell r="AE294">
            <v>50.187783333333336</v>
          </cell>
          <cell r="AF294">
            <v>9.1552005092041429E-3</v>
          </cell>
          <cell r="AG294">
            <v>0.1515066666666666</v>
          </cell>
          <cell r="AH294">
            <v>16.5487</v>
          </cell>
          <cell r="AI294">
            <v>16.700206666666666</v>
          </cell>
          <cell r="AJ294">
            <v>6.7005979147108635E-3</v>
          </cell>
          <cell r="AK294">
            <v>0.10654285714286006</v>
          </cell>
          <cell r="AL294">
            <v>15.900499999999999</v>
          </cell>
          <cell r="AM294">
            <v>16.00704285714286</v>
          </cell>
          <cell r="AN294">
            <v>1.0368799340167269E-2</v>
          </cell>
          <cell r="AO294">
            <v>7.9199999999999646E-2</v>
          </cell>
          <cell r="AP294">
            <v>7.6383000000000001</v>
          </cell>
          <cell r="AQ294">
            <v>7.7174999999999994</v>
          </cell>
          <cell r="AR294">
            <v>4.1184065894505116E-3</v>
          </cell>
          <cell r="AS294">
            <v>0.1715999999999987</v>
          </cell>
          <cell r="AT294">
            <v>41.666600000000003</v>
          </cell>
          <cell r="AU294">
            <v>41.838200000000001</v>
          </cell>
          <cell r="AV294">
            <v>9.5087431848353329E-3</v>
          </cell>
          <cell r="AW294">
            <v>0.33659999999998597</v>
          </cell>
          <cell r="AX294">
            <v>35.399000000000001</v>
          </cell>
          <cell r="AY294">
            <v>35.735599999999984</v>
          </cell>
          <cell r="AZ294">
            <v>6.758480217015631E-3</v>
          </cell>
          <cell r="BA294">
            <v>5.1857142857139236E-2</v>
          </cell>
          <cell r="BB294">
            <v>7.6729000000000003</v>
          </cell>
          <cell r="BC294">
            <v>7.7247571428571398</v>
          </cell>
        </row>
        <row r="295">
          <cell r="B295">
            <v>247</v>
          </cell>
          <cell r="C295">
            <v>67</v>
          </cell>
          <cell r="D295">
            <v>9.3816957453321005E-3</v>
          </cell>
          <cell r="E295">
            <v>0.57043055555555511</v>
          </cell>
          <cell r="F295">
            <v>60.802500000000002</v>
          </cell>
          <cell r="G295">
            <v>61.372930555555556</v>
          </cell>
          <cell r="H295">
            <v>1.3067949118246923E-2</v>
          </cell>
          <cell r="I295">
            <v>0.9668099999999975</v>
          </cell>
          <cell r="J295">
            <v>73.9833</v>
          </cell>
          <cell r="K295">
            <v>74.950109999999995</v>
          </cell>
          <cell r="L295">
            <v>1.6876909040422054E-2</v>
          </cell>
          <cell r="M295">
            <v>9.4544444444444372E-3</v>
          </cell>
          <cell r="N295">
            <v>0.56020000000000003</v>
          </cell>
          <cell r="O295">
            <v>0.56965444444444446</v>
          </cell>
          <cell r="P295">
            <v>8.9444637958921488E-3</v>
          </cell>
          <cell r="Q295">
            <v>0.9732122222222207</v>
          </cell>
          <cell r="R295">
            <v>108.8061</v>
          </cell>
          <cell r="S295">
            <v>109.77931222222222</v>
          </cell>
          <cell r="T295">
            <v>1.5574180719337763E-2</v>
          </cell>
          <cell r="U295">
            <v>0.74857611111111344</v>
          </cell>
          <cell r="V295">
            <v>48.065199999999997</v>
          </cell>
          <cell r="W295">
            <v>48.81377611111111</v>
          </cell>
          <cell r="X295">
            <v>6.5148610441662117E-3</v>
          </cell>
          <cell r="Y295">
            <v>0.29870833333333408</v>
          </cell>
          <cell r="Z295">
            <v>45.850299999999997</v>
          </cell>
          <cell r="AA295">
            <v>46.149008333333335</v>
          </cell>
          <cell r="AB295">
            <v>1.1229197738413348E-2</v>
          </cell>
          <cell r="AC295">
            <v>0.55740277777777858</v>
          </cell>
          <cell r="AD295">
            <v>49.6387</v>
          </cell>
          <cell r="AE295">
            <v>50.196102777777782</v>
          </cell>
          <cell r="AF295">
            <v>9.2939156684345089E-3</v>
          </cell>
          <cell r="AG295">
            <v>0.15380222222222215</v>
          </cell>
          <cell r="AH295">
            <v>16.5487</v>
          </cell>
          <cell r="AI295">
            <v>16.702502222222222</v>
          </cell>
          <cell r="AJ295">
            <v>6.8021221255398154E-3</v>
          </cell>
          <cell r="AK295">
            <v>0.10815714285714582</v>
          </cell>
          <cell r="AL295">
            <v>15.900499999999999</v>
          </cell>
          <cell r="AM295">
            <v>16.008657142857146</v>
          </cell>
          <cell r="AN295">
            <v>1.0525902360472834E-2</v>
          </cell>
          <cell r="AO295">
            <v>8.0399999999999652E-2</v>
          </cell>
          <cell r="AP295">
            <v>7.6383000000000001</v>
          </cell>
          <cell r="AQ295">
            <v>7.7187000000000001</v>
          </cell>
          <cell r="AR295">
            <v>4.180806689290671E-3</v>
          </cell>
          <cell r="AS295">
            <v>0.17419999999999866</v>
          </cell>
          <cell r="AT295">
            <v>41.666600000000003</v>
          </cell>
          <cell r="AU295">
            <v>41.840800000000002</v>
          </cell>
          <cell r="AV295">
            <v>9.6528150512722333E-3</v>
          </cell>
          <cell r="AW295">
            <v>0.34169999999998574</v>
          </cell>
          <cell r="AX295">
            <v>35.399000000000001</v>
          </cell>
          <cell r="AY295">
            <v>35.74069999999999</v>
          </cell>
          <cell r="AZ295">
            <v>6.8608814324249579E-3</v>
          </cell>
          <cell r="BA295">
            <v>5.2642857142853473E-2</v>
          </cell>
          <cell r="BB295">
            <v>7.6729000000000003</v>
          </cell>
          <cell r="BC295">
            <v>7.7255428571428535</v>
          </cell>
        </row>
        <row r="296">
          <cell r="B296">
            <v>248</v>
          </cell>
          <cell r="C296">
            <v>68</v>
          </cell>
          <cell r="D296">
            <v>9.5217210549639244E-3</v>
          </cell>
          <cell r="E296">
            <v>0.57894444444444404</v>
          </cell>
          <cell r="F296">
            <v>60.802500000000002</v>
          </cell>
          <cell r="G296">
            <v>61.381444444444448</v>
          </cell>
          <cell r="H296">
            <v>1.3262993134937175E-2</v>
          </cell>
          <cell r="I296">
            <v>0.98123999999999745</v>
          </cell>
          <cell r="J296">
            <v>73.9833</v>
          </cell>
          <cell r="K296">
            <v>74.96454</v>
          </cell>
          <cell r="L296">
            <v>1.7128803205204473E-2</v>
          </cell>
          <cell r="M296">
            <v>9.5955555555555481E-3</v>
          </cell>
          <cell r="N296">
            <v>0.56020000000000003</v>
          </cell>
          <cell r="O296">
            <v>0.56979555555555561</v>
          </cell>
          <cell r="P296">
            <v>9.0779632555323293E-3</v>
          </cell>
          <cell r="Q296">
            <v>0.98773777777777616</v>
          </cell>
          <cell r="R296">
            <v>108.8061</v>
          </cell>
          <cell r="S296">
            <v>109.79383777777778</v>
          </cell>
          <cell r="T296">
            <v>1.5806631177835338E-2</v>
          </cell>
          <cell r="U296">
            <v>0.75974888888889125</v>
          </cell>
          <cell r="V296">
            <v>48.065199999999997</v>
          </cell>
          <cell r="W296">
            <v>48.824948888888891</v>
          </cell>
          <cell r="X296">
            <v>6.6120977761686926E-3</v>
          </cell>
          <cell r="Y296">
            <v>0.30316666666666742</v>
          </cell>
          <cell r="Z296">
            <v>45.850299999999997</v>
          </cell>
          <cell r="AA296">
            <v>46.153466666666667</v>
          </cell>
          <cell r="AB296">
            <v>1.1396797704658321E-2</v>
          </cell>
          <cell r="AC296">
            <v>0.56572222222222313</v>
          </cell>
          <cell r="AD296">
            <v>49.6387</v>
          </cell>
          <cell r="AE296">
            <v>50.20442222222222</v>
          </cell>
          <cell r="AF296">
            <v>9.4326308276648733E-3</v>
          </cell>
          <cell r="AG296">
            <v>0.1560977777777777</v>
          </cell>
          <cell r="AH296">
            <v>16.5487</v>
          </cell>
          <cell r="AI296">
            <v>16.704797777777777</v>
          </cell>
          <cell r="AJ296">
            <v>6.9036463363687673E-3</v>
          </cell>
          <cell r="AK296">
            <v>0.10977142857143159</v>
          </cell>
          <cell r="AL296">
            <v>15.900499999999999</v>
          </cell>
          <cell r="AM296">
            <v>16.010271428571432</v>
          </cell>
          <cell r="AN296">
            <v>1.0683005380778399E-2</v>
          </cell>
          <cell r="AO296">
            <v>8.1599999999999645E-2</v>
          </cell>
          <cell r="AP296">
            <v>7.6383000000000001</v>
          </cell>
          <cell r="AQ296">
            <v>7.7199</v>
          </cell>
          <cell r="AR296">
            <v>4.2432067891308295E-3</v>
          </cell>
          <cell r="AS296">
            <v>0.17679999999999865</v>
          </cell>
          <cell r="AT296">
            <v>41.666600000000003</v>
          </cell>
          <cell r="AU296">
            <v>41.843400000000003</v>
          </cell>
          <cell r="AV296">
            <v>9.7968869177091321E-3</v>
          </cell>
          <cell r="AW296">
            <v>0.34679999999998551</v>
          </cell>
          <cell r="AX296">
            <v>35.399000000000001</v>
          </cell>
          <cell r="AY296">
            <v>35.745799999999988</v>
          </cell>
          <cell r="AZ296">
            <v>6.9632826478342865E-3</v>
          </cell>
          <cell r="BA296">
            <v>5.3428571428567703E-2</v>
          </cell>
          <cell r="BB296">
            <v>7.6729000000000003</v>
          </cell>
          <cell r="BC296">
            <v>7.7263285714285681</v>
          </cell>
        </row>
        <row r="297">
          <cell r="B297">
            <v>249</v>
          </cell>
          <cell r="C297">
            <v>69</v>
          </cell>
          <cell r="D297">
            <v>9.6617463645957448E-3</v>
          </cell>
          <cell r="E297">
            <v>0.58745833333333286</v>
          </cell>
          <cell r="F297">
            <v>60.802500000000002</v>
          </cell>
          <cell r="G297">
            <v>61.389958333333333</v>
          </cell>
          <cell r="H297">
            <v>1.3458037151627428E-2</v>
          </cell>
          <cell r="I297">
            <v>0.99566999999999739</v>
          </cell>
          <cell r="J297">
            <v>73.9833</v>
          </cell>
          <cell r="K297">
            <v>74.978970000000004</v>
          </cell>
          <cell r="L297">
            <v>1.7380697369986892E-2</v>
          </cell>
          <cell r="M297">
            <v>9.7366666666666574E-3</v>
          </cell>
          <cell r="N297">
            <v>0.56020000000000003</v>
          </cell>
          <cell r="O297">
            <v>0.56993666666666665</v>
          </cell>
          <cell r="P297">
            <v>9.2114627151725116E-3</v>
          </cell>
          <cell r="Q297">
            <v>1.0022633333333317</v>
          </cell>
          <cell r="R297">
            <v>108.8061</v>
          </cell>
          <cell r="S297">
            <v>109.80836333333333</v>
          </cell>
          <cell r="T297">
            <v>1.6039081636332921E-2</v>
          </cell>
          <cell r="U297">
            <v>0.77092166666666895</v>
          </cell>
          <cell r="V297">
            <v>48.065199999999997</v>
          </cell>
          <cell r="W297">
            <v>48.836121666666664</v>
          </cell>
          <cell r="X297">
            <v>6.7093345081711744E-3</v>
          </cell>
          <cell r="Y297">
            <v>0.30762500000000076</v>
          </cell>
          <cell r="Z297">
            <v>45.850299999999997</v>
          </cell>
          <cell r="AA297">
            <v>46.157924999999999</v>
          </cell>
          <cell r="AB297">
            <v>1.1564397670903297E-2</v>
          </cell>
          <cell r="AC297">
            <v>0.57404166666666756</v>
          </cell>
          <cell r="AD297">
            <v>49.6387</v>
          </cell>
          <cell r="AE297">
            <v>50.212741666666666</v>
          </cell>
          <cell r="AF297">
            <v>9.5713459868952393E-3</v>
          </cell>
          <cell r="AG297">
            <v>0.15839333333333325</v>
          </cell>
          <cell r="AH297">
            <v>16.5487</v>
          </cell>
          <cell r="AI297">
            <v>16.707093333333333</v>
          </cell>
          <cell r="AJ297">
            <v>7.0051705471977201E-3</v>
          </cell>
          <cell r="AK297">
            <v>0.11138571428571734</v>
          </cell>
          <cell r="AL297">
            <v>15.900499999999999</v>
          </cell>
          <cell r="AM297">
            <v>16.011885714285718</v>
          </cell>
          <cell r="AN297">
            <v>1.0840108401083964E-2</v>
          </cell>
          <cell r="AO297">
            <v>8.2799999999999638E-2</v>
          </cell>
          <cell r="AP297">
            <v>7.6383000000000001</v>
          </cell>
          <cell r="AQ297">
            <v>7.7210999999999999</v>
          </cell>
          <cell r="AR297">
            <v>4.3056068889709889E-3</v>
          </cell>
          <cell r="AS297">
            <v>0.17939999999999862</v>
          </cell>
          <cell r="AT297">
            <v>41.666600000000003</v>
          </cell>
          <cell r="AU297">
            <v>41.846000000000004</v>
          </cell>
          <cell r="AV297">
            <v>9.9409587841460291E-3</v>
          </cell>
          <cell r="AW297">
            <v>0.35189999999998534</v>
          </cell>
          <cell r="AX297">
            <v>35.399000000000001</v>
          </cell>
          <cell r="AY297">
            <v>35.750899999999987</v>
          </cell>
          <cell r="AZ297">
            <v>7.0656838632436134E-3</v>
          </cell>
          <cell r="BA297">
            <v>5.4214285714281933E-2</v>
          </cell>
          <cell r="BB297">
            <v>7.6729000000000003</v>
          </cell>
          <cell r="BC297">
            <v>7.7271142857142818</v>
          </cell>
        </row>
        <row r="298">
          <cell r="B298">
            <v>250</v>
          </cell>
          <cell r="C298">
            <v>70</v>
          </cell>
          <cell r="D298">
            <v>9.8017716742275687E-3</v>
          </cell>
          <cell r="E298">
            <v>0.59597222222222179</v>
          </cell>
          <cell r="F298">
            <v>60.802500000000002</v>
          </cell>
          <cell r="G298">
            <v>61.398472222222225</v>
          </cell>
          <cell r="H298">
            <v>1.365308116831768E-2</v>
          </cell>
          <cell r="I298">
            <v>1.0100999999999973</v>
          </cell>
          <cell r="J298">
            <v>73.9833</v>
          </cell>
          <cell r="K298">
            <v>74.993399999999994</v>
          </cell>
          <cell r="L298">
            <v>1.7632591534769312E-2</v>
          </cell>
          <cell r="M298">
            <v>9.8777777777777701E-3</v>
          </cell>
          <cell r="N298">
            <v>0.56020000000000003</v>
          </cell>
          <cell r="O298">
            <v>0.57007777777777779</v>
          </cell>
          <cell r="P298">
            <v>9.3449621748126922E-3</v>
          </cell>
          <cell r="Q298">
            <v>1.0167888888888872</v>
          </cell>
          <cell r="R298">
            <v>108.8061</v>
          </cell>
          <cell r="S298">
            <v>109.82288888888888</v>
          </cell>
          <cell r="T298">
            <v>1.6271532094830499E-2</v>
          </cell>
          <cell r="U298">
            <v>0.78209444444444687</v>
          </cell>
          <cell r="V298">
            <v>48.065199999999997</v>
          </cell>
          <cell r="W298">
            <v>48.847294444444444</v>
          </cell>
          <cell r="X298">
            <v>6.8065712401736544E-3</v>
          </cell>
          <cell r="Y298">
            <v>0.3120833333333341</v>
          </cell>
          <cell r="Z298">
            <v>45.850299999999997</v>
          </cell>
          <cell r="AA298">
            <v>46.162383333333331</v>
          </cell>
          <cell r="AB298">
            <v>1.1731997637148273E-2</v>
          </cell>
          <cell r="AC298">
            <v>0.582361111111112</v>
          </cell>
          <cell r="AD298">
            <v>49.6387</v>
          </cell>
          <cell r="AE298">
            <v>50.221061111111112</v>
          </cell>
          <cell r="AF298">
            <v>9.7100611461256054E-3</v>
          </cell>
          <cell r="AG298">
            <v>0.1606888888888888</v>
          </cell>
          <cell r="AH298">
            <v>16.5487</v>
          </cell>
          <cell r="AI298">
            <v>16.709388888888888</v>
          </cell>
          <cell r="AJ298">
            <v>7.1066947580266729E-3</v>
          </cell>
          <cell r="AK298">
            <v>0.1130000000000031</v>
          </cell>
          <cell r="AL298">
            <v>15.900499999999999</v>
          </cell>
          <cell r="AM298">
            <v>16.013500000000001</v>
          </cell>
          <cell r="AN298">
            <v>1.0997211421389529E-2</v>
          </cell>
          <cell r="AO298">
            <v>8.3999999999999631E-2</v>
          </cell>
          <cell r="AP298">
            <v>7.6383000000000001</v>
          </cell>
          <cell r="AQ298">
            <v>7.7222999999999997</v>
          </cell>
          <cell r="AR298">
            <v>4.3680069888111482E-3</v>
          </cell>
          <cell r="AS298">
            <v>0.18199999999999861</v>
          </cell>
          <cell r="AT298">
            <v>41.666600000000003</v>
          </cell>
          <cell r="AU298">
            <v>41.848600000000005</v>
          </cell>
          <cell r="AV298">
            <v>1.008503065058293E-2</v>
          </cell>
          <cell r="AW298">
            <v>0.35699999999998511</v>
          </cell>
          <cell r="AX298">
            <v>35.399000000000001</v>
          </cell>
          <cell r="AY298">
            <v>35.755999999999986</v>
          </cell>
          <cell r="AZ298">
            <v>7.1680850786529421E-3</v>
          </cell>
          <cell r="BA298">
            <v>5.4999999999996163E-2</v>
          </cell>
          <cell r="BB298">
            <v>7.6729000000000003</v>
          </cell>
          <cell r="BC298">
            <v>7.7278999999999964</v>
          </cell>
        </row>
        <row r="299">
          <cell r="B299">
            <v>251</v>
          </cell>
          <cell r="C299">
            <v>71</v>
          </cell>
          <cell r="D299">
            <v>9.9417969838593908E-3</v>
          </cell>
          <cell r="E299">
            <v>0.60448611111111061</v>
          </cell>
          <cell r="F299">
            <v>60.802500000000002</v>
          </cell>
          <cell r="G299">
            <v>61.406986111111109</v>
          </cell>
          <cell r="H299">
            <v>1.3848125185007934E-2</v>
          </cell>
          <cell r="I299">
            <v>1.0245299999999973</v>
          </cell>
          <cell r="J299">
            <v>73.9833</v>
          </cell>
          <cell r="K299">
            <v>75.007829999999998</v>
          </cell>
          <cell r="L299">
            <v>1.7884485699551731E-2</v>
          </cell>
          <cell r="M299">
            <v>1.0018888888888881E-2</v>
          </cell>
          <cell r="N299">
            <v>0.56020000000000003</v>
          </cell>
          <cell r="O299">
            <v>0.57021888888888894</v>
          </cell>
          <cell r="P299">
            <v>9.4784616344528744E-3</v>
          </cell>
          <cell r="Q299">
            <v>1.0313144444444429</v>
          </cell>
          <cell r="R299">
            <v>108.8061</v>
          </cell>
          <cell r="S299">
            <v>109.83741444444445</v>
          </cell>
          <cell r="T299">
            <v>1.6503982553328075E-2</v>
          </cell>
          <cell r="U299">
            <v>0.79326722222222468</v>
          </cell>
          <cell r="V299">
            <v>48.065199999999997</v>
          </cell>
          <cell r="W299">
            <v>48.858467222222224</v>
          </cell>
          <cell r="X299">
            <v>6.9038079721761344E-3</v>
          </cell>
          <cell r="Y299">
            <v>0.31654166666666744</v>
          </cell>
          <cell r="Z299">
            <v>45.850299999999997</v>
          </cell>
          <cell r="AA299">
            <v>46.166841666666663</v>
          </cell>
          <cell r="AB299">
            <v>1.189959760339325E-2</v>
          </cell>
          <cell r="AC299">
            <v>0.59068055555555643</v>
          </cell>
          <cell r="AD299">
            <v>49.6387</v>
          </cell>
          <cell r="AE299">
            <v>50.229380555555558</v>
          </cell>
          <cell r="AF299">
            <v>9.8487763053559715E-3</v>
          </cell>
          <cell r="AG299">
            <v>0.16298444444444435</v>
          </cell>
          <cell r="AH299">
            <v>16.5487</v>
          </cell>
          <cell r="AI299">
            <v>16.711684444444444</v>
          </cell>
          <cell r="AJ299">
            <v>7.2082189688556248E-3</v>
          </cell>
          <cell r="AK299">
            <v>0.11461428571428886</v>
          </cell>
          <cell r="AL299">
            <v>15.900499999999999</v>
          </cell>
          <cell r="AM299">
            <v>16.015114285714287</v>
          </cell>
          <cell r="AN299">
            <v>1.1154314441695094E-2</v>
          </cell>
          <cell r="AO299">
            <v>8.5199999999999623E-2</v>
          </cell>
          <cell r="AP299">
            <v>7.6383000000000001</v>
          </cell>
          <cell r="AQ299">
            <v>7.7234999999999996</v>
          </cell>
          <cell r="AR299">
            <v>4.4304070886513076E-3</v>
          </cell>
          <cell r="AS299">
            <v>0.1845999999999986</v>
          </cell>
          <cell r="AT299">
            <v>41.666600000000003</v>
          </cell>
          <cell r="AU299">
            <v>41.851199999999999</v>
          </cell>
          <cell r="AV299">
            <v>1.022910251701983E-2</v>
          </cell>
          <cell r="AW299">
            <v>0.36209999999998488</v>
          </cell>
          <cell r="AX299">
            <v>35.399000000000001</v>
          </cell>
          <cell r="AY299">
            <v>35.761099999999985</v>
          </cell>
          <cell r="AZ299">
            <v>7.2704862940622689E-3</v>
          </cell>
          <cell r="BA299">
            <v>5.5785714285710393E-2</v>
          </cell>
          <cell r="BB299">
            <v>7.6729000000000003</v>
          </cell>
          <cell r="BC299">
            <v>7.7286857142857111</v>
          </cell>
        </row>
        <row r="300">
          <cell r="B300">
            <v>252</v>
          </cell>
          <cell r="C300">
            <v>72</v>
          </cell>
          <cell r="D300">
            <v>1.0081822293491213E-2</v>
          </cell>
          <cell r="E300">
            <v>0.61299999999999955</v>
          </cell>
          <cell r="F300">
            <v>60.802500000000002</v>
          </cell>
          <cell r="G300">
            <v>61.415500000000002</v>
          </cell>
          <cell r="H300">
            <v>1.4043169201698187E-2</v>
          </cell>
          <cell r="I300">
            <v>1.0389599999999972</v>
          </cell>
          <cell r="J300">
            <v>73.9833</v>
          </cell>
          <cell r="K300">
            <v>75.022260000000003</v>
          </cell>
          <cell r="L300">
            <v>1.8136379864334147E-2</v>
          </cell>
          <cell r="M300">
            <v>1.0159999999999992E-2</v>
          </cell>
          <cell r="N300">
            <v>0.56020000000000003</v>
          </cell>
          <cell r="O300">
            <v>0.57035999999999998</v>
          </cell>
          <cell r="P300">
            <v>9.611961094093055E-3</v>
          </cell>
          <cell r="Q300">
            <v>1.0458399999999983</v>
          </cell>
          <cell r="R300">
            <v>108.8061</v>
          </cell>
          <cell r="S300">
            <v>109.85194</v>
          </cell>
          <cell r="T300">
            <v>1.6736433011825654E-2</v>
          </cell>
          <cell r="U300">
            <v>0.80444000000000249</v>
          </cell>
          <cell r="V300">
            <v>48.065199999999997</v>
          </cell>
          <cell r="W300">
            <v>48.869639999999997</v>
          </cell>
          <cell r="X300">
            <v>7.0010447041786161E-3</v>
          </cell>
          <cell r="Y300">
            <v>0.32100000000000078</v>
          </cell>
          <cell r="Z300">
            <v>45.850299999999997</v>
          </cell>
          <cell r="AA300">
            <v>46.171299999999995</v>
          </cell>
          <cell r="AB300">
            <v>1.2067197569638225E-2</v>
          </cell>
          <cell r="AC300">
            <v>0.59900000000000087</v>
          </cell>
          <cell r="AD300">
            <v>49.6387</v>
          </cell>
          <cell r="AE300">
            <v>50.237700000000004</v>
          </cell>
          <cell r="AF300">
            <v>9.9874914645863375E-3</v>
          </cell>
          <cell r="AG300">
            <v>0.16527999999999993</v>
          </cell>
          <cell r="AH300">
            <v>16.5487</v>
          </cell>
          <cell r="AI300">
            <v>16.713979999999999</v>
          </cell>
          <cell r="AJ300">
            <v>7.3097431796845776E-3</v>
          </cell>
          <cell r="AK300">
            <v>0.11622857142857461</v>
          </cell>
          <cell r="AL300">
            <v>15.900499999999999</v>
          </cell>
          <cell r="AM300">
            <v>16.016728571428573</v>
          </cell>
          <cell r="AN300">
            <v>1.1311417462000659E-2</v>
          </cell>
          <cell r="AO300">
            <v>8.6399999999999616E-2</v>
          </cell>
          <cell r="AP300">
            <v>7.6383000000000001</v>
          </cell>
          <cell r="AQ300">
            <v>7.7246999999999995</v>
          </cell>
          <cell r="AR300">
            <v>4.4928071884914669E-3</v>
          </cell>
          <cell r="AS300">
            <v>0.18719999999999856</v>
          </cell>
          <cell r="AT300">
            <v>41.666600000000003</v>
          </cell>
          <cell r="AU300">
            <v>41.8538</v>
          </cell>
          <cell r="AV300">
            <v>1.0373174383456727E-2</v>
          </cell>
          <cell r="AW300">
            <v>0.36719999999998471</v>
          </cell>
          <cell r="AX300">
            <v>35.399000000000001</v>
          </cell>
          <cell r="AY300">
            <v>35.766199999999984</v>
          </cell>
          <cell r="AZ300">
            <v>7.3728875094715976E-3</v>
          </cell>
          <cell r="BA300">
            <v>5.6571428571424623E-2</v>
          </cell>
          <cell r="BB300">
            <v>7.6729000000000003</v>
          </cell>
          <cell r="BC300">
            <v>7.7294714285714248</v>
          </cell>
        </row>
        <row r="301">
          <cell r="B301">
            <v>253</v>
          </cell>
          <cell r="C301">
            <v>73</v>
          </cell>
          <cell r="D301">
            <v>1.0221847603123035E-2</v>
          </cell>
          <cell r="E301">
            <v>0.62151388888888848</v>
          </cell>
          <cell r="F301">
            <v>60.802500000000002</v>
          </cell>
          <cell r="G301">
            <v>61.424013888888894</v>
          </cell>
          <cell r="H301">
            <v>1.4238213218388439E-2</v>
          </cell>
          <cell r="I301">
            <v>1.0533899999999972</v>
          </cell>
          <cell r="J301">
            <v>73.9833</v>
          </cell>
          <cell r="K301">
            <v>75.036689999999993</v>
          </cell>
          <cell r="L301">
            <v>1.8388274029116566E-2</v>
          </cell>
          <cell r="M301">
            <v>1.0301111111111101E-2</v>
          </cell>
          <cell r="N301">
            <v>0.56020000000000003</v>
          </cell>
          <cell r="O301">
            <v>0.57050111111111113</v>
          </cell>
          <cell r="P301">
            <v>9.7454605537332373E-3</v>
          </cell>
          <cell r="Q301">
            <v>1.0603655555555538</v>
          </cell>
          <cell r="R301">
            <v>108.8061</v>
          </cell>
          <cell r="S301">
            <v>109.86646555555555</v>
          </cell>
          <cell r="T301">
            <v>1.6968883470323232E-2</v>
          </cell>
          <cell r="U301">
            <v>0.81561277777778018</v>
          </cell>
          <cell r="V301">
            <v>48.065199999999997</v>
          </cell>
          <cell r="W301">
            <v>48.880812777777777</v>
          </cell>
          <cell r="X301">
            <v>7.0982814361810979E-3</v>
          </cell>
          <cell r="Y301">
            <v>0.32545833333333413</v>
          </cell>
          <cell r="Z301">
            <v>45.850299999999997</v>
          </cell>
          <cell r="AA301">
            <v>46.175758333333334</v>
          </cell>
          <cell r="AB301">
            <v>1.2234797535883201E-2</v>
          </cell>
          <cell r="AC301">
            <v>0.60731944444444541</v>
          </cell>
          <cell r="AD301">
            <v>49.6387</v>
          </cell>
          <cell r="AE301">
            <v>50.246019444444443</v>
          </cell>
          <cell r="AF301">
            <v>1.0126206623816702E-2</v>
          </cell>
          <cell r="AG301">
            <v>0.16757555555555548</v>
          </cell>
          <cell r="AH301">
            <v>16.5487</v>
          </cell>
          <cell r="AI301">
            <v>16.716275555555555</v>
          </cell>
          <cell r="AJ301">
            <v>7.4112673905135304E-3</v>
          </cell>
          <cell r="AK301">
            <v>0.11784285714286037</v>
          </cell>
          <cell r="AL301">
            <v>15.900499999999999</v>
          </cell>
          <cell r="AM301">
            <v>16.018342857142859</v>
          </cell>
          <cell r="AN301">
            <v>1.1468520482306222E-2</v>
          </cell>
          <cell r="AO301">
            <v>8.7599999999999609E-2</v>
          </cell>
          <cell r="AP301">
            <v>7.6383000000000001</v>
          </cell>
          <cell r="AQ301">
            <v>7.7258999999999993</v>
          </cell>
          <cell r="AR301">
            <v>4.5552072883316263E-3</v>
          </cell>
          <cell r="AS301">
            <v>0.18979999999999855</v>
          </cell>
          <cell r="AT301">
            <v>41.666600000000003</v>
          </cell>
          <cell r="AU301">
            <v>41.856400000000001</v>
          </cell>
          <cell r="AV301">
            <v>1.0517246249893626E-2</v>
          </cell>
          <cell r="AW301">
            <v>0.37229999999998448</v>
          </cell>
          <cell r="AX301">
            <v>35.399000000000001</v>
          </cell>
          <cell r="AY301">
            <v>35.771299999999982</v>
          </cell>
          <cell r="AZ301">
            <v>7.4752887248809245E-3</v>
          </cell>
          <cell r="BA301">
            <v>5.7357142857138853E-2</v>
          </cell>
          <cell r="BB301">
            <v>7.6729000000000003</v>
          </cell>
          <cell r="BC301">
            <v>7.7302571428571394</v>
          </cell>
        </row>
        <row r="302">
          <cell r="B302">
            <v>254</v>
          </cell>
          <cell r="C302">
            <v>74</v>
          </cell>
          <cell r="D302">
            <v>1.0361872912754859E-2</v>
          </cell>
          <cell r="E302">
            <v>0.6300277777777773</v>
          </cell>
          <cell r="F302">
            <v>60.802500000000002</v>
          </cell>
          <cell r="G302">
            <v>61.432527777777779</v>
          </cell>
          <cell r="H302">
            <v>1.4433257235078692E-2</v>
          </cell>
          <cell r="I302">
            <v>1.0678199999999973</v>
          </cell>
          <cell r="J302">
            <v>73.9833</v>
          </cell>
          <cell r="K302">
            <v>75.051119999999997</v>
          </cell>
          <cell r="L302">
            <v>1.8640168193898986E-2</v>
          </cell>
          <cell r="M302">
            <v>1.0442222222222214E-2</v>
          </cell>
          <cell r="N302">
            <v>0.56020000000000003</v>
          </cell>
          <cell r="O302">
            <v>0.57064222222222227</v>
          </cell>
          <cell r="P302">
            <v>9.8789600133734178E-3</v>
          </cell>
          <cell r="Q302">
            <v>1.0748911111111095</v>
          </cell>
          <cell r="R302">
            <v>108.8061</v>
          </cell>
          <cell r="S302">
            <v>109.88099111111111</v>
          </cell>
          <cell r="T302">
            <v>1.7201333928820811E-2</v>
          </cell>
          <cell r="U302">
            <v>0.82678555555555799</v>
          </cell>
          <cell r="V302">
            <v>48.065199999999997</v>
          </cell>
          <cell r="W302">
            <v>48.891985555555557</v>
          </cell>
          <cell r="X302">
            <v>7.1955181681835779E-3</v>
          </cell>
          <cell r="Y302">
            <v>0.32991666666666747</v>
          </cell>
          <cell r="Z302">
            <v>45.850299999999997</v>
          </cell>
          <cell r="AA302">
            <v>46.180216666666666</v>
          </cell>
          <cell r="AB302">
            <v>1.2402397502128175E-2</v>
          </cell>
          <cell r="AC302">
            <v>0.61563888888888985</v>
          </cell>
          <cell r="AD302">
            <v>49.6387</v>
          </cell>
          <cell r="AE302">
            <v>50.254338888888888</v>
          </cell>
          <cell r="AF302">
            <v>1.026492178304707E-2</v>
          </cell>
          <cell r="AG302">
            <v>0.16987111111111103</v>
          </cell>
          <cell r="AH302">
            <v>16.5487</v>
          </cell>
          <cell r="AI302">
            <v>16.71857111111111</v>
          </cell>
          <cell r="AJ302">
            <v>7.5127916013424823E-3</v>
          </cell>
          <cell r="AK302">
            <v>0.11945714285714613</v>
          </cell>
          <cell r="AL302">
            <v>15.900499999999999</v>
          </cell>
          <cell r="AM302">
            <v>16.019957142857145</v>
          </cell>
          <cell r="AN302">
            <v>1.1625623502611787E-2</v>
          </cell>
          <cell r="AO302">
            <v>8.8799999999999615E-2</v>
          </cell>
          <cell r="AP302">
            <v>7.6383000000000001</v>
          </cell>
          <cell r="AQ302">
            <v>7.7271000000000001</v>
          </cell>
          <cell r="AR302">
            <v>4.6176073881717856E-3</v>
          </cell>
          <cell r="AS302">
            <v>0.19239999999999852</v>
          </cell>
          <cell r="AT302">
            <v>41.666600000000003</v>
          </cell>
          <cell r="AU302">
            <v>41.859000000000002</v>
          </cell>
          <cell r="AV302">
            <v>1.0661318116330526E-2</v>
          </cell>
          <cell r="AW302">
            <v>0.37739999999998425</v>
          </cell>
          <cell r="AX302">
            <v>35.399000000000001</v>
          </cell>
          <cell r="AY302">
            <v>35.776399999999988</v>
          </cell>
          <cell r="AZ302">
            <v>7.5776899402902531E-3</v>
          </cell>
          <cell r="BA302">
            <v>5.814285714285309E-2</v>
          </cell>
          <cell r="BB302">
            <v>7.6729000000000003</v>
          </cell>
          <cell r="BC302">
            <v>7.7310428571428531</v>
          </cell>
        </row>
        <row r="303">
          <cell r="B303">
            <v>255</v>
          </cell>
          <cell r="C303">
            <v>75</v>
          </cell>
          <cell r="D303">
            <v>1.0501898222386681E-2</v>
          </cell>
          <cell r="E303">
            <v>0.63854166666666623</v>
          </cell>
          <cell r="F303">
            <v>60.802500000000002</v>
          </cell>
          <cell r="G303">
            <v>61.441041666666671</v>
          </cell>
          <cell r="H303">
            <v>1.4628301251768944E-2</v>
          </cell>
          <cell r="I303">
            <v>1.0822499999999973</v>
          </cell>
          <cell r="J303">
            <v>73.9833</v>
          </cell>
          <cell r="K303">
            <v>75.065550000000002</v>
          </cell>
          <cell r="L303">
            <v>1.8892062358681405E-2</v>
          </cell>
          <cell r="M303">
            <v>1.0583333333333325E-2</v>
          </cell>
          <cell r="N303">
            <v>0.56020000000000003</v>
          </cell>
          <cell r="O303">
            <v>0.57078333333333331</v>
          </cell>
          <cell r="P303">
            <v>1.00124594730136E-2</v>
          </cell>
          <cell r="Q303">
            <v>1.0894166666666649</v>
          </cell>
          <cell r="R303">
            <v>108.8061</v>
          </cell>
          <cell r="S303">
            <v>109.89551666666667</v>
          </cell>
          <cell r="T303">
            <v>1.743378438731839E-2</v>
          </cell>
          <cell r="U303">
            <v>0.83795833333333591</v>
          </cell>
          <cell r="V303">
            <v>48.065199999999997</v>
          </cell>
          <cell r="W303">
            <v>48.90315833333333</v>
          </cell>
          <cell r="X303">
            <v>7.2927549001860579E-3</v>
          </cell>
          <cell r="Y303">
            <v>0.33437500000000081</v>
          </cell>
          <cell r="Z303">
            <v>45.850299999999997</v>
          </cell>
          <cell r="AA303">
            <v>46.184674999999999</v>
          </cell>
          <cell r="AB303">
            <v>1.256999746837315E-2</v>
          </cell>
          <cell r="AC303">
            <v>0.62395833333333428</v>
          </cell>
          <cell r="AD303">
            <v>49.6387</v>
          </cell>
          <cell r="AE303">
            <v>50.262658333333334</v>
          </cell>
          <cell r="AF303">
            <v>1.0403636942277436E-2</v>
          </cell>
          <cell r="AG303">
            <v>0.17216666666666658</v>
          </cell>
          <cell r="AH303">
            <v>16.5487</v>
          </cell>
          <cell r="AI303">
            <v>16.720866666666666</v>
          </cell>
          <cell r="AJ303">
            <v>7.6143158121714351E-3</v>
          </cell>
          <cell r="AK303">
            <v>0.1210714285714319</v>
          </cell>
          <cell r="AL303">
            <v>15.900499999999999</v>
          </cell>
          <cell r="AM303">
            <v>16.021571428571431</v>
          </cell>
          <cell r="AN303">
            <v>1.1782726522917352E-2</v>
          </cell>
          <cell r="AO303">
            <v>8.9999999999999608E-2</v>
          </cell>
          <cell r="AP303">
            <v>7.6383000000000001</v>
          </cell>
          <cell r="AQ303">
            <v>7.7282999999999999</v>
          </cell>
          <cell r="AR303">
            <v>4.680007488011945E-3</v>
          </cell>
          <cell r="AS303">
            <v>0.19499999999999851</v>
          </cell>
          <cell r="AT303">
            <v>41.666600000000003</v>
          </cell>
          <cell r="AU303">
            <v>41.861600000000003</v>
          </cell>
          <cell r="AV303">
            <v>1.0805389982767425E-2</v>
          </cell>
          <cell r="AW303">
            <v>0.38249999999998402</v>
          </cell>
          <cell r="AX303">
            <v>35.399000000000001</v>
          </cell>
          <cell r="AY303">
            <v>35.781499999999987</v>
          </cell>
          <cell r="AZ303">
            <v>7.68009115569958E-3</v>
          </cell>
          <cell r="BA303">
            <v>5.892857142856732E-2</v>
          </cell>
          <cell r="BB303">
            <v>7.6729000000000003</v>
          </cell>
          <cell r="BC303">
            <v>7.7318285714285677</v>
          </cell>
        </row>
        <row r="304">
          <cell r="B304">
            <v>256</v>
          </cell>
          <cell r="C304">
            <v>76</v>
          </cell>
          <cell r="D304">
            <v>1.0641923532018503E-2</v>
          </cell>
          <cell r="E304">
            <v>0.64705555555555505</v>
          </cell>
          <cell r="F304">
            <v>60.802500000000002</v>
          </cell>
          <cell r="G304">
            <v>61.449555555555555</v>
          </cell>
          <cell r="H304">
            <v>1.4823345268459198E-2</v>
          </cell>
          <cell r="I304">
            <v>1.0966799999999972</v>
          </cell>
          <cell r="J304">
            <v>73.9833</v>
          </cell>
          <cell r="K304">
            <v>75.079979999999992</v>
          </cell>
          <cell r="L304">
            <v>1.9143956523463825E-2</v>
          </cell>
          <cell r="M304">
            <v>1.0724444444444436E-2</v>
          </cell>
          <cell r="N304">
            <v>0.56020000000000003</v>
          </cell>
          <cell r="O304">
            <v>0.57092444444444446</v>
          </cell>
          <cell r="P304">
            <v>1.0145958932653781E-2</v>
          </cell>
          <cell r="Q304">
            <v>1.1039422222222204</v>
          </cell>
          <cell r="R304">
            <v>108.8061</v>
          </cell>
          <cell r="S304">
            <v>109.91004222222222</v>
          </cell>
          <cell r="T304">
            <v>1.7666234845815969E-2</v>
          </cell>
          <cell r="U304">
            <v>0.84913111111111372</v>
          </cell>
          <cell r="V304">
            <v>48.065199999999997</v>
          </cell>
          <cell r="W304">
            <v>48.91433111111111</v>
          </cell>
          <cell r="X304">
            <v>7.3899916321885396E-3</v>
          </cell>
          <cell r="Y304">
            <v>0.33883333333333415</v>
          </cell>
          <cell r="Z304">
            <v>45.850299999999997</v>
          </cell>
          <cell r="AA304">
            <v>46.189133333333331</v>
          </cell>
          <cell r="AB304">
            <v>1.2737597434618126E-2</v>
          </cell>
          <cell r="AC304">
            <v>0.63227777777777872</v>
          </cell>
          <cell r="AD304">
            <v>49.6387</v>
          </cell>
          <cell r="AE304">
            <v>50.27097777777778</v>
          </cell>
          <cell r="AF304">
            <v>1.05423521015078E-2</v>
          </cell>
          <cell r="AG304">
            <v>0.17446222222222213</v>
          </cell>
          <cell r="AH304">
            <v>16.5487</v>
          </cell>
          <cell r="AI304">
            <v>16.723162222222221</v>
          </cell>
          <cell r="AJ304">
            <v>7.7158400230003879E-3</v>
          </cell>
          <cell r="AK304">
            <v>0.12268571428571765</v>
          </cell>
          <cell r="AL304">
            <v>15.900499999999999</v>
          </cell>
          <cell r="AM304">
            <v>16.023185714285717</v>
          </cell>
          <cell r="AN304">
            <v>1.1939829543222915E-2</v>
          </cell>
          <cell r="AO304">
            <v>9.1199999999999601E-2</v>
          </cell>
          <cell r="AP304">
            <v>7.6383000000000001</v>
          </cell>
          <cell r="AQ304">
            <v>7.7294999999999998</v>
          </cell>
          <cell r="AR304">
            <v>4.7424075878521035E-3</v>
          </cell>
          <cell r="AS304">
            <v>0.1975999999999985</v>
          </cell>
          <cell r="AT304">
            <v>41.666600000000003</v>
          </cell>
          <cell r="AU304">
            <v>41.864200000000004</v>
          </cell>
          <cell r="AV304">
            <v>1.0949461849204324E-2</v>
          </cell>
          <cell r="AW304">
            <v>0.38759999999998385</v>
          </cell>
          <cell r="AX304">
            <v>35.399000000000001</v>
          </cell>
          <cell r="AY304">
            <v>35.786599999999986</v>
          </cell>
          <cell r="AZ304">
            <v>7.7824923711089086E-3</v>
          </cell>
          <cell r="BA304">
            <v>5.9714285714281549E-2</v>
          </cell>
          <cell r="BB304">
            <v>7.6729000000000003</v>
          </cell>
          <cell r="BC304">
            <v>7.7326142857142814</v>
          </cell>
        </row>
        <row r="305">
          <cell r="B305">
            <v>257</v>
          </cell>
          <cell r="C305">
            <v>77</v>
          </cell>
          <cell r="D305">
            <v>1.0781948841650325E-2</v>
          </cell>
          <cell r="E305">
            <v>0.65556944444444398</v>
          </cell>
          <cell r="F305">
            <v>60.802500000000002</v>
          </cell>
          <cell r="G305">
            <v>61.458069444444448</v>
          </cell>
          <cell r="H305">
            <v>1.5018389285149449E-2</v>
          </cell>
          <cell r="I305">
            <v>1.1111099999999972</v>
          </cell>
          <cell r="J305">
            <v>73.9833</v>
          </cell>
          <cell r="K305">
            <v>75.094409999999996</v>
          </cell>
          <cell r="L305">
            <v>1.9395850688246244E-2</v>
          </cell>
          <cell r="M305">
            <v>1.0865555555555545E-2</v>
          </cell>
          <cell r="N305">
            <v>0.56020000000000003</v>
          </cell>
          <cell r="O305">
            <v>0.5710655555555556</v>
          </cell>
          <cell r="P305">
            <v>1.0279458392293963E-2</v>
          </cell>
          <cell r="Q305">
            <v>1.1184677777777761</v>
          </cell>
          <cell r="R305">
            <v>108.8061</v>
          </cell>
          <cell r="S305">
            <v>109.92456777777778</v>
          </cell>
          <cell r="T305">
            <v>1.7898685304313548E-2</v>
          </cell>
          <cell r="U305">
            <v>0.86030388888889142</v>
          </cell>
          <cell r="V305">
            <v>48.065199999999997</v>
          </cell>
          <cell r="W305">
            <v>48.92550388888889</v>
          </cell>
          <cell r="X305">
            <v>7.4872283641910205E-3</v>
          </cell>
          <cell r="Y305">
            <v>0.34329166666666749</v>
          </cell>
          <cell r="Z305">
            <v>45.850299999999997</v>
          </cell>
          <cell r="AA305">
            <v>46.193591666666663</v>
          </cell>
          <cell r="AB305">
            <v>1.2905197400863102E-2</v>
          </cell>
          <cell r="AC305">
            <v>0.64059722222222315</v>
          </cell>
          <cell r="AD305">
            <v>49.6387</v>
          </cell>
          <cell r="AE305">
            <v>50.279297222222226</v>
          </cell>
          <cell r="AF305">
            <v>1.0681067260738166E-2</v>
          </cell>
          <cell r="AG305">
            <v>0.17675777777777768</v>
          </cell>
          <cell r="AH305">
            <v>16.5487</v>
          </cell>
          <cell r="AI305">
            <v>16.725457777777777</v>
          </cell>
          <cell r="AJ305">
            <v>7.8173642338293398E-3</v>
          </cell>
          <cell r="AK305">
            <v>0.12430000000000341</v>
          </cell>
          <cell r="AL305">
            <v>15.900499999999999</v>
          </cell>
          <cell r="AM305">
            <v>16.024800000000003</v>
          </cell>
          <cell r="AN305">
            <v>1.209693256352848E-2</v>
          </cell>
          <cell r="AO305">
            <v>9.2399999999999594E-2</v>
          </cell>
          <cell r="AP305">
            <v>7.6383000000000001</v>
          </cell>
          <cell r="AQ305">
            <v>7.7306999999999997</v>
          </cell>
          <cell r="AR305">
            <v>4.8048076876922637E-3</v>
          </cell>
          <cell r="AS305">
            <v>0.20019999999999846</v>
          </cell>
          <cell r="AT305">
            <v>41.666600000000003</v>
          </cell>
          <cell r="AU305">
            <v>41.866799999999998</v>
          </cell>
          <cell r="AV305">
            <v>1.1093533715641221E-2</v>
          </cell>
          <cell r="AW305">
            <v>0.39269999999998362</v>
          </cell>
          <cell r="AX305">
            <v>35.399000000000001</v>
          </cell>
          <cell r="AY305">
            <v>35.791699999999985</v>
          </cell>
          <cell r="AZ305">
            <v>7.8848935865182355E-3</v>
          </cell>
          <cell r="BA305">
            <v>6.0499999999995779E-2</v>
          </cell>
          <cell r="BB305">
            <v>7.6729000000000003</v>
          </cell>
          <cell r="BC305">
            <v>7.7333999999999961</v>
          </cell>
        </row>
        <row r="306">
          <cell r="B306">
            <v>258</v>
          </cell>
          <cell r="C306">
            <v>78</v>
          </cell>
          <cell r="D306">
            <v>1.0921974151282147E-2</v>
          </cell>
          <cell r="E306">
            <v>0.6640833333333328</v>
          </cell>
          <cell r="F306">
            <v>60.802500000000002</v>
          </cell>
          <cell r="G306">
            <v>61.466583333333332</v>
          </cell>
          <cell r="H306">
            <v>1.5213433301839703E-2</v>
          </cell>
          <cell r="I306">
            <v>1.1255399999999971</v>
          </cell>
          <cell r="J306">
            <v>73.9833</v>
          </cell>
          <cell r="K306">
            <v>75.108840000000001</v>
          </cell>
          <cell r="L306">
            <v>1.964774485302866E-2</v>
          </cell>
          <cell r="M306">
            <v>1.1006666666666658E-2</v>
          </cell>
          <cell r="N306">
            <v>0.56020000000000003</v>
          </cell>
          <cell r="O306">
            <v>0.57120666666666664</v>
          </cell>
          <cell r="P306">
            <v>1.0412957851934143E-2</v>
          </cell>
          <cell r="Q306">
            <v>1.1329933333333315</v>
          </cell>
          <cell r="R306">
            <v>108.8061</v>
          </cell>
          <cell r="S306">
            <v>109.93909333333333</v>
          </cell>
          <cell r="T306">
            <v>1.8131135762811126E-2</v>
          </cell>
          <cell r="U306">
            <v>0.87147666666666934</v>
          </cell>
          <cell r="V306">
            <v>48.065199999999997</v>
          </cell>
          <cell r="W306">
            <v>48.936676666666663</v>
          </cell>
          <cell r="X306">
            <v>7.5844650961935005E-3</v>
          </cell>
          <cell r="Y306">
            <v>0.34775000000000084</v>
          </cell>
          <cell r="Z306">
            <v>45.850299999999997</v>
          </cell>
          <cell r="AA306">
            <v>46.198049999999995</v>
          </cell>
          <cell r="AB306">
            <v>1.3072797367108075E-2</v>
          </cell>
          <cell r="AC306">
            <v>0.6489166666666677</v>
          </cell>
          <cell r="AD306">
            <v>49.6387</v>
          </cell>
          <cell r="AE306">
            <v>50.287616666666665</v>
          </cell>
          <cell r="AF306">
            <v>1.0819782419968532E-2</v>
          </cell>
          <cell r="AG306">
            <v>0.17905333333333323</v>
          </cell>
          <cell r="AH306">
            <v>16.5487</v>
          </cell>
          <cell r="AI306">
            <v>16.727753333333332</v>
          </cell>
          <cell r="AJ306">
            <v>7.9188884446582918E-3</v>
          </cell>
          <cell r="AK306">
            <v>0.12591428571428917</v>
          </cell>
          <cell r="AL306">
            <v>15.900499999999999</v>
          </cell>
          <cell r="AM306">
            <v>16.026414285714289</v>
          </cell>
          <cell r="AN306">
            <v>1.2254035583834047E-2</v>
          </cell>
          <cell r="AO306">
            <v>9.3599999999999586E-2</v>
          </cell>
          <cell r="AP306">
            <v>7.6383000000000001</v>
          </cell>
          <cell r="AQ306">
            <v>7.7318999999999996</v>
          </cell>
          <cell r="AR306">
            <v>4.8672077875324222E-3</v>
          </cell>
          <cell r="AS306">
            <v>0.20279999999999845</v>
          </cell>
          <cell r="AT306">
            <v>41.666600000000003</v>
          </cell>
          <cell r="AU306">
            <v>41.869399999999999</v>
          </cell>
          <cell r="AV306">
            <v>1.1237605582078121E-2</v>
          </cell>
          <cell r="AW306">
            <v>0.39779999999998339</v>
          </cell>
          <cell r="AX306">
            <v>35.399000000000001</v>
          </cell>
          <cell r="AY306">
            <v>35.796799999999983</v>
          </cell>
          <cell r="AZ306">
            <v>7.9872948019275632E-3</v>
          </cell>
          <cell r="BA306">
            <v>6.1285714285710009E-2</v>
          </cell>
          <cell r="BB306">
            <v>7.6729000000000003</v>
          </cell>
          <cell r="BC306">
            <v>7.7341857142857107</v>
          </cell>
        </row>
        <row r="307">
          <cell r="B307">
            <v>259</v>
          </cell>
          <cell r="C307">
            <v>79</v>
          </cell>
          <cell r="D307">
            <v>1.106199946091397E-2</v>
          </cell>
          <cell r="E307">
            <v>0.67259722222222174</v>
          </cell>
          <cell r="F307">
            <v>60.802500000000002</v>
          </cell>
          <cell r="G307">
            <v>61.475097222222225</v>
          </cell>
          <cell r="H307">
            <v>1.5408477318529954E-2</v>
          </cell>
          <cell r="I307">
            <v>1.139969999999997</v>
          </cell>
          <cell r="J307">
            <v>73.9833</v>
          </cell>
          <cell r="K307">
            <v>75.123269999999991</v>
          </cell>
          <cell r="L307">
            <v>1.9899639017811079E-2</v>
          </cell>
          <cell r="M307">
            <v>1.1147777777777769E-2</v>
          </cell>
          <cell r="N307">
            <v>0.56020000000000003</v>
          </cell>
          <cell r="O307">
            <v>0.57134777777777779</v>
          </cell>
          <cell r="P307">
            <v>1.0546457311574324E-2</v>
          </cell>
          <cell r="Q307">
            <v>1.147518888888887</v>
          </cell>
          <cell r="R307">
            <v>108.8061</v>
          </cell>
          <cell r="S307">
            <v>109.95361888888888</v>
          </cell>
          <cell r="T307">
            <v>1.8363586221308705E-2</v>
          </cell>
          <cell r="U307">
            <v>0.88264944444444715</v>
          </cell>
          <cell r="V307">
            <v>48.065199999999997</v>
          </cell>
          <cell r="W307">
            <v>48.947849444444444</v>
          </cell>
          <cell r="X307">
            <v>7.6817018281959814E-3</v>
          </cell>
          <cell r="Y307">
            <v>0.35220833333333423</v>
          </cell>
          <cell r="Z307">
            <v>45.850299999999997</v>
          </cell>
          <cell r="AA307">
            <v>46.202508333333334</v>
          </cell>
          <cell r="AB307">
            <v>1.3240397333353051E-2</v>
          </cell>
          <cell r="AC307">
            <v>0.65723611111111213</v>
          </cell>
          <cell r="AD307">
            <v>49.6387</v>
          </cell>
          <cell r="AE307">
            <v>50.295936111111111</v>
          </cell>
          <cell r="AF307">
            <v>1.0958497579198898E-2</v>
          </cell>
          <cell r="AG307">
            <v>0.18134888888888878</v>
          </cell>
          <cell r="AH307">
            <v>16.5487</v>
          </cell>
          <cell r="AI307">
            <v>16.730048888888888</v>
          </cell>
          <cell r="AJ307">
            <v>8.0204126554872437E-3</v>
          </cell>
          <cell r="AK307">
            <v>0.12752857142857493</v>
          </cell>
          <cell r="AL307">
            <v>15.900499999999999</v>
          </cell>
          <cell r="AM307">
            <v>16.028028571428575</v>
          </cell>
          <cell r="AN307">
            <v>1.2411138604139612E-2</v>
          </cell>
          <cell r="AO307">
            <v>9.4799999999999579E-2</v>
          </cell>
          <cell r="AP307">
            <v>7.6383000000000001</v>
          </cell>
          <cell r="AQ307">
            <v>7.7330999999999994</v>
          </cell>
          <cell r="AR307">
            <v>4.9296078873725816E-3</v>
          </cell>
          <cell r="AS307">
            <v>0.20539999999999842</v>
          </cell>
          <cell r="AT307">
            <v>41.666600000000003</v>
          </cell>
          <cell r="AU307">
            <v>41.872</v>
          </cell>
          <cell r="AV307">
            <v>1.1381677448515022E-2</v>
          </cell>
          <cell r="AW307">
            <v>0.40289999999998322</v>
          </cell>
          <cell r="AX307">
            <v>35.399000000000001</v>
          </cell>
          <cell r="AY307">
            <v>35.801899999999982</v>
          </cell>
          <cell r="AZ307">
            <v>8.089696017336891E-3</v>
          </cell>
          <cell r="BA307">
            <v>6.2071428571424239E-2</v>
          </cell>
          <cell r="BB307">
            <v>7.6729000000000003</v>
          </cell>
          <cell r="BC307">
            <v>7.7349714285714244</v>
          </cell>
        </row>
        <row r="308">
          <cell r="B308">
            <v>260</v>
          </cell>
          <cell r="C308">
            <v>80</v>
          </cell>
          <cell r="D308">
            <v>1.1202024770545794E-2</v>
          </cell>
          <cell r="E308">
            <v>0.68111111111111056</v>
          </cell>
          <cell r="F308">
            <v>60.802500000000002</v>
          </cell>
          <cell r="G308">
            <v>61.483611111111109</v>
          </cell>
          <cell r="H308">
            <v>1.5603521335220208E-2</v>
          </cell>
          <cell r="I308">
            <v>1.154399999999997</v>
          </cell>
          <cell r="J308">
            <v>73.9833</v>
          </cell>
          <cell r="K308">
            <v>75.137699999999995</v>
          </cell>
          <cell r="L308">
            <v>2.0151533182593499E-2</v>
          </cell>
          <cell r="M308">
            <v>1.128888888888888E-2</v>
          </cell>
          <cell r="N308">
            <v>0.56020000000000003</v>
          </cell>
          <cell r="O308">
            <v>0.57148888888888894</v>
          </cell>
          <cell r="P308">
            <v>1.0679956771214506E-2</v>
          </cell>
          <cell r="Q308">
            <v>1.1620444444444427</v>
          </cell>
          <cell r="R308">
            <v>108.8061</v>
          </cell>
          <cell r="S308">
            <v>109.96814444444445</v>
          </cell>
          <cell r="T308">
            <v>1.8596036679806284E-2</v>
          </cell>
          <cell r="U308">
            <v>0.89382222222222496</v>
          </cell>
          <cell r="V308">
            <v>48.065199999999997</v>
          </cell>
          <cell r="W308">
            <v>48.959022222222224</v>
          </cell>
          <cell r="X308">
            <v>7.7789385601984623E-3</v>
          </cell>
          <cell r="Y308">
            <v>0.35666666666666758</v>
          </cell>
          <cell r="Z308">
            <v>45.850299999999997</v>
          </cell>
          <cell r="AA308">
            <v>46.206966666666666</v>
          </cell>
          <cell r="AB308">
            <v>1.3407997299598027E-2</v>
          </cell>
          <cell r="AC308">
            <v>0.66555555555555657</v>
          </cell>
          <cell r="AD308">
            <v>49.6387</v>
          </cell>
          <cell r="AE308">
            <v>50.304255555555557</v>
          </cell>
          <cell r="AF308">
            <v>1.1097212738429264E-2</v>
          </cell>
          <cell r="AG308">
            <v>0.18364444444444436</v>
          </cell>
          <cell r="AH308">
            <v>16.5487</v>
          </cell>
          <cell r="AI308">
            <v>16.732344444444443</v>
          </cell>
          <cell r="AJ308">
            <v>8.1219368663161973E-3</v>
          </cell>
          <cell r="AK308">
            <v>0.1291428571428607</v>
          </cell>
          <cell r="AL308">
            <v>15.900499999999999</v>
          </cell>
          <cell r="AM308">
            <v>16.029642857142861</v>
          </cell>
          <cell r="AN308">
            <v>1.2568241624445175E-2</v>
          </cell>
          <cell r="AO308">
            <v>9.5999999999999572E-2</v>
          </cell>
          <cell r="AP308">
            <v>7.6383000000000001</v>
          </cell>
          <cell r="AQ308">
            <v>7.7342999999999993</v>
          </cell>
          <cell r="AR308">
            <v>4.9920079872127409E-3</v>
          </cell>
          <cell r="AS308">
            <v>0.20799999999999841</v>
          </cell>
          <cell r="AT308">
            <v>41.666600000000003</v>
          </cell>
          <cell r="AU308">
            <v>41.874600000000001</v>
          </cell>
          <cell r="AV308">
            <v>1.1525749314951919E-2</v>
          </cell>
          <cell r="AW308">
            <v>0.40799999999998299</v>
          </cell>
          <cell r="AX308">
            <v>35.399000000000001</v>
          </cell>
          <cell r="AY308">
            <v>35.806999999999981</v>
          </cell>
          <cell r="AZ308">
            <v>8.1920972327462187E-3</v>
          </cell>
          <cell r="BA308">
            <v>6.2857142857138476E-2</v>
          </cell>
          <cell r="BB308">
            <v>7.6729000000000003</v>
          </cell>
          <cell r="BC308">
            <v>7.735757142857139</v>
          </cell>
        </row>
        <row r="309">
          <cell r="B309">
            <v>261</v>
          </cell>
          <cell r="C309">
            <v>81</v>
          </cell>
          <cell r="D309">
            <v>1.1342050080177616E-2</v>
          </cell>
          <cell r="E309">
            <v>0.68962499999999949</v>
          </cell>
          <cell r="F309">
            <v>60.802500000000002</v>
          </cell>
          <cell r="G309">
            <v>61.492125000000001</v>
          </cell>
          <cell r="H309">
            <v>1.5798565351910456E-2</v>
          </cell>
          <cell r="I309">
            <v>1.1688299999999969</v>
          </cell>
          <cell r="J309">
            <v>73.9833</v>
          </cell>
          <cell r="K309">
            <v>75.15213</v>
          </cell>
          <cell r="L309">
            <v>2.0403427347375918E-2</v>
          </cell>
          <cell r="M309">
            <v>1.1429999999999989E-2</v>
          </cell>
          <cell r="N309">
            <v>0.56020000000000003</v>
          </cell>
          <cell r="O309">
            <v>0.57162999999999997</v>
          </cell>
          <cell r="P309">
            <v>1.0813456230854687E-2</v>
          </cell>
          <cell r="Q309">
            <v>1.1765699999999981</v>
          </cell>
          <cell r="R309">
            <v>108.8061</v>
          </cell>
          <cell r="S309">
            <v>109.98267</v>
          </cell>
          <cell r="T309">
            <v>1.8828487138303859E-2</v>
          </cell>
          <cell r="U309">
            <v>0.90499500000000266</v>
          </cell>
          <cell r="V309">
            <v>48.065199999999997</v>
          </cell>
          <cell r="W309">
            <v>48.970194999999997</v>
          </cell>
          <cell r="X309">
            <v>7.8761752922009431E-3</v>
          </cell>
          <cell r="Y309">
            <v>0.36112500000000092</v>
          </cell>
          <cell r="Z309">
            <v>45.850299999999997</v>
          </cell>
          <cell r="AA309">
            <v>46.211424999999998</v>
          </cell>
          <cell r="AB309">
            <v>1.3575597265843002E-2</v>
          </cell>
          <cell r="AC309">
            <v>0.673875000000001</v>
          </cell>
          <cell r="AD309">
            <v>49.6387</v>
          </cell>
          <cell r="AE309">
            <v>50.312575000000002</v>
          </cell>
          <cell r="AF309">
            <v>1.1235927897659629E-2</v>
          </cell>
          <cell r="AG309">
            <v>0.18593999999999994</v>
          </cell>
          <cell r="AH309">
            <v>16.5487</v>
          </cell>
          <cell r="AI309">
            <v>16.734639999999999</v>
          </cell>
          <cell r="AJ309">
            <v>8.2234610771451493E-3</v>
          </cell>
          <cell r="AK309">
            <v>0.13075714285714643</v>
          </cell>
          <cell r="AL309">
            <v>15.900499999999999</v>
          </cell>
          <cell r="AM309">
            <v>16.031257142857147</v>
          </cell>
          <cell r="AN309">
            <v>1.272534464475074E-2</v>
          </cell>
          <cell r="AO309">
            <v>9.7199999999999578E-2</v>
          </cell>
          <cell r="AP309">
            <v>7.6383000000000001</v>
          </cell>
          <cell r="AQ309">
            <v>7.7355</v>
          </cell>
          <cell r="AR309">
            <v>5.0544080870529003E-3</v>
          </cell>
          <cell r="AS309">
            <v>0.2105999999999984</v>
          </cell>
          <cell r="AT309">
            <v>41.666600000000003</v>
          </cell>
          <cell r="AU309">
            <v>41.877200000000002</v>
          </cell>
          <cell r="AV309">
            <v>1.1669821181388818E-2</v>
          </cell>
          <cell r="AW309">
            <v>0.41309999999998276</v>
          </cell>
          <cell r="AX309">
            <v>35.399000000000001</v>
          </cell>
          <cell r="AY309">
            <v>35.812099999999987</v>
          </cell>
          <cell r="AZ309">
            <v>8.2944984481555465E-3</v>
          </cell>
          <cell r="BA309">
            <v>6.3642857142852699E-2</v>
          </cell>
          <cell r="BB309">
            <v>7.6729000000000003</v>
          </cell>
          <cell r="BC309">
            <v>7.7365428571428527</v>
          </cell>
        </row>
        <row r="310">
          <cell r="B310">
            <v>262</v>
          </cell>
          <cell r="C310">
            <v>82</v>
          </cell>
          <cell r="D310">
            <v>1.1482075389809436E-2</v>
          </cell>
          <cell r="E310">
            <v>0.69813888888888842</v>
          </cell>
          <cell r="F310">
            <v>60.802500000000002</v>
          </cell>
          <cell r="G310">
            <v>61.500638888888894</v>
          </cell>
          <cell r="H310">
            <v>1.5993609368600711E-2</v>
          </cell>
          <cell r="I310">
            <v>1.1832599999999969</v>
          </cell>
          <cell r="J310">
            <v>73.9833</v>
          </cell>
          <cell r="K310">
            <v>75.16655999999999</v>
          </cell>
          <cell r="L310">
            <v>2.0655321512158334E-2</v>
          </cell>
          <cell r="M310">
            <v>1.15711111111111E-2</v>
          </cell>
          <cell r="N310">
            <v>0.56020000000000003</v>
          </cell>
          <cell r="O310">
            <v>0.57177111111111112</v>
          </cell>
          <cell r="P310">
            <v>1.0946955690494867E-2</v>
          </cell>
          <cell r="Q310">
            <v>1.1910955555555536</v>
          </cell>
          <cell r="R310">
            <v>108.8061</v>
          </cell>
          <cell r="S310">
            <v>109.99719555555555</v>
          </cell>
          <cell r="T310">
            <v>1.9060937596801442E-2</v>
          </cell>
          <cell r="U310">
            <v>0.91616777777778047</v>
          </cell>
          <cell r="V310">
            <v>48.065199999999997</v>
          </cell>
          <cell r="W310">
            <v>48.981367777777777</v>
          </cell>
          <cell r="X310">
            <v>7.9734120242034232E-3</v>
          </cell>
          <cell r="Y310">
            <v>0.36558333333333426</v>
          </cell>
          <cell r="Z310">
            <v>45.850299999999997</v>
          </cell>
          <cell r="AA310">
            <v>46.215883333333331</v>
          </cell>
          <cell r="AB310">
            <v>1.3743197232087976E-2</v>
          </cell>
          <cell r="AC310">
            <v>0.68219444444444544</v>
          </cell>
          <cell r="AD310">
            <v>49.6387</v>
          </cell>
          <cell r="AE310">
            <v>50.320894444444448</v>
          </cell>
          <cell r="AF310">
            <v>1.1374643056889995E-2</v>
          </cell>
          <cell r="AG310">
            <v>0.18823555555555546</v>
          </cell>
          <cell r="AH310">
            <v>16.5487</v>
          </cell>
          <cell r="AI310">
            <v>16.736935555555554</v>
          </cell>
          <cell r="AJ310">
            <v>8.3249852879741012E-3</v>
          </cell>
          <cell r="AK310">
            <v>0.13237142857143219</v>
          </cell>
          <cell r="AL310">
            <v>15.900499999999999</v>
          </cell>
          <cell r="AM310">
            <v>16.032871428571433</v>
          </cell>
          <cell r="AN310">
            <v>1.2882447665056305E-2</v>
          </cell>
          <cell r="AO310">
            <v>9.8399999999999571E-2</v>
          </cell>
          <cell r="AP310">
            <v>7.6383000000000001</v>
          </cell>
          <cell r="AQ310">
            <v>7.7366999999999999</v>
          </cell>
          <cell r="AR310">
            <v>5.1168081868930597E-3</v>
          </cell>
          <cell r="AS310">
            <v>0.21319999999999836</v>
          </cell>
          <cell r="AT310">
            <v>41.666600000000003</v>
          </cell>
          <cell r="AU310">
            <v>41.879800000000003</v>
          </cell>
          <cell r="AV310">
            <v>1.1813893047825718E-2</v>
          </cell>
          <cell r="AW310">
            <v>0.41819999999998253</v>
          </cell>
          <cell r="AX310">
            <v>35.399000000000001</v>
          </cell>
          <cell r="AY310">
            <v>35.817199999999985</v>
          </cell>
          <cell r="AZ310">
            <v>8.3968996635648743E-3</v>
          </cell>
          <cell r="BA310">
            <v>6.4428571428566936E-2</v>
          </cell>
          <cell r="BB310">
            <v>7.6729000000000003</v>
          </cell>
          <cell r="BC310">
            <v>7.7373285714285673</v>
          </cell>
        </row>
        <row r="311">
          <cell r="B311">
            <v>263</v>
          </cell>
          <cell r="C311">
            <v>83</v>
          </cell>
          <cell r="D311">
            <v>1.1622100699441258E-2</v>
          </cell>
          <cell r="E311">
            <v>0.70665277777777724</v>
          </cell>
          <cell r="F311">
            <v>60.802500000000002</v>
          </cell>
          <cell r="G311">
            <v>61.509152777777778</v>
          </cell>
          <cell r="H311">
            <v>1.6188653385290963E-2</v>
          </cell>
          <cell r="I311">
            <v>1.1976899999999968</v>
          </cell>
          <cell r="J311">
            <v>73.9833</v>
          </cell>
          <cell r="K311">
            <v>75.180989999999994</v>
          </cell>
          <cell r="L311">
            <v>2.0907215676940757E-2</v>
          </cell>
          <cell r="M311">
            <v>1.1712222222222212E-2</v>
          </cell>
          <cell r="N311">
            <v>0.56020000000000003</v>
          </cell>
          <cell r="O311">
            <v>0.57191222222222227</v>
          </cell>
          <cell r="P311">
            <v>1.108045515013505E-2</v>
          </cell>
          <cell r="Q311">
            <v>1.2056211111111093</v>
          </cell>
          <cell r="R311">
            <v>108.8061</v>
          </cell>
          <cell r="S311">
            <v>110.01172111111111</v>
          </cell>
          <cell r="T311">
            <v>1.929338805529902E-2</v>
          </cell>
          <cell r="U311">
            <v>0.92734055555555839</v>
          </cell>
          <cell r="V311">
            <v>48.065199999999997</v>
          </cell>
          <cell r="W311">
            <v>48.992540555555557</v>
          </cell>
          <cell r="X311">
            <v>8.0706487562059049E-3</v>
          </cell>
          <cell r="Y311">
            <v>0.37004166666666755</v>
          </cell>
          <cell r="Z311">
            <v>45.850299999999997</v>
          </cell>
          <cell r="AA311">
            <v>46.220341666666663</v>
          </cell>
          <cell r="AB311">
            <v>1.3910797198332952E-2</v>
          </cell>
          <cell r="AC311">
            <v>0.69051388888888998</v>
          </cell>
          <cell r="AD311">
            <v>49.6387</v>
          </cell>
          <cell r="AE311">
            <v>50.329213888888887</v>
          </cell>
          <cell r="AF311">
            <v>1.1513358216120363E-2</v>
          </cell>
          <cell r="AG311">
            <v>0.19053111111111098</v>
          </cell>
          <cell r="AH311">
            <v>16.5487</v>
          </cell>
          <cell r="AI311">
            <v>16.73923111111111</v>
          </cell>
          <cell r="AJ311">
            <v>8.4265094988030548E-3</v>
          </cell>
          <cell r="AK311">
            <v>0.13398571428571796</v>
          </cell>
          <cell r="AL311">
            <v>15.900499999999999</v>
          </cell>
          <cell r="AM311">
            <v>16.034485714285719</v>
          </cell>
          <cell r="AN311">
            <v>1.303955068536187E-2</v>
          </cell>
          <cell r="AO311">
            <v>9.9599999999999564E-2</v>
          </cell>
          <cell r="AP311">
            <v>7.6383000000000001</v>
          </cell>
          <cell r="AQ311">
            <v>7.7378999999999998</v>
          </cell>
          <cell r="AR311">
            <v>5.179208286733219E-3</v>
          </cell>
          <cell r="AS311">
            <v>0.21579999999999835</v>
          </cell>
          <cell r="AT311">
            <v>41.666600000000003</v>
          </cell>
          <cell r="AU311">
            <v>41.882400000000004</v>
          </cell>
          <cell r="AV311">
            <v>1.1957964914262617E-2</v>
          </cell>
          <cell r="AW311">
            <v>0.42329999999998236</v>
          </cell>
          <cell r="AX311">
            <v>35.399000000000001</v>
          </cell>
          <cell r="AY311">
            <v>35.822299999999984</v>
          </cell>
          <cell r="AZ311">
            <v>8.499300878974202E-3</v>
          </cell>
          <cell r="BA311">
            <v>6.5214285714281159E-2</v>
          </cell>
          <cell r="BB311">
            <v>7.6729000000000003</v>
          </cell>
          <cell r="BC311">
            <v>7.7381142857142811</v>
          </cell>
        </row>
        <row r="312">
          <cell r="B312">
            <v>264</v>
          </cell>
          <cell r="C312">
            <v>84</v>
          </cell>
          <cell r="D312">
            <v>1.1762126009073084E-2</v>
          </cell>
          <cell r="E312">
            <v>0.71516666666666617</v>
          </cell>
          <cell r="F312">
            <v>60.802500000000002</v>
          </cell>
          <cell r="G312">
            <v>61.51766666666667</v>
          </cell>
          <cell r="H312">
            <v>1.6383697401981215E-2</v>
          </cell>
          <cell r="I312">
            <v>1.2121199999999968</v>
          </cell>
          <cell r="J312">
            <v>73.9833</v>
          </cell>
          <cell r="K312">
            <v>75.195419999999999</v>
          </cell>
          <cell r="L312">
            <v>2.1159109841723173E-2</v>
          </cell>
          <cell r="M312">
            <v>1.1853333333333323E-2</v>
          </cell>
          <cell r="N312">
            <v>0.56020000000000003</v>
          </cell>
          <cell r="O312">
            <v>0.5720533333333333</v>
          </cell>
          <cell r="P312">
            <v>1.1213954609775232E-2</v>
          </cell>
          <cell r="Q312">
            <v>1.2201466666666647</v>
          </cell>
          <cell r="R312">
            <v>108.8061</v>
          </cell>
          <cell r="S312">
            <v>110.02624666666667</v>
          </cell>
          <cell r="T312">
            <v>1.9525838513796596E-2</v>
          </cell>
          <cell r="U312">
            <v>0.9385133333333362</v>
          </cell>
          <cell r="V312">
            <v>48.065199999999997</v>
          </cell>
          <cell r="W312">
            <v>49.00371333333333</v>
          </cell>
          <cell r="X312">
            <v>8.1678854882083849E-3</v>
          </cell>
          <cell r="Y312">
            <v>0.37450000000000094</v>
          </cell>
          <cell r="Z312">
            <v>45.850299999999997</v>
          </cell>
          <cell r="AA312">
            <v>46.224799999999995</v>
          </cell>
          <cell r="AB312">
            <v>1.4078397164577929E-2</v>
          </cell>
          <cell r="AC312">
            <v>0.69883333333333442</v>
          </cell>
          <cell r="AD312">
            <v>49.6387</v>
          </cell>
          <cell r="AE312">
            <v>50.337533333333333</v>
          </cell>
          <cell r="AF312">
            <v>1.1652073375350727E-2</v>
          </cell>
          <cell r="AG312">
            <v>0.19282666666666656</v>
          </cell>
          <cell r="AH312">
            <v>16.5487</v>
          </cell>
          <cell r="AI312">
            <v>16.741526666666665</v>
          </cell>
          <cell r="AJ312">
            <v>8.5280337096320068E-3</v>
          </cell>
          <cell r="AK312">
            <v>0.13560000000000372</v>
          </cell>
          <cell r="AL312">
            <v>15.900499999999999</v>
          </cell>
          <cell r="AM312">
            <v>16.036100000000005</v>
          </cell>
          <cell r="AN312">
            <v>1.3196653705667433E-2</v>
          </cell>
          <cell r="AO312">
            <v>0.10079999999999956</v>
          </cell>
          <cell r="AP312">
            <v>7.6383000000000001</v>
          </cell>
          <cell r="AQ312">
            <v>7.7390999999999996</v>
          </cell>
          <cell r="AR312">
            <v>5.2416083865733784E-3</v>
          </cell>
          <cell r="AS312">
            <v>0.21839999999999832</v>
          </cell>
          <cell r="AT312">
            <v>41.666600000000003</v>
          </cell>
          <cell r="AU312">
            <v>41.884999999999998</v>
          </cell>
          <cell r="AV312">
            <v>1.2102036780699515E-2</v>
          </cell>
          <cell r="AW312">
            <v>0.42839999999998213</v>
          </cell>
          <cell r="AX312">
            <v>35.399000000000001</v>
          </cell>
          <cell r="AY312">
            <v>35.827399999999983</v>
          </cell>
          <cell r="AZ312">
            <v>8.6017020943835298E-3</v>
          </cell>
          <cell r="BA312">
            <v>6.5999999999995396E-2</v>
          </cell>
          <cell r="BB312">
            <v>7.6729000000000003</v>
          </cell>
          <cell r="BC312">
            <v>7.7388999999999957</v>
          </cell>
        </row>
        <row r="313">
          <cell r="B313">
            <v>265</v>
          </cell>
          <cell r="C313">
            <v>85</v>
          </cell>
          <cell r="D313">
            <v>1.1902151318704904E-2</v>
          </cell>
          <cell r="E313">
            <v>0.72368055555555499</v>
          </cell>
          <cell r="F313">
            <v>60.802500000000002</v>
          </cell>
          <cell r="G313">
            <v>61.526180555555555</v>
          </cell>
          <cell r="H313">
            <v>1.657874141867147E-2</v>
          </cell>
          <cell r="I313">
            <v>1.2265499999999969</v>
          </cell>
          <cell r="J313">
            <v>73.9833</v>
          </cell>
          <cell r="K313">
            <v>75.209850000000003</v>
          </cell>
          <cell r="L313">
            <v>2.1411004006505592E-2</v>
          </cell>
          <cell r="M313">
            <v>1.1994444444444434E-2</v>
          </cell>
          <cell r="N313">
            <v>0.56020000000000003</v>
          </cell>
          <cell r="O313">
            <v>0.57219444444444445</v>
          </cell>
          <cell r="P313">
            <v>1.1347454069415413E-2</v>
          </cell>
          <cell r="Q313">
            <v>1.2346722222222202</v>
          </cell>
          <cell r="R313">
            <v>108.8061</v>
          </cell>
          <cell r="S313">
            <v>110.04077222222222</v>
          </cell>
          <cell r="T313">
            <v>1.9758288972294178E-2</v>
          </cell>
          <cell r="U313">
            <v>0.94968611111111401</v>
          </cell>
          <cell r="V313">
            <v>48.065199999999997</v>
          </cell>
          <cell r="W313">
            <v>49.01488611111111</v>
          </cell>
          <cell r="X313">
            <v>8.2651222202108666E-3</v>
          </cell>
          <cell r="Y313">
            <v>0.37895833333333429</v>
          </cell>
          <cell r="Z313">
            <v>45.850299999999997</v>
          </cell>
          <cell r="AA313">
            <v>46.229258333333334</v>
          </cell>
          <cell r="AB313">
            <v>1.4245997130822904E-2</v>
          </cell>
          <cell r="AC313">
            <v>0.70715277777777885</v>
          </cell>
          <cell r="AD313">
            <v>49.6387</v>
          </cell>
          <cell r="AE313">
            <v>50.345852777777779</v>
          </cell>
          <cell r="AF313">
            <v>1.1790788534581091E-2</v>
          </cell>
          <cell r="AG313">
            <v>0.19512222222222214</v>
          </cell>
          <cell r="AH313">
            <v>16.5487</v>
          </cell>
          <cell r="AI313">
            <v>16.743822222222221</v>
          </cell>
          <cell r="AJ313">
            <v>8.6295579204609587E-3</v>
          </cell>
          <cell r="AK313">
            <v>0.13721428571428948</v>
          </cell>
          <cell r="AL313">
            <v>15.900499999999999</v>
          </cell>
          <cell r="AM313">
            <v>16.037714285714287</v>
          </cell>
          <cell r="AN313">
            <v>1.3353756725972998E-2</v>
          </cell>
          <cell r="AO313">
            <v>0.10199999999999955</v>
          </cell>
          <cell r="AP313">
            <v>7.6383000000000001</v>
          </cell>
          <cell r="AQ313">
            <v>7.7402999999999995</v>
          </cell>
          <cell r="AR313">
            <v>5.3040084864135377E-3</v>
          </cell>
          <cell r="AS313">
            <v>0.22099999999999831</v>
          </cell>
          <cell r="AT313">
            <v>41.666600000000003</v>
          </cell>
          <cell r="AU313">
            <v>41.887599999999999</v>
          </cell>
          <cell r="AV313">
            <v>1.2246108647136414E-2</v>
          </cell>
          <cell r="AW313">
            <v>0.4334999999999819</v>
          </cell>
          <cell r="AX313">
            <v>35.399000000000001</v>
          </cell>
          <cell r="AY313">
            <v>35.832499999999982</v>
          </cell>
          <cell r="AZ313">
            <v>8.7041033097928575E-3</v>
          </cell>
          <cell r="BA313">
            <v>6.6785714285709633E-2</v>
          </cell>
          <cell r="BB313">
            <v>7.6729000000000003</v>
          </cell>
          <cell r="BC313">
            <v>7.7396857142857103</v>
          </cell>
        </row>
        <row r="314">
          <cell r="B314">
            <v>266</v>
          </cell>
          <cell r="C314">
            <v>86</v>
          </cell>
          <cell r="D314">
            <v>1.2042176628336726E-2</v>
          </cell>
          <cell r="E314">
            <v>0.73219444444444393</v>
          </cell>
          <cell r="F314">
            <v>60.802500000000002</v>
          </cell>
          <cell r="G314">
            <v>61.534694444444447</v>
          </cell>
          <cell r="H314">
            <v>1.6773785435361722E-2</v>
          </cell>
          <cell r="I314">
            <v>1.2409799999999969</v>
          </cell>
          <cell r="J314">
            <v>73.9833</v>
          </cell>
          <cell r="K314">
            <v>75.224279999999993</v>
          </cell>
          <cell r="L314">
            <v>2.1662898171288011E-2</v>
          </cell>
          <cell r="M314">
            <v>1.2135555555555547E-2</v>
          </cell>
          <cell r="N314">
            <v>0.56020000000000003</v>
          </cell>
          <cell r="O314">
            <v>0.5723355555555556</v>
          </cell>
          <cell r="P314">
            <v>1.1480953529055595E-2</v>
          </cell>
          <cell r="Q314">
            <v>1.2491977777777759</v>
          </cell>
          <cell r="R314">
            <v>108.8061</v>
          </cell>
          <cell r="S314">
            <v>110.05529777777778</v>
          </cell>
          <cell r="T314">
            <v>1.9990739430791753E-2</v>
          </cell>
          <cell r="U314">
            <v>0.96085888888889193</v>
          </cell>
          <cell r="V314">
            <v>48.065199999999997</v>
          </cell>
          <cell r="W314">
            <v>49.02605888888889</v>
          </cell>
          <cell r="X314">
            <v>8.3623589522133467E-3</v>
          </cell>
          <cell r="Y314">
            <v>0.38341666666666763</v>
          </cell>
          <cell r="Z314">
            <v>45.850299999999997</v>
          </cell>
          <cell r="AA314">
            <v>46.233716666666666</v>
          </cell>
          <cell r="AB314">
            <v>1.441359709706788E-2</v>
          </cell>
          <cell r="AC314">
            <v>0.71547222222222329</v>
          </cell>
          <cell r="AD314">
            <v>49.6387</v>
          </cell>
          <cell r="AE314">
            <v>50.354172222222225</v>
          </cell>
          <cell r="AF314">
            <v>1.1929503693811459E-2</v>
          </cell>
          <cell r="AG314">
            <v>0.19741777777777766</v>
          </cell>
          <cell r="AH314">
            <v>16.5487</v>
          </cell>
          <cell r="AI314">
            <v>16.746117777777776</v>
          </cell>
          <cell r="AJ314">
            <v>8.7310821312899124E-3</v>
          </cell>
          <cell r="AK314">
            <v>0.13882857142857524</v>
          </cell>
          <cell r="AL314">
            <v>15.900499999999999</v>
          </cell>
          <cell r="AM314">
            <v>16.039328571428573</v>
          </cell>
          <cell r="AN314">
            <v>1.3510859746278563E-2</v>
          </cell>
          <cell r="AO314">
            <v>0.10319999999999954</v>
          </cell>
          <cell r="AP314">
            <v>7.6383000000000001</v>
          </cell>
          <cell r="AQ314">
            <v>7.7414999999999994</v>
          </cell>
          <cell r="AR314">
            <v>5.3664085862536962E-3</v>
          </cell>
          <cell r="AS314">
            <v>0.2235999999999983</v>
          </cell>
          <cell r="AT314">
            <v>41.666600000000003</v>
          </cell>
          <cell r="AU314">
            <v>41.8902</v>
          </cell>
          <cell r="AV314">
            <v>1.2390180513573313E-2</v>
          </cell>
          <cell r="AW314">
            <v>0.43859999999998173</v>
          </cell>
          <cell r="AX314">
            <v>35.399000000000001</v>
          </cell>
          <cell r="AY314">
            <v>35.837599999999981</v>
          </cell>
          <cell r="AZ314">
            <v>8.8065045252021853E-3</v>
          </cell>
          <cell r="BA314">
            <v>6.7571428571423856E-2</v>
          </cell>
          <cell r="BB314">
            <v>7.6729000000000003</v>
          </cell>
          <cell r="BC314">
            <v>7.740471428571424</v>
          </cell>
        </row>
        <row r="315">
          <cell r="B315">
            <v>267</v>
          </cell>
          <cell r="C315">
            <v>87</v>
          </cell>
          <cell r="D315">
            <v>1.2182201937968548E-2</v>
          </cell>
          <cell r="E315">
            <v>0.74070833333333275</v>
          </cell>
          <cell r="F315">
            <v>60.802500000000002</v>
          </cell>
          <cell r="G315">
            <v>61.543208333333332</v>
          </cell>
          <cell r="H315">
            <v>1.6968829452051973E-2</v>
          </cell>
          <cell r="I315">
            <v>1.2554099999999968</v>
          </cell>
          <cell r="J315">
            <v>73.9833</v>
          </cell>
          <cell r="K315">
            <v>75.238709999999998</v>
          </cell>
          <cell r="L315">
            <v>2.1914792336070431E-2</v>
          </cell>
          <cell r="M315">
            <v>1.2276666666666656E-2</v>
          </cell>
          <cell r="N315">
            <v>0.56020000000000003</v>
          </cell>
          <cell r="O315">
            <v>0.57247666666666663</v>
          </cell>
          <cell r="P315">
            <v>1.1614452988695774E-2</v>
          </cell>
          <cell r="Q315">
            <v>1.2637233333333313</v>
          </cell>
          <cell r="R315">
            <v>108.8061</v>
          </cell>
          <cell r="S315">
            <v>110.06982333333333</v>
          </cell>
          <cell r="T315">
            <v>2.0223189889289332E-2</v>
          </cell>
          <cell r="U315">
            <v>0.97203166666666962</v>
          </cell>
          <cell r="V315">
            <v>48.065199999999997</v>
          </cell>
          <cell r="W315">
            <v>49.037231666666663</v>
          </cell>
          <cell r="X315">
            <v>8.4595956842158267E-3</v>
          </cell>
          <cell r="Y315">
            <v>0.38787500000000091</v>
          </cell>
          <cell r="Z315">
            <v>45.850299999999997</v>
          </cell>
          <cell r="AA315">
            <v>46.238174999999998</v>
          </cell>
          <cell r="AB315">
            <v>1.4581197063312856E-2</v>
          </cell>
          <cell r="AC315">
            <v>0.72379166666666772</v>
          </cell>
          <cell r="AD315">
            <v>49.6387</v>
          </cell>
          <cell r="AE315">
            <v>50.362491666666671</v>
          </cell>
          <cell r="AF315">
            <v>1.2068218853041825E-2</v>
          </cell>
          <cell r="AG315">
            <v>0.19971333333333322</v>
          </cell>
          <cell r="AH315">
            <v>16.5487</v>
          </cell>
          <cell r="AI315">
            <v>16.748413333333332</v>
          </cell>
          <cell r="AJ315">
            <v>8.8326063421188643E-3</v>
          </cell>
          <cell r="AK315">
            <v>0.14044285714286101</v>
          </cell>
          <cell r="AL315">
            <v>15.900499999999999</v>
          </cell>
          <cell r="AM315">
            <v>16.040942857142859</v>
          </cell>
          <cell r="AN315">
            <v>1.366796276658413E-2</v>
          </cell>
          <cell r="AO315">
            <v>0.10439999999999953</v>
          </cell>
          <cell r="AP315">
            <v>7.6383000000000001</v>
          </cell>
          <cell r="AQ315">
            <v>7.7426999999999992</v>
          </cell>
          <cell r="AR315">
            <v>5.4288086860938556E-3</v>
          </cell>
          <cell r="AS315">
            <v>0.22619999999999826</v>
          </cell>
          <cell r="AT315">
            <v>41.666600000000003</v>
          </cell>
          <cell r="AU315">
            <v>41.892800000000001</v>
          </cell>
          <cell r="AV315">
            <v>1.2534252380010213E-2</v>
          </cell>
          <cell r="AW315">
            <v>0.4436999999999815</v>
          </cell>
          <cell r="AX315">
            <v>35.399000000000001</v>
          </cell>
          <cell r="AY315">
            <v>35.842699999999979</v>
          </cell>
          <cell r="AZ315">
            <v>8.908905740611513E-3</v>
          </cell>
          <cell r="BA315">
            <v>6.8357142857138092E-2</v>
          </cell>
          <cell r="BB315">
            <v>7.6729000000000003</v>
          </cell>
          <cell r="BC315">
            <v>7.7412571428571386</v>
          </cell>
        </row>
        <row r="316">
          <cell r="B316">
            <v>268</v>
          </cell>
          <cell r="C316">
            <v>88</v>
          </cell>
          <cell r="D316">
            <v>1.2322227247600372E-2</v>
          </cell>
          <cell r="E316">
            <v>0.74922222222222168</v>
          </cell>
          <cell r="F316">
            <v>60.802500000000002</v>
          </cell>
          <cell r="G316">
            <v>61.551722222222224</v>
          </cell>
          <cell r="H316">
            <v>1.7163873468742225E-2</v>
          </cell>
          <cell r="I316">
            <v>1.2698399999999967</v>
          </cell>
          <cell r="J316">
            <v>73.9833</v>
          </cell>
          <cell r="K316">
            <v>75.253140000000002</v>
          </cell>
          <cell r="L316">
            <v>2.2166686500852847E-2</v>
          </cell>
          <cell r="M316">
            <v>1.2417777777777767E-2</v>
          </cell>
          <cell r="N316">
            <v>0.56020000000000003</v>
          </cell>
          <cell r="O316">
            <v>0.57261777777777778</v>
          </cell>
          <cell r="P316">
            <v>1.1747952448335958E-2</v>
          </cell>
          <cell r="Q316">
            <v>1.2782488888888868</v>
          </cell>
          <cell r="R316">
            <v>108.8061</v>
          </cell>
          <cell r="S316">
            <v>110.08434888888888</v>
          </cell>
          <cell r="T316">
            <v>2.0455640347786911E-2</v>
          </cell>
          <cell r="U316">
            <v>0.98320444444444743</v>
          </cell>
          <cell r="V316">
            <v>48.065199999999997</v>
          </cell>
          <cell r="W316">
            <v>49.048404444444444</v>
          </cell>
          <cell r="X316">
            <v>8.5568324162183084E-3</v>
          </cell>
          <cell r="Y316">
            <v>0.39233333333333431</v>
          </cell>
          <cell r="Z316">
            <v>45.850299999999997</v>
          </cell>
          <cell r="AA316">
            <v>46.24263333333333</v>
          </cell>
          <cell r="AB316">
            <v>1.4748797029557829E-2</v>
          </cell>
          <cell r="AC316">
            <v>0.73211111111111227</v>
          </cell>
          <cell r="AD316">
            <v>49.6387</v>
          </cell>
          <cell r="AE316">
            <v>50.370811111111109</v>
          </cell>
          <cell r="AF316">
            <v>1.2206934012272189E-2</v>
          </cell>
          <cell r="AG316">
            <v>0.20200888888888879</v>
          </cell>
          <cell r="AH316">
            <v>16.5487</v>
          </cell>
          <cell r="AI316">
            <v>16.750708888888887</v>
          </cell>
          <cell r="AJ316">
            <v>8.9341305529478162E-3</v>
          </cell>
          <cell r="AK316">
            <v>0.14205714285714674</v>
          </cell>
          <cell r="AL316">
            <v>15.900499999999999</v>
          </cell>
          <cell r="AM316">
            <v>16.042557142857145</v>
          </cell>
          <cell r="AN316">
            <v>1.3825065786889693E-2</v>
          </cell>
          <cell r="AO316">
            <v>0.10559999999999954</v>
          </cell>
          <cell r="AP316">
            <v>7.6383000000000001</v>
          </cell>
          <cell r="AQ316">
            <v>7.7439</v>
          </cell>
          <cell r="AR316">
            <v>5.4912087859340149E-3</v>
          </cell>
          <cell r="AS316">
            <v>0.22879999999999825</v>
          </cell>
          <cell r="AT316">
            <v>41.666600000000003</v>
          </cell>
          <cell r="AU316">
            <v>41.895400000000002</v>
          </cell>
          <cell r="AV316">
            <v>1.2678324246447112E-2</v>
          </cell>
          <cell r="AW316">
            <v>0.44879999999998127</v>
          </cell>
          <cell r="AX316">
            <v>35.399000000000001</v>
          </cell>
          <cell r="AY316">
            <v>35.847799999999985</v>
          </cell>
          <cell r="AZ316">
            <v>9.0113069560208408E-3</v>
          </cell>
          <cell r="BA316">
            <v>6.9142857142852315E-2</v>
          </cell>
          <cell r="BB316">
            <v>7.6729000000000003</v>
          </cell>
          <cell r="BC316">
            <v>7.7420428571428523</v>
          </cell>
        </row>
        <row r="317">
          <cell r="B317">
            <v>269</v>
          </cell>
          <cell r="C317">
            <v>89</v>
          </cell>
          <cell r="D317">
            <v>1.2462252557232194E-2</v>
          </cell>
          <cell r="E317">
            <v>0.7577361111111105</v>
          </cell>
          <cell r="F317">
            <v>60.802500000000002</v>
          </cell>
          <cell r="G317">
            <v>61.560236111111109</v>
          </cell>
          <cell r="H317">
            <v>1.735891748543248E-2</v>
          </cell>
          <cell r="I317">
            <v>1.2842699999999967</v>
          </cell>
          <cell r="J317">
            <v>73.9833</v>
          </cell>
          <cell r="K317">
            <v>75.267569999999992</v>
          </cell>
          <cell r="L317">
            <v>2.241858066563527E-2</v>
          </cell>
          <cell r="M317">
            <v>1.2558888888888878E-2</v>
          </cell>
          <cell r="N317">
            <v>0.56020000000000003</v>
          </cell>
          <cell r="O317">
            <v>0.57275888888888893</v>
          </cell>
          <cell r="P317">
            <v>1.1881451907976136E-2</v>
          </cell>
          <cell r="Q317">
            <v>1.2927744444444424</v>
          </cell>
          <cell r="R317">
            <v>108.8061</v>
          </cell>
          <cell r="S317">
            <v>110.09887444444445</v>
          </cell>
          <cell r="T317">
            <v>2.068809080628449E-2</v>
          </cell>
          <cell r="U317">
            <v>0.99437722222222524</v>
          </cell>
          <cell r="V317">
            <v>48.065199999999997</v>
          </cell>
          <cell r="W317">
            <v>49.059577222222224</v>
          </cell>
          <cell r="X317">
            <v>8.6540691482207902E-3</v>
          </cell>
          <cell r="Y317">
            <v>0.39679166666666771</v>
          </cell>
          <cell r="Z317">
            <v>45.850299999999997</v>
          </cell>
          <cell r="AA317">
            <v>46.247091666666662</v>
          </cell>
          <cell r="AB317">
            <v>1.4916396995802805E-2</v>
          </cell>
          <cell r="AC317">
            <v>0.7404305555555567</v>
          </cell>
          <cell r="AD317">
            <v>49.6387</v>
          </cell>
          <cell r="AE317">
            <v>50.379130555555555</v>
          </cell>
          <cell r="AF317">
            <v>1.2345649171502555E-2</v>
          </cell>
          <cell r="AG317">
            <v>0.20430444444444437</v>
          </cell>
          <cell r="AH317">
            <v>16.5487</v>
          </cell>
          <cell r="AI317">
            <v>16.753004444444443</v>
          </cell>
          <cell r="AJ317">
            <v>9.0356547637767699E-3</v>
          </cell>
          <cell r="AK317">
            <v>0.1436714285714325</v>
          </cell>
          <cell r="AL317">
            <v>15.900499999999999</v>
          </cell>
          <cell r="AM317">
            <v>16.044171428571431</v>
          </cell>
          <cell r="AN317">
            <v>1.3982168807195258E-2</v>
          </cell>
          <cell r="AO317">
            <v>0.10679999999999953</v>
          </cell>
          <cell r="AP317">
            <v>7.6383000000000001</v>
          </cell>
          <cell r="AQ317">
            <v>7.7450999999999999</v>
          </cell>
          <cell r="AR317">
            <v>5.5536088857741743E-3</v>
          </cell>
          <cell r="AS317">
            <v>0.23139999999999822</v>
          </cell>
          <cell r="AT317">
            <v>41.666600000000003</v>
          </cell>
          <cell r="AU317">
            <v>41.898000000000003</v>
          </cell>
          <cell r="AV317">
            <v>1.2822396112884009E-2</v>
          </cell>
          <cell r="AW317">
            <v>0.45389999999998104</v>
          </cell>
          <cell r="AX317">
            <v>35.399000000000001</v>
          </cell>
          <cell r="AY317">
            <v>35.852899999999984</v>
          </cell>
          <cell r="AZ317">
            <v>9.1137081714301703E-3</v>
          </cell>
          <cell r="BA317">
            <v>6.9928571428566552E-2</v>
          </cell>
          <cell r="BB317">
            <v>7.6729000000000003</v>
          </cell>
          <cell r="BC317">
            <v>7.742828571428567</v>
          </cell>
        </row>
        <row r="318">
          <cell r="B318">
            <v>270</v>
          </cell>
          <cell r="C318">
            <v>90</v>
          </cell>
          <cell r="D318">
            <v>1.2602277866864017E-2</v>
          </cell>
          <cell r="E318">
            <v>0.76624999999999943</v>
          </cell>
          <cell r="F318">
            <v>60.802500000000002</v>
          </cell>
          <cell r="G318">
            <v>61.568750000000001</v>
          </cell>
          <cell r="H318">
            <v>1.7553961502122732E-2</v>
          </cell>
          <cell r="I318">
            <v>1.2986999999999966</v>
          </cell>
          <cell r="J318">
            <v>73.9833</v>
          </cell>
          <cell r="K318">
            <v>75.281999999999996</v>
          </cell>
          <cell r="L318">
            <v>2.2670474830417682E-2</v>
          </cell>
          <cell r="M318">
            <v>1.2699999999999987E-2</v>
          </cell>
          <cell r="N318">
            <v>0.56020000000000003</v>
          </cell>
          <cell r="O318">
            <v>0.57289999999999996</v>
          </cell>
          <cell r="P318">
            <v>1.201495136761632E-2</v>
          </cell>
          <cell r="Q318">
            <v>1.3072999999999979</v>
          </cell>
          <cell r="R318">
            <v>108.8061</v>
          </cell>
          <cell r="S318">
            <v>110.1134</v>
          </cell>
          <cell r="T318">
            <v>2.0920541264782069E-2</v>
          </cell>
          <cell r="U318">
            <v>1.0055500000000031</v>
          </cell>
          <cell r="V318">
            <v>48.065199999999997</v>
          </cell>
          <cell r="W318">
            <v>49.070750000000004</v>
          </cell>
          <cell r="X318">
            <v>8.7513058802232702E-3</v>
          </cell>
          <cell r="Y318">
            <v>0.40125000000000099</v>
          </cell>
          <cell r="Z318">
            <v>45.850299999999997</v>
          </cell>
          <cell r="AA318">
            <v>46.251549999999995</v>
          </cell>
          <cell r="AB318">
            <v>1.5083996962047781E-2</v>
          </cell>
          <cell r="AC318">
            <v>0.74875000000000114</v>
          </cell>
          <cell r="AD318">
            <v>49.6387</v>
          </cell>
          <cell r="AE318">
            <v>50.387450000000001</v>
          </cell>
          <cell r="AF318">
            <v>1.2484364330732921E-2</v>
          </cell>
          <cell r="AG318">
            <v>0.20659999999999989</v>
          </cell>
          <cell r="AH318">
            <v>16.5487</v>
          </cell>
          <cell r="AI318">
            <v>16.755299999999998</v>
          </cell>
          <cell r="AJ318">
            <v>9.1371789746057218E-3</v>
          </cell>
          <cell r="AK318">
            <v>0.14528571428571826</v>
          </cell>
          <cell r="AL318">
            <v>15.900499999999999</v>
          </cell>
          <cell r="AM318">
            <v>16.045785714285717</v>
          </cell>
          <cell r="AN318">
            <v>1.4139271827500823E-2</v>
          </cell>
          <cell r="AO318">
            <v>0.10799999999999953</v>
          </cell>
          <cell r="AP318">
            <v>7.6383000000000001</v>
          </cell>
          <cell r="AQ318">
            <v>7.7462999999999997</v>
          </cell>
          <cell r="AR318">
            <v>5.6160089856143337E-3</v>
          </cell>
          <cell r="AS318">
            <v>0.23399999999999821</v>
          </cell>
          <cell r="AT318">
            <v>41.666600000000003</v>
          </cell>
          <cell r="AU318">
            <v>41.900599999999997</v>
          </cell>
          <cell r="AV318">
            <v>1.296646797932091E-2</v>
          </cell>
          <cell r="AW318">
            <v>0.45899999999998087</v>
          </cell>
          <cell r="AX318">
            <v>35.399000000000001</v>
          </cell>
          <cell r="AY318">
            <v>35.857999999999983</v>
          </cell>
          <cell r="AZ318">
            <v>9.2161093868394963E-3</v>
          </cell>
          <cell r="BA318">
            <v>7.0714285714280775E-2</v>
          </cell>
          <cell r="BB318">
            <v>7.6729000000000003</v>
          </cell>
          <cell r="BC318">
            <v>7.7436142857142807</v>
          </cell>
        </row>
        <row r="319">
          <cell r="B319">
            <v>271</v>
          </cell>
          <cell r="C319">
            <v>91</v>
          </cell>
          <cell r="D319">
            <v>1.2742303176495839E-2</v>
          </cell>
          <cell r="E319">
            <v>0.77476388888888836</v>
          </cell>
          <cell r="F319">
            <v>60.802500000000002</v>
          </cell>
          <cell r="G319">
            <v>61.577263888888893</v>
          </cell>
          <cell r="H319">
            <v>1.7749005518812984E-2</v>
          </cell>
          <cell r="I319">
            <v>1.3131299999999966</v>
          </cell>
          <cell r="J319">
            <v>73.9833</v>
          </cell>
          <cell r="K319">
            <v>75.296430000000001</v>
          </cell>
          <cell r="L319">
            <v>2.2922368995200105E-2</v>
          </cell>
          <cell r="M319">
            <v>1.28411111111111E-2</v>
          </cell>
          <cell r="N319">
            <v>0.56020000000000003</v>
          </cell>
          <cell r="O319">
            <v>0.57304111111111111</v>
          </cell>
          <cell r="P319">
            <v>1.2148450827256499E-2</v>
          </cell>
          <cell r="Q319">
            <v>1.3218255555555534</v>
          </cell>
          <cell r="R319">
            <v>108.8061</v>
          </cell>
          <cell r="S319">
            <v>110.12792555555555</v>
          </cell>
          <cell r="T319">
            <v>2.1152991723279647E-2</v>
          </cell>
          <cell r="U319">
            <v>1.016722777777781</v>
          </cell>
          <cell r="V319">
            <v>48.065199999999997</v>
          </cell>
          <cell r="W319">
            <v>49.081922777777777</v>
          </cell>
          <cell r="X319">
            <v>8.8485426122257502E-3</v>
          </cell>
          <cell r="Y319">
            <v>0.40570833333333428</v>
          </cell>
          <cell r="Z319">
            <v>45.850299999999997</v>
          </cell>
          <cell r="AA319">
            <v>46.256008333333334</v>
          </cell>
          <cell r="AB319">
            <v>1.5251596928292756E-2</v>
          </cell>
          <cell r="AC319">
            <v>0.75706944444444557</v>
          </cell>
          <cell r="AD319">
            <v>49.6387</v>
          </cell>
          <cell r="AE319">
            <v>50.395769444444447</v>
          </cell>
          <cell r="AF319">
            <v>1.2623079489963288E-2</v>
          </cell>
          <cell r="AG319">
            <v>0.20889555555555542</v>
          </cell>
          <cell r="AH319">
            <v>16.5487</v>
          </cell>
          <cell r="AI319">
            <v>16.757595555555557</v>
          </cell>
          <cell r="AJ319">
            <v>9.2387031854346737E-3</v>
          </cell>
          <cell r="AK319">
            <v>0.14690000000000403</v>
          </cell>
          <cell r="AL319">
            <v>15.900499999999999</v>
          </cell>
          <cell r="AM319">
            <v>16.047400000000003</v>
          </cell>
          <cell r="AN319">
            <v>1.4296374847806386E-2</v>
          </cell>
          <cell r="AO319">
            <v>0.10919999999999952</v>
          </cell>
          <cell r="AP319">
            <v>7.6383000000000001</v>
          </cell>
          <cell r="AQ319">
            <v>7.7474999999999996</v>
          </cell>
          <cell r="AR319">
            <v>5.678409085454493E-3</v>
          </cell>
          <cell r="AS319">
            <v>0.2365999999999982</v>
          </cell>
          <cell r="AT319">
            <v>41.666600000000003</v>
          </cell>
          <cell r="AU319">
            <v>41.903199999999998</v>
          </cell>
          <cell r="AV319">
            <v>1.311053984575781E-2</v>
          </cell>
          <cell r="AW319">
            <v>0.46409999999998064</v>
          </cell>
          <cell r="AX319">
            <v>35.399000000000001</v>
          </cell>
          <cell r="AY319">
            <v>35.863099999999982</v>
          </cell>
          <cell r="AZ319">
            <v>9.3185106022488241E-3</v>
          </cell>
          <cell r="BA319">
            <v>7.1499999999995012E-2</v>
          </cell>
          <cell r="BB319">
            <v>7.6729000000000003</v>
          </cell>
          <cell r="BC319">
            <v>7.7443999999999953</v>
          </cell>
        </row>
        <row r="320">
          <cell r="B320">
            <v>272</v>
          </cell>
          <cell r="C320">
            <v>92</v>
          </cell>
          <cell r="D320">
            <v>1.2882328486127663E-2</v>
          </cell>
          <cell r="E320">
            <v>0.78327777777777718</v>
          </cell>
          <cell r="F320">
            <v>60.802500000000002</v>
          </cell>
          <cell r="G320">
            <v>61.585777777777778</v>
          </cell>
          <cell r="H320">
            <v>1.7944049535503236E-2</v>
          </cell>
          <cell r="I320">
            <v>1.3275599999999965</v>
          </cell>
          <cell r="J320">
            <v>73.9833</v>
          </cell>
          <cell r="K320">
            <v>75.310859999999991</v>
          </cell>
          <cell r="L320">
            <v>2.3174263159982524E-2</v>
          </cell>
          <cell r="M320">
            <v>1.2982222222222211E-2</v>
          </cell>
          <cell r="N320">
            <v>0.56020000000000003</v>
          </cell>
          <cell r="O320">
            <v>0.57318222222222226</v>
          </cell>
          <cell r="P320">
            <v>1.2281950286896683E-2</v>
          </cell>
          <cell r="Q320">
            <v>1.336351111111109</v>
          </cell>
          <cell r="R320">
            <v>108.8061</v>
          </cell>
          <cell r="S320">
            <v>110.14245111111111</v>
          </cell>
          <cell r="T320">
            <v>2.1385442181777226E-2</v>
          </cell>
          <cell r="U320">
            <v>1.0278955555555587</v>
          </cell>
          <cell r="V320">
            <v>48.065199999999997</v>
          </cell>
          <cell r="W320">
            <v>49.093095555555557</v>
          </cell>
          <cell r="X320">
            <v>8.9457793442282319E-3</v>
          </cell>
          <cell r="Y320">
            <v>0.41016666666666768</v>
          </cell>
          <cell r="Z320">
            <v>45.850299999999997</v>
          </cell>
          <cell r="AA320">
            <v>46.260466666666666</v>
          </cell>
          <cell r="AB320">
            <v>1.541919689453773E-2</v>
          </cell>
          <cell r="AC320">
            <v>0.76538888888889001</v>
          </cell>
          <cell r="AD320">
            <v>49.6387</v>
          </cell>
          <cell r="AE320">
            <v>50.404088888888893</v>
          </cell>
          <cell r="AF320">
            <v>1.2761794649193652E-2</v>
          </cell>
          <cell r="AG320">
            <v>0.211191111111111</v>
          </cell>
          <cell r="AH320">
            <v>16.5487</v>
          </cell>
          <cell r="AI320">
            <v>16.759891111111113</v>
          </cell>
          <cell r="AJ320">
            <v>9.3402273962636274E-3</v>
          </cell>
          <cell r="AK320">
            <v>0.14851428571428979</v>
          </cell>
          <cell r="AL320">
            <v>15.900499999999999</v>
          </cell>
          <cell r="AM320">
            <v>16.049014285714289</v>
          </cell>
          <cell r="AN320">
            <v>1.4453477868111951E-2</v>
          </cell>
          <cell r="AO320">
            <v>0.11039999999999951</v>
          </cell>
          <cell r="AP320">
            <v>7.6383000000000001</v>
          </cell>
          <cell r="AQ320">
            <v>7.7486999999999995</v>
          </cell>
          <cell r="AR320">
            <v>5.7408091852946524E-3</v>
          </cell>
          <cell r="AS320">
            <v>0.23919999999999816</v>
          </cell>
          <cell r="AT320">
            <v>41.666600000000003</v>
          </cell>
          <cell r="AU320">
            <v>41.905799999999999</v>
          </cell>
          <cell r="AV320">
            <v>1.3254611712194707E-2</v>
          </cell>
          <cell r="AW320">
            <v>0.46919999999998041</v>
          </cell>
          <cell r="AX320">
            <v>35.399000000000001</v>
          </cell>
          <cell r="AY320">
            <v>35.86819999999998</v>
          </cell>
          <cell r="AZ320">
            <v>9.4209118176581518E-3</v>
          </cell>
          <cell r="BA320">
            <v>7.2285714285709249E-2</v>
          </cell>
          <cell r="BB320">
            <v>7.6729000000000003</v>
          </cell>
          <cell r="BC320">
            <v>7.7451857142857099</v>
          </cell>
        </row>
        <row r="321">
          <cell r="B321">
            <v>273</v>
          </cell>
          <cell r="C321">
            <v>93</v>
          </cell>
          <cell r="D321">
            <v>1.3022353795759485E-2</v>
          </cell>
          <cell r="E321">
            <v>0.79179166666666612</v>
          </cell>
          <cell r="F321">
            <v>60.802500000000002</v>
          </cell>
          <cell r="G321">
            <v>61.59429166666667</v>
          </cell>
          <cell r="H321">
            <v>1.8139093552193491E-2</v>
          </cell>
          <cell r="I321">
            <v>1.3419899999999965</v>
          </cell>
          <cell r="J321">
            <v>73.9833</v>
          </cell>
          <cell r="K321">
            <v>75.325289999999995</v>
          </cell>
          <cell r="L321">
            <v>2.342615732476494E-2</v>
          </cell>
          <cell r="M321">
            <v>1.3123333333333322E-2</v>
          </cell>
          <cell r="N321">
            <v>0.56020000000000003</v>
          </cell>
          <cell r="O321">
            <v>0.57332333333333341</v>
          </cell>
          <cell r="P321">
            <v>1.2415449746536862E-2</v>
          </cell>
          <cell r="Q321">
            <v>1.3508766666666645</v>
          </cell>
          <cell r="R321">
            <v>108.8061</v>
          </cell>
          <cell r="S321">
            <v>110.15697666666667</v>
          </cell>
          <cell r="T321">
            <v>2.1617892640274805E-2</v>
          </cell>
          <cell r="U321">
            <v>1.0390683333333364</v>
          </cell>
          <cell r="V321">
            <v>48.065199999999997</v>
          </cell>
          <cell r="W321">
            <v>49.104268333333337</v>
          </cell>
          <cell r="X321">
            <v>9.0430160762307137E-3</v>
          </cell>
          <cell r="Y321">
            <v>0.41462500000000108</v>
          </cell>
          <cell r="Z321">
            <v>45.850299999999997</v>
          </cell>
          <cell r="AA321">
            <v>46.264924999999998</v>
          </cell>
          <cell r="AB321">
            <v>1.5586796860782706E-2</v>
          </cell>
          <cell r="AC321">
            <v>0.77370833333333455</v>
          </cell>
          <cell r="AD321">
            <v>49.6387</v>
          </cell>
          <cell r="AE321">
            <v>50.412408333333332</v>
          </cell>
          <cell r="AF321">
            <v>1.290050980842402E-2</v>
          </cell>
          <cell r="AG321">
            <v>0.21348666666666657</v>
          </cell>
          <cell r="AH321">
            <v>16.5487</v>
          </cell>
          <cell r="AI321">
            <v>16.762186666666668</v>
          </cell>
          <cell r="AJ321">
            <v>9.4417516070925793E-3</v>
          </cell>
          <cell r="AK321">
            <v>0.15012857142857555</v>
          </cell>
          <cell r="AL321">
            <v>15.900499999999999</v>
          </cell>
          <cell r="AM321">
            <v>16.050628571428575</v>
          </cell>
          <cell r="AN321">
            <v>1.4610580888417516E-2</v>
          </cell>
          <cell r="AO321">
            <v>0.11159999999999951</v>
          </cell>
          <cell r="AP321">
            <v>7.6383000000000001</v>
          </cell>
          <cell r="AQ321">
            <v>7.7498999999999993</v>
          </cell>
          <cell r="AR321">
            <v>5.8032092851348117E-3</v>
          </cell>
          <cell r="AS321">
            <v>0.24179999999999816</v>
          </cell>
          <cell r="AT321">
            <v>41.666600000000003</v>
          </cell>
          <cell r="AU321">
            <v>41.9084</v>
          </cell>
          <cell r="AV321">
            <v>1.3398683578631606E-2</v>
          </cell>
          <cell r="AW321">
            <v>0.47429999999998024</v>
          </cell>
          <cell r="AX321">
            <v>35.399000000000001</v>
          </cell>
          <cell r="AY321">
            <v>35.873299999999979</v>
          </cell>
          <cell r="AZ321">
            <v>9.5233130330674813E-3</v>
          </cell>
          <cell r="BA321">
            <v>7.3071428571423472E-2</v>
          </cell>
          <cell r="BB321">
            <v>7.6729000000000003</v>
          </cell>
          <cell r="BC321">
            <v>7.7459714285714236</v>
          </cell>
        </row>
        <row r="322">
          <cell r="B322">
            <v>274</v>
          </cell>
          <cell r="C322">
            <v>94</v>
          </cell>
          <cell r="D322">
            <v>1.3162379105391307E-2</v>
          </cell>
          <cell r="E322">
            <v>0.80030555555555494</v>
          </cell>
          <cell r="F322">
            <v>60.802500000000002</v>
          </cell>
          <cell r="G322">
            <v>61.602805555555555</v>
          </cell>
          <cell r="H322">
            <v>1.8334137568883743E-2</v>
          </cell>
          <cell r="I322">
            <v>1.3564199999999964</v>
          </cell>
          <cell r="J322">
            <v>73.9833</v>
          </cell>
          <cell r="K322">
            <v>75.33972</v>
          </cell>
          <cell r="L322">
            <v>2.367805148954736E-2</v>
          </cell>
          <cell r="M322">
            <v>1.3264444444444435E-2</v>
          </cell>
          <cell r="N322">
            <v>0.56020000000000003</v>
          </cell>
          <cell r="O322">
            <v>0.57346444444444444</v>
          </cell>
          <cell r="P322">
            <v>1.2548949206177044E-2</v>
          </cell>
          <cell r="Q322">
            <v>1.36540222222222</v>
          </cell>
          <cell r="R322">
            <v>108.8061</v>
          </cell>
          <cell r="S322">
            <v>110.17150222222222</v>
          </cell>
          <cell r="T322">
            <v>2.185034309877238E-2</v>
          </cell>
          <cell r="U322">
            <v>1.0502411111111143</v>
          </cell>
          <cell r="V322">
            <v>48.065199999999997</v>
          </cell>
          <cell r="W322">
            <v>49.11544111111111</v>
          </cell>
          <cell r="X322">
            <v>9.1402528082331937E-3</v>
          </cell>
          <cell r="Y322">
            <v>0.41908333333333436</v>
          </cell>
          <cell r="Z322">
            <v>45.850299999999997</v>
          </cell>
          <cell r="AA322">
            <v>46.26938333333333</v>
          </cell>
          <cell r="AB322">
            <v>1.5754396827027679E-2</v>
          </cell>
          <cell r="AC322">
            <v>0.78202777777777899</v>
          </cell>
          <cell r="AD322">
            <v>49.6387</v>
          </cell>
          <cell r="AE322">
            <v>50.420727777777778</v>
          </cell>
          <cell r="AF322">
            <v>1.3039224967654386E-2</v>
          </cell>
          <cell r="AG322">
            <v>0.21578222222222213</v>
          </cell>
          <cell r="AH322">
            <v>16.5487</v>
          </cell>
          <cell r="AI322">
            <v>16.764482222222224</v>
          </cell>
          <cell r="AJ322">
            <v>9.5432758179215312E-3</v>
          </cell>
          <cell r="AK322">
            <v>0.15174285714286131</v>
          </cell>
          <cell r="AL322">
            <v>15.900499999999999</v>
          </cell>
          <cell r="AM322">
            <v>16.052242857142861</v>
          </cell>
          <cell r="AN322">
            <v>1.4767683908723081E-2</v>
          </cell>
          <cell r="AO322">
            <v>0.1127999999999995</v>
          </cell>
          <cell r="AP322">
            <v>7.6383000000000001</v>
          </cell>
          <cell r="AQ322">
            <v>7.7510999999999992</v>
          </cell>
          <cell r="AR322">
            <v>5.8656093849749702E-3</v>
          </cell>
          <cell r="AS322">
            <v>0.24439999999999812</v>
          </cell>
          <cell r="AT322">
            <v>41.666600000000003</v>
          </cell>
          <cell r="AU322">
            <v>41.911000000000001</v>
          </cell>
          <cell r="AV322">
            <v>1.3542755445068505E-2</v>
          </cell>
          <cell r="AW322">
            <v>0.47939999999998001</v>
          </cell>
          <cell r="AX322">
            <v>35.399000000000001</v>
          </cell>
          <cell r="AY322">
            <v>35.878399999999978</v>
          </cell>
          <cell r="AZ322">
            <v>9.6257142484768073E-3</v>
          </cell>
          <cell r="BA322">
            <v>7.3857142857137709E-2</v>
          </cell>
          <cell r="BB322">
            <v>7.6729000000000003</v>
          </cell>
          <cell r="BC322">
            <v>7.7467571428571382</v>
          </cell>
        </row>
        <row r="323">
          <cell r="B323">
            <v>275</v>
          </cell>
          <cell r="C323">
            <v>95</v>
          </cell>
          <cell r="D323">
            <v>1.3302404415023127E-2</v>
          </cell>
          <cell r="E323">
            <v>0.80881944444444387</v>
          </cell>
          <cell r="F323">
            <v>60.802500000000002</v>
          </cell>
          <cell r="G323">
            <v>61.611319444444447</v>
          </cell>
          <cell r="H323">
            <v>1.8529181585573994E-2</v>
          </cell>
          <cell r="I323">
            <v>1.3708499999999963</v>
          </cell>
          <cell r="J323">
            <v>73.9833</v>
          </cell>
          <cell r="K323">
            <v>75.35414999999999</v>
          </cell>
          <cell r="L323">
            <v>2.3929945654329782E-2</v>
          </cell>
          <cell r="M323">
            <v>1.3405555555555544E-2</v>
          </cell>
          <cell r="N323">
            <v>0.56020000000000003</v>
          </cell>
          <cell r="O323">
            <v>0.57360555555555559</v>
          </cell>
          <cell r="P323">
            <v>1.2682448665817225E-2</v>
          </cell>
          <cell r="Q323">
            <v>1.3799277777777756</v>
          </cell>
          <cell r="R323">
            <v>108.8061</v>
          </cell>
          <cell r="S323">
            <v>110.18602777777778</v>
          </cell>
          <cell r="T323">
            <v>2.2082793557269963E-2</v>
          </cell>
          <cell r="U323">
            <v>1.0614138888888922</v>
          </cell>
          <cell r="V323">
            <v>48.065199999999997</v>
          </cell>
          <cell r="W323">
            <v>49.12661388888889</v>
          </cell>
          <cell r="X323">
            <v>9.2374895402356737E-3</v>
          </cell>
          <cell r="Y323">
            <v>0.4235416666666677</v>
          </cell>
          <cell r="Z323">
            <v>45.850299999999997</v>
          </cell>
          <cell r="AA323">
            <v>46.273841666666662</v>
          </cell>
          <cell r="AB323">
            <v>1.5921996793272657E-2</v>
          </cell>
          <cell r="AC323">
            <v>0.79034722222222342</v>
          </cell>
          <cell r="AD323">
            <v>49.6387</v>
          </cell>
          <cell r="AE323">
            <v>50.429047222222223</v>
          </cell>
          <cell r="AF323">
            <v>1.317794012688475E-2</v>
          </cell>
          <cell r="AG323">
            <v>0.21807777777777765</v>
          </cell>
          <cell r="AH323">
            <v>16.5487</v>
          </cell>
          <cell r="AI323">
            <v>16.766777777777779</v>
          </cell>
          <cell r="AJ323">
            <v>9.6448000287504849E-3</v>
          </cell>
          <cell r="AK323">
            <v>0.15335714285714705</v>
          </cell>
          <cell r="AL323">
            <v>15.900499999999999</v>
          </cell>
          <cell r="AM323">
            <v>16.053857142857147</v>
          </cell>
          <cell r="AN323">
            <v>1.4924786929028645E-2</v>
          </cell>
          <cell r="AO323">
            <v>0.1139999999999995</v>
          </cell>
          <cell r="AP323">
            <v>7.6383000000000001</v>
          </cell>
          <cell r="AQ323">
            <v>7.7523</v>
          </cell>
          <cell r="AR323">
            <v>5.9280094848151296E-3</v>
          </cell>
          <cell r="AS323">
            <v>0.24699999999999811</v>
          </cell>
          <cell r="AT323">
            <v>41.666600000000003</v>
          </cell>
          <cell r="AU323">
            <v>41.913600000000002</v>
          </cell>
          <cell r="AV323">
            <v>1.3686827311505405E-2</v>
          </cell>
          <cell r="AW323">
            <v>0.48449999999997978</v>
          </cell>
          <cell r="AX323">
            <v>35.399000000000001</v>
          </cell>
          <cell r="AY323">
            <v>35.883499999999984</v>
          </cell>
          <cell r="AZ323">
            <v>9.7281154638861351E-3</v>
          </cell>
          <cell r="BA323">
            <v>7.4642857142851932E-2</v>
          </cell>
          <cell r="BB323">
            <v>7.6729000000000003</v>
          </cell>
          <cell r="BC323">
            <v>7.747542857142852</v>
          </cell>
        </row>
        <row r="324">
          <cell r="B324">
            <v>276</v>
          </cell>
          <cell r="C324">
            <v>96</v>
          </cell>
          <cell r="D324">
            <v>1.3442429724654949E-2</v>
          </cell>
          <cell r="E324">
            <v>0.81733333333333269</v>
          </cell>
          <cell r="F324">
            <v>60.802500000000002</v>
          </cell>
          <cell r="G324">
            <v>61.619833333333332</v>
          </cell>
          <cell r="H324">
            <v>1.8724225602264246E-2</v>
          </cell>
          <cell r="I324">
            <v>1.3852799999999965</v>
          </cell>
          <cell r="J324">
            <v>73.9833</v>
          </cell>
          <cell r="K324">
            <v>75.368579999999994</v>
          </cell>
          <cell r="L324">
            <v>2.4181839819112198E-2</v>
          </cell>
          <cell r="M324">
            <v>1.3546666666666655E-2</v>
          </cell>
          <cell r="N324">
            <v>0.56020000000000003</v>
          </cell>
          <cell r="O324">
            <v>0.57374666666666674</v>
          </cell>
          <cell r="P324">
            <v>1.2815948125457405E-2</v>
          </cell>
          <cell r="Q324">
            <v>1.3944533333333311</v>
          </cell>
          <cell r="R324">
            <v>108.8061</v>
          </cell>
          <cell r="S324">
            <v>110.20055333333333</v>
          </cell>
          <cell r="T324">
            <v>2.2315244015767538E-2</v>
          </cell>
          <cell r="U324">
            <v>1.0725866666666699</v>
          </cell>
          <cell r="V324">
            <v>48.065199999999997</v>
          </cell>
          <cell r="W324">
            <v>49.13778666666667</v>
          </cell>
          <cell r="X324">
            <v>9.3347262722381554E-3</v>
          </cell>
          <cell r="Y324">
            <v>0.42800000000000105</v>
          </cell>
          <cell r="Z324">
            <v>45.850299999999997</v>
          </cell>
          <cell r="AA324">
            <v>46.278300000000002</v>
          </cell>
          <cell r="AB324">
            <v>1.6089596759517634E-2</v>
          </cell>
          <cell r="AC324">
            <v>0.79866666666666786</v>
          </cell>
          <cell r="AD324">
            <v>49.6387</v>
          </cell>
          <cell r="AE324">
            <v>50.437366666666669</v>
          </cell>
          <cell r="AF324">
            <v>1.3316655286115114E-2</v>
          </cell>
          <cell r="AG324">
            <v>0.22037333333333323</v>
          </cell>
          <cell r="AH324">
            <v>16.5487</v>
          </cell>
          <cell r="AI324">
            <v>16.769073333333335</v>
          </cell>
          <cell r="AJ324">
            <v>9.7463242395794368E-3</v>
          </cell>
          <cell r="AK324">
            <v>0.15497142857143281</v>
          </cell>
          <cell r="AL324">
            <v>15.900499999999999</v>
          </cell>
          <cell r="AM324">
            <v>16.055471428571433</v>
          </cell>
          <cell r="AN324">
            <v>1.508188994933421E-2</v>
          </cell>
          <cell r="AO324">
            <v>0.1151999999999995</v>
          </cell>
          <cell r="AP324">
            <v>7.6383000000000001</v>
          </cell>
          <cell r="AQ324">
            <v>7.7534999999999998</v>
          </cell>
          <cell r="AR324">
            <v>5.9904095846552898E-3</v>
          </cell>
          <cell r="AS324">
            <v>0.2495999999999981</v>
          </cell>
          <cell r="AT324">
            <v>41.666600000000003</v>
          </cell>
          <cell r="AU324">
            <v>41.916200000000003</v>
          </cell>
          <cell r="AV324">
            <v>1.3830899177942304E-2</v>
          </cell>
          <cell r="AW324">
            <v>0.48959999999997955</v>
          </cell>
          <cell r="AX324">
            <v>35.399000000000001</v>
          </cell>
          <cell r="AY324">
            <v>35.888599999999983</v>
          </cell>
          <cell r="AZ324">
            <v>9.8305166792954628E-3</v>
          </cell>
          <cell r="BA324">
            <v>7.5428571428566168E-2</v>
          </cell>
          <cell r="BB324">
            <v>7.6729000000000003</v>
          </cell>
          <cell r="BC324">
            <v>7.7483285714285666</v>
          </cell>
        </row>
        <row r="325">
          <cell r="B325">
            <v>277</v>
          </cell>
          <cell r="C325">
            <v>97</v>
          </cell>
          <cell r="D325">
            <v>1.3582455034286773E-2</v>
          </cell>
          <cell r="E325">
            <v>0.82584722222222162</v>
          </cell>
          <cell r="F325">
            <v>60.802500000000002</v>
          </cell>
          <cell r="G325">
            <v>61.628347222222224</v>
          </cell>
          <cell r="H325">
            <v>1.8919269618954501E-2</v>
          </cell>
          <cell r="I325">
            <v>1.3997099999999965</v>
          </cell>
          <cell r="J325">
            <v>73.9833</v>
          </cell>
          <cell r="K325">
            <v>75.383009999999999</v>
          </cell>
          <cell r="L325">
            <v>2.4433733983894618E-2</v>
          </cell>
          <cell r="M325">
            <v>1.3687777777777766E-2</v>
          </cell>
          <cell r="N325">
            <v>0.56020000000000003</v>
          </cell>
          <cell r="O325">
            <v>0.57388777777777777</v>
          </cell>
          <cell r="P325">
            <v>1.2949447585097588E-2</v>
          </cell>
          <cell r="Q325">
            <v>1.4089788888888866</v>
          </cell>
          <cell r="R325">
            <v>108.8061</v>
          </cell>
          <cell r="S325">
            <v>110.21507888888888</v>
          </cell>
          <cell r="T325">
            <v>2.2547694474265117E-2</v>
          </cell>
          <cell r="U325">
            <v>1.0837594444444476</v>
          </cell>
          <cell r="V325">
            <v>48.065199999999997</v>
          </cell>
          <cell r="W325">
            <v>49.148959444444444</v>
          </cell>
          <cell r="X325">
            <v>9.4319630042406354E-3</v>
          </cell>
          <cell r="Y325">
            <v>0.43245833333333444</v>
          </cell>
          <cell r="Z325">
            <v>45.850299999999997</v>
          </cell>
          <cell r="AA325">
            <v>46.282758333333334</v>
          </cell>
          <cell r="AB325">
            <v>1.6257196725762608E-2</v>
          </cell>
          <cell r="AC325">
            <v>0.80698611111111229</v>
          </cell>
          <cell r="AD325">
            <v>49.6387</v>
          </cell>
          <cell r="AE325">
            <v>50.445686111111115</v>
          </cell>
          <cell r="AF325">
            <v>1.3455370445345482E-2</v>
          </cell>
          <cell r="AG325">
            <v>0.22266888888888881</v>
          </cell>
          <cell r="AH325">
            <v>16.5487</v>
          </cell>
          <cell r="AI325">
            <v>16.77136888888889</v>
          </cell>
          <cell r="AJ325">
            <v>9.8478484504083887E-3</v>
          </cell>
          <cell r="AK325">
            <v>0.15658571428571857</v>
          </cell>
          <cell r="AL325">
            <v>15.900499999999999</v>
          </cell>
          <cell r="AM325">
            <v>16.057085714285719</v>
          </cell>
          <cell r="AN325">
            <v>1.5238992969639776E-2</v>
          </cell>
          <cell r="AO325">
            <v>0.11639999999999949</v>
          </cell>
          <cell r="AP325">
            <v>7.6383000000000001</v>
          </cell>
          <cell r="AQ325">
            <v>7.7546999999999997</v>
          </cell>
          <cell r="AR325">
            <v>6.0528096844954492E-3</v>
          </cell>
          <cell r="AS325">
            <v>0.25219999999999809</v>
          </cell>
          <cell r="AT325">
            <v>41.666600000000003</v>
          </cell>
          <cell r="AU325">
            <v>41.918799999999997</v>
          </cell>
          <cell r="AV325">
            <v>1.3974971044379201E-2</v>
          </cell>
          <cell r="AW325">
            <v>0.49469999999997938</v>
          </cell>
          <cell r="AX325">
            <v>35.399000000000001</v>
          </cell>
          <cell r="AY325">
            <v>35.893699999999981</v>
          </cell>
          <cell r="AZ325">
            <v>9.9329178947047906E-3</v>
          </cell>
          <cell r="BA325">
            <v>7.6214285714280391E-2</v>
          </cell>
          <cell r="BB325">
            <v>7.6729000000000003</v>
          </cell>
          <cell r="BC325">
            <v>7.7491142857142803</v>
          </cell>
        </row>
        <row r="326">
          <cell r="B326">
            <v>278</v>
          </cell>
          <cell r="C326">
            <v>98</v>
          </cell>
          <cell r="D326">
            <v>1.3722480343918595E-2</v>
          </cell>
          <cell r="E326">
            <v>0.83436111111111044</v>
          </cell>
          <cell r="F326">
            <v>60.802500000000002</v>
          </cell>
          <cell r="G326">
            <v>61.636861111111109</v>
          </cell>
          <cell r="H326">
            <v>1.9114313635644753E-2</v>
          </cell>
          <cell r="I326">
            <v>1.4141399999999964</v>
          </cell>
          <cell r="J326">
            <v>73.9833</v>
          </cell>
          <cell r="K326">
            <v>75.397440000000003</v>
          </cell>
          <cell r="L326">
            <v>2.4685628148677037E-2</v>
          </cell>
          <cell r="M326">
            <v>1.3828888888888875E-2</v>
          </cell>
          <cell r="N326">
            <v>0.56020000000000003</v>
          </cell>
          <cell r="O326">
            <v>0.57402888888888892</v>
          </cell>
          <cell r="P326">
            <v>1.3082947044737768E-2</v>
          </cell>
          <cell r="Q326">
            <v>1.4235044444444422</v>
          </cell>
          <cell r="R326">
            <v>108.8061</v>
          </cell>
          <cell r="S326">
            <v>110.22960444444445</v>
          </cell>
          <cell r="T326">
            <v>2.2780144932762699E-2</v>
          </cell>
          <cell r="U326">
            <v>1.0949322222222255</v>
          </cell>
          <cell r="V326">
            <v>48.065199999999997</v>
          </cell>
          <cell r="W326">
            <v>49.160132222222224</v>
          </cell>
          <cell r="X326">
            <v>9.5291997362431172E-3</v>
          </cell>
          <cell r="Y326">
            <v>0.43691666666666773</v>
          </cell>
          <cell r="Z326">
            <v>45.850299999999997</v>
          </cell>
          <cell r="AA326">
            <v>46.287216666666666</v>
          </cell>
          <cell r="AB326">
            <v>1.6424796692007585E-2</v>
          </cell>
          <cell r="AC326">
            <v>0.81530555555555684</v>
          </cell>
          <cell r="AD326">
            <v>49.6387</v>
          </cell>
          <cell r="AE326">
            <v>50.454005555555554</v>
          </cell>
          <cell r="AF326">
            <v>1.3594085604575848E-2</v>
          </cell>
          <cell r="AG326">
            <v>0.22496444444444433</v>
          </cell>
          <cell r="AH326">
            <v>16.5487</v>
          </cell>
          <cell r="AI326">
            <v>16.773664444444446</v>
          </cell>
          <cell r="AJ326">
            <v>9.9493726612373424E-3</v>
          </cell>
          <cell r="AK326">
            <v>0.15820000000000434</v>
          </cell>
          <cell r="AL326">
            <v>15.900499999999999</v>
          </cell>
          <cell r="AM326">
            <v>16.058700000000002</v>
          </cell>
          <cell r="AN326">
            <v>1.5396095989945341E-2</v>
          </cell>
          <cell r="AO326">
            <v>0.11759999999999948</v>
          </cell>
          <cell r="AP326">
            <v>7.6383000000000001</v>
          </cell>
          <cell r="AQ326">
            <v>7.7558999999999996</v>
          </cell>
          <cell r="AR326">
            <v>6.1152097843356077E-3</v>
          </cell>
          <cell r="AS326">
            <v>0.25479999999999803</v>
          </cell>
          <cell r="AT326">
            <v>41.666600000000003</v>
          </cell>
          <cell r="AU326">
            <v>41.921399999999998</v>
          </cell>
          <cell r="AV326">
            <v>1.4119042910816101E-2</v>
          </cell>
          <cell r="AW326">
            <v>0.49979999999997915</v>
          </cell>
          <cell r="AX326">
            <v>35.399000000000001</v>
          </cell>
          <cell r="AY326">
            <v>35.89879999999998</v>
          </cell>
          <cell r="AZ326">
            <v>1.0035319110114118E-2</v>
          </cell>
          <cell r="BA326">
            <v>7.6999999999994628E-2</v>
          </cell>
          <cell r="BB326">
            <v>7.6729000000000003</v>
          </cell>
          <cell r="BC326">
            <v>7.7498999999999949</v>
          </cell>
        </row>
        <row r="327">
          <cell r="B327">
            <v>279</v>
          </cell>
          <cell r="C327">
            <v>99</v>
          </cell>
          <cell r="D327">
            <v>1.3862505653550418E-2</v>
          </cell>
          <cell r="E327">
            <v>0.84287499999999937</v>
          </cell>
          <cell r="F327">
            <v>60.802500000000002</v>
          </cell>
          <cell r="G327">
            <v>61.645375000000001</v>
          </cell>
          <cell r="H327">
            <v>1.9309357652335005E-2</v>
          </cell>
          <cell r="I327">
            <v>1.4285699999999963</v>
          </cell>
          <cell r="J327">
            <v>73.9833</v>
          </cell>
          <cell r="K327">
            <v>75.411869999999993</v>
          </cell>
          <cell r="L327">
            <v>2.4937522313459453E-2</v>
          </cell>
          <cell r="M327">
            <v>1.3969999999999989E-2</v>
          </cell>
          <cell r="N327">
            <v>0.56020000000000003</v>
          </cell>
          <cell r="O327">
            <v>0.57417000000000007</v>
          </cell>
          <cell r="P327">
            <v>1.3216446504377951E-2</v>
          </cell>
          <cell r="Q327">
            <v>1.4380299999999977</v>
          </cell>
          <cell r="R327">
            <v>108.8061</v>
          </cell>
          <cell r="S327">
            <v>110.24413</v>
          </cell>
          <cell r="T327">
            <v>2.3012595391260278E-2</v>
          </cell>
          <cell r="U327">
            <v>1.1061050000000034</v>
          </cell>
          <cell r="V327">
            <v>48.065199999999997</v>
          </cell>
          <cell r="W327">
            <v>49.171305000000004</v>
          </cell>
          <cell r="X327">
            <v>9.6264364682455972E-3</v>
          </cell>
          <cell r="Y327">
            <v>0.44137500000000107</v>
          </cell>
          <cell r="Z327">
            <v>45.850299999999997</v>
          </cell>
          <cell r="AA327">
            <v>46.291674999999998</v>
          </cell>
          <cell r="AB327">
            <v>1.6592396658252559E-2</v>
          </cell>
          <cell r="AC327">
            <v>0.82362500000000127</v>
          </cell>
          <cell r="AD327">
            <v>49.6387</v>
          </cell>
          <cell r="AE327">
            <v>50.462325</v>
          </cell>
          <cell r="AF327">
            <v>1.3732800763806213E-2</v>
          </cell>
          <cell r="AG327">
            <v>0.22725999999999985</v>
          </cell>
          <cell r="AH327">
            <v>16.5487</v>
          </cell>
          <cell r="AI327">
            <v>16.775960000000001</v>
          </cell>
          <cell r="AJ327">
            <v>1.0050896872066294E-2</v>
          </cell>
          <cell r="AK327">
            <v>0.1598142857142901</v>
          </cell>
          <cell r="AL327">
            <v>15.900499999999999</v>
          </cell>
          <cell r="AM327">
            <v>16.060314285714288</v>
          </cell>
          <cell r="AN327">
            <v>1.5553199010250904E-2</v>
          </cell>
          <cell r="AO327">
            <v>0.11879999999999948</v>
          </cell>
          <cell r="AP327">
            <v>7.6383000000000001</v>
          </cell>
          <cell r="AQ327">
            <v>7.7570999999999994</v>
          </cell>
          <cell r="AR327">
            <v>6.177609884175767E-3</v>
          </cell>
          <cell r="AS327">
            <v>0.25739999999999802</v>
          </cell>
          <cell r="AT327">
            <v>41.666600000000003</v>
          </cell>
          <cell r="AU327">
            <v>41.923999999999999</v>
          </cell>
          <cell r="AV327">
            <v>1.4263114777253002E-2</v>
          </cell>
          <cell r="AW327">
            <v>0.50489999999997892</v>
          </cell>
          <cell r="AX327">
            <v>35.399000000000001</v>
          </cell>
          <cell r="AY327">
            <v>35.903899999999979</v>
          </cell>
          <cell r="AZ327">
            <v>1.0137720325523446E-2</v>
          </cell>
          <cell r="BA327">
            <v>7.7785714285708865E-2</v>
          </cell>
          <cell r="BB327">
            <v>7.6729000000000003</v>
          </cell>
          <cell r="BC327">
            <v>7.7506857142857095</v>
          </cell>
        </row>
        <row r="328">
          <cell r="B328">
            <v>280</v>
          </cell>
          <cell r="C328">
            <v>100</v>
          </cell>
          <cell r="D328">
            <v>1.400253096318224E-2</v>
          </cell>
          <cell r="E328">
            <v>0.85138888888888831</v>
          </cell>
          <cell r="F328">
            <v>60.802500000000002</v>
          </cell>
          <cell r="G328">
            <v>61.653888888888893</v>
          </cell>
          <cell r="H328">
            <v>1.950440166902526E-2</v>
          </cell>
          <cell r="I328">
            <v>1.4429999999999963</v>
          </cell>
          <cell r="J328">
            <v>73.9833</v>
          </cell>
          <cell r="K328">
            <v>75.426299999999998</v>
          </cell>
          <cell r="L328">
            <v>2.5189416478241872E-2</v>
          </cell>
          <cell r="M328">
            <v>1.4111111111111099E-2</v>
          </cell>
          <cell r="N328">
            <v>0.56020000000000003</v>
          </cell>
          <cell r="O328">
            <v>0.57431111111111111</v>
          </cell>
          <cell r="P328">
            <v>1.3349945964018131E-2</v>
          </cell>
          <cell r="Q328">
            <v>1.4525555555555532</v>
          </cell>
          <cell r="R328">
            <v>108.8061</v>
          </cell>
          <cell r="S328">
            <v>110.25865555555555</v>
          </cell>
          <cell r="T328">
            <v>2.3245045849757853E-2</v>
          </cell>
          <cell r="U328">
            <v>1.1172777777777811</v>
          </cell>
          <cell r="V328">
            <v>48.065199999999997</v>
          </cell>
          <cell r="W328">
            <v>49.182477777777777</v>
          </cell>
          <cell r="X328">
            <v>9.7236732002480772E-3</v>
          </cell>
          <cell r="Y328">
            <v>0.44583333333333441</v>
          </cell>
          <cell r="Z328">
            <v>45.850299999999997</v>
          </cell>
          <cell r="AA328">
            <v>46.29613333333333</v>
          </cell>
          <cell r="AB328">
            <v>1.6759996624497533E-2</v>
          </cell>
          <cell r="AC328">
            <v>0.83194444444444571</v>
          </cell>
          <cell r="AD328">
            <v>49.6387</v>
          </cell>
          <cell r="AE328">
            <v>50.470644444444446</v>
          </cell>
          <cell r="AF328">
            <v>1.387151592303658E-2</v>
          </cell>
          <cell r="AG328">
            <v>0.22955555555555543</v>
          </cell>
          <cell r="AH328">
            <v>16.5487</v>
          </cell>
          <cell r="AI328">
            <v>16.778255555555557</v>
          </cell>
          <cell r="AJ328">
            <v>1.0152421082895246E-2</v>
          </cell>
          <cell r="AK328">
            <v>0.16142857142857586</v>
          </cell>
          <cell r="AL328">
            <v>15.900499999999999</v>
          </cell>
          <cell r="AM328">
            <v>16.061928571428574</v>
          </cell>
          <cell r="AN328">
            <v>1.5710302030556469E-2</v>
          </cell>
          <cell r="AO328">
            <v>0.11999999999999947</v>
          </cell>
          <cell r="AP328">
            <v>7.6383000000000001</v>
          </cell>
          <cell r="AQ328">
            <v>7.7582999999999993</v>
          </cell>
          <cell r="AR328">
            <v>6.2400099840159264E-3</v>
          </cell>
          <cell r="AS328">
            <v>0.25999999999999801</v>
          </cell>
          <cell r="AT328">
            <v>41.666600000000003</v>
          </cell>
          <cell r="AU328">
            <v>41.926600000000001</v>
          </cell>
          <cell r="AV328">
            <v>1.4407186643689899E-2</v>
          </cell>
          <cell r="AW328">
            <v>0.50999999999997869</v>
          </cell>
          <cell r="AX328">
            <v>35.399000000000001</v>
          </cell>
          <cell r="AY328">
            <v>35.908999999999978</v>
          </cell>
          <cell r="AZ328">
            <v>1.0240121540932774E-2</v>
          </cell>
          <cell r="BA328">
            <v>7.8571428571423088E-2</v>
          </cell>
          <cell r="BB328">
            <v>7.6729000000000003</v>
          </cell>
          <cell r="BC328">
            <v>7.7514714285714232</v>
          </cell>
        </row>
        <row r="329">
          <cell r="B329">
            <v>281</v>
          </cell>
          <cell r="C329">
            <v>101</v>
          </cell>
          <cell r="D329">
            <v>1.4142556272814064E-2</v>
          </cell>
          <cell r="E329">
            <v>0.85990277777777713</v>
          </cell>
          <cell r="F329">
            <v>60.802500000000002</v>
          </cell>
          <cell r="G329">
            <v>61.662402777777778</v>
          </cell>
          <cell r="H329">
            <v>1.9699445685715512E-2</v>
          </cell>
          <cell r="I329">
            <v>1.4574299999999962</v>
          </cell>
          <cell r="J329">
            <v>73.9833</v>
          </cell>
          <cell r="K329">
            <v>75.440730000000002</v>
          </cell>
          <cell r="L329">
            <v>2.5441310643024288E-2</v>
          </cell>
          <cell r="M329">
            <v>1.425222222222221E-2</v>
          </cell>
          <cell r="N329">
            <v>0.56020000000000003</v>
          </cell>
          <cell r="O329">
            <v>0.57445222222222225</v>
          </cell>
          <cell r="P329">
            <v>1.3483445423658313E-2</v>
          </cell>
          <cell r="Q329">
            <v>1.4670811111111088</v>
          </cell>
          <cell r="R329">
            <v>108.8061</v>
          </cell>
          <cell r="S329">
            <v>110.27318111111111</v>
          </cell>
          <cell r="T329">
            <v>2.3477496308255432E-2</v>
          </cell>
          <cell r="U329">
            <v>1.1284505555555588</v>
          </cell>
          <cell r="V329">
            <v>48.065199999999997</v>
          </cell>
          <cell r="W329">
            <v>49.193650555555557</v>
          </cell>
          <cell r="X329">
            <v>9.8209099322505589E-3</v>
          </cell>
          <cell r="Y329">
            <v>0.45029166666666781</v>
          </cell>
          <cell r="Z329">
            <v>45.850299999999997</v>
          </cell>
          <cell r="AA329">
            <v>46.300591666666662</v>
          </cell>
          <cell r="AB329">
            <v>1.692759659074251E-2</v>
          </cell>
          <cell r="AC329">
            <v>0.84026388888889014</v>
          </cell>
          <cell r="AD329">
            <v>49.6387</v>
          </cell>
          <cell r="AE329">
            <v>50.478963888888892</v>
          </cell>
          <cell r="AF329">
            <v>1.4010231082266945E-2</v>
          </cell>
          <cell r="AG329">
            <v>0.23185111111111101</v>
          </cell>
          <cell r="AH329">
            <v>16.5487</v>
          </cell>
          <cell r="AI329">
            <v>16.780551111111112</v>
          </cell>
          <cell r="AJ329">
            <v>1.0253945293724198E-2</v>
          </cell>
          <cell r="AK329">
            <v>0.16304285714286162</v>
          </cell>
          <cell r="AL329">
            <v>15.900499999999999</v>
          </cell>
          <cell r="AM329">
            <v>16.06354285714286</v>
          </cell>
          <cell r="AN329">
            <v>1.5867405050862034E-2</v>
          </cell>
          <cell r="AO329">
            <v>0.12119999999999946</v>
          </cell>
          <cell r="AP329">
            <v>7.6383000000000001</v>
          </cell>
          <cell r="AQ329">
            <v>7.7594999999999992</v>
          </cell>
          <cell r="AR329">
            <v>6.3024100838560849E-3</v>
          </cell>
          <cell r="AS329">
            <v>0.262599999999998</v>
          </cell>
          <cell r="AT329">
            <v>41.666600000000003</v>
          </cell>
          <cell r="AU329">
            <v>41.929200000000002</v>
          </cell>
          <cell r="AV329">
            <v>1.4551258510126798E-2</v>
          </cell>
          <cell r="AW329">
            <v>0.51509999999997846</v>
          </cell>
          <cell r="AX329">
            <v>35.399000000000001</v>
          </cell>
          <cell r="AY329">
            <v>35.914099999999976</v>
          </cell>
          <cell r="AZ329">
            <v>1.0342522756342102E-2</v>
          </cell>
          <cell r="BA329">
            <v>7.9357142857137325E-2</v>
          </cell>
          <cell r="BB329">
            <v>7.6729000000000003</v>
          </cell>
          <cell r="BC329">
            <v>7.7522571428571379</v>
          </cell>
        </row>
        <row r="330">
          <cell r="B330">
            <v>282</v>
          </cell>
          <cell r="C330">
            <v>102</v>
          </cell>
          <cell r="D330">
            <v>1.4282581582445886E-2</v>
          </cell>
          <cell r="E330">
            <v>0.86841666666666606</v>
          </cell>
          <cell r="F330">
            <v>60.802500000000002</v>
          </cell>
          <cell r="G330">
            <v>61.67091666666667</v>
          </cell>
          <cell r="H330">
            <v>1.9894489702405763E-2</v>
          </cell>
          <cell r="I330">
            <v>1.4718599999999962</v>
          </cell>
          <cell r="J330">
            <v>73.9833</v>
          </cell>
          <cell r="K330">
            <v>75.455159999999992</v>
          </cell>
          <cell r="L330">
            <v>2.5693204807806711E-2</v>
          </cell>
          <cell r="M330">
            <v>1.4393333333333322E-2</v>
          </cell>
          <cell r="N330">
            <v>0.56020000000000003</v>
          </cell>
          <cell r="O330">
            <v>0.5745933333333334</v>
          </cell>
          <cell r="P330">
            <v>1.3616944883298494E-2</v>
          </cell>
          <cell r="Q330">
            <v>1.4816066666666643</v>
          </cell>
          <cell r="R330">
            <v>108.8061</v>
          </cell>
          <cell r="S330">
            <v>110.28770666666667</v>
          </cell>
          <cell r="T330">
            <v>2.3709946766753011E-2</v>
          </cell>
          <cell r="U330">
            <v>1.1396233333333368</v>
          </cell>
          <cell r="V330">
            <v>48.065199999999997</v>
          </cell>
          <cell r="W330">
            <v>49.204823333333337</v>
          </cell>
          <cell r="X330">
            <v>9.9181466642530389E-3</v>
          </cell>
          <cell r="Y330">
            <v>0.45475000000000115</v>
          </cell>
          <cell r="Z330">
            <v>45.850299999999997</v>
          </cell>
          <cell r="AA330">
            <v>46.305050000000001</v>
          </cell>
          <cell r="AB330">
            <v>1.7095196556987484E-2</v>
          </cell>
          <cell r="AC330">
            <v>0.84858333333333458</v>
          </cell>
          <cell r="AD330">
            <v>49.6387</v>
          </cell>
          <cell r="AE330">
            <v>50.487283333333338</v>
          </cell>
          <cell r="AF330">
            <v>1.4148946241497311E-2</v>
          </cell>
          <cell r="AG330">
            <v>0.23414666666666656</v>
          </cell>
          <cell r="AH330">
            <v>16.5487</v>
          </cell>
          <cell r="AI330">
            <v>16.782846666666668</v>
          </cell>
          <cell r="AJ330">
            <v>1.0355469504553152E-2</v>
          </cell>
          <cell r="AK330">
            <v>0.16465714285714736</v>
          </cell>
          <cell r="AL330">
            <v>15.900499999999999</v>
          </cell>
          <cell r="AM330">
            <v>16.065157142857146</v>
          </cell>
          <cell r="AN330">
            <v>1.6024508071167599E-2</v>
          </cell>
          <cell r="AO330">
            <v>0.12239999999999947</v>
          </cell>
          <cell r="AP330">
            <v>7.6383000000000001</v>
          </cell>
          <cell r="AQ330">
            <v>7.7606999999999999</v>
          </cell>
          <cell r="AR330">
            <v>6.3648101836962442E-3</v>
          </cell>
          <cell r="AS330">
            <v>0.26519999999999799</v>
          </cell>
          <cell r="AT330">
            <v>41.666600000000003</v>
          </cell>
          <cell r="AU330">
            <v>41.931800000000003</v>
          </cell>
          <cell r="AV330">
            <v>1.4695330376563698E-2</v>
          </cell>
          <cell r="AW330">
            <v>0.52019999999997835</v>
          </cell>
          <cell r="AX330">
            <v>35.399000000000001</v>
          </cell>
          <cell r="AY330">
            <v>35.919199999999982</v>
          </cell>
          <cell r="AZ330">
            <v>1.0444923971751429E-2</v>
          </cell>
          <cell r="BA330">
            <v>8.0142857142851548E-2</v>
          </cell>
          <cell r="BB330">
            <v>7.6729000000000003</v>
          </cell>
          <cell r="BC330">
            <v>7.7530428571428516</v>
          </cell>
        </row>
        <row r="331">
          <cell r="B331">
            <v>283</v>
          </cell>
          <cell r="C331">
            <v>103</v>
          </cell>
          <cell r="D331">
            <v>1.4422606892077708E-2</v>
          </cell>
          <cell r="E331">
            <v>0.87693055555555488</v>
          </cell>
          <cell r="F331">
            <v>60.802500000000002</v>
          </cell>
          <cell r="G331">
            <v>61.679430555555555</v>
          </cell>
          <cell r="H331">
            <v>2.0089533719096015E-2</v>
          </cell>
          <cell r="I331">
            <v>1.4862899999999961</v>
          </cell>
          <cell r="J331">
            <v>73.9833</v>
          </cell>
          <cell r="K331">
            <v>75.469589999999997</v>
          </cell>
          <cell r="L331">
            <v>2.5945098972589131E-2</v>
          </cell>
          <cell r="M331">
            <v>1.4534444444444433E-2</v>
          </cell>
          <cell r="N331">
            <v>0.56020000000000003</v>
          </cell>
          <cell r="O331">
            <v>0.57473444444444444</v>
          </cell>
          <cell r="P331">
            <v>1.3750444342938676E-2</v>
          </cell>
          <cell r="Q331">
            <v>1.4961322222222198</v>
          </cell>
          <cell r="R331">
            <v>108.8061</v>
          </cell>
          <cell r="S331">
            <v>110.30223222222222</v>
          </cell>
          <cell r="T331">
            <v>2.394239722525059E-2</v>
          </cell>
          <cell r="U331">
            <v>1.1507961111111147</v>
          </cell>
          <cell r="V331">
            <v>48.065199999999997</v>
          </cell>
          <cell r="W331">
            <v>49.21599611111111</v>
          </cell>
          <cell r="X331">
            <v>1.0015383396255519E-2</v>
          </cell>
          <cell r="Y331">
            <v>0.45920833333333444</v>
          </cell>
          <cell r="Z331">
            <v>45.850299999999997</v>
          </cell>
          <cell r="AA331">
            <v>46.309508333333333</v>
          </cell>
          <cell r="AB331">
            <v>1.7262796523232461E-2</v>
          </cell>
          <cell r="AC331">
            <v>0.85690277777777912</v>
          </cell>
          <cell r="AD331">
            <v>49.6387</v>
          </cell>
          <cell r="AE331">
            <v>50.495602777777776</v>
          </cell>
          <cell r="AF331">
            <v>1.4287661400727679E-2</v>
          </cell>
          <cell r="AG331">
            <v>0.23644222222222208</v>
          </cell>
          <cell r="AH331">
            <v>16.5487</v>
          </cell>
          <cell r="AI331">
            <v>16.785142222222223</v>
          </cell>
          <cell r="AJ331">
            <v>1.0456993715382104E-2</v>
          </cell>
          <cell r="AK331">
            <v>0.16627142857143312</v>
          </cell>
          <cell r="AL331">
            <v>15.900499999999999</v>
          </cell>
          <cell r="AM331">
            <v>16.066771428571432</v>
          </cell>
          <cell r="AN331">
            <v>1.6181611091473164E-2</v>
          </cell>
          <cell r="AO331">
            <v>0.12359999999999946</v>
          </cell>
          <cell r="AP331">
            <v>7.6383000000000001</v>
          </cell>
          <cell r="AQ331">
            <v>7.7618999999999998</v>
          </cell>
          <cell r="AR331">
            <v>6.4272102835364036E-3</v>
          </cell>
          <cell r="AS331">
            <v>0.26779999999999793</v>
          </cell>
          <cell r="AT331">
            <v>41.666600000000003</v>
          </cell>
          <cell r="AU331">
            <v>41.934400000000004</v>
          </cell>
          <cell r="AV331">
            <v>1.4839402243000597E-2</v>
          </cell>
          <cell r="AW331">
            <v>0.52529999999997812</v>
          </cell>
          <cell r="AX331">
            <v>35.399000000000001</v>
          </cell>
          <cell r="AY331">
            <v>35.924299999999981</v>
          </cell>
          <cell r="AZ331">
            <v>1.0547325187160757E-2</v>
          </cell>
          <cell r="BA331">
            <v>8.0928571428565785E-2</v>
          </cell>
          <cell r="BB331">
            <v>7.6729000000000003</v>
          </cell>
          <cell r="BC331">
            <v>7.7538285714285662</v>
          </cell>
        </row>
        <row r="332">
          <cell r="B332">
            <v>284</v>
          </cell>
          <cell r="C332">
            <v>104</v>
          </cell>
          <cell r="D332">
            <v>1.456263220170953E-2</v>
          </cell>
          <cell r="E332">
            <v>0.88544444444444381</v>
          </cell>
          <cell r="F332">
            <v>60.802500000000002</v>
          </cell>
          <cell r="G332">
            <v>61.687944444444447</v>
          </cell>
          <cell r="H332">
            <v>2.028457773578627E-2</v>
          </cell>
          <cell r="I332">
            <v>1.5007199999999961</v>
          </cell>
          <cell r="J332">
            <v>73.9833</v>
          </cell>
          <cell r="K332">
            <v>75.484020000000001</v>
          </cell>
          <cell r="L332">
            <v>2.6196993137371546E-2</v>
          </cell>
          <cell r="M332">
            <v>1.4675555555555542E-2</v>
          </cell>
          <cell r="N332">
            <v>0.56020000000000003</v>
          </cell>
          <cell r="O332">
            <v>0.57487555555555558</v>
          </cell>
          <cell r="P332">
            <v>1.3883943802578857E-2</v>
          </cell>
          <cell r="Q332">
            <v>1.5106577777777754</v>
          </cell>
          <cell r="R332">
            <v>108.8061</v>
          </cell>
          <cell r="S332">
            <v>110.31675777777778</v>
          </cell>
          <cell r="T332">
            <v>2.4174847683748169E-2</v>
          </cell>
          <cell r="U332">
            <v>1.1619688888888924</v>
          </cell>
          <cell r="V332">
            <v>48.065199999999997</v>
          </cell>
          <cell r="W332">
            <v>49.22716888888889</v>
          </cell>
          <cell r="X332">
            <v>1.0112620128258001E-2</v>
          </cell>
          <cell r="Y332">
            <v>0.46366666666666784</v>
          </cell>
          <cell r="Z332">
            <v>45.850299999999997</v>
          </cell>
          <cell r="AA332">
            <v>46.313966666666666</v>
          </cell>
          <cell r="AB332">
            <v>1.7430396489477435E-2</v>
          </cell>
          <cell r="AC332">
            <v>0.86522222222222356</v>
          </cell>
          <cell r="AD332">
            <v>49.6387</v>
          </cell>
          <cell r="AE332">
            <v>50.503922222222222</v>
          </cell>
          <cell r="AF332">
            <v>1.4426376559958043E-2</v>
          </cell>
          <cell r="AG332">
            <v>0.23873777777777766</v>
          </cell>
          <cell r="AH332">
            <v>16.5487</v>
          </cell>
          <cell r="AI332">
            <v>16.787437777777779</v>
          </cell>
          <cell r="AJ332">
            <v>1.0558517926211056E-2</v>
          </cell>
          <cell r="AK332">
            <v>0.16788571428571888</v>
          </cell>
          <cell r="AL332">
            <v>15.900499999999999</v>
          </cell>
          <cell r="AM332">
            <v>16.068385714285718</v>
          </cell>
          <cell r="AN332">
            <v>1.6338714111778726E-2</v>
          </cell>
          <cell r="AO332">
            <v>0.12479999999999945</v>
          </cell>
          <cell r="AP332">
            <v>7.6383000000000001</v>
          </cell>
          <cell r="AQ332">
            <v>7.7630999999999997</v>
          </cell>
          <cell r="AR332">
            <v>6.4896103833765638E-3</v>
          </cell>
          <cell r="AS332">
            <v>0.27039999999999792</v>
          </cell>
          <cell r="AT332">
            <v>41.666600000000003</v>
          </cell>
          <cell r="AU332">
            <v>41.936999999999998</v>
          </cell>
          <cell r="AV332">
            <v>1.4983474109437496E-2</v>
          </cell>
          <cell r="AW332">
            <v>0.53039999999997789</v>
          </cell>
          <cell r="AX332">
            <v>35.399000000000001</v>
          </cell>
          <cell r="AY332">
            <v>35.92939999999998</v>
          </cell>
          <cell r="AZ332">
            <v>1.0649726402570085E-2</v>
          </cell>
          <cell r="BA332">
            <v>8.1714285714280008E-2</v>
          </cell>
          <cell r="BB332">
            <v>7.6729000000000003</v>
          </cell>
          <cell r="BC332">
            <v>7.7546142857142799</v>
          </cell>
        </row>
        <row r="333">
          <cell r="B333">
            <v>285</v>
          </cell>
          <cell r="C333">
            <v>105</v>
          </cell>
          <cell r="D333">
            <v>1.4702657511341354E-2</v>
          </cell>
          <cell r="E333">
            <v>0.89395833333333263</v>
          </cell>
          <cell r="F333">
            <v>60.802500000000002</v>
          </cell>
          <cell r="G333">
            <v>61.696458333333332</v>
          </cell>
          <cell r="H333">
            <v>2.0479621752476522E-2</v>
          </cell>
          <cell r="I333">
            <v>1.515149999999996</v>
          </cell>
          <cell r="J333">
            <v>73.9833</v>
          </cell>
          <cell r="K333">
            <v>75.498449999999991</v>
          </cell>
          <cell r="L333">
            <v>2.6448887302153966E-2</v>
          </cell>
          <cell r="M333">
            <v>1.4816666666666653E-2</v>
          </cell>
          <cell r="N333">
            <v>0.56020000000000003</v>
          </cell>
          <cell r="O333">
            <v>0.57501666666666673</v>
          </cell>
          <cell r="P333">
            <v>1.4017443262219039E-2</v>
          </cell>
          <cell r="Q333">
            <v>1.5251833333333309</v>
          </cell>
          <cell r="R333">
            <v>108.8061</v>
          </cell>
          <cell r="S333">
            <v>110.33128333333333</v>
          </cell>
          <cell r="T333">
            <v>2.4407298142245744E-2</v>
          </cell>
          <cell r="U333">
            <v>1.1731416666666701</v>
          </cell>
          <cell r="V333">
            <v>48.065199999999997</v>
          </cell>
          <cell r="W333">
            <v>49.23834166666667</v>
          </cell>
          <cell r="X333">
            <v>1.0209856860260482E-2</v>
          </cell>
          <cell r="Y333">
            <v>0.46812500000000118</v>
          </cell>
          <cell r="Z333">
            <v>45.850299999999997</v>
          </cell>
          <cell r="AA333">
            <v>46.318424999999998</v>
          </cell>
          <cell r="AB333">
            <v>1.7597996455722409E-2</v>
          </cell>
          <cell r="AC333">
            <v>0.87354166666666799</v>
          </cell>
          <cell r="AD333">
            <v>49.6387</v>
          </cell>
          <cell r="AE333">
            <v>50.512241666666668</v>
          </cell>
          <cell r="AF333">
            <v>1.4565091719188407E-2</v>
          </cell>
          <cell r="AG333">
            <v>0.24103333333333324</v>
          </cell>
          <cell r="AH333">
            <v>16.5487</v>
          </cell>
          <cell r="AI333">
            <v>16.789733333333334</v>
          </cell>
          <cell r="AJ333">
            <v>1.0660042137040009E-2</v>
          </cell>
          <cell r="AK333">
            <v>0.16950000000000465</v>
          </cell>
          <cell r="AL333">
            <v>15.900499999999999</v>
          </cell>
          <cell r="AM333">
            <v>16.070000000000004</v>
          </cell>
          <cell r="AN333">
            <v>1.6495817132084291E-2</v>
          </cell>
          <cell r="AO333">
            <v>0.12599999999999945</v>
          </cell>
          <cell r="AP333">
            <v>7.6383000000000001</v>
          </cell>
          <cell r="AQ333">
            <v>7.7642999999999995</v>
          </cell>
          <cell r="AR333">
            <v>6.5520104832167232E-3</v>
          </cell>
          <cell r="AS333">
            <v>0.27299999999999791</v>
          </cell>
          <cell r="AT333">
            <v>41.666600000000003</v>
          </cell>
          <cell r="AU333">
            <v>41.939599999999999</v>
          </cell>
          <cell r="AV333">
            <v>1.5127545975874393E-2</v>
          </cell>
          <cell r="AW333">
            <v>0.53549999999997766</v>
          </cell>
          <cell r="AX333">
            <v>35.399000000000001</v>
          </cell>
          <cell r="AY333">
            <v>35.934499999999979</v>
          </cell>
          <cell r="AZ333">
            <v>1.0752127617979413E-2</v>
          </cell>
          <cell r="BA333">
            <v>8.2499999999994245E-2</v>
          </cell>
          <cell r="BB333">
            <v>7.6729000000000003</v>
          </cell>
          <cell r="BC333">
            <v>7.7553999999999945</v>
          </cell>
        </row>
        <row r="334">
          <cell r="B334">
            <v>286</v>
          </cell>
          <cell r="C334">
            <v>106</v>
          </cell>
          <cell r="D334">
            <v>1.4842682820973176E-2</v>
          </cell>
          <cell r="E334">
            <v>0.90247222222222157</v>
          </cell>
          <cell r="F334">
            <v>60.802500000000002</v>
          </cell>
          <cell r="G334">
            <v>61.704972222222224</v>
          </cell>
          <cell r="H334">
            <v>2.0674665769166774E-2</v>
          </cell>
          <cell r="I334">
            <v>1.5295799999999959</v>
          </cell>
          <cell r="J334">
            <v>73.9833</v>
          </cell>
          <cell r="K334">
            <v>75.512879999999996</v>
          </cell>
          <cell r="L334">
            <v>2.6700781466936385E-2</v>
          </cell>
          <cell r="M334">
            <v>1.4957777777777764E-2</v>
          </cell>
          <cell r="N334">
            <v>0.56020000000000003</v>
          </cell>
          <cell r="O334">
            <v>0.57515777777777777</v>
          </cell>
          <cell r="P334">
            <v>1.415094272185922E-2</v>
          </cell>
          <cell r="Q334">
            <v>1.5397088888888864</v>
          </cell>
          <cell r="R334">
            <v>108.8061</v>
          </cell>
          <cell r="S334">
            <v>110.34580888888888</v>
          </cell>
          <cell r="T334">
            <v>2.4639748600743323E-2</v>
          </cell>
          <cell r="U334">
            <v>1.184314444444448</v>
          </cell>
          <cell r="V334">
            <v>48.065199999999997</v>
          </cell>
          <cell r="W334">
            <v>49.249514444444443</v>
          </cell>
          <cell r="X334">
            <v>1.0307093592262962E-2</v>
          </cell>
          <cell r="Y334">
            <v>0.47258333333333452</v>
          </cell>
          <cell r="Z334">
            <v>45.850299999999997</v>
          </cell>
          <cell r="AA334">
            <v>46.32288333333333</v>
          </cell>
          <cell r="AB334">
            <v>1.7765596421967386E-2</v>
          </cell>
          <cell r="AC334">
            <v>0.88186111111111243</v>
          </cell>
          <cell r="AD334">
            <v>49.6387</v>
          </cell>
          <cell r="AE334">
            <v>50.520561111111114</v>
          </cell>
          <cell r="AF334">
            <v>1.4703806878418773E-2</v>
          </cell>
          <cell r="AG334">
            <v>0.24332888888888876</v>
          </cell>
          <cell r="AH334">
            <v>16.5487</v>
          </cell>
          <cell r="AI334">
            <v>16.79202888888889</v>
          </cell>
          <cell r="AJ334">
            <v>1.0761566347868961E-2</v>
          </cell>
          <cell r="AK334">
            <v>0.17111428571429041</v>
          </cell>
          <cell r="AL334">
            <v>15.900499999999999</v>
          </cell>
          <cell r="AM334">
            <v>16.07161428571429</v>
          </cell>
          <cell r="AN334">
            <v>1.6652920152389859E-2</v>
          </cell>
          <cell r="AO334">
            <v>0.12719999999999945</v>
          </cell>
          <cell r="AP334">
            <v>7.6383000000000001</v>
          </cell>
          <cell r="AQ334">
            <v>7.7654999999999994</v>
          </cell>
          <cell r="AR334">
            <v>6.6144105830568817E-3</v>
          </cell>
          <cell r="AS334">
            <v>0.2755999999999979</v>
          </cell>
          <cell r="AT334">
            <v>41.666600000000003</v>
          </cell>
          <cell r="AU334">
            <v>41.9422</v>
          </cell>
          <cell r="AV334">
            <v>1.5271617842311293E-2</v>
          </cell>
          <cell r="AW334">
            <v>0.54059999999997743</v>
          </cell>
          <cell r="AX334">
            <v>35.399000000000001</v>
          </cell>
          <cell r="AY334">
            <v>35.939599999999977</v>
          </cell>
          <cell r="AZ334">
            <v>1.085452883338874E-2</v>
          </cell>
          <cell r="BA334">
            <v>8.3285714285708481E-2</v>
          </cell>
          <cell r="BB334">
            <v>7.6729000000000003</v>
          </cell>
          <cell r="BC334">
            <v>7.7561857142857091</v>
          </cell>
        </row>
        <row r="335">
          <cell r="B335">
            <v>287</v>
          </cell>
          <cell r="C335">
            <v>107</v>
          </cell>
          <cell r="D335">
            <v>1.4982708130604998E-2</v>
          </cell>
          <cell r="E335">
            <v>0.91098611111111039</v>
          </cell>
          <cell r="F335">
            <v>60.802500000000002</v>
          </cell>
          <cell r="G335">
            <v>61.713486111111109</v>
          </cell>
          <cell r="H335">
            <v>2.0869709785857025E-2</v>
          </cell>
          <cell r="I335">
            <v>1.5440099999999961</v>
          </cell>
          <cell r="J335">
            <v>73.9833</v>
          </cell>
          <cell r="K335">
            <v>75.52731</v>
          </cell>
          <cell r="L335">
            <v>2.6952675631718801E-2</v>
          </cell>
          <cell r="M335">
            <v>1.5098888888888877E-2</v>
          </cell>
          <cell r="N335">
            <v>0.56020000000000003</v>
          </cell>
          <cell r="O335">
            <v>0.57529888888888892</v>
          </cell>
          <cell r="P335">
            <v>1.4284442181499402E-2</v>
          </cell>
          <cell r="Q335">
            <v>1.554234444444442</v>
          </cell>
          <cell r="R335">
            <v>108.8061</v>
          </cell>
          <cell r="S335">
            <v>110.36033444444445</v>
          </cell>
          <cell r="T335">
            <v>2.4872199059240905E-2</v>
          </cell>
          <cell r="U335">
            <v>1.1954872222222259</v>
          </cell>
          <cell r="V335">
            <v>48.065199999999997</v>
          </cell>
          <cell r="W335">
            <v>49.260687222222224</v>
          </cell>
          <cell r="X335">
            <v>1.0404330324265442E-2</v>
          </cell>
          <cell r="Y335">
            <v>0.47704166666666781</v>
          </cell>
          <cell r="Z335">
            <v>45.850299999999997</v>
          </cell>
          <cell r="AA335">
            <v>46.327341666666662</v>
          </cell>
          <cell r="AB335">
            <v>1.793319638821236E-2</v>
          </cell>
          <cell r="AC335">
            <v>0.89018055555555686</v>
          </cell>
          <cell r="AD335">
            <v>49.6387</v>
          </cell>
          <cell r="AE335">
            <v>50.52888055555556</v>
          </cell>
          <cell r="AF335">
            <v>1.4842522037649141E-2</v>
          </cell>
          <cell r="AG335">
            <v>0.24562444444444431</v>
          </cell>
          <cell r="AH335">
            <v>16.5487</v>
          </cell>
          <cell r="AI335">
            <v>16.794324444444445</v>
          </cell>
          <cell r="AJ335">
            <v>1.0863090558697913E-2</v>
          </cell>
          <cell r="AK335">
            <v>0.17272857142857617</v>
          </cell>
          <cell r="AL335">
            <v>15.900499999999999</v>
          </cell>
          <cell r="AM335">
            <v>16.073228571428576</v>
          </cell>
          <cell r="AN335">
            <v>1.6810023172695424E-2</v>
          </cell>
          <cell r="AO335">
            <v>0.12839999999999943</v>
          </cell>
          <cell r="AP335">
            <v>7.6383000000000001</v>
          </cell>
          <cell r="AQ335">
            <v>7.7666999999999993</v>
          </cell>
          <cell r="AR335">
            <v>6.676810682897041E-3</v>
          </cell>
          <cell r="AS335">
            <v>0.27819999999999789</v>
          </cell>
          <cell r="AT335">
            <v>41.666600000000003</v>
          </cell>
          <cell r="AU335">
            <v>41.944800000000001</v>
          </cell>
          <cell r="AV335">
            <v>1.5415689708748194E-2</v>
          </cell>
          <cell r="AW335">
            <v>0.5456999999999772</v>
          </cell>
          <cell r="AX335">
            <v>35.399000000000001</v>
          </cell>
          <cell r="AY335">
            <v>35.944699999999976</v>
          </cell>
          <cell r="AZ335">
            <v>1.0956930048798068E-2</v>
          </cell>
          <cell r="BA335">
            <v>8.4071428571422704E-2</v>
          </cell>
          <cell r="BB335">
            <v>7.6729000000000003</v>
          </cell>
          <cell r="BC335">
            <v>7.7569714285714229</v>
          </cell>
        </row>
        <row r="336">
          <cell r="B336">
            <v>288</v>
          </cell>
          <cell r="C336">
            <v>108</v>
          </cell>
          <cell r="D336">
            <v>1.5122733440236819E-2</v>
          </cell>
          <cell r="E336">
            <v>0.91949999999999932</v>
          </cell>
          <cell r="F336">
            <v>60.802500000000002</v>
          </cell>
          <cell r="G336">
            <v>61.722000000000001</v>
          </cell>
          <cell r="H336">
            <v>2.1064753802547281E-2</v>
          </cell>
          <cell r="I336">
            <v>1.5584399999999961</v>
          </cell>
          <cell r="J336">
            <v>73.9833</v>
          </cell>
          <cell r="K336">
            <v>75.54173999999999</v>
          </cell>
          <cell r="L336">
            <v>2.7204569796501224E-2</v>
          </cell>
          <cell r="M336">
            <v>1.5239999999999986E-2</v>
          </cell>
          <cell r="N336">
            <v>0.56020000000000003</v>
          </cell>
          <cell r="O336">
            <v>0.57544000000000006</v>
          </cell>
          <cell r="P336">
            <v>1.4417941641139582E-2</v>
          </cell>
          <cell r="Q336">
            <v>1.5687599999999975</v>
          </cell>
          <cell r="R336">
            <v>108.8061</v>
          </cell>
          <cell r="S336">
            <v>110.37486</v>
          </cell>
          <cell r="T336">
            <v>2.5104649517738484E-2</v>
          </cell>
          <cell r="U336">
            <v>1.2066600000000036</v>
          </cell>
          <cell r="V336">
            <v>48.065199999999997</v>
          </cell>
          <cell r="W336">
            <v>49.271860000000004</v>
          </cell>
          <cell r="X336">
            <v>1.0501567056267924E-2</v>
          </cell>
          <cell r="Y336">
            <v>0.4815000000000012</v>
          </cell>
          <cell r="Z336">
            <v>45.850299999999997</v>
          </cell>
          <cell r="AA336">
            <v>46.331800000000001</v>
          </cell>
          <cell r="AB336">
            <v>1.8100796354457334E-2</v>
          </cell>
          <cell r="AC336">
            <v>0.89850000000000141</v>
          </cell>
          <cell r="AD336">
            <v>49.6387</v>
          </cell>
          <cell r="AE336">
            <v>50.537199999999999</v>
          </cell>
          <cell r="AF336">
            <v>1.4981237196879505E-2</v>
          </cell>
          <cell r="AG336">
            <v>0.24791999999999986</v>
          </cell>
          <cell r="AH336">
            <v>16.5487</v>
          </cell>
          <cell r="AI336">
            <v>16.796620000000001</v>
          </cell>
          <cell r="AJ336">
            <v>1.0964614769526867E-2</v>
          </cell>
          <cell r="AK336">
            <v>0.17434285714286193</v>
          </cell>
          <cell r="AL336">
            <v>15.900499999999999</v>
          </cell>
          <cell r="AM336">
            <v>16.074842857142862</v>
          </cell>
          <cell r="AN336">
            <v>1.6967126193000986E-2</v>
          </cell>
          <cell r="AO336">
            <v>0.12959999999999944</v>
          </cell>
          <cell r="AP336">
            <v>7.6383000000000001</v>
          </cell>
          <cell r="AQ336">
            <v>7.7678999999999991</v>
          </cell>
          <cell r="AR336">
            <v>6.7392107827372004E-3</v>
          </cell>
          <cell r="AS336">
            <v>0.28079999999999783</v>
          </cell>
          <cell r="AT336">
            <v>41.666600000000003</v>
          </cell>
          <cell r="AU336">
            <v>41.947400000000002</v>
          </cell>
          <cell r="AV336">
            <v>1.5559761575185091E-2</v>
          </cell>
          <cell r="AW336">
            <v>0.55079999999997697</v>
          </cell>
          <cell r="AX336">
            <v>35.399000000000001</v>
          </cell>
          <cell r="AY336">
            <v>35.949799999999975</v>
          </cell>
          <cell r="AZ336">
            <v>1.1059331264207396E-2</v>
          </cell>
          <cell r="BA336">
            <v>8.4857142857136941E-2</v>
          </cell>
          <cell r="BB336">
            <v>7.6729000000000003</v>
          </cell>
          <cell r="BC336">
            <v>7.7577571428571375</v>
          </cell>
        </row>
        <row r="337">
          <cell r="B337">
            <v>289</v>
          </cell>
          <cell r="C337">
            <v>109</v>
          </cell>
          <cell r="D337">
            <v>1.5262758749868644E-2</v>
          </cell>
          <cell r="E337">
            <v>0.92801388888888825</v>
          </cell>
          <cell r="F337">
            <v>60.802500000000002</v>
          </cell>
          <cell r="G337">
            <v>61.730513888888893</v>
          </cell>
          <cell r="H337">
            <v>2.1259797819237532E-2</v>
          </cell>
          <cell r="I337">
            <v>1.572869999999996</v>
          </cell>
          <cell r="J337">
            <v>73.9833</v>
          </cell>
          <cell r="K337">
            <v>75.556169999999995</v>
          </cell>
          <cell r="L337">
            <v>2.7456463961283643E-2</v>
          </cell>
          <cell r="M337">
            <v>1.5381111111111097E-2</v>
          </cell>
          <cell r="N337">
            <v>0.56020000000000003</v>
          </cell>
          <cell r="O337">
            <v>0.5755811111111111</v>
          </cell>
          <cell r="P337">
            <v>1.4551441100779765E-2</v>
          </cell>
          <cell r="Q337">
            <v>1.5832855555555529</v>
          </cell>
          <cell r="R337">
            <v>108.8061</v>
          </cell>
          <cell r="S337">
            <v>110.38938555555555</v>
          </cell>
          <cell r="T337">
            <v>2.5337099976236063E-2</v>
          </cell>
          <cell r="U337">
            <v>1.2178327777777815</v>
          </cell>
          <cell r="V337">
            <v>48.065199999999997</v>
          </cell>
          <cell r="W337">
            <v>49.283032777777777</v>
          </cell>
          <cell r="X337">
            <v>1.0598803788270406E-2</v>
          </cell>
          <cell r="Y337">
            <v>0.4859583333333346</v>
          </cell>
          <cell r="Z337">
            <v>45.850299999999997</v>
          </cell>
          <cell r="AA337">
            <v>46.336258333333333</v>
          </cell>
          <cell r="AB337">
            <v>1.8268396320702315E-2</v>
          </cell>
          <cell r="AC337">
            <v>0.90681944444444584</v>
          </cell>
          <cell r="AD337">
            <v>49.6387</v>
          </cell>
          <cell r="AE337">
            <v>50.545519444444444</v>
          </cell>
          <cell r="AF337">
            <v>1.5119952356109871E-2</v>
          </cell>
          <cell r="AG337">
            <v>0.25021555555555547</v>
          </cell>
          <cell r="AH337">
            <v>16.5487</v>
          </cell>
          <cell r="AI337">
            <v>16.798915555555556</v>
          </cell>
          <cell r="AJ337">
            <v>1.1066138980355819E-2</v>
          </cell>
          <cell r="AK337">
            <v>0.17595714285714767</v>
          </cell>
          <cell r="AL337">
            <v>15.900499999999999</v>
          </cell>
          <cell r="AM337">
            <v>16.076457142857148</v>
          </cell>
          <cell r="AN337">
            <v>1.7124229213306551E-2</v>
          </cell>
          <cell r="AO337">
            <v>0.13079999999999942</v>
          </cell>
          <cell r="AP337">
            <v>7.6383000000000001</v>
          </cell>
          <cell r="AQ337">
            <v>7.7690999999999999</v>
          </cell>
          <cell r="AR337">
            <v>6.8016108825773589E-3</v>
          </cell>
          <cell r="AS337">
            <v>0.28339999999999782</v>
          </cell>
          <cell r="AT337">
            <v>41.666600000000003</v>
          </cell>
          <cell r="AU337">
            <v>41.95</v>
          </cell>
          <cell r="AV337">
            <v>1.5703833441621989E-2</v>
          </cell>
          <cell r="AW337">
            <v>0.55589999999997686</v>
          </cell>
          <cell r="AX337">
            <v>35.399000000000001</v>
          </cell>
          <cell r="AY337">
            <v>35.954899999999981</v>
          </cell>
          <cell r="AZ337">
            <v>1.1161732479616724E-2</v>
          </cell>
          <cell r="BA337">
            <v>8.5642857142851164E-2</v>
          </cell>
          <cell r="BB337">
            <v>7.6729000000000003</v>
          </cell>
          <cell r="BC337">
            <v>7.7585428571428512</v>
          </cell>
        </row>
        <row r="338">
          <cell r="B338">
            <v>290</v>
          </cell>
          <cell r="C338">
            <v>110</v>
          </cell>
          <cell r="D338">
            <v>1.5402784059500465E-2</v>
          </cell>
          <cell r="E338">
            <v>0.93652777777777707</v>
          </cell>
          <cell r="F338">
            <v>60.802500000000002</v>
          </cell>
          <cell r="G338">
            <v>61.739027777777778</v>
          </cell>
          <cell r="H338">
            <v>2.1454841835927784E-2</v>
          </cell>
          <cell r="I338">
            <v>1.5872999999999959</v>
          </cell>
          <cell r="J338">
            <v>73.9833</v>
          </cell>
          <cell r="K338">
            <v>75.570599999999999</v>
          </cell>
          <cell r="L338">
            <v>2.7708358126066059E-2</v>
          </cell>
          <cell r="M338">
            <v>1.552222222222221E-2</v>
          </cell>
          <cell r="N338">
            <v>0.56020000000000003</v>
          </cell>
          <cell r="O338">
            <v>0.57572222222222225</v>
          </cell>
          <cell r="P338">
            <v>1.4684940560419944E-2</v>
          </cell>
          <cell r="Q338">
            <v>1.5978111111111086</v>
          </cell>
          <cell r="R338">
            <v>108.8061</v>
          </cell>
          <cell r="S338">
            <v>110.40391111111111</v>
          </cell>
          <cell r="T338">
            <v>2.5569550434733641E-2</v>
          </cell>
          <cell r="U338">
            <v>1.2290055555555595</v>
          </cell>
          <cell r="V338">
            <v>48.065199999999997</v>
          </cell>
          <cell r="W338">
            <v>49.294205555555557</v>
          </cell>
          <cell r="X338">
            <v>1.0696040520272886E-2</v>
          </cell>
          <cell r="Y338">
            <v>0.49041666666666789</v>
          </cell>
          <cell r="Z338">
            <v>45.850299999999997</v>
          </cell>
          <cell r="AA338">
            <v>46.340716666666665</v>
          </cell>
          <cell r="AB338">
            <v>1.8435996286947288E-2</v>
          </cell>
          <cell r="AC338">
            <v>0.91513888888889028</v>
          </cell>
          <cell r="AD338">
            <v>49.6387</v>
          </cell>
          <cell r="AE338">
            <v>50.55383888888889</v>
          </cell>
          <cell r="AF338">
            <v>1.5258667515340238E-2</v>
          </cell>
          <cell r="AG338">
            <v>0.25251111111111096</v>
          </cell>
          <cell r="AH338">
            <v>16.5487</v>
          </cell>
          <cell r="AI338">
            <v>16.801211111111112</v>
          </cell>
          <cell r="AJ338">
            <v>1.1167663191184771E-2</v>
          </cell>
          <cell r="AK338">
            <v>0.17757142857143343</v>
          </cell>
          <cell r="AL338">
            <v>15.900499999999999</v>
          </cell>
          <cell r="AM338">
            <v>16.078071428571434</v>
          </cell>
          <cell r="AN338">
            <v>1.7281332233612116E-2</v>
          </cell>
          <cell r="AO338">
            <v>0.13199999999999942</v>
          </cell>
          <cell r="AP338">
            <v>7.6383000000000001</v>
          </cell>
          <cell r="AQ338">
            <v>7.7702999999999998</v>
          </cell>
          <cell r="AR338">
            <v>6.8640109824175182E-3</v>
          </cell>
          <cell r="AS338">
            <v>0.28599999999999781</v>
          </cell>
          <cell r="AT338">
            <v>41.666600000000003</v>
          </cell>
          <cell r="AU338">
            <v>41.952600000000004</v>
          </cell>
          <cell r="AV338">
            <v>1.584790530805889E-2</v>
          </cell>
          <cell r="AW338">
            <v>0.56099999999997663</v>
          </cell>
          <cell r="AX338">
            <v>35.399000000000001</v>
          </cell>
          <cell r="AY338">
            <v>35.95999999999998</v>
          </cell>
          <cell r="AZ338">
            <v>1.1264133695026051E-2</v>
          </cell>
          <cell r="BA338">
            <v>8.6428571428565401E-2</v>
          </cell>
          <cell r="BB338">
            <v>7.6729000000000003</v>
          </cell>
          <cell r="BC338">
            <v>7.7593285714285658</v>
          </cell>
        </row>
        <row r="339">
          <cell r="B339">
            <v>291</v>
          </cell>
          <cell r="C339">
            <v>111</v>
          </cell>
          <cell r="D339">
            <v>1.5542809369132287E-2</v>
          </cell>
          <cell r="E339">
            <v>0.945041666666666</v>
          </cell>
          <cell r="F339">
            <v>60.802500000000002</v>
          </cell>
          <cell r="G339">
            <v>61.74754166666667</v>
          </cell>
          <cell r="H339">
            <v>2.1649885852618036E-2</v>
          </cell>
          <cell r="I339">
            <v>1.6017299999999959</v>
          </cell>
          <cell r="J339">
            <v>73.9833</v>
          </cell>
          <cell r="K339">
            <v>75.585029999999989</v>
          </cell>
          <cell r="L339">
            <v>2.7960252290848479E-2</v>
          </cell>
          <cell r="M339">
            <v>1.5663333333333321E-2</v>
          </cell>
          <cell r="N339">
            <v>0.56020000000000003</v>
          </cell>
          <cell r="O339">
            <v>0.57586333333333339</v>
          </cell>
          <cell r="P339">
            <v>1.4818440020060128E-2</v>
          </cell>
          <cell r="Q339">
            <v>1.6123366666666641</v>
          </cell>
          <cell r="R339">
            <v>108.8061</v>
          </cell>
          <cell r="S339">
            <v>110.41843666666666</v>
          </cell>
          <cell r="T339">
            <v>2.5802000893231217E-2</v>
          </cell>
          <cell r="U339">
            <v>1.2401783333333372</v>
          </cell>
          <cell r="V339">
            <v>48.065199999999997</v>
          </cell>
          <cell r="W339">
            <v>49.305378333333337</v>
          </cell>
          <cell r="X339">
            <v>1.0793277252275366E-2</v>
          </cell>
          <cell r="Y339">
            <v>0.49487500000000118</v>
          </cell>
          <cell r="Z339">
            <v>45.850299999999997</v>
          </cell>
          <cell r="AA339">
            <v>46.345174999999998</v>
          </cell>
          <cell r="AB339">
            <v>1.8603596253192262E-2</v>
          </cell>
          <cell r="AC339">
            <v>0.92345833333333471</v>
          </cell>
          <cell r="AD339">
            <v>49.6387</v>
          </cell>
          <cell r="AE339">
            <v>50.562158333333336</v>
          </cell>
          <cell r="AF339">
            <v>1.5397382674570604E-2</v>
          </cell>
          <cell r="AG339">
            <v>0.25480666666666651</v>
          </cell>
          <cell r="AH339">
            <v>16.5487</v>
          </cell>
          <cell r="AI339">
            <v>16.803506666666667</v>
          </cell>
          <cell r="AJ339">
            <v>1.1269187402013724E-2</v>
          </cell>
          <cell r="AK339">
            <v>0.17918571428571919</v>
          </cell>
          <cell r="AL339">
            <v>15.900499999999999</v>
          </cell>
          <cell r="AM339">
            <v>16.07968571428572</v>
          </cell>
          <cell r="AN339">
            <v>1.7438435253917681E-2</v>
          </cell>
          <cell r="AO339">
            <v>0.1331999999999994</v>
          </cell>
          <cell r="AP339">
            <v>7.6383000000000001</v>
          </cell>
          <cell r="AQ339">
            <v>7.7714999999999996</v>
          </cell>
          <cell r="AR339">
            <v>6.9264110822576785E-3</v>
          </cell>
          <cell r="AS339">
            <v>0.2885999999999978</v>
          </cell>
          <cell r="AT339">
            <v>41.666600000000003</v>
          </cell>
          <cell r="AU339">
            <v>41.955199999999998</v>
          </cell>
          <cell r="AV339">
            <v>1.599197717449579E-2</v>
          </cell>
          <cell r="AW339">
            <v>0.5660999999999764</v>
          </cell>
          <cell r="AX339">
            <v>35.399000000000001</v>
          </cell>
          <cell r="AY339">
            <v>35.965099999999978</v>
          </cell>
          <cell r="AZ339">
            <v>1.1366534910435379E-2</v>
          </cell>
          <cell r="BA339">
            <v>8.7214285714279624E-2</v>
          </cell>
          <cell r="BB339">
            <v>7.6729000000000003</v>
          </cell>
          <cell r="BC339">
            <v>7.7601142857142795</v>
          </cell>
        </row>
        <row r="340">
          <cell r="B340">
            <v>292</v>
          </cell>
          <cell r="C340">
            <v>112</v>
          </cell>
          <cell r="D340">
            <v>1.5682834678764111E-2</v>
          </cell>
          <cell r="E340">
            <v>0.95355555555555482</v>
          </cell>
          <cell r="F340">
            <v>60.802500000000002</v>
          </cell>
          <cell r="G340">
            <v>61.756055555555555</v>
          </cell>
          <cell r="H340">
            <v>2.1844929869308288E-2</v>
          </cell>
          <cell r="I340">
            <v>1.6161599999999958</v>
          </cell>
          <cell r="J340">
            <v>73.9833</v>
          </cell>
          <cell r="K340">
            <v>75.599459999999993</v>
          </cell>
          <cell r="L340">
            <v>2.8212146455630898E-2</v>
          </cell>
          <cell r="M340">
            <v>1.580444444444443E-2</v>
          </cell>
          <cell r="N340">
            <v>0.56020000000000003</v>
          </cell>
          <cell r="O340">
            <v>0.57600444444444443</v>
          </cell>
          <cell r="P340">
            <v>1.4951939479700306E-2</v>
          </cell>
          <cell r="Q340">
            <v>1.6268622222222195</v>
          </cell>
          <cell r="R340">
            <v>108.8061</v>
          </cell>
          <cell r="S340">
            <v>110.43296222222222</v>
          </cell>
          <cell r="T340">
            <v>2.6034451351728796E-2</v>
          </cell>
          <cell r="U340">
            <v>1.2513511111111149</v>
          </cell>
          <cell r="V340">
            <v>48.065199999999997</v>
          </cell>
          <cell r="W340">
            <v>49.31655111111111</v>
          </cell>
          <cell r="X340">
            <v>1.0890513984277848E-2</v>
          </cell>
          <cell r="Y340">
            <v>0.49933333333333457</v>
          </cell>
          <cell r="Z340">
            <v>45.850299999999997</v>
          </cell>
          <cell r="AA340">
            <v>46.34963333333333</v>
          </cell>
          <cell r="AB340">
            <v>1.877119621943724E-2</v>
          </cell>
          <cell r="AC340">
            <v>0.93177777777777915</v>
          </cell>
          <cell r="AD340">
            <v>49.6387</v>
          </cell>
          <cell r="AE340">
            <v>50.570477777777782</v>
          </cell>
          <cell r="AF340">
            <v>1.5536097833800968E-2</v>
          </cell>
          <cell r="AG340">
            <v>0.25710222222222207</v>
          </cell>
          <cell r="AH340">
            <v>16.5487</v>
          </cell>
          <cell r="AI340">
            <v>16.805802222222223</v>
          </cell>
          <cell r="AJ340">
            <v>1.1370711612842676E-2</v>
          </cell>
          <cell r="AK340">
            <v>0.18080000000000496</v>
          </cell>
          <cell r="AL340">
            <v>15.900499999999999</v>
          </cell>
          <cell r="AM340">
            <v>16.081300000000006</v>
          </cell>
          <cell r="AN340">
            <v>1.7595538274223246E-2</v>
          </cell>
          <cell r="AO340">
            <v>0.13439999999999941</v>
          </cell>
          <cell r="AP340">
            <v>7.6383000000000001</v>
          </cell>
          <cell r="AQ340">
            <v>7.7726999999999995</v>
          </cell>
          <cell r="AR340">
            <v>6.9888111820978378E-3</v>
          </cell>
          <cell r="AS340">
            <v>0.29119999999999779</v>
          </cell>
          <cell r="AT340">
            <v>41.666600000000003</v>
          </cell>
          <cell r="AU340">
            <v>41.957799999999999</v>
          </cell>
          <cell r="AV340">
            <v>1.6136049040932687E-2</v>
          </cell>
          <cell r="AW340">
            <v>0.57119999999997617</v>
          </cell>
          <cell r="AX340">
            <v>35.399000000000001</v>
          </cell>
          <cell r="AY340">
            <v>35.970199999999977</v>
          </cell>
          <cell r="AZ340">
            <v>1.1468936125844707E-2</v>
          </cell>
          <cell r="BA340">
            <v>8.7999999999993861E-2</v>
          </cell>
          <cell r="BB340">
            <v>7.6729000000000003</v>
          </cell>
          <cell r="BC340">
            <v>7.7608999999999941</v>
          </cell>
        </row>
        <row r="341">
          <cell r="B341">
            <v>293</v>
          </cell>
          <cell r="C341">
            <v>113</v>
          </cell>
          <cell r="D341">
            <v>1.5822859988395929E-2</v>
          </cell>
          <cell r="E341">
            <v>0.96206944444444376</v>
          </cell>
          <cell r="F341">
            <v>60.802500000000002</v>
          </cell>
          <cell r="G341">
            <v>61.764569444444447</v>
          </cell>
          <cell r="H341">
            <v>2.2039973885998539E-2</v>
          </cell>
          <cell r="I341">
            <v>1.6305899999999958</v>
          </cell>
          <cell r="J341">
            <v>73.9833</v>
          </cell>
          <cell r="K341">
            <v>75.613889999999998</v>
          </cell>
          <cell r="L341">
            <v>2.8464040620413314E-2</v>
          </cell>
          <cell r="M341">
            <v>1.5945555555555543E-2</v>
          </cell>
          <cell r="N341">
            <v>0.56020000000000003</v>
          </cell>
          <cell r="O341">
            <v>0.57614555555555558</v>
          </cell>
          <cell r="P341">
            <v>1.508543893934049E-2</v>
          </cell>
          <cell r="Q341">
            <v>1.6413877777777752</v>
          </cell>
          <cell r="R341">
            <v>108.8061</v>
          </cell>
          <cell r="S341">
            <v>110.44748777777778</v>
          </cell>
          <cell r="T341">
            <v>2.6266901810226374E-2</v>
          </cell>
          <cell r="U341">
            <v>1.2625238888888928</v>
          </cell>
          <cell r="V341">
            <v>48.065199999999997</v>
          </cell>
          <cell r="W341">
            <v>49.32772388888889</v>
          </cell>
          <cell r="X341">
            <v>1.0987750716280329E-2</v>
          </cell>
          <cell r="Y341">
            <v>0.50379166666666797</v>
          </cell>
          <cell r="Z341">
            <v>45.850299999999997</v>
          </cell>
          <cell r="AA341">
            <v>46.354091666666662</v>
          </cell>
          <cell r="AB341">
            <v>1.8938796185682213E-2</v>
          </cell>
          <cell r="AC341">
            <v>0.94009722222222369</v>
          </cell>
          <cell r="AD341">
            <v>49.6387</v>
          </cell>
          <cell r="AE341">
            <v>50.578797222222221</v>
          </cell>
          <cell r="AF341">
            <v>1.5674812993031337E-2</v>
          </cell>
          <cell r="AG341">
            <v>0.25939777777777767</v>
          </cell>
          <cell r="AH341">
            <v>16.5487</v>
          </cell>
          <cell r="AI341">
            <v>16.808097777777778</v>
          </cell>
          <cell r="AJ341">
            <v>1.1472235823671628E-2</v>
          </cell>
          <cell r="AK341">
            <v>0.18241428571429072</v>
          </cell>
          <cell r="AL341">
            <v>15.900499999999999</v>
          </cell>
          <cell r="AM341">
            <v>16.082914285714288</v>
          </cell>
          <cell r="AN341">
            <v>1.7752641294528811E-2</v>
          </cell>
          <cell r="AO341">
            <v>0.13559999999999942</v>
          </cell>
          <cell r="AP341">
            <v>7.6383000000000001</v>
          </cell>
          <cell r="AQ341">
            <v>7.7738999999999994</v>
          </cell>
          <cell r="AR341">
            <v>7.0512112819379972E-3</v>
          </cell>
          <cell r="AS341">
            <v>0.29379999999999773</v>
          </cell>
          <cell r="AT341">
            <v>41.666600000000003</v>
          </cell>
          <cell r="AU341">
            <v>41.9604</v>
          </cell>
          <cell r="AV341">
            <v>1.6280120907369584E-2</v>
          </cell>
          <cell r="AW341">
            <v>0.57629999999997594</v>
          </cell>
          <cell r="AX341">
            <v>35.399000000000001</v>
          </cell>
          <cell r="AY341">
            <v>35.975299999999976</v>
          </cell>
          <cell r="AZ341">
            <v>1.1571337341254035E-2</v>
          </cell>
          <cell r="BA341">
            <v>8.8785714285708098E-2</v>
          </cell>
          <cell r="BB341">
            <v>7.6729000000000003</v>
          </cell>
          <cell r="BC341">
            <v>7.7616857142857087</v>
          </cell>
        </row>
        <row r="342">
          <cell r="B342">
            <v>294</v>
          </cell>
          <cell r="C342">
            <v>114</v>
          </cell>
          <cell r="D342">
            <v>1.5962885298027755E-2</v>
          </cell>
          <cell r="E342">
            <v>0.97058333333333258</v>
          </cell>
          <cell r="F342">
            <v>60.802500000000002</v>
          </cell>
          <cell r="G342">
            <v>61.773083333333332</v>
          </cell>
          <cell r="H342">
            <v>2.2235017902688795E-2</v>
          </cell>
          <cell r="I342">
            <v>1.6450199999999957</v>
          </cell>
          <cell r="J342">
            <v>73.9833</v>
          </cell>
          <cell r="K342">
            <v>75.628320000000002</v>
          </cell>
          <cell r="L342">
            <v>2.8715934785195737E-2</v>
          </cell>
          <cell r="M342">
            <v>1.6086666666666652E-2</v>
          </cell>
          <cell r="N342">
            <v>0.56020000000000003</v>
          </cell>
          <cell r="O342">
            <v>0.57628666666666672</v>
          </cell>
          <cell r="P342">
            <v>1.5218938398980669E-2</v>
          </cell>
          <cell r="Q342">
            <v>1.6559133333333307</v>
          </cell>
          <cell r="R342">
            <v>108.8061</v>
          </cell>
          <cell r="S342">
            <v>110.46201333333333</v>
          </cell>
          <cell r="T342">
            <v>2.6499352268723957E-2</v>
          </cell>
          <cell r="U342">
            <v>1.2736966666666705</v>
          </cell>
          <cell r="V342">
            <v>48.065199999999997</v>
          </cell>
          <cell r="W342">
            <v>49.33889666666667</v>
          </cell>
          <cell r="X342">
            <v>1.1084987448282809E-2</v>
          </cell>
          <cell r="Y342">
            <v>0.50825000000000131</v>
          </cell>
          <cell r="Z342">
            <v>45.850299999999997</v>
          </cell>
          <cell r="AA342">
            <v>46.358550000000001</v>
          </cell>
          <cell r="AB342">
            <v>1.9106396151927187E-2</v>
          </cell>
          <cell r="AC342">
            <v>0.94841666666666813</v>
          </cell>
          <cell r="AD342">
            <v>49.6387</v>
          </cell>
          <cell r="AE342">
            <v>50.587116666666667</v>
          </cell>
          <cell r="AF342">
            <v>1.58135281522617E-2</v>
          </cell>
          <cell r="AG342">
            <v>0.26169333333333322</v>
          </cell>
          <cell r="AH342">
            <v>16.5487</v>
          </cell>
          <cell r="AI342">
            <v>16.810393333333334</v>
          </cell>
          <cell r="AJ342">
            <v>1.1573760034500582E-2</v>
          </cell>
          <cell r="AK342">
            <v>0.18402857142857648</v>
          </cell>
          <cell r="AL342">
            <v>15.900499999999999</v>
          </cell>
          <cell r="AM342">
            <v>16.084528571428574</v>
          </cell>
          <cell r="AN342">
            <v>1.7909744314834376E-2</v>
          </cell>
          <cell r="AO342">
            <v>0.13679999999999939</v>
          </cell>
          <cell r="AP342">
            <v>7.6383000000000001</v>
          </cell>
          <cell r="AQ342">
            <v>7.7750999999999992</v>
          </cell>
          <cell r="AR342">
            <v>7.1136113817781557E-3</v>
          </cell>
          <cell r="AS342">
            <v>0.29639999999999772</v>
          </cell>
          <cell r="AT342">
            <v>41.666600000000003</v>
          </cell>
          <cell r="AU342">
            <v>41.963000000000001</v>
          </cell>
          <cell r="AV342">
            <v>1.6424192773806485E-2</v>
          </cell>
          <cell r="AW342">
            <v>0.58139999999997571</v>
          </cell>
          <cell r="AX342">
            <v>35.399000000000001</v>
          </cell>
          <cell r="AY342">
            <v>35.980399999999975</v>
          </cell>
          <cell r="AZ342">
            <v>1.1673738556663362E-2</v>
          </cell>
          <cell r="BA342">
            <v>8.9571428571422321E-2</v>
          </cell>
          <cell r="BB342">
            <v>7.6729000000000003</v>
          </cell>
          <cell r="BC342">
            <v>7.7624714285714225</v>
          </cell>
        </row>
        <row r="343">
          <cell r="B343">
            <v>295</v>
          </cell>
          <cell r="C343">
            <v>115</v>
          </cell>
          <cell r="D343">
            <v>1.6102910607659577E-2</v>
          </cell>
          <cell r="E343">
            <v>0.97909722222222151</v>
          </cell>
          <cell r="F343">
            <v>60.802500000000002</v>
          </cell>
          <cell r="G343">
            <v>61.781597222222224</v>
          </cell>
          <cell r="H343">
            <v>2.2430061919379046E-2</v>
          </cell>
          <cell r="I343">
            <v>1.6594499999999957</v>
          </cell>
          <cell r="J343">
            <v>73.9833</v>
          </cell>
          <cell r="K343">
            <v>75.642749999999992</v>
          </cell>
          <cell r="L343">
            <v>2.8967828949978156E-2</v>
          </cell>
          <cell r="M343">
            <v>1.6227777777777765E-2</v>
          </cell>
          <cell r="N343">
            <v>0.56020000000000003</v>
          </cell>
          <cell r="O343">
            <v>0.57642777777777776</v>
          </cell>
          <cell r="P343">
            <v>1.5352437858620853E-2</v>
          </cell>
          <cell r="Q343">
            <v>1.6704388888888861</v>
          </cell>
          <cell r="R343">
            <v>108.8061</v>
          </cell>
          <cell r="S343">
            <v>110.47653888888888</v>
          </cell>
          <cell r="T343">
            <v>2.6731802727221535E-2</v>
          </cell>
          <cell r="U343">
            <v>1.2848694444444484</v>
          </cell>
          <cell r="V343">
            <v>48.065199999999997</v>
          </cell>
          <cell r="W343">
            <v>49.350069444444443</v>
          </cell>
          <cell r="X343">
            <v>1.1182224180285289E-2</v>
          </cell>
          <cell r="Y343">
            <v>0.51270833333333454</v>
          </cell>
          <cell r="Z343">
            <v>45.850299999999997</v>
          </cell>
          <cell r="AA343">
            <v>46.363008333333333</v>
          </cell>
          <cell r="AB343">
            <v>1.9273996118172165E-2</v>
          </cell>
          <cell r="AC343">
            <v>0.95673611111111256</v>
          </cell>
          <cell r="AD343">
            <v>49.6387</v>
          </cell>
          <cell r="AE343">
            <v>50.595436111111113</v>
          </cell>
          <cell r="AF343">
            <v>1.5952243311492066E-2</v>
          </cell>
          <cell r="AG343">
            <v>0.26398888888888872</v>
          </cell>
          <cell r="AH343">
            <v>16.5487</v>
          </cell>
          <cell r="AI343">
            <v>16.812688888888889</v>
          </cell>
          <cell r="AJ343">
            <v>1.1675284245329534E-2</v>
          </cell>
          <cell r="AK343">
            <v>0.18564285714286224</v>
          </cell>
          <cell r="AL343">
            <v>15.900499999999999</v>
          </cell>
          <cell r="AM343">
            <v>16.08614285714286</v>
          </cell>
          <cell r="AN343">
            <v>1.8066847335139941E-2</v>
          </cell>
          <cell r="AO343">
            <v>0.1379999999999994</v>
          </cell>
          <cell r="AP343">
            <v>7.6383000000000001</v>
          </cell>
          <cell r="AQ343">
            <v>7.7762999999999991</v>
          </cell>
          <cell r="AR343">
            <v>7.176011481618315E-3</v>
          </cell>
          <cell r="AS343">
            <v>0.29899999999999771</v>
          </cell>
          <cell r="AT343">
            <v>41.666600000000003</v>
          </cell>
          <cell r="AU343">
            <v>41.965600000000002</v>
          </cell>
          <cell r="AV343">
            <v>1.6568264640243385E-2</v>
          </cell>
          <cell r="AW343">
            <v>0.58649999999997549</v>
          </cell>
          <cell r="AX343">
            <v>35.399000000000001</v>
          </cell>
          <cell r="AY343">
            <v>35.985499999999973</v>
          </cell>
          <cell r="AZ343">
            <v>1.177613977207269E-2</v>
          </cell>
          <cell r="BA343">
            <v>9.0357142857136558E-2</v>
          </cell>
          <cell r="BB343">
            <v>7.6729000000000003</v>
          </cell>
          <cell r="BC343">
            <v>7.7632571428571371</v>
          </cell>
        </row>
        <row r="344">
          <cell r="B344">
            <v>296</v>
          </cell>
          <cell r="C344">
            <v>116</v>
          </cell>
          <cell r="D344">
            <v>1.6242935917291399E-2</v>
          </cell>
          <cell r="E344">
            <v>0.98761111111111033</v>
          </cell>
          <cell r="F344">
            <v>60.802500000000002</v>
          </cell>
          <cell r="G344">
            <v>61.790111111111109</v>
          </cell>
          <cell r="H344">
            <v>2.2625105936069298E-2</v>
          </cell>
          <cell r="I344">
            <v>1.6738799999999956</v>
          </cell>
          <cell r="J344">
            <v>73.9833</v>
          </cell>
          <cell r="K344">
            <v>75.657179999999997</v>
          </cell>
          <cell r="L344">
            <v>2.9219723114760572E-2</v>
          </cell>
          <cell r="M344">
            <v>1.6368888888888874E-2</v>
          </cell>
          <cell r="N344">
            <v>0.56020000000000003</v>
          </cell>
          <cell r="O344">
            <v>0.57656888888888891</v>
          </cell>
          <cell r="P344">
            <v>1.5485937318261032E-2</v>
          </cell>
          <cell r="Q344">
            <v>1.6849644444444418</v>
          </cell>
          <cell r="R344">
            <v>108.8061</v>
          </cell>
          <cell r="S344">
            <v>110.49106444444445</v>
          </cell>
          <cell r="T344">
            <v>2.6964253185719107E-2</v>
          </cell>
          <cell r="U344">
            <v>1.2960422222222261</v>
          </cell>
          <cell r="V344">
            <v>48.065199999999997</v>
          </cell>
          <cell r="W344">
            <v>49.361242222222224</v>
          </cell>
          <cell r="X344">
            <v>1.1279460912287771E-2</v>
          </cell>
          <cell r="Y344">
            <v>0.517166666666668</v>
          </cell>
          <cell r="Z344">
            <v>45.850299999999997</v>
          </cell>
          <cell r="AA344">
            <v>46.367466666666665</v>
          </cell>
          <cell r="AB344">
            <v>1.9441596084417138E-2</v>
          </cell>
          <cell r="AC344">
            <v>0.965055555555557</v>
          </cell>
          <cell r="AD344">
            <v>49.6387</v>
          </cell>
          <cell r="AE344">
            <v>50.603755555555558</v>
          </cell>
          <cell r="AF344">
            <v>1.6090958470722432E-2</v>
          </cell>
          <cell r="AG344">
            <v>0.26628444444444432</v>
          </cell>
          <cell r="AH344">
            <v>16.5487</v>
          </cell>
          <cell r="AI344">
            <v>16.814984444444445</v>
          </cell>
          <cell r="AJ344">
            <v>1.1776808456158486E-2</v>
          </cell>
          <cell r="AK344">
            <v>0.18725714285714798</v>
          </cell>
          <cell r="AL344">
            <v>15.900499999999999</v>
          </cell>
          <cell r="AM344">
            <v>16.087757142857146</v>
          </cell>
          <cell r="AN344">
            <v>1.8223950355445502E-2</v>
          </cell>
          <cell r="AO344">
            <v>0.13919999999999938</v>
          </cell>
          <cell r="AP344">
            <v>7.6383000000000001</v>
          </cell>
          <cell r="AQ344">
            <v>7.7774999999999999</v>
          </cell>
          <cell r="AR344">
            <v>7.2384115814584744E-3</v>
          </cell>
          <cell r="AS344">
            <v>0.3015999999999977</v>
          </cell>
          <cell r="AT344">
            <v>41.666600000000003</v>
          </cell>
          <cell r="AU344">
            <v>41.968200000000003</v>
          </cell>
          <cell r="AV344">
            <v>1.6712336506680282E-2</v>
          </cell>
          <cell r="AW344">
            <v>0.59159999999997537</v>
          </cell>
          <cell r="AX344">
            <v>35.399000000000001</v>
          </cell>
          <cell r="AY344">
            <v>35.990599999999979</v>
          </cell>
          <cell r="AZ344">
            <v>1.1878540987482018E-2</v>
          </cell>
          <cell r="BA344">
            <v>9.1142857142850781E-2</v>
          </cell>
          <cell r="BB344">
            <v>7.6729000000000003</v>
          </cell>
          <cell r="BC344">
            <v>7.7640428571428508</v>
          </cell>
        </row>
        <row r="345">
          <cell r="B345">
            <v>297</v>
          </cell>
          <cell r="C345">
            <v>117</v>
          </cell>
          <cell r="D345">
            <v>1.6382961226923221E-2</v>
          </cell>
          <cell r="E345">
            <v>0.99612499999999926</v>
          </cell>
          <cell r="F345">
            <v>60.802500000000002</v>
          </cell>
          <cell r="G345">
            <v>61.798625000000001</v>
          </cell>
          <cell r="H345">
            <v>2.282014995275955E-2</v>
          </cell>
          <cell r="I345">
            <v>1.6883099999999955</v>
          </cell>
          <cell r="J345">
            <v>73.9833</v>
          </cell>
          <cell r="K345">
            <v>75.671610000000001</v>
          </cell>
          <cell r="L345">
            <v>2.9471617279542991E-2</v>
          </cell>
          <cell r="M345">
            <v>1.6509999999999986E-2</v>
          </cell>
          <cell r="N345">
            <v>0.56020000000000003</v>
          </cell>
          <cell r="O345">
            <v>0.57671000000000006</v>
          </cell>
          <cell r="P345">
            <v>1.5619436777901214E-2</v>
          </cell>
          <cell r="Q345">
            <v>1.6994899999999973</v>
          </cell>
          <cell r="R345">
            <v>108.8061</v>
          </cell>
          <cell r="S345">
            <v>110.50559</v>
          </cell>
          <cell r="T345">
            <v>2.719670364421669E-2</v>
          </cell>
          <cell r="U345">
            <v>1.307215000000004</v>
          </cell>
          <cell r="V345">
            <v>48.065199999999997</v>
          </cell>
          <cell r="W345">
            <v>49.372415000000004</v>
          </cell>
          <cell r="X345">
            <v>1.1376697644290251E-2</v>
          </cell>
          <cell r="Y345">
            <v>0.52162500000000134</v>
          </cell>
          <cell r="Z345">
            <v>45.850299999999997</v>
          </cell>
          <cell r="AA345">
            <v>46.371924999999997</v>
          </cell>
          <cell r="AB345">
            <v>1.9609196050662116E-2</v>
          </cell>
          <cell r="AC345">
            <v>0.97337500000000143</v>
          </cell>
          <cell r="AD345">
            <v>49.6387</v>
          </cell>
          <cell r="AE345">
            <v>50.612075000000004</v>
          </cell>
          <cell r="AF345">
            <v>1.6229673629952798E-2</v>
          </cell>
          <cell r="AG345">
            <v>0.26857999999999987</v>
          </cell>
          <cell r="AH345">
            <v>16.5487</v>
          </cell>
          <cell r="AI345">
            <v>16.81728</v>
          </cell>
          <cell r="AJ345">
            <v>1.1878332666987439E-2</v>
          </cell>
          <cell r="AK345">
            <v>0.18887142857143374</v>
          </cell>
          <cell r="AL345">
            <v>15.900499999999999</v>
          </cell>
          <cell r="AM345">
            <v>16.089371428571432</v>
          </cell>
          <cell r="AN345">
            <v>1.8381053375751071E-2</v>
          </cell>
          <cell r="AO345">
            <v>0.14039999999999939</v>
          </cell>
          <cell r="AP345">
            <v>7.6383000000000001</v>
          </cell>
          <cell r="AQ345">
            <v>7.7786999999999997</v>
          </cell>
          <cell r="AR345">
            <v>7.3008116812986329E-3</v>
          </cell>
          <cell r="AS345">
            <v>0.30419999999999769</v>
          </cell>
          <cell r="AT345">
            <v>41.666600000000003</v>
          </cell>
          <cell r="AU345">
            <v>41.970799999999997</v>
          </cell>
          <cell r="AV345">
            <v>1.6856408373117183E-2</v>
          </cell>
          <cell r="AW345">
            <v>0.59669999999997514</v>
          </cell>
          <cell r="AX345">
            <v>35.399000000000001</v>
          </cell>
          <cell r="AY345">
            <v>35.995699999999978</v>
          </cell>
          <cell r="AZ345">
            <v>1.1980942202891346E-2</v>
          </cell>
          <cell r="BA345">
            <v>9.1928571428565017E-2</v>
          </cell>
          <cell r="BB345">
            <v>7.6729000000000003</v>
          </cell>
          <cell r="BC345">
            <v>7.7648285714285654</v>
          </cell>
        </row>
        <row r="346">
          <cell r="B346">
            <v>298</v>
          </cell>
          <cell r="C346">
            <v>118</v>
          </cell>
          <cell r="D346">
            <v>1.6522986536555043E-2</v>
          </cell>
          <cell r="E346">
            <v>1.0046388888888882</v>
          </cell>
          <cell r="F346">
            <v>60.802500000000002</v>
          </cell>
          <cell r="G346">
            <v>61.807138888888893</v>
          </cell>
          <cell r="H346">
            <v>2.3015193969449805E-2</v>
          </cell>
          <cell r="I346">
            <v>1.7027399999999955</v>
          </cell>
          <cell r="J346">
            <v>73.9833</v>
          </cell>
          <cell r="K346">
            <v>75.686039999999991</v>
          </cell>
          <cell r="L346">
            <v>2.9723511444325411E-2</v>
          </cell>
          <cell r="M346">
            <v>1.6651111111111099E-2</v>
          </cell>
          <cell r="N346">
            <v>0.56020000000000003</v>
          </cell>
          <cell r="O346">
            <v>0.57685111111111109</v>
          </cell>
          <cell r="P346">
            <v>1.5752936237541395E-2</v>
          </cell>
          <cell r="Q346">
            <v>1.7140155555555527</v>
          </cell>
          <cell r="R346">
            <v>108.8061</v>
          </cell>
          <cell r="S346">
            <v>110.52011555555555</v>
          </cell>
          <cell r="T346">
            <v>2.7429154102714268E-2</v>
          </cell>
          <cell r="U346">
            <v>1.3183877777777819</v>
          </cell>
          <cell r="V346">
            <v>48.065199999999997</v>
          </cell>
          <cell r="W346">
            <v>49.383587777777777</v>
          </cell>
          <cell r="X346">
            <v>1.1473934376292731E-2</v>
          </cell>
          <cell r="Y346">
            <v>0.52608333333333468</v>
          </cell>
          <cell r="Z346">
            <v>45.850299999999997</v>
          </cell>
          <cell r="AA346">
            <v>46.37638333333333</v>
          </cell>
          <cell r="AB346">
            <v>1.977679601690709E-2</v>
          </cell>
          <cell r="AC346">
            <v>0.98169444444444598</v>
          </cell>
          <cell r="AD346">
            <v>49.6387</v>
          </cell>
          <cell r="AE346">
            <v>50.620394444444443</v>
          </cell>
          <cell r="AF346">
            <v>1.6368388789183164E-2</v>
          </cell>
          <cell r="AG346">
            <v>0.27087555555555543</v>
          </cell>
          <cell r="AH346">
            <v>16.5487</v>
          </cell>
          <cell r="AI346">
            <v>16.819575555555556</v>
          </cell>
          <cell r="AJ346">
            <v>1.1979856877816391E-2</v>
          </cell>
          <cell r="AK346">
            <v>0.1904857142857195</v>
          </cell>
          <cell r="AL346">
            <v>15.900499999999999</v>
          </cell>
          <cell r="AM346">
            <v>16.090985714285718</v>
          </cell>
          <cell r="AN346">
            <v>1.8538156396056632E-2</v>
          </cell>
          <cell r="AO346">
            <v>0.14159999999999937</v>
          </cell>
          <cell r="AP346">
            <v>7.6383000000000001</v>
          </cell>
          <cell r="AQ346">
            <v>7.7798999999999996</v>
          </cell>
          <cell r="AR346">
            <v>7.3632117811387931E-3</v>
          </cell>
          <cell r="AS346">
            <v>0.30679999999999763</v>
          </cell>
          <cell r="AT346">
            <v>41.666600000000003</v>
          </cell>
          <cell r="AU346">
            <v>41.973399999999998</v>
          </cell>
          <cell r="AV346">
            <v>1.700048023955408E-2</v>
          </cell>
          <cell r="AW346">
            <v>0.60179999999997491</v>
          </cell>
          <cell r="AX346">
            <v>35.399000000000001</v>
          </cell>
          <cell r="AY346">
            <v>36.000799999999977</v>
          </cell>
          <cell r="AZ346">
            <v>1.2083343418300673E-2</v>
          </cell>
          <cell r="BA346">
            <v>9.271428571427924E-2</v>
          </cell>
          <cell r="BB346">
            <v>7.6729000000000003</v>
          </cell>
          <cell r="BC346">
            <v>7.7656142857142791</v>
          </cell>
        </row>
        <row r="347">
          <cell r="B347">
            <v>299</v>
          </cell>
          <cell r="C347">
            <v>119</v>
          </cell>
          <cell r="D347">
            <v>1.6663011846186866E-2</v>
          </cell>
          <cell r="E347">
            <v>1.0131527777777771</v>
          </cell>
          <cell r="F347">
            <v>60.802500000000002</v>
          </cell>
          <cell r="G347">
            <v>61.815652777777778</v>
          </cell>
          <cell r="H347">
            <v>2.3210237986140057E-2</v>
          </cell>
          <cell r="I347">
            <v>1.7171699999999956</v>
          </cell>
          <cell r="J347">
            <v>73.9833</v>
          </cell>
          <cell r="K347">
            <v>75.700469999999996</v>
          </cell>
          <cell r="L347">
            <v>2.9975405609107827E-2</v>
          </cell>
          <cell r="M347">
            <v>1.6792222222222208E-2</v>
          </cell>
          <cell r="N347">
            <v>0.56020000000000003</v>
          </cell>
          <cell r="O347">
            <v>0.57699222222222224</v>
          </cell>
          <cell r="P347">
            <v>1.5886435697181577E-2</v>
          </cell>
          <cell r="Q347">
            <v>1.7285411111111084</v>
          </cell>
          <cell r="R347">
            <v>108.8061</v>
          </cell>
          <cell r="S347">
            <v>110.53464111111111</v>
          </cell>
          <cell r="T347">
            <v>2.7661604561211847E-2</v>
          </cell>
          <cell r="U347">
            <v>1.3295605555555596</v>
          </cell>
          <cell r="V347">
            <v>48.065199999999997</v>
          </cell>
          <cell r="W347">
            <v>49.394760555555557</v>
          </cell>
          <cell r="X347">
            <v>1.1571171108295213E-2</v>
          </cell>
          <cell r="Y347">
            <v>0.53054166666666791</v>
          </cell>
          <cell r="Z347">
            <v>45.850299999999997</v>
          </cell>
          <cell r="AA347">
            <v>46.380841666666662</v>
          </cell>
          <cell r="AB347">
            <v>1.9944395983152063E-2</v>
          </cell>
          <cell r="AC347">
            <v>0.99001388888889041</v>
          </cell>
          <cell r="AD347">
            <v>49.6387</v>
          </cell>
          <cell r="AE347">
            <v>50.628713888888889</v>
          </cell>
          <cell r="AF347">
            <v>1.650710394841353E-2</v>
          </cell>
          <cell r="AG347">
            <v>0.27317111111111098</v>
          </cell>
          <cell r="AH347">
            <v>16.5487</v>
          </cell>
          <cell r="AI347">
            <v>16.821871111111111</v>
          </cell>
          <cell r="AJ347">
            <v>1.2081381088645343E-2</v>
          </cell>
          <cell r="AK347">
            <v>0.19210000000000527</v>
          </cell>
          <cell r="AL347">
            <v>15.900499999999999</v>
          </cell>
          <cell r="AM347">
            <v>16.092600000000004</v>
          </cell>
          <cell r="AN347">
            <v>1.8695259416362197E-2</v>
          </cell>
          <cell r="AO347">
            <v>0.14279999999999937</v>
          </cell>
          <cell r="AP347">
            <v>7.6383000000000001</v>
          </cell>
          <cell r="AQ347">
            <v>7.7810999999999995</v>
          </cell>
          <cell r="AR347">
            <v>7.4256118809789525E-3</v>
          </cell>
          <cell r="AS347">
            <v>0.30939999999999762</v>
          </cell>
          <cell r="AT347">
            <v>41.666600000000003</v>
          </cell>
          <cell r="AU347">
            <v>41.975999999999999</v>
          </cell>
          <cell r="AV347">
            <v>1.714455210599098E-2</v>
          </cell>
          <cell r="AW347">
            <v>0.60689999999997468</v>
          </cell>
          <cell r="AX347">
            <v>35.399000000000001</v>
          </cell>
          <cell r="AY347">
            <v>36.005899999999976</v>
          </cell>
          <cell r="AZ347">
            <v>1.2185744633710001E-2</v>
          </cell>
          <cell r="BA347">
            <v>9.3499999999993477E-2</v>
          </cell>
          <cell r="BB347">
            <v>7.6729000000000003</v>
          </cell>
          <cell r="BC347">
            <v>7.7663999999999938</v>
          </cell>
        </row>
        <row r="348">
          <cell r="B348">
            <v>300</v>
          </cell>
          <cell r="C348">
            <v>120</v>
          </cell>
          <cell r="D348">
            <v>1.6803037155818688E-2</v>
          </cell>
          <cell r="E348">
            <v>1.0216666666666658</v>
          </cell>
          <cell r="F348">
            <v>60.802500000000002</v>
          </cell>
          <cell r="G348">
            <v>61.82416666666667</v>
          </cell>
          <cell r="H348">
            <v>2.3405282002830308E-2</v>
          </cell>
          <cell r="I348">
            <v>1.7315999999999956</v>
          </cell>
          <cell r="J348">
            <v>73.9833</v>
          </cell>
          <cell r="K348">
            <v>75.7149</v>
          </cell>
          <cell r="L348">
            <v>3.022729977389025E-2</v>
          </cell>
          <cell r="M348">
            <v>1.6933333333333318E-2</v>
          </cell>
          <cell r="N348">
            <v>0.56020000000000003</v>
          </cell>
          <cell r="O348">
            <v>0.57713333333333339</v>
          </cell>
          <cell r="P348">
            <v>1.6019935156821759E-2</v>
          </cell>
          <cell r="Q348">
            <v>1.7430666666666639</v>
          </cell>
          <cell r="R348">
            <v>108.8061</v>
          </cell>
          <cell r="S348">
            <v>110.54916666666666</v>
          </cell>
          <cell r="T348">
            <v>2.7894055019709426E-2</v>
          </cell>
          <cell r="U348">
            <v>1.3407333333333373</v>
          </cell>
          <cell r="V348">
            <v>48.065199999999997</v>
          </cell>
          <cell r="W348">
            <v>49.405933333333337</v>
          </cell>
          <cell r="X348">
            <v>1.1668407840297693E-2</v>
          </cell>
          <cell r="Y348">
            <v>0.53500000000000136</v>
          </cell>
          <cell r="Z348">
            <v>45.850299999999997</v>
          </cell>
          <cell r="AA348">
            <v>46.385300000000001</v>
          </cell>
          <cell r="AB348">
            <v>2.0111995949397041E-2</v>
          </cell>
          <cell r="AC348">
            <v>0.99833333333333485</v>
          </cell>
          <cell r="AD348">
            <v>49.6387</v>
          </cell>
          <cell r="AE348">
            <v>50.637033333333335</v>
          </cell>
          <cell r="AF348">
            <v>1.6645819107643896E-2</v>
          </cell>
          <cell r="AG348">
            <v>0.27546666666666653</v>
          </cell>
          <cell r="AH348">
            <v>16.5487</v>
          </cell>
          <cell r="AI348">
            <v>16.824166666666667</v>
          </cell>
          <cell r="AJ348">
            <v>1.2182905299474297E-2</v>
          </cell>
          <cell r="AK348">
            <v>0.19371428571429103</v>
          </cell>
          <cell r="AL348">
            <v>15.900499999999999</v>
          </cell>
          <cell r="AM348">
            <v>16.09421428571429</v>
          </cell>
          <cell r="AN348">
            <v>1.8852362436667765E-2</v>
          </cell>
          <cell r="AO348">
            <v>0.14399999999999938</v>
          </cell>
          <cell r="AP348">
            <v>7.6383000000000001</v>
          </cell>
          <cell r="AQ348">
            <v>7.7822999999999993</v>
          </cell>
          <cell r="AR348">
            <v>7.4880119808191118E-3</v>
          </cell>
          <cell r="AS348">
            <v>0.31199999999999761</v>
          </cell>
          <cell r="AT348">
            <v>41.666600000000003</v>
          </cell>
          <cell r="AU348">
            <v>41.9786</v>
          </cell>
          <cell r="AV348">
            <v>1.7288623972427881E-2</v>
          </cell>
          <cell r="AW348">
            <v>0.61199999999997445</v>
          </cell>
          <cell r="AX348">
            <v>35.399000000000001</v>
          </cell>
          <cell r="AY348">
            <v>36.010999999999974</v>
          </cell>
          <cell r="AZ348">
            <v>1.2288145849119329E-2</v>
          </cell>
          <cell r="BA348">
            <v>9.4285714285707714E-2</v>
          </cell>
          <cell r="BB348">
            <v>7.6729000000000003</v>
          </cell>
          <cell r="BC348">
            <v>7.7671857142857084</v>
          </cell>
        </row>
        <row r="349">
          <cell r="B349">
            <v>301</v>
          </cell>
          <cell r="C349">
            <v>121</v>
          </cell>
          <cell r="D349">
            <v>1.694306246545051E-2</v>
          </cell>
          <cell r="E349">
            <v>1.0301805555555548</v>
          </cell>
          <cell r="F349">
            <v>60.802500000000002</v>
          </cell>
          <cell r="G349">
            <v>61.832680555555555</v>
          </cell>
          <cell r="H349">
            <v>2.360032601952056E-2</v>
          </cell>
          <cell r="I349">
            <v>1.7460299999999955</v>
          </cell>
          <cell r="J349">
            <v>73.9833</v>
          </cell>
          <cell r="K349">
            <v>75.72932999999999</v>
          </cell>
          <cell r="L349">
            <v>3.0479193938672662E-2</v>
          </cell>
          <cell r="M349">
            <v>1.707444444444443E-2</v>
          </cell>
          <cell r="N349">
            <v>0.56020000000000003</v>
          </cell>
          <cell r="O349">
            <v>0.57727444444444442</v>
          </cell>
          <cell r="P349">
            <v>1.6153434616461942E-2</v>
          </cell>
          <cell r="Q349">
            <v>1.7575922222222193</v>
          </cell>
          <cell r="R349">
            <v>108.8061</v>
          </cell>
          <cell r="S349">
            <v>110.56369222222222</v>
          </cell>
          <cell r="T349">
            <v>2.8126505478207001E-2</v>
          </cell>
          <cell r="U349">
            <v>1.3519061111111152</v>
          </cell>
          <cell r="V349">
            <v>48.065199999999997</v>
          </cell>
          <cell r="W349">
            <v>49.41710611111111</v>
          </cell>
          <cell r="X349">
            <v>1.1765644572300175E-2</v>
          </cell>
          <cell r="Y349">
            <v>0.53945833333333471</v>
          </cell>
          <cell r="Z349">
            <v>45.850299999999997</v>
          </cell>
          <cell r="AA349">
            <v>46.389758333333333</v>
          </cell>
          <cell r="AB349">
            <v>2.0279595915642015E-2</v>
          </cell>
          <cell r="AC349">
            <v>1.0066527777777794</v>
          </cell>
          <cell r="AD349">
            <v>49.6387</v>
          </cell>
          <cell r="AE349">
            <v>50.645352777777781</v>
          </cell>
          <cell r="AF349">
            <v>1.6784534266874263E-2</v>
          </cell>
          <cell r="AG349">
            <v>0.27776222222222208</v>
          </cell>
          <cell r="AH349">
            <v>16.5487</v>
          </cell>
          <cell r="AI349">
            <v>16.826462222222222</v>
          </cell>
          <cell r="AJ349">
            <v>1.2284429510303247E-2</v>
          </cell>
          <cell r="AK349">
            <v>0.19532857142857679</v>
          </cell>
          <cell r="AL349">
            <v>15.900499999999999</v>
          </cell>
          <cell r="AM349">
            <v>16.095828571428576</v>
          </cell>
          <cell r="AN349">
            <v>1.9009465456973327E-2</v>
          </cell>
          <cell r="AO349">
            <v>0.14519999999999936</v>
          </cell>
          <cell r="AP349">
            <v>7.6383000000000001</v>
          </cell>
          <cell r="AQ349">
            <v>7.7834999999999992</v>
          </cell>
          <cell r="AR349">
            <v>7.5504120806592712E-3</v>
          </cell>
          <cell r="AS349">
            <v>0.3145999999999976</v>
          </cell>
          <cell r="AT349">
            <v>41.666600000000003</v>
          </cell>
          <cell r="AU349">
            <v>41.981200000000001</v>
          </cell>
          <cell r="AV349">
            <v>1.7432695838864778E-2</v>
          </cell>
          <cell r="AW349">
            <v>0.61709999999997422</v>
          </cell>
          <cell r="AX349">
            <v>35.399000000000001</v>
          </cell>
          <cell r="AY349">
            <v>36.016099999999973</v>
          </cell>
          <cell r="AZ349">
            <v>1.2390547064528657E-2</v>
          </cell>
          <cell r="BA349">
            <v>9.5071428571421937E-2</v>
          </cell>
          <cell r="BB349">
            <v>7.6729000000000003</v>
          </cell>
          <cell r="BC349">
            <v>7.7679714285714221</v>
          </cell>
        </row>
        <row r="350">
          <cell r="B350">
            <v>302</v>
          </cell>
          <cell r="C350">
            <v>122</v>
          </cell>
          <cell r="D350">
            <v>1.7083087775082335E-2</v>
          </cell>
          <cell r="E350">
            <v>1.0386944444444437</v>
          </cell>
          <cell r="F350">
            <v>60.802500000000002</v>
          </cell>
          <cell r="G350">
            <v>61.841194444444447</v>
          </cell>
          <cell r="H350">
            <v>2.3795370036210815E-2</v>
          </cell>
          <cell r="I350">
            <v>1.7604599999999955</v>
          </cell>
          <cell r="J350">
            <v>73.9833</v>
          </cell>
          <cell r="K350">
            <v>75.743759999999995</v>
          </cell>
          <cell r="L350">
            <v>3.0731088103455085E-2</v>
          </cell>
          <cell r="M350">
            <v>1.721555555555554E-2</v>
          </cell>
          <cell r="N350">
            <v>0.56020000000000003</v>
          </cell>
          <cell r="O350">
            <v>0.57741555555555557</v>
          </cell>
          <cell r="P350">
            <v>1.6286934076102121E-2</v>
          </cell>
          <cell r="Q350">
            <v>1.772117777777775</v>
          </cell>
          <cell r="R350">
            <v>108.8061</v>
          </cell>
          <cell r="S350">
            <v>110.57821777777778</v>
          </cell>
          <cell r="T350">
            <v>2.835895593670458E-2</v>
          </cell>
          <cell r="U350">
            <v>1.3630788888888929</v>
          </cell>
          <cell r="V350">
            <v>48.065199999999997</v>
          </cell>
          <cell r="W350">
            <v>49.42827888888889</v>
          </cell>
          <cell r="X350">
            <v>1.1862881304302656E-2</v>
          </cell>
          <cell r="Y350">
            <v>0.54391666666666805</v>
          </cell>
          <cell r="Z350">
            <v>45.850299999999997</v>
          </cell>
          <cell r="AA350">
            <v>46.394216666666665</v>
          </cell>
          <cell r="AB350">
            <v>2.0447195881886992E-2</v>
          </cell>
          <cell r="AC350">
            <v>1.0149722222222237</v>
          </cell>
          <cell r="AD350">
            <v>49.6387</v>
          </cell>
          <cell r="AE350">
            <v>50.653672222222227</v>
          </cell>
          <cell r="AF350">
            <v>1.6923249426104625E-2</v>
          </cell>
          <cell r="AG350">
            <v>0.28005777777777763</v>
          </cell>
          <cell r="AH350">
            <v>16.5487</v>
          </cell>
          <cell r="AI350">
            <v>16.828757777777778</v>
          </cell>
          <cell r="AJ350">
            <v>1.2385953721132201E-2</v>
          </cell>
          <cell r="AK350">
            <v>0.19694285714286255</v>
          </cell>
          <cell r="AL350">
            <v>15.900499999999999</v>
          </cell>
          <cell r="AM350">
            <v>16.097442857142862</v>
          </cell>
          <cell r="AN350">
            <v>1.9166568477278895E-2</v>
          </cell>
          <cell r="AO350">
            <v>0.14639999999999936</v>
          </cell>
          <cell r="AP350">
            <v>7.6383000000000001</v>
          </cell>
          <cell r="AQ350">
            <v>7.7846999999999991</v>
          </cell>
          <cell r="AR350">
            <v>7.6128121804994297E-3</v>
          </cell>
          <cell r="AS350">
            <v>0.31719999999999759</v>
          </cell>
          <cell r="AT350">
            <v>41.666600000000003</v>
          </cell>
          <cell r="AU350">
            <v>41.983800000000002</v>
          </cell>
          <cell r="AV350">
            <v>1.7576767705301678E-2</v>
          </cell>
          <cell r="AW350">
            <v>0.622199999999974</v>
          </cell>
          <cell r="AX350">
            <v>35.399000000000001</v>
          </cell>
          <cell r="AY350">
            <v>36.021199999999972</v>
          </cell>
          <cell r="AZ350">
            <v>1.2492948279937984E-2</v>
          </cell>
          <cell r="BA350">
            <v>9.5857142857136174E-2</v>
          </cell>
          <cell r="BB350">
            <v>7.6729000000000003</v>
          </cell>
          <cell r="BC350">
            <v>7.7687571428571367</v>
          </cell>
        </row>
        <row r="351">
          <cell r="B351">
            <v>303</v>
          </cell>
          <cell r="C351">
            <v>123</v>
          </cell>
          <cell r="D351">
            <v>1.7223113084714158E-2</v>
          </cell>
          <cell r="E351">
            <v>1.0472083333333326</v>
          </cell>
          <cell r="F351">
            <v>60.802500000000002</v>
          </cell>
          <cell r="G351">
            <v>61.849708333333332</v>
          </cell>
          <cell r="H351">
            <v>2.3990414052901067E-2</v>
          </cell>
          <cell r="I351">
            <v>1.7748899999999954</v>
          </cell>
          <cell r="J351">
            <v>73.9833</v>
          </cell>
          <cell r="K351">
            <v>75.758189999999999</v>
          </cell>
          <cell r="L351">
            <v>3.0982982268237504E-2</v>
          </cell>
          <cell r="M351">
            <v>1.7356666666666652E-2</v>
          </cell>
          <cell r="N351">
            <v>0.56020000000000003</v>
          </cell>
          <cell r="O351">
            <v>0.57755666666666672</v>
          </cell>
          <cell r="P351">
            <v>1.6420433535742303E-2</v>
          </cell>
          <cell r="Q351">
            <v>1.7866433333333305</v>
          </cell>
          <cell r="R351">
            <v>108.8061</v>
          </cell>
          <cell r="S351">
            <v>110.59274333333333</v>
          </cell>
          <cell r="T351">
            <v>2.8591406395202159E-2</v>
          </cell>
          <cell r="U351">
            <v>1.3742516666666709</v>
          </cell>
          <cell r="V351">
            <v>48.065199999999997</v>
          </cell>
          <cell r="W351">
            <v>49.43945166666667</v>
          </cell>
          <cell r="X351">
            <v>1.1960118036305135E-2</v>
          </cell>
          <cell r="Y351">
            <v>0.54837500000000128</v>
          </cell>
          <cell r="Z351">
            <v>45.850299999999997</v>
          </cell>
          <cell r="AA351">
            <v>46.398674999999997</v>
          </cell>
          <cell r="AB351">
            <v>2.0614795848131969E-2</v>
          </cell>
          <cell r="AC351">
            <v>1.0232916666666683</v>
          </cell>
          <cell r="AD351">
            <v>49.6387</v>
          </cell>
          <cell r="AE351">
            <v>50.661991666666665</v>
          </cell>
          <cell r="AF351">
            <v>1.7061964585334995E-2</v>
          </cell>
          <cell r="AG351">
            <v>0.28235333333333318</v>
          </cell>
          <cell r="AH351">
            <v>16.5487</v>
          </cell>
          <cell r="AI351">
            <v>16.831053333333333</v>
          </cell>
          <cell r="AJ351">
            <v>1.2487477931961154E-2</v>
          </cell>
          <cell r="AK351">
            <v>0.19855714285714829</v>
          </cell>
          <cell r="AL351">
            <v>15.900499999999999</v>
          </cell>
          <cell r="AM351">
            <v>16.099057142857149</v>
          </cell>
          <cell r="AN351">
            <v>1.9323671497584457E-2</v>
          </cell>
          <cell r="AO351">
            <v>0.14759999999999934</v>
          </cell>
          <cell r="AP351">
            <v>7.6383000000000001</v>
          </cell>
          <cell r="AQ351">
            <v>7.7858999999999998</v>
          </cell>
          <cell r="AR351">
            <v>7.675212280339589E-3</v>
          </cell>
          <cell r="AS351">
            <v>0.31979999999999753</v>
          </cell>
          <cell r="AT351">
            <v>41.666600000000003</v>
          </cell>
          <cell r="AU351">
            <v>41.986400000000003</v>
          </cell>
          <cell r="AV351">
            <v>1.7720839571738579E-2</v>
          </cell>
          <cell r="AW351">
            <v>0.62729999999997388</v>
          </cell>
          <cell r="AX351">
            <v>35.399000000000001</v>
          </cell>
          <cell r="AY351">
            <v>36.026299999999978</v>
          </cell>
          <cell r="AZ351">
            <v>1.2595349495347312E-2</v>
          </cell>
          <cell r="BA351">
            <v>9.6642857142850397E-2</v>
          </cell>
          <cell r="BB351">
            <v>7.6729000000000003</v>
          </cell>
          <cell r="BC351">
            <v>7.7695428571428504</v>
          </cell>
        </row>
        <row r="352">
          <cell r="B352">
            <v>304</v>
          </cell>
          <cell r="C352">
            <v>124</v>
          </cell>
          <cell r="D352">
            <v>1.736313839434598E-2</v>
          </cell>
          <cell r="E352">
            <v>1.0557222222222213</v>
          </cell>
          <cell r="F352">
            <v>60.802500000000002</v>
          </cell>
          <cell r="G352">
            <v>61.858222222222224</v>
          </cell>
          <cell r="H352">
            <v>2.4185458069591319E-2</v>
          </cell>
          <cell r="I352">
            <v>1.7893199999999954</v>
          </cell>
          <cell r="J352">
            <v>73.9833</v>
          </cell>
          <cell r="K352">
            <v>75.772619999999989</v>
          </cell>
          <cell r="L352">
            <v>3.123487643301992E-2</v>
          </cell>
          <cell r="M352">
            <v>1.7497777777777761E-2</v>
          </cell>
          <cell r="N352">
            <v>0.56020000000000003</v>
          </cell>
          <cell r="O352">
            <v>0.57769777777777775</v>
          </cell>
          <cell r="P352">
            <v>1.6553932995382485E-2</v>
          </cell>
          <cell r="Q352">
            <v>1.8011688888888859</v>
          </cell>
          <cell r="R352">
            <v>108.8061</v>
          </cell>
          <cell r="S352">
            <v>110.60726888888888</v>
          </cell>
          <cell r="T352">
            <v>2.8823856853699741E-2</v>
          </cell>
          <cell r="U352">
            <v>1.3854244444444486</v>
          </cell>
          <cell r="V352">
            <v>48.065199999999997</v>
          </cell>
          <cell r="W352">
            <v>49.450624444444443</v>
          </cell>
          <cell r="X352">
            <v>1.2057354768307616E-2</v>
          </cell>
          <cell r="Y352">
            <v>0.55283333333333473</v>
          </cell>
          <cell r="Z352">
            <v>45.850299999999997</v>
          </cell>
          <cell r="AA352">
            <v>46.403133333333329</v>
          </cell>
          <cell r="AB352">
            <v>2.0782395814376943E-2</v>
          </cell>
          <cell r="AC352">
            <v>1.0316111111111126</v>
          </cell>
          <cell r="AD352">
            <v>49.6387</v>
          </cell>
          <cell r="AE352">
            <v>50.670311111111111</v>
          </cell>
          <cell r="AF352">
            <v>1.7200679744565357E-2</v>
          </cell>
          <cell r="AG352">
            <v>0.28464888888888873</v>
          </cell>
          <cell r="AH352">
            <v>16.5487</v>
          </cell>
          <cell r="AI352">
            <v>16.833348888888889</v>
          </cell>
          <cell r="AJ352">
            <v>1.2589002142790105E-2</v>
          </cell>
          <cell r="AK352">
            <v>0.20017142857143405</v>
          </cell>
          <cell r="AL352">
            <v>15.900499999999999</v>
          </cell>
          <cell r="AM352">
            <v>16.100671428571435</v>
          </cell>
          <cell r="AN352">
            <v>1.9480774517890022E-2</v>
          </cell>
          <cell r="AO352">
            <v>0.14879999999999935</v>
          </cell>
          <cell r="AP352">
            <v>7.6383000000000001</v>
          </cell>
          <cell r="AQ352">
            <v>7.7870999999999997</v>
          </cell>
          <cell r="AR352">
            <v>7.7376123801797484E-3</v>
          </cell>
          <cell r="AS352">
            <v>0.32239999999999752</v>
          </cell>
          <cell r="AT352">
            <v>41.666600000000003</v>
          </cell>
          <cell r="AU352">
            <v>41.988999999999997</v>
          </cell>
          <cell r="AV352">
            <v>1.7864911438175476E-2</v>
          </cell>
          <cell r="AW352">
            <v>0.63239999999997365</v>
          </cell>
          <cell r="AX352">
            <v>35.399000000000001</v>
          </cell>
          <cell r="AY352">
            <v>36.031399999999977</v>
          </cell>
          <cell r="AZ352">
            <v>1.269775071075664E-2</v>
          </cell>
          <cell r="BA352">
            <v>9.7428571428564634E-2</v>
          </cell>
          <cell r="BB352">
            <v>7.6729000000000003</v>
          </cell>
          <cell r="BC352">
            <v>7.770328571428565</v>
          </cell>
        </row>
        <row r="353">
          <cell r="B353">
            <v>305</v>
          </cell>
          <cell r="C353">
            <v>125</v>
          </cell>
          <cell r="D353">
            <v>1.7503163703977802E-2</v>
          </cell>
          <cell r="E353">
            <v>1.0642361111111103</v>
          </cell>
          <cell r="F353">
            <v>60.802500000000002</v>
          </cell>
          <cell r="G353">
            <v>61.866736111111109</v>
          </cell>
          <cell r="H353">
            <v>2.4380502086281571E-2</v>
          </cell>
          <cell r="I353">
            <v>1.8037499999999953</v>
          </cell>
          <cell r="J353">
            <v>73.9833</v>
          </cell>
          <cell r="K353">
            <v>75.787049999999994</v>
          </cell>
          <cell r="L353">
            <v>3.148677059780234E-2</v>
          </cell>
          <cell r="M353">
            <v>1.7638888888888874E-2</v>
          </cell>
          <cell r="N353">
            <v>0.56020000000000003</v>
          </cell>
          <cell r="O353">
            <v>0.5778388888888889</v>
          </cell>
          <cell r="P353">
            <v>1.6687432455022667E-2</v>
          </cell>
          <cell r="Q353">
            <v>1.8156944444444416</v>
          </cell>
          <cell r="R353">
            <v>108.8061</v>
          </cell>
          <cell r="S353">
            <v>110.62179444444445</v>
          </cell>
          <cell r="T353">
            <v>2.905630731219732E-2</v>
          </cell>
          <cell r="U353">
            <v>1.3965972222222265</v>
          </cell>
          <cell r="V353">
            <v>48.065199999999997</v>
          </cell>
          <cell r="W353">
            <v>49.461797222222224</v>
          </cell>
          <cell r="X353">
            <v>1.2154591500310098E-2</v>
          </cell>
          <cell r="Y353">
            <v>0.55729166666666807</v>
          </cell>
          <cell r="Z353">
            <v>45.850299999999997</v>
          </cell>
          <cell r="AA353">
            <v>46.407591666666669</v>
          </cell>
          <cell r="AB353">
            <v>2.0949995780621917E-2</v>
          </cell>
          <cell r="AC353">
            <v>1.0399305555555571</v>
          </cell>
          <cell r="AD353">
            <v>49.6387</v>
          </cell>
          <cell r="AE353">
            <v>50.678630555555557</v>
          </cell>
          <cell r="AF353">
            <v>1.7339394903795723E-2</v>
          </cell>
          <cell r="AG353">
            <v>0.28694444444444434</v>
          </cell>
          <cell r="AH353">
            <v>16.5487</v>
          </cell>
          <cell r="AI353">
            <v>16.835644444444444</v>
          </cell>
          <cell r="AJ353">
            <v>1.2690526353619058E-2</v>
          </cell>
          <cell r="AK353">
            <v>0.20178571428571981</v>
          </cell>
          <cell r="AL353">
            <v>15.900499999999999</v>
          </cell>
          <cell r="AM353">
            <v>16.102285714285721</v>
          </cell>
          <cell r="AN353">
            <v>1.9637877538195587E-2</v>
          </cell>
          <cell r="AO353">
            <v>0.14999999999999933</v>
          </cell>
          <cell r="AP353">
            <v>7.6383000000000001</v>
          </cell>
          <cell r="AQ353">
            <v>7.7882999999999996</v>
          </cell>
          <cell r="AR353">
            <v>7.8000124800199086E-3</v>
          </cell>
          <cell r="AS353">
            <v>0.32499999999999751</v>
          </cell>
          <cell r="AT353">
            <v>41.666600000000003</v>
          </cell>
          <cell r="AU353">
            <v>41.991599999999998</v>
          </cell>
          <cell r="AV353">
            <v>1.8008983304612373E-2</v>
          </cell>
          <cell r="AW353">
            <v>0.63749999999997342</v>
          </cell>
          <cell r="AX353">
            <v>35.399000000000001</v>
          </cell>
          <cell r="AY353">
            <v>36.036499999999975</v>
          </cell>
          <cell r="AZ353">
            <v>1.2800151926165968E-2</v>
          </cell>
          <cell r="BA353">
            <v>9.8214285714278857E-2</v>
          </cell>
          <cell r="BB353">
            <v>7.6729000000000003</v>
          </cell>
          <cell r="BC353">
            <v>7.7711142857142788</v>
          </cell>
        </row>
        <row r="354">
          <cell r="B354">
            <v>306</v>
          </cell>
          <cell r="C354">
            <v>126</v>
          </cell>
          <cell r="D354">
            <v>1.7643189013609624E-2</v>
          </cell>
          <cell r="E354">
            <v>1.0727499999999992</v>
          </cell>
          <cell r="F354">
            <v>60.802500000000002</v>
          </cell>
          <cell r="G354">
            <v>61.875250000000001</v>
          </cell>
          <cell r="H354">
            <v>2.4575546102971826E-2</v>
          </cell>
          <cell r="I354">
            <v>1.8181799999999952</v>
          </cell>
          <cell r="J354">
            <v>73.9833</v>
          </cell>
          <cell r="K354">
            <v>75.801479999999998</v>
          </cell>
          <cell r="L354">
            <v>3.1738664762584759E-2</v>
          </cell>
          <cell r="M354">
            <v>1.7779999999999987E-2</v>
          </cell>
          <cell r="N354">
            <v>0.56020000000000003</v>
          </cell>
          <cell r="O354">
            <v>0.57798000000000005</v>
          </cell>
          <cell r="P354">
            <v>1.6820931914662846E-2</v>
          </cell>
          <cell r="Q354">
            <v>1.8302199999999971</v>
          </cell>
          <cell r="R354">
            <v>108.8061</v>
          </cell>
          <cell r="S354">
            <v>110.63632</v>
          </cell>
          <cell r="T354">
            <v>2.9288757770694895E-2</v>
          </cell>
          <cell r="U354">
            <v>1.4077700000000044</v>
          </cell>
          <cell r="V354">
            <v>48.065199999999997</v>
          </cell>
          <cell r="W354">
            <v>49.472970000000004</v>
          </cell>
          <cell r="X354">
            <v>1.2251828232312576E-2</v>
          </cell>
          <cell r="Y354">
            <v>0.56175000000000141</v>
          </cell>
          <cell r="Z354">
            <v>45.850299999999997</v>
          </cell>
          <cell r="AA354">
            <v>46.412050000000001</v>
          </cell>
          <cell r="AB354">
            <v>2.1117595746866894E-2</v>
          </cell>
          <cell r="AC354">
            <v>1.0482500000000017</v>
          </cell>
          <cell r="AD354">
            <v>49.6387</v>
          </cell>
          <cell r="AE354">
            <v>50.686950000000003</v>
          </cell>
          <cell r="AF354">
            <v>1.7478110063026089E-2</v>
          </cell>
          <cell r="AG354">
            <v>0.28923999999999983</v>
          </cell>
          <cell r="AH354">
            <v>16.5487</v>
          </cell>
          <cell r="AI354">
            <v>16.83794</v>
          </cell>
          <cell r="AJ354">
            <v>1.2792050564448012E-2</v>
          </cell>
          <cell r="AK354">
            <v>0.20340000000000558</v>
          </cell>
          <cell r="AL354">
            <v>15.900499999999999</v>
          </cell>
          <cell r="AM354">
            <v>16.103900000000003</v>
          </cell>
          <cell r="AN354">
            <v>1.9794980558501152E-2</v>
          </cell>
          <cell r="AO354">
            <v>0.15119999999999933</v>
          </cell>
          <cell r="AP354">
            <v>7.6383000000000001</v>
          </cell>
          <cell r="AQ354">
            <v>7.7894999999999994</v>
          </cell>
          <cell r="AR354">
            <v>7.8624125798600671E-3</v>
          </cell>
          <cell r="AS354">
            <v>0.3275999999999975</v>
          </cell>
          <cell r="AT354">
            <v>41.666600000000003</v>
          </cell>
          <cell r="AU354">
            <v>41.994199999999999</v>
          </cell>
          <cell r="AV354">
            <v>1.8153055171049277E-2</v>
          </cell>
          <cell r="AW354">
            <v>0.64259999999997319</v>
          </cell>
          <cell r="AX354">
            <v>35.399000000000001</v>
          </cell>
          <cell r="AY354">
            <v>36.041599999999974</v>
          </cell>
          <cell r="AZ354">
            <v>1.2902553141575296E-2</v>
          </cell>
          <cell r="BA354">
            <v>9.8999999999993094E-2</v>
          </cell>
          <cell r="BB354">
            <v>7.6729000000000003</v>
          </cell>
          <cell r="BC354">
            <v>7.7718999999999934</v>
          </cell>
        </row>
        <row r="355">
          <cell r="B355">
            <v>307</v>
          </cell>
          <cell r="C355">
            <v>127</v>
          </cell>
          <cell r="D355">
            <v>1.7783214323241446E-2</v>
          </cell>
          <cell r="E355">
            <v>1.0812638888888881</v>
          </cell>
          <cell r="F355">
            <v>60.802500000000002</v>
          </cell>
          <cell r="G355">
            <v>61.883763888888893</v>
          </cell>
          <cell r="H355">
            <v>2.4770590119662077E-2</v>
          </cell>
          <cell r="I355">
            <v>1.8326099999999952</v>
          </cell>
          <cell r="J355">
            <v>73.9833</v>
          </cell>
          <cell r="K355">
            <v>75.815909999999988</v>
          </cell>
          <cell r="L355">
            <v>3.1990558927367178E-2</v>
          </cell>
          <cell r="M355">
            <v>1.7921111111111096E-2</v>
          </cell>
          <cell r="N355">
            <v>0.56020000000000003</v>
          </cell>
          <cell r="O355">
            <v>0.57812111111111109</v>
          </cell>
          <cell r="P355">
            <v>1.6954431374303029E-2</v>
          </cell>
          <cell r="Q355">
            <v>1.8447455555555525</v>
          </cell>
          <cell r="R355">
            <v>108.8061</v>
          </cell>
          <cell r="S355">
            <v>110.65084555555555</v>
          </cell>
          <cell r="T355">
            <v>2.9521208229192474E-2</v>
          </cell>
          <cell r="U355">
            <v>1.4189427777777821</v>
          </cell>
          <cell r="V355">
            <v>48.065199999999997</v>
          </cell>
          <cell r="W355">
            <v>49.484142777777777</v>
          </cell>
          <cell r="X355">
            <v>1.2349064964315058E-2</v>
          </cell>
          <cell r="Y355">
            <v>0.56620833333333465</v>
          </cell>
          <cell r="Z355">
            <v>45.850299999999997</v>
          </cell>
          <cell r="AA355">
            <v>46.416508333333333</v>
          </cell>
          <cell r="AB355">
            <v>2.1285195713111868E-2</v>
          </cell>
          <cell r="AC355">
            <v>1.056569444444446</v>
          </cell>
          <cell r="AD355">
            <v>49.6387</v>
          </cell>
          <cell r="AE355">
            <v>50.695269444444449</v>
          </cell>
          <cell r="AF355">
            <v>1.7616825222256455E-2</v>
          </cell>
          <cell r="AG355">
            <v>0.29153555555555538</v>
          </cell>
          <cell r="AH355">
            <v>16.5487</v>
          </cell>
          <cell r="AI355">
            <v>16.840235555555555</v>
          </cell>
          <cell r="AJ355">
            <v>1.2893574775276962E-2</v>
          </cell>
          <cell r="AK355">
            <v>0.20501428571429134</v>
          </cell>
          <cell r="AL355">
            <v>15.900499999999999</v>
          </cell>
          <cell r="AM355">
            <v>16.105514285714289</v>
          </cell>
          <cell r="AN355">
            <v>1.9952083578806713E-2</v>
          </cell>
          <cell r="AO355">
            <v>0.15239999999999934</v>
          </cell>
          <cell r="AP355">
            <v>7.6383000000000001</v>
          </cell>
          <cell r="AQ355">
            <v>7.7906999999999993</v>
          </cell>
          <cell r="AR355">
            <v>7.9248126797002265E-3</v>
          </cell>
          <cell r="AS355">
            <v>0.3301999999999975</v>
          </cell>
          <cell r="AT355">
            <v>41.666600000000003</v>
          </cell>
          <cell r="AU355">
            <v>41.9968</v>
          </cell>
          <cell r="AV355">
            <v>1.8297127037486174E-2</v>
          </cell>
          <cell r="AW355">
            <v>0.64769999999997296</v>
          </cell>
          <cell r="AX355">
            <v>35.399000000000001</v>
          </cell>
          <cell r="AY355">
            <v>36.046699999999973</v>
          </cell>
          <cell r="AZ355">
            <v>1.3004954356984623E-2</v>
          </cell>
          <cell r="BA355">
            <v>9.978571428570733E-2</v>
          </cell>
          <cell r="BB355">
            <v>7.6729000000000003</v>
          </cell>
          <cell r="BC355">
            <v>7.772685714285708</v>
          </cell>
        </row>
        <row r="356">
          <cell r="B356">
            <v>308</v>
          </cell>
          <cell r="C356">
            <v>128</v>
          </cell>
          <cell r="D356">
            <v>1.7923239632873268E-2</v>
          </cell>
          <cell r="E356">
            <v>1.0897777777777771</v>
          </cell>
          <cell r="F356">
            <v>60.802500000000002</v>
          </cell>
          <cell r="G356">
            <v>61.892277777777778</v>
          </cell>
          <cell r="H356">
            <v>2.4965634136352329E-2</v>
          </cell>
          <cell r="I356">
            <v>1.8470399999999951</v>
          </cell>
          <cell r="J356">
            <v>73.9833</v>
          </cell>
          <cell r="K356">
            <v>75.830339999999993</v>
          </cell>
          <cell r="L356">
            <v>3.2242453092149598E-2</v>
          </cell>
          <cell r="M356">
            <v>1.8062222222222205E-2</v>
          </cell>
          <cell r="N356">
            <v>0.56020000000000003</v>
          </cell>
          <cell r="O356">
            <v>0.57826222222222223</v>
          </cell>
          <cell r="P356">
            <v>1.7087930833943207E-2</v>
          </cell>
          <cell r="Q356">
            <v>1.8592711111111082</v>
          </cell>
          <cell r="R356">
            <v>108.8061</v>
          </cell>
          <cell r="S356">
            <v>110.66537111111111</v>
          </cell>
          <cell r="T356">
            <v>2.9753658687690053E-2</v>
          </cell>
          <cell r="U356">
            <v>1.4301155555555598</v>
          </cell>
          <cell r="V356">
            <v>48.065199999999997</v>
          </cell>
          <cell r="W356">
            <v>49.495315555555557</v>
          </cell>
          <cell r="X356">
            <v>1.244630169631754E-2</v>
          </cell>
          <cell r="Y356">
            <v>0.5706666666666681</v>
          </cell>
          <cell r="Z356">
            <v>45.850299999999997</v>
          </cell>
          <cell r="AA356">
            <v>46.420966666666665</v>
          </cell>
          <cell r="AB356">
            <v>2.1452795679356842E-2</v>
          </cell>
          <cell r="AC356">
            <v>1.0648888888888906</v>
          </cell>
          <cell r="AD356">
            <v>49.6387</v>
          </cell>
          <cell r="AE356">
            <v>50.703588888888888</v>
          </cell>
          <cell r="AF356">
            <v>1.7755540381486822E-2</v>
          </cell>
          <cell r="AG356">
            <v>0.29383111111111099</v>
          </cell>
          <cell r="AH356">
            <v>16.5487</v>
          </cell>
          <cell r="AI356">
            <v>16.842531111111111</v>
          </cell>
          <cell r="AJ356">
            <v>1.2995098986105916E-2</v>
          </cell>
          <cell r="AK356">
            <v>0.2066285714285771</v>
          </cell>
          <cell r="AL356">
            <v>15.900499999999999</v>
          </cell>
          <cell r="AM356">
            <v>16.107128571428575</v>
          </cell>
          <cell r="AN356">
            <v>2.0109186599112282E-2</v>
          </cell>
          <cell r="AO356">
            <v>0.15359999999999932</v>
          </cell>
          <cell r="AP356">
            <v>7.6383000000000001</v>
          </cell>
          <cell r="AQ356">
            <v>7.7918999999999992</v>
          </cell>
          <cell r="AR356">
            <v>7.9872127795403858E-3</v>
          </cell>
          <cell r="AS356">
            <v>0.33279999999999743</v>
          </cell>
          <cell r="AT356">
            <v>41.666600000000003</v>
          </cell>
          <cell r="AU356">
            <v>41.999400000000001</v>
          </cell>
          <cell r="AV356">
            <v>1.8441198903923071E-2</v>
          </cell>
          <cell r="AW356">
            <v>0.65279999999997274</v>
          </cell>
          <cell r="AX356">
            <v>35.399000000000001</v>
          </cell>
          <cell r="AY356">
            <v>36.051799999999972</v>
          </cell>
          <cell r="AZ356">
            <v>1.3107355572393951E-2</v>
          </cell>
          <cell r="BA356">
            <v>0.10057142857142155</v>
          </cell>
          <cell r="BB356">
            <v>7.6729000000000003</v>
          </cell>
          <cell r="BC356">
            <v>7.7734714285714217</v>
          </cell>
        </row>
        <row r="357">
          <cell r="B357">
            <v>309</v>
          </cell>
          <cell r="C357">
            <v>129</v>
          </cell>
          <cell r="D357">
            <v>1.806326494250509E-2</v>
          </cell>
          <cell r="E357">
            <v>1.0982916666666658</v>
          </cell>
          <cell r="F357">
            <v>60.802500000000002</v>
          </cell>
          <cell r="G357">
            <v>61.90079166666667</v>
          </cell>
          <cell r="H357">
            <v>2.5160678153042584E-2</v>
          </cell>
          <cell r="I357">
            <v>1.8614699999999951</v>
          </cell>
          <cell r="J357">
            <v>73.9833</v>
          </cell>
          <cell r="K357">
            <v>75.844769999999997</v>
          </cell>
          <cell r="L357">
            <v>3.2494347256932017E-2</v>
          </cell>
          <cell r="M357">
            <v>1.8203333333333318E-2</v>
          </cell>
          <cell r="N357">
            <v>0.56020000000000003</v>
          </cell>
          <cell r="O357">
            <v>0.57840333333333338</v>
          </cell>
          <cell r="P357">
            <v>1.722143029358339E-2</v>
          </cell>
          <cell r="Q357">
            <v>1.8737966666666637</v>
          </cell>
          <cell r="R357">
            <v>108.8061</v>
          </cell>
          <cell r="S357">
            <v>110.67989666666666</v>
          </cell>
          <cell r="T357">
            <v>2.9986109146187632E-2</v>
          </cell>
          <cell r="U357">
            <v>1.4412883333333377</v>
          </cell>
          <cell r="V357">
            <v>48.065199999999997</v>
          </cell>
          <cell r="W357">
            <v>49.506488333333337</v>
          </cell>
          <cell r="X357">
            <v>1.2543538428320022E-2</v>
          </cell>
          <cell r="Y357">
            <v>0.57512500000000144</v>
          </cell>
          <cell r="Z357">
            <v>45.850299999999997</v>
          </cell>
          <cell r="AA357">
            <v>46.425424999999997</v>
          </cell>
          <cell r="AB357">
            <v>2.1620395645601819E-2</v>
          </cell>
          <cell r="AC357">
            <v>1.0732083333333349</v>
          </cell>
          <cell r="AD357">
            <v>49.6387</v>
          </cell>
          <cell r="AE357">
            <v>50.711908333333334</v>
          </cell>
          <cell r="AF357">
            <v>1.7894255540717188E-2</v>
          </cell>
          <cell r="AG357">
            <v>0.29612666666666654</v>
          </cell>
          <cell r="AH357">
            <v>16.5487</v>
          </cell>
          <cell r="AI357">
            <v>16.844826666666666</v>
          </cell>
          <cell r="AJ357">
            <v>1.3096623196934869E-2</v>
          </cell>
          <cell r="AK357">
            <v>0.20824285714286286</v>
          </cell>
          <cell r="AL357">
            <v>15.900499999999999</v>
          </cell>
          <cell r="AM357">
            <v>16.108742857142861</v>
          </cell>
          <cell r="AN357">
            <v>2.0266289619417847E-2</v>
          </cell>
          <cell r="AO357">
            <v>0.15479999999999933</v>
          </cell>
          <cell r="AP357">
            <v>7.6383000000000001</v>
          </cell>
          <cell r="AQ357">
            <v>7.793099999999999</v>
          </cell>
          <cell r="AR357">
            <v>8.0496128793805452E-3</v>
          </cell>
          <cell r="AS357">
            <v>0.33539999999999742</v>
          </cell>
          <cell r="AT357">
            <v>41.666600000000003</v>
          </cell>
          <cell r="AU357">
            <v>42.002000000000002</v>
          </cell>
          <cell r="AV357">
            <v>1.8585270770359968E-2</v>
          </cell>
          <cell r="AW357">
            <v>0.65789999999997251</v>
          </cell>
          <cell r="AX357">
            <v>35.399000000000001</v>
          </cell>
          <cell r="AY357">
            <v>36.05689999999997</v>
          </cell>
          <cell r="AZ357">
            <v>1.3209756787803279E-2</v>
          </cell>
          <cell r="BA357">
            <v>0.10135714285713579</v>
          </cell>
          <cell r="BB357">
            <v>7.6729000000000003</v>
          </cell>
          <cell r="BC357">
            <v>7.7742571428571363</v>
          </cell>
        </row>
        <row r="358">
          <cell r="B358">
            <v>310</v>
          </cell>
          <cell r="C358">
            <v>130</v>
          </cell>
          <cell r="D358">
            <v>1.8203290252136912E-2</v>
          </cell>
          <cell r="E358">
            <v>1.1068055555555547</v>
          </cell>
          <cell r="F358">
            <v>60.802500000000002</v>
          </cell>
          <cell r="G358">
            <v>61.909305555555555</v>
          </cell>
          <cell r="H358">
            <v>2.5355722169732836E-2</v>
          </cell>
          <cell r="I358">
            <v>1.8758999999999952</v>
          </cell>
          <cell r="J358">
            <v>73.9833</v>
          </cell>
          <cell r="K358">
            <v>75.859200000000001</v>
          </cell>
          <cell r="L358">
            <v>3.2746241421714437E-2</v>
          </cell>
          <cell r="M358">
            <v>1.8344444444444427E-2</v>
          </cell>
          <cell r="N358">
            <v>0.56020000000000003</v>
          </cell>
          <cell r="O358">
            <v>0.57854444444444442</v>
          </cell>
          <cell r="P358">
            <v>1.7354929753223572E-2</v>
          </cell>
          <cell r="Q358">
            <v>1.8883222222222191</v>
          </cell>
          <cell r="R358">
            <v>108.8061</v>
          </cell>
          <cell r="S358">
            <v>110.69442222222222</v>
          </cell>
          <cell r="T358">
            <v>3.0218559604685211E-2</v>
          </cell>
          <cell r="U358">
            <v>1.4524611111111154</v>
          </cell>
          <cell r="V358">
            <v>48.065199999999997</v>
          </cell>
          <cell r="W358">
            <v>49.51766111111111</v>
          </cell>
          <cell r="X358">
            <v>1.2640775160322502E-2</v>
          </cell>
          <cell r="Y358">
            <v>0.57958333333333478</v>
          </cell>
          <cell r="Z358">
            <v>45.850299999999997</v>
          </cell>
          <cell r="AA358">
            <v>46.429883333333329</v>
          </cell>
          <cell r="AB358">
            <v>2.1787995611846793E-2</v>
          </cell>
          <cell r="AC358">
            <v>1.0815277777777794</v>
          </cell>
          <cell r="AD358">
            <v>49.6387</v>
          </cell>
          <cell r="AE358">
            <v>50.720227777777779</v>
          </cell>
          <cell r="AF358">
            <v>1.8032970699947554E-2</v>
          </cell>
          <cell r="AG358">
            <v>0.29842222222222209</v>
          </cell>
          <cell r="AH358">
            <v>16.5487</v>
          </cell>
          <cell r="AI358">
            <v>16.847122222222222</v>
          </cell>
          <cell r="AJ358">
            <v>1.319814740776382E-2</v>
          </cell>
          <cell r="AK358">
            <v>0.2098571428571486</v>
          </cell>
          <cell r="AL358">
            <v>15.900499999999999</v>
          </cell>
          <cell r="AM358">
            <v>16.110357142857147</v>
          </cell>
          <cell r="AN358">
            <v>2.0423392639723408E-2</v>
          </cell>
          <cell r="AO358">
            <v>0.15599999999999931</v>
          </cell>
          <cell r="AP358">
            <v>7.6383000000000001</v>
          </cell>
          <cell r="AQ358">
            <v>7.7942999999999998</v>
          </cell>
          <cell r="AR358">
            <v>8.1120129792207046E-3</v>
          </cell>
          <cell r="AS358">
            <v>0.33799999999999741</v>
          </cell>
          <cell r="AT358">
            <v>41.666600000000003</v>
          </cell>
          <cell r="AU358">
            <v>42.004599999999996</v>
          </cell>
          <cell r="AV358">
            <v>1.8729342636796868E-2</v>
          </cell>
          <cell r="AW358">
            <v>0.66299999999997239</v>
          </cell>
          <cell r="AX358">
            <v>35.399000000000001</v>
          </cell>
          <cell r="AY358">
            <v>36.061999999999976</v>
          </cell>
          <cell r="AZ358">
            <v>1.3312158003212605E-2</v>
          </cell>
          <cell r="BA358">
            <v>0.10214285714285001</v>
          </cell>
          <cell r="BB358">
            <v>7.6729000000000003</v>
          </cell>
          <cell r="BC358">
            <v>7.77504285714285</v>
          </cell>
        </row>
        <row r="359">
          <cell r="B359">
            <v>311</v>
          </cell>
          <cell r="C359">
            <v>131</v>
          </cell>
          <cell r="D359">
            <v>1.8343315561768735E-2</v>
          </cell>
          <cell r="E359">
            <v>1.1153194444444436</v>
          </cell>
          <cell r="F359">
            <v>60.802500000000002</v>
          </cell>
          <cell r="G359">
            <v>61.917819444444447</v>
          </cell>
          <cell r="H359">
            <v>2.5550766186423088E-2</v>
          </cell>
          <cell r="I359">
            <v>1.8903299999999952</v>
          </cell>
          <cell r="J359">
            <v>73.9833</v>
          </cell>
          <cell r="K359">
            <v>75.873629999999991</v>
          </cell>
          <cell r="L359">
            <v>3.2998135586496856E-2</v>
          </cell>
          <cell r="M359">
            <v>1.848555555555554E-2</v>
          </cell>
          <cell r="N359">
            <v>0.56020000000000003</v>
          </cell>
          <cell r="O359">
            <v>0.57868555555555556</v>
          </cell>
          <cell r="P359">
            <v>1.7488429212863751E-2</v>
          </cell>
          <cell r="Q359">
            <v>1.9028477777777748</v>
          </cell>
          <cell r="R359">
            <v>108.8061</v>
          </cell>
          <cell r="S359">
            <v>110.70894777777778</v>
          </cell>
          <cell r="T359">
            <v>3.0451010063182786E-2</v>
          </cell>
          <cell r="U359">
            <v>1.4636338888888931</v>
          </cell>
          <cell r="V359">
            <v>48.065199999999997</v>
          </cell>
          <cell r="W359">
            <v>49.52883388888889</v>
          </cell>
          <cell r="X359">
            <v>1.2738011892324982E-2</v>
          </cell>
          <cell r="Y359">
            <v>0.58404166666666812</v>
          </cell>
          <cell r="Z359">
            <v>45.850299999999997</v>
          </cell>
          <cell r="AA359">
            <v>46.434341666666668</v>
          </cell>
          <cell r="AB359">
            <v>2.195559557809177E-2</v>
          </cell>
          <cell r="AC359">
            <v>1.089847222222224</v>
          </cell>
          <cell r="AD359">
            <v>49.6387</v>
          </cell>
          <cell r="AE359">
            <v>50.728547222222225</v>
          </cell>
          <cell r="AF359">
            <v>1.817168585917792E-2</v>
          </cell>
          <cell r="AG359">
            <v>0.30071777777777758</v>
          </cell>
          <cell r="AH359">
            <v>16.5487</v>
          </cell>
          <cell r="AI359">
            <v>16.849417777777777</v>
          </cell>
          <cell r="AJ359">
            <v>1.3299671618592773E-2</v>
          </cell>
          <cell r="AK359">
            <v>0.21147142857143436</v>
          </cell>
          <cell r="AL359">
            <v>15.900499999999999</v>
          </cell>
          <cell r="AM359">
            <v>16.111971428571433</v>
          </cell>
          <cell r="AN359">
            <v>2.0580495660028977E-2</v>
          </cell>
          <cell r="AO359">
            <v>0.15719999999999931</v>
          </cell>
          <cell r="AP359">
            <v>7.6383000000000001</v>
          </cell>
          <cell r="AQ359">
            <v>7.7954999999999997</v>
          </cell>
          <cell r="AR359">
            <v>8.1744130790608622E-3</v>
          </cell>
          <cell r="AS359">
            <v>0.3405999999999974</v>
          </cell>
          <cell r="AT359">
            <v>41.666600000000003</v>
          </cell>
          <cell r="AU359">
            <v>42.007199999999997</v>
          </cell>
          <cell r="AV359">
            <v>1.8873414503233769E-2</v>
          </cell>
          <cell r="AW359">
            <v>0.66809999999997216</v>
          </cell>
          <cell r="AX359">
            <v>35.399000000000001</v>
          </cell>
          <cell r="AY359">
            <v>36.067099999999975</v>
          </cell>
          <cell r="AZ359">
            <v>1.3414559218621934E-2</v>
          </cell>
          <cell r="BA359">
            <v>0.10292857142856425</v>
          </cell>
          <cell r="BB359">
            <v>7.6729000000000003</v>
          </cell>
          <cell r="BC359">
            <v>7.7758285714285647</v>
          </cell>
        </row>
        <row r="360">
          <cell r="B360">
            <v>312</v>
          </cell>
          <cell r="C360">
            <v>132</v>
          </cell>
          <cell r="D360">
            <v>1.8483340871400557E-2</v>
          </cell>
          <cell r="E360">
            <v>1.1238333333333326</v>
          </cell>
          <cell r="F360">
            <v>60.802500000000002</v>
          </cell>
          <cell r="G360">
            <v>61.926333333333332</v>
          </cell>
          <cell r="H360">
            <v>2.574581020311334E-2</v>
          </cell>
          <cell r="I360">
            <v>1.9047599999999951</v>
          </cell>
          <cell r="J360">
            <v>73.9833</v>
          </cell>
          <cell r="K360">
            <v>75.888059999999996</v>
          </cell>
          <cell r="L360">
            <v>3.3250029751279275E-2</v>
          </cell>
          <cell r="M360">
            <v>1.8626666666666649E-2</v>
          </cell>
          <cell r="N360">
            <v>0.56020000000000003</v>
          </cell>
          <cell r="O360">
            <v>0.57882666666666671</v>
          </cell>
          <cell r="P360">
            <v>1.7621928672503933E-2</v>
          </cell>
          <cell r="Q360">
            <v>1.9173733333333303</v>
          </cell>
          <cell r="R360">
            <v>108.8061</v>
          </cell>
          <cell r="S360">
            <v>110.72347333333333</v>
          </cell>
          <cell r="T360">
            <v>3.0683460521680365E-2</v>
          </cell>
          <cell r="U360">
            <v>1.474806666666671</v>
          </cell>
          <cell r="V360">
            <v>48.065199999999997</v>
          </cell>
          <cell r="W360">
            <v>49.54000666666667</v>
          </cell>
          <cell r="X360">
            <v>1.2835248624327463E-2</v>
          </cell>
          <cell r="Y360">
            <v>0.58850000000000147</v>
          </cell>
          <cell r="Z360">
            <v>45.850299999999997</v>
          </cell>
          <cell r="AA360">
            <v>46.438800000000001</v>
          </cell>
          <cell r="AB360">
            <v>2.2123195544336744E-2</v>
          </cell>
          <cell r="AC360">
            <v>1.0981666666666683</v>
          </cell>
          <cell r="AD360">
            <v>49.6387</v>
          </cell>
          <cell r="AE360">
            <v>50.736866666666671</v>
          </cell>
          <cell r="AF360">
            <v>1.8310401018408286E-2</v>
          </cell>
          <cell r="AG360">
            <v>0.30301333333333319</v>
          </cell>
          <cell r="AH360">
            <v>16.5487</v>
          </cell>
          <cell r="AI360">
            <v>16.851713333333333</v>
          </cell>
          <cell r="AJ360">
            <v>1.3401195829421727E-2</v>
          </cell>
          <cell r="AK360">
            <v>0.21308571428572012</v>
          </cell>
          <cell r="AL360">
            <v>15.900499999999999</v>
          </cell>
          <cell r="AM360">
            <v>16.113585714285719</v>
          </cell>
          <cell r="AN360">
            <v>2.0737598680334538E-2</v>
          </cell>
          <cell r="AO360">
            <v>0.15839999999999929</v>
          </cell>
          <cell r="AP360">
            <v>7.6383000000000001</v>
          </cell>
          <cell r="AQ360">
            <v>7.7966999999999995</v>
          </cell>
          <cell r="AR360">
            <v>8.2368131789010233E-3</v>
          </cell>
          <cell r="AS360">
            <v>0.3431999999999974</v>
          </cell>
          <cell r="AT360">
            <v>41.666600000000003</v>
          </cell>
          <cell r="AU360">
            <v>42.009799999999998</v>
          </cell>
          <cell r="AV360">
            <v>1.9017486369670666E-2</v>
          </cell>
          <cell r="AW360">
            <v>0.67319999999997193</v>
          </cell>
          <cell r="AX360">
            <v>35.399000000000001</v>
          </cell>
          <cell r="AY360">
            <v>36.072199999999974</v>
          </cell>
          <cell r="AZ360">
            <v>1.3516960434031262E-2</v>
          </cell>
          <cell r="BA360">
            <v>0.10371428571427847</v>
          </cell>
          <cell r="BB360">
            <v>7.6729000000000003</v>
          </cell>
          <cell r="BC360">
            <v>7.7766142857142784</v>
          </cell>
        </row>
        <row r="361">
          <cell r="B361">
            <v>313</v>
          </cell>
          <cell r="C361">
            <v>133</v>
          </cell>
          <cell r="D361">
            <v>1.8623366181032379E-2</v>
          </cell>
          <cell r="E361">
            <v>1.1323472222222213</v>
          </cell>
          <cell r="F361">
            <v>60.802500000000002</v>
          </cell>
          <cell r="G361">
            <v>61.934847222222224</v>
          </cell>
          <cell r="H361">
            <v>2.5940854219803595E-2</v>
          </cell>
          <cell r="I361">
            <v>1.9191899999999951</v>
          </cell>
          <cell r="J361">
            <v>73.9833</v>
          </cell>
          <cell r="K361">
            <v>75.90249</v>
          </cell>
          <cell r="L361">
            <v>3.3501923916061688E-2</v>
          </cell>
          <cell r="M361">
            <v>1.8767777777777762E-2</v>
          </cell>
          <cell r="N361">
            <v>0.56020000000000003</v>
          </cell>
          <cell r="O361">
            <v>0.57896777777777775</v>
          </cell>
          <cell r="P361">
            <v>1.7755428132144115E-2</v>
          </cell>
          <cell r="Q361">
            <v>1.9318988888888857</v>
          </cell>
          <cell r="R361">
            <v>108.8061</v>
          </cell>
          <cell r="S361">
            <v>110.73799888888888</v>
          </cell>
          <cell r="T361">
            <v>3.0915910980177947E-2</v>
          </cell>
          <cell r="U361">
            <v>1.4859794444444492</v>
          </cell>
          <cell r="V361">
            <v>48.065199999999997</v>
          </cell>
          <cell r="W361">
            <v>49.551179444444443</v>
          </cell>
          <cell r="X361">
            <v>1.2932485356329943E-2</v>
          </cell>
          <cell r="Y361">
            <v>0.59295833333333481</v>
          </cell>
          <cell r="Z361">
            <v>45.850299999999997</v>
          </cell>
          <cell r="AA361">
            <v>46.443258333333333</v>
          </cell>
          <cell r="AB361">
            <v>2.2290795510581718E-2</v>
          </cell>
          <cell r="AC361">
            <v>1.1064861111111128</v>
          </cell>
          <cell r="AD361">
            <v>49.6387</v>
          </cell>
          <cell r="AE361">
            <v>50.74518611111111</v>
          </cell>
          <cell r="AF361">
            <v>1.8449116177638648E-2</v>
          </cell>
          <cell r="AG361">
            <v>0.30530888888888874</v>
          </cell>
          <cell r="AH361">
            <v>16.5487</v>
          </cell>
          <cell r="AI361">
            <v>16.854008888888888</v>
          </cell>
          <cell r="AJ361">
            <v>1.3502720040250677E-2</v>
          </cell>
          <cell r="AK361">
            <v>0.21470000000000589</v>
          </cell>
          <cell r="AL361">
            <v>15.900499999999999</v>
          </cell>
          <cell r="AM361">
            <v>16.115200000000005</v>
          </cell>
          <cell r="AN361">
            <v>2.0894701700640107E-2</v>
          </cell>
          <cell r="AO361">
            <v>0.1595999999999993</v>
          </cell>
          <cell r="AP361">
            <v>7.6383000000000001</v>
          </cell>
          <cell r="AQ361">
            <v>7.7978999999999994</v>
          </cell>
          <cell r="AR361">
            <v>8.2992132787411826E-3</v>
          </cell>
          <cell r="AS361">
            <v>0.34579999999999733</v>
          </cell>
          <cell r="AT361">
            <v>41.666600000000003</v>
          </cell>
          <cell r="AU361">
            <v>42.0124</v>
          </cell>
          <cell r="AV361">
            <v>1.9161558236107566E-2</v>
          </cell>
          <cell r="AW361">
            <v>0.6782999999999717</v>
          </cell>
          <cell r="AX361">
            <v>35.399000000000001</v>
          </cell>
          <cell r="AY361">
            <v>36.077299999999973</v>
          </cell>
          <cell r="AZ361">
            <v>1.361936164944059E-2</v>
          </cell>
          <cell r="BA361">
            <v>0.10449999999999271</v>
          </cell>
          <cell r="BB361">
            <v>7.6729000000000003</v>
          </cell>
          <cell r="BC361">
            <v>7.777399999999993</v>
          </cell>
        </row>
        <row r="362">
          <cell r="B362">
            <v>314</v>
          </cell>
          <cell r="C362">
            <v>134</v>
          </cell>
          <cell r="D362">
            <v>1.8763391490664201E-2</v>
          </cell>
          <cell r="E362">
            <v>1.1408611111111102</v>
          </cell>
          <cell r="F362">
            <v>60.802500000000002</v>
          </cell>
          <cell r="G362">
            <v>61.943361111111109</v>
          </cell>
          <cell r="H362">
            <v>2.6135898236493846E-2</v>
          </cell>
          <cell r="I362">
            <v>1.933619999999995</v>
          </cell>
          <cell r="J362">
            <v>73.9833</v>
          </cell>
          <cell r="K362">
            <v>75.91691999999999</v>
          </cell>
          <cell r="L362">
            <v>3.3753818080844107E-2</v>
          </cell>
          <cell r="M362">
            <v>1.8908888888888874E-2</v>
          </cell>
          <cell r="N362">
            <v>0.56020000000000003</v>
          </cell>
          <cell r="O362">
            <v>0.5791088888888889</v>
          </cell>
          <cell r="P362">
            <v>1.7888927591784298E-2</v>
          </cell>
          <cell r="Q362">
            <v>1.9464244444444414</v>
          </cell>
          <cell r="R362">
            <v>108.8061</v>
          </cell>
          <cell r="S362">
            <v>110.75252444444445</v>
          </cell>
          <cell r="T362">
            <v>3.1148361438675526E-2</v>
          </cell>
          <cell r="U362">
            <v>1.4971522222222269</v>
          </cell>
          <cell r="V362">
            <v>48.065199999999997</v>
          </cell>
          <cell r="W362">
            <v>49.562352222222223</v>
          </cell>
          <cell r="X362">
            <v>1.3029722088332423E-2</v>
          </cell>
          <cell r="Y362">
            <v>0.59741666666666815</v>
          </cell>
          <cell r="Z362">
            <v>45.850299999999997</v>
          </cell>
          <cell r="AA362">
            <v>46.447716666666665</v>
          </cell>
          <cell r="AB362">
            <v>2.2458395476826695E-2</v>
          </cell>
          <cell r="AC362">
            <v>1.1148055555555572</v>
          </cell>
          <cell r="AD362">
            <v>49.6387</v>
          </cell>
          <cell r="AE362">
            <v>50.753505555555556</v>
          </cell>
          <cell r="AF362">
            <v>1.8587831336869018E-2</v>
          </cell>
          <cell r="AG362">
            <v>0.30760444444444429</v>
          </cell>
          <cell r="AH362">
            <v>16.5487</v>
          </cell>
          <cell r="AI362">
            <v>16.856304444444444</v>
          </cell>
          <cell r="AJ362">
            <v>1.3604244251079631E-2</v>
          </cell>
          <cell r="AK362">
            <v>0.21631428571429165</v>
          </cell>
          <cell r="AL362">
            <v>15.900499999999999</v>
          </cell>
          <cell r="AM362">
            <v>16.116814285714291</v>
          </cell>
          <cell r="AN362">
            <v>2.1051804720945668E-2</v>
          </cell>
          <cell r="AO362">
            <v>0.1607999999999993</v>
          </cell>
          <cell r="AP362">
            <v>7.6383000000000001</v>
          </cell>
          <cell r="AQ362">
            <v>7.7990999999999993</v>
          </cell>
          <cell r="AR362">
            <v>8.361613378581342E-3</v>
          </cell>
          <cell r="AS362">
            <v>0.34839999999999732</v>
          </cell>
          <cell r="AT362">
            <v>41.666600000000003</v>
          </cell>
          <cell r="AU362">
            <v>42.015000000000001</v>
          </cell>
          <cell r="AV362">
            <v>1.9305630102544467E-2</v>
          </cell>
          <cell r="AW362">
            <v>0.68339999999997147</v>
          </cell>
          <cell r="AX362">
            <v>35.399000000000001</v>
          </cell>
          <cell r="AY362">
            <v>36.082399999999971</v>
          </cell>
          <cell r="AZ362">
            <v>1.3721762864849916E-2</v>
          </cell>
          <cell r="BA362">
            <v>0.10528571428570695</v>
          </cell>
          <cell r="BB362">
            <v>7.6729000000000003</v>
          </cell>
          <cell r="BC362">
            <v>7.7781857142857076</v>
          </cell>
        </row>
        <row r="363">
          <cell r="B363">
            <v>315</v>
          </cell>
          <cell r="C363">
            <v>135</v>
          </cell>
          <cell r="D363">
            <v>1.8903416800296027E-2</v>
          </cell>
          <cell r="E363">
            <v>1.1493749999999991</v>
          </cell>
          <cell r="F363">
            <v>60.802500000000002</v>
          </cell>
          <cell r="G363">
            <v>61.951875000000001</v>
          </cell>
          <cell r="H363">
            <v>2.6330942253184098E-2</v>
          </cell>
          <cell r="I363">
            <v>1.948049999999995</v>
          </cell>
          <cell r="J363">
            <v>73.9833</v>
          </cell>
          <cell r="K363">
            <v>75.931349999999995</v>
          </cell>
          <cell r="L363">
            <v>3.4005712245626533E-2</v>
          </cell>
          <cell r="M363">
            <v>1.9049999999999984E-2</v>
          </cell>
          <cell r="N363">
            <v>0.56020000000000003</v>
          </cell>
          <cell r="O363">
            <v>0.57925000000000004</v>
          </cell>
          <cell r="P363">
            <v>1.8022427051424476E-2</v>
          </cell>
          <cell r="Q363">
            <v>1.9609499999999969</v>
          </cell>
          <cell r="R363">
            <v>108.8061</v>
          </cell>
          <cell r="S363">
            <v>110.76705</v>
          </cell>
          <cell r="T363">
            <v>3.1380811897173108E-2</v>
          </cell>
          <cell r="U363">
            <v>1.5083250000000046</v>
          </cell>
          <cell r="V363">
            <v>48.065199999999997</v>
          </cell>
          <cell r="W363">
            <v>49.573525000000004</v>
          </cell>
          <cell r="X363">
            <v>1.3126958820334905E-2</v>
          </cell>
          <cell r="Y363">
            <v>0.60187500000000149</v>
          </cell>
          <cell r="Z363">
            <v>45.850299999999997</v>
          </cell>
          <cell r="AA363">
            <v>46.452174999999997</v>
          </cell>
          <cell r="AB363">
            <v>2.2625995443071669E-2</v>
          </cell>
          <cell r="AC363">
            <v>1.1231250000000017</v>
          </cell>
          <cell r="AD363">
            <v>49.6387</v>
          </cell>
          <cell r="AE363">
            <v>50.761825000000002</v>
          </cell>
          <cell r="AF363">
            <v>1.872654649609938E-2</v>
          </cell>
          <cell r="AG363">
            <v>0.30989999999999984</v>
          </cell>
          <cell r="AH363">
            <v>16.5487</v>
          </cell>
          <cell r="AI363">
            <v>16.858599999999999</v>
          </cell>
          <cell r="AJ363">
            <v>1.3705768461908584E-2</v>
          </cell>
          <cell r="AK363">
            <v>0.21792857142857741</v>
          </cell>
          <cell r="AL363">
            <v>15.900499999999999</v>
          </cell>
          <cell r="AM363">
            <v>16.118428571428577</v>
          </cell>
          <cell r="AN363">
            <v>2.1208907741251233E-2</v>
          </cell>
          <cell r="AO363">
            <v>0.16199999999999928</v>
          </cell>
          <cell r="AP363">
            <v>7.6383000000000001</v>
          </cell>
          <cell r="AQ363">
            <v>7.8002999999999991</v>
          </cell>
          <cell r="AR363">
            <v>8.4240134784215014E-3</v>
          </cell>
          <cell r="AS363">
            <v>0.35099999999999731</v>
          </cell>
          <cell r="AT363">
            <v>41.666600000000003</v>
          </cell>
          <cell r="AU363">
            <v>42.017600000000002</v>
          </cell>
          <cell r="AV363">
            <v>1.9449701968981364E-2</v>
          </cell>
          <cell r="AW363">
            <v>0.68849999999997125</v>
          </cell>
          <cell r="AX363">
            <v>35.399000000000001</v>
          </cell>
          <cell r="AY363">
            <v>36.08749999999997</v>
          </cell>
          <cell r="AZ363">
            <v>1.3824164080259245E-2</v>
          </cell>
          <cell r="BA363">
            <v>0.10607142857142117</v>
          </cell>
          <cell r="BB363">
            <v>7.6729000000000003</v>
          </cell>
          <cell r="BC363">
            <v>7.7789714285714213</v>
          </cell>
        </row>
        <row r="364">
          <cell r="B364">
            <v>316</v>
          </cell>
          <cell r="C364">
            <v>136</v>
          </cell>
          <cell r="D364">
            <v>1.9043442109927849E-2</v>
          </cell>
          <cell r="E364">
            <v>1.1578888888888881</v>
          </cell>
          <cell r="F364">
            <v>60.802500000000002</v>
          </cell>
          <cell r="G364">
            <v>61.960388888888893</v>
          </cell>
          <cell r="H364">
            <v>2.652598626987435E-2</v>
          </cell>
          <cell r="I364">
            <v>1.9624799999999949</v>
          </cell>
          <cell r="J364">
            <v>73.9833</v>
          </cell>
          <cell r="K364">
            <v>75.945779999999999</v>
          </cell>
          <cell r="L364">
            <v>3.4257606410408946E-2</v>
          </cell>
          <cell r="M364">
            <v>1.9191111111111096E-2</v>
          </cell>
          <cell r="N364">
            <v>0.56020000000000003</v>
          </cell>
          <cell r="O364">
            <v>0.57939111111111108</v>
          </cell>
          <cell r="P364">
            <v>1.8155926511064659E-2</v>
          </cell>
          <cell r="Q364">
            <v>1.9754755555555523</v>
          </cell>
          <cell r="R364">
            <v>108.8061</v>
          </cell>
          <cell r="S364">
            <v>110.78157555555555</v>
          </cell>
          <cell r="T364">
            <v>3.1613262355670677E-2</v>
          </cell>
          <cell r="U364">
            <v>1.5194977777777825</v>
          </cell>
          <cell r="V364">
            <v>48.065199999999997</v>
          </cell>
          <cell r="W364">
            <v>49.584697777777777</v>
          </cell>
          <cell r="X364">
            <v>1.3224195552337385E-2</v>
          </cell>
          <cell r="Y364">
            <v>0.60633333333333483</v>
          </cell>
          <cell r="Z364">
            <v>45.850299999999997</v>
          </cell>
          <cell r="AA364">
            <v>46.456633333333329</v>
          </cell>
          <cell r="AB364">
            <v>2.2793595409316643E-2</v>
          </cell>
          <cell r="AC364">
            <v>1.1314444444444463</v>
          </cell>
          <cell r="AD364">
            <v>49.6387</v>
          </cell>
          <cell r="AE364">
            <v>50.770144444444448</v>
          </cell>
          <cell r="AF364">
            <v>1.8865261655329747E-2</v>
          </cell>
          <cell r="AG364">
            <v>0.31219555555555539</v>
          </cell>
          <cell r="AH364">
            <v>16.5487</v>
          </cell>
          <cell r="AI364">
            <v>16.860895555555555</v>
          </cell>
          <cell r="AJ364">
            <v>1.3807292672737535E-2</v>
          </cell>
          <cell r="AK364">
            <v>0.21954285714286317</v>
          </cell>
          <cell r="AL364">
            <v>15.900499999999999</v>
          </cell>
          <cell r="AM364">
            <v>16.120042857142863</v>
          </cell>
          <cell r="AN364">
            <v>2.1366010761556798E-2</v>
          </cell>
          <cell r="AO364">
            <v>0.16319999999999929</v>
          </cell>
          <cell r="AP364">
            <v>7.6383000000000001</v>
          </cell>
          <cell r="AQ364">
            <v>7.801499999999999</v>
          </cell>
          <cell r="AR364">
            <v>8.486413578261659E-3</v>
          </cell>
          <cell r="AS364">
            <v>0.35359999999999731</v>
          </cell>
          <cell r="AT364">
            <v>41.666600000000003</v>
          </cell>
          <cell r="AU364">
            <v>42.020200000000003</v>
          </cell>
          <cell r="AV364">
            <v>1.9593773835418264E-2</v>
          </cell>
          <cell r="AW364">
            <v>0.69359999999997102</v>
          </cell>
          <cell r="AX364">
            <v>35.399000000000001</v>
          </cell>
          <cell r="AY364">
            <v>36.092599999999969</v>
          </cell>
          <cell r="AZ364">
            <v>1.3926565295668573E-2</v>
          </cell>
          <cell r="BA364">
            <v>0.10685714285713541</v>
          </cell>
          <cell r="BB364">
            <v>7.6729000000000003</v>
          </cell>
          <cell r="BC364">
            <v>7.7797571428571359</v>
          </cell>
        </row>
        <row r="365">
          <cell r="B365">
            <v>317</v>
          </cell>
          <cell r="C365">
            <v>137</v>
          </cell>
          <cell r="D365">
            <v>1.9183467419559671E-2</v>
          </cell>
          <cell r="E365">
            <v>1.166402777777777</v>
          </cell>
          <cell r="F365">
            <v>60.802500000000002</v>
          </cell>
          <cell r="G365">
            <v>61.968902777777778</v>
          </cell>
          <cell r="H365">
            <v>2.6721030286564605E-2</v>
          </cell>
          <cell r="I365">
            <v>1.9769099999999948</v>
          </cell>
          <cell r="J365">
            <v>73.9833</v>
          </cell>
          <cell r="K365">
            <v>75.960209999999989</v>
          </cell>
          <cell r="L365">
            <v>3.4509500575191365E-2</v>
          </cell>
          <cell r="M365">
            <v>1.9332222222222206E-2</v>
          </cell>
          <cell r="N365">
            <v>0.56020000000000003</v>
          </cell>
          <cell r="O365">
            <v>0.57953222222222223</v>
          </cell>
          <cell r="P365">
            <v>1.8289425970704841E-2</v>
          </cell>
          <cell r="Q365">
            <v>1.990001111111108</v>
          </cell>
          <cell r="R365">
            <v>108.8061</v>
          </cell>
          <cell r="S365">
            <v>110.79610111111111</v>
          </cell>
          <cell r="T365">
            <v>3.1845712814168259E-2</v>
          </cell>
          <cell r="U365">
            <v>1.5306705555555602</v>
          </cell>
          <cell r="V365">
            <v>48.065199999999997</v>
          </cell>
          <cell r="W365">
            <v>49.595870555555557</v>
          </cell>
          <cell r="X365">
            <v>1.3321432284339867E-2</v>
          </cell>
          <cell r="Y365">
            <v>0.61079166666666818</v>
          </cell>
          <cell r="Z365">
            <v>45.850299999999997</v>
          </cell>
          <cell r="AA365">
            <v>46.461091666666668</v>
          </cell>
          <cell r="AB365">
            <v>2.296119537556162E-2</v>
          </cell>
          <cell r="AC365">
            <v>1.1397638888888906</v>
          </cell>
          <cell r="AD365">
            <v>49.6387</v>
          </cell>
          <cell r="AE365">
            <v>50.778463888888894</v>
          </cell>
          <cell r="AF365">
            <v>1.9003976814560116E-2</v>
          </cell>
          <cell r="AG365">
            <v>0.31449111111111094</v>
          </cell>
          <cell r="AH365">
            <v>16.5487</v>
          </cell>
          <cell r="AI365">
            <v>16.86319111111111</v>
          </cell>
          <cell r="AJ365">
            <v>1.3908816883566488E-2</v>
          </cell>
          <cell r="AK365">
            <v>0.22115714285714891</v>
          </cell>
          <cell r="AL365">
            <v>15.900499999999999</v>
          </cell>
          <cell r="AM365">
            <v>16.121657142857149</v>
          </cell>
          <cell r="AN365">
            <v>2.1523113781862363E-2</v>
          </cell>
          <cell r="AO365">
            <v>0.16439999999999927</v>
          </cell>
          <cell r="AP365">
            <v>7.6383000000000001</v>
          </cell>
          <cell r="AQ365">
            <v>7.8026999999999997</v>
          </cell>
          <cell r="AR365">
            <v>8.5488136781018183E-3</v>
          </cell>
          <cell r="AS365">
            <v>0.35619999999999724</v>
          </cell>
          <cell r="AT365">
            <v>41.666600000000003</v>
          </cell>
          <cell r="AU365">
            <v>42.022799999999997</v>
          </cell>
          <cell r="AV365">
            <v>1.9737845701855161E-2</v>
          </cell>
          <cell r="AW365">
            <v>0.6986999999999709</v>
          </cell>
          <cell r="AX365">
            <v>35.399000000000001</v>
          </cell>
          <cell r="AY365">
            <v>36.097699999999975</v>
          </cell>
          <cell r="AZ365">
            <v>1.4028966511077901E-2</v>
          </cell>
          <cell r="BA365">
            <v>0.10764285714284963</v>
          </cell>
          <cell r="BB365">
            <v>7.6729000000000003</v>
          </cell>
          <cell r="BC365">
            <v>7.7805428571428497</v>
          </cell>
        </row>
        <row r="366">
          <cell r="B366">
            <v>318</v>
          </cell>
          <cell r="C366">
            <v>138</v>
          </cell>
          <cell r="D366">
            <v>1.932349272919149E-2</v>
          </cell>
          <cell r="E366">
            <v>1.1749166666666657</v>
          </cell>
          <cell r="F366">
            <v>60.802500000000002</v>
          </cell>
          <cell r="G366">
            <v>61.97741666666667</v>
          </cell>
          <cell r="H366">
            <v>2.6916074303254857E-2</v>
          </cell>
          <cell r="I366">
            <v>1.9913399999999948</v>
          </cell>
          <cell r="J366">
            <v>73.9833</v>
          </cell>
          <cell r="K366">
            <v>75.974639999999994</v>
          </cell>
          <cell r="L366">
            <v>3.4761394739973785E-2</v>
          </cell>
          <cell r="M366">
            <v>1.9473333333333315E-2</v>
          </cell>
          <cell r="N366">
            <v>0.56020000000000003</v>
          </cell>
          <cell r="O366">
            <v>0.57967333333333337</v>
          </cell>
          <cell r="P366">
            <v>1.8422925430345023E-2</v>
          </cell>
          <cell r="Q366">
            <v>2.0045266666666635</v>
          </cell>
          <cell r="R366">
            <v>108.8061</v>
          </cell>
          <cell r="S366">
            <v>110.81062666666666</v>
          </cell>
          <cell r="T366">
            <v>3.2078163272665841E-2</v>
          </cell>
          <cell r="U366">
            <v>1.5418433333333379</v>
          </cell>
          <cell r="V366">
            <v>48.065199999999997</v>
          </cell>
          <cell r="W366">
            <v>49.607043333333337</v>
          </cell>
          <cell r="X366">
            <v>1.3418669016342349E-2</v>
          </cell>
          <cell r="Y366">
            <v>0.61525000000000152</v>
          </cell>
          <cell r="Z366">
            <v>45.850299999999997</v>
          </cell>
          <cell r="AA366">
            <v>46.46555</v>
          </cell>
          <cell r="AB366">
            <v>2.3128795341806594E-2</v>
          </cell>
          <cell r="AC366">
            <v>1.1480833333333351</v>
          </cell>
          <cell r="AD366">
            <v>49.6387</v>
          </cell>
          <cell r="AE366">
            <v>50.786783333333332</v>
          </cell>
          <cell r="AF366">
            <v>1.9142691973790479E-2</v>
          </cell>
          <cell r="AG366">
            <v>0.31678666666666649</v>
          </cell>
          <cell r="AH366">
            <v>16.5487</v>
          </cell>
          <cell r="AI366">
            <v>16.865486666666666</v>
          </cell>
          <cell r="AJ366">
            <v>1.401034109439544E-2</v>
          </cell>
          <cell r="AK366">
            <v>0.22277142857143467</v>
          </cell>
          <cell r="AL366">
            <v>15.900499999999999</v>
          </cell>
          <cell r="AM366">
            <v>16.123271428571435</v>
          </cell>
          <cell r="AN366">
            <v>2.1680216802167928E-2</v>
          </cell>
          <cell r="AO366">
            <v>0.16559999999999928</v>
          </cell>
          <cell r="AP366">
            <v>7.6383000000000001</v>
          </cell>
          <cell r="AQ366">
            <v>7.8038999999999996</v>
          </cell>
          <cell r="AR366">
            <v>8.6112137779419777E-3</v>
          </cell>
          <cell r="AS366">
            <v>0.35879999999999723</v>
          </cell>
          <cell r="AT366">
            <v>41.666600000000003</v>
          </cell>
          <cell r="AU366">
            <v>42.025399999999998</v>
          </cell>
          <cell r="AV366">
            <v>1.9881917568292058E-2</v>
          </cell>
          <cell r="AW366">
            <v>0.70379999999997067</v>
          </cell>
          <cell r="AX366">
            <v>35.399000000000001</v>
          </cell>
          <cell r="AY366">
            <v>36.102799999999974</v>
          </cell>
          <cell r="AZ366">
            <v>1.4131367726487227E-2</v>
          </cell>
          <cell r="BA366">
            <v>0.10842857142856387</v>
          </cell>
          <cell r="BB366">
            <v>7.6729000000000003</v>
          </cell>
          <cell r="BC366">
            <v>7.7813285714285643</v>
          </cell>
        </row>
        <row r="367">
          <cell r="B367">
            <v>319</v>
          </cell>
          <cell r="C367">
            <v>139</v>
          </cell>
          <cell r="D367">
            <v>1.9463518038823315E-2</v>
          </cell>
          <cell r="E367">
            <v>1.1834305555555547</v>
          </cell>
          <cell r="F367">
            <v>60.802500000000002</v>
          </cell>
          <cell r="G367">
            <v>61.985930555555555</v>
          </cell>
          <cell r="H367">
            <v>2.7111118319945109E-2</v>
          </cell>
          <cell r="I367">
            <v>2.0057699999999947</v>
          </cell>
          <cell r="J367">
            <v>73.9833</v>
          </cell>
          <cell r="K367">
            <v>75.989069999999998</v>
          </cell>
          <cell r="L367">
            <v>3.5013288904756204E-2</v>
          </cell>
          <cell r="M367">
            <v>1.9614444444444427E-2</v>
          </cell>
          <cell r="N367">
            <v>0.56020000000000003</v>
          </cell>
          <cell r="O367">
            <v>0.57981444444444441</v>
          </cell>
          <cell r="P367">
            <v>1.8556424889985202E-2</v>
          </cell>
          <cell r="Q367">
            <v>2.0190522222222191</v>
          </cell>
          <cell r="R367">
            <v>108.8061</v>
          </cell>
          <cell r="S367">
            <v>110.82515222222221</v>
          </cell>
          <cell r="T367">
            <v>3.2310613731163416E-2</v>
          </cell>
          <cell r="U367">
            <v>1.5530161111111158</v>
          </cell>
          <cell r="V367">
            <v>48.065199999999997</v>
          </cell>
          <cell r="W367">
            <v>49.61821611111111</v>
          </cell>
          <cell r="X367">
            <v>1.3515905748344827E-2</v>
          </cell>
          <cell r="Y367">
            <v>0.61970833333333486</v>
          </cell>
          <cell r="Z367">
            <v>45.850299999999997</v>
          </cell>
          <cell r="AA367">
            <v>46.470008333333332</v>
          </cell>
          <cell r="AB367">
            <v>2.3296395308051571E-2</v>
          </cell>
          <cell r="AC367">
            <v>1.1564027777777794</v>
          </cell>
          <cell r="AD367">
            <v>49.6387</v>
          </cell>
          <cell r="AE367">
            <v>50.795102777777778</v>
          </cell>
          <cell r="AF367">
            <v>1.9281407133020845E-2</v>
          </cell>
          <cell r="AG367">
            <v>0.31908222222222205</v>
          </cell>
          <cell r="AH367">
            <v>16.5487</v>
          </cell>
          <cell r="AI367">
            <v>16.867782222222221</v>
          </cell>
          <cell r="AJ367">
            <v>1.4111865305224392E-2</v>
          </cell>
          <cell r="AK367">
            <v>0.22438571428572043</v>
          </cell>
          <cell r="AL367">
            <v>15.900499999999999</v>
          </cell>
          <cell r="AM367">
            <v>16.124885714285721</v>
          </cell>
          <cell r="AN367">
            <v>2.1837319822473493E-2</v>
          </cell>
          <cell r="AO367">
            <v>0.16679999999999925</v>
          </cell>
          <cell r="AP367">
            <v>7.6383000000000001</v>
          </cell>
          <cell r="AQ367">
            <v>7.8050999999999995</v>
          </cell>
          <cell r="AR367">
            <v>8.6736138777821388E-3</v>
          </cell>
          <cell r="AS367">
            <v>0.36139999999999728</v>
          </cell>
          <cell r="AT367">
            <v>41.666600000000003</v>
          </cell>
          <cell r="AU367">
            <v>42.027999999999999</v>
          </cell>
          <cell r="AV367">
            <v>2.0025989434728962E-2</v>
          </cell>
          <cell r="AW367">
            <v>0.70889999999997044</v>
          </cell>
          <cell r="AX367">
            <v>35.399000000000001</v>
          </cell>
          <cell r="AY367">
            <v>36.107899999999972</v>
          </cell>
          <cell r="AZ367">
            <v>1.4233768941896556E-2</v>
          </cell>
          <cell r="BA367">
            <v>0.10921428571427809</v>
          </cell>
          <cell r="BB367">
            <v>7.6729000000000003</v>
          </cell>
          <cell r="BC367">
            <v>7.782114285714278</v>
          </cell>
        </row>
        <row r="368">
          <cell r="B368">
            <v>320</v>
          </cell>
          <cell r="C368">
            <v>140</v>
          </cell>
          <cell r="D368">
            <v>1.9603543348455137E-2</v>
          </cell>
          <cell r="E368">
            <v>1.1919444444444436</v>
          </cell>
          <cell r="F368">
            <v>60.802500000000002</v>
          </cell>
          <cell r="G368">
            <v>61.994444444444447</v>
          </cell>
          <cell r="H368">
            <v>2.730616233663536E-2</v>
          </cell>
          <cell r="I368">
            <v>2.0201999999999947</v>
          </cell>
          <cell r="J368">
            <v>73.9833</v>
          </cell>
          <cell r="K368">
            <v>76.003499999999988</v>
          </cell>
          <cell r="L368">
            <v>3.5265183069538623E-2</v>
          </cell>
          <cell r="M368">
            <v>1.975555555555554E-2</v>
          </cell>
          <cell r="N368">
            <v>0.56020000000000003</v>
          </cell>
          <cell r="O368">
            <v>0.57995555555555556</v>
          </cell>
          <cell r="P368">
            <v>1.8689924349625384E-2</v>
          </cell>
          <cell r="Q368">
            <v>2.0335777777777744</v>
          </cell>
          <cell r="R368">
            <v>108.8061</v>
          </cell>
          <cell r="S368">
            <v>110.83967777777778</v>
          </cell>
          <cell r="T368">
            <v>3.2543064189660999E-2</v>
          </cell>
          <cell r="U368">
            <v>1.5641888888888937</v>
          </cell>
          <cell r="V368">
            <v>48.065199999999997</v>
          </cell>
          <cell r="W368">
            <v>49.62938888888889</v>
          </cell>
          <cell r="X368">
            <v>1.3613142480347309E-2</v>
          </cell>
          <cell r="Y368">
            <v>0.6241666666666682</v>
          </cell>
          <cell r="Z368">
            <v>45.850299999999997</v>
          </cell>
          <cell r="AA368">
            <v>46.474466666666665</v>
          </cell>
          <cell r="AB368">
            <v>2.3463995274296545E-2</v>
          </cell>
          <cell r="AC368">
            <v>1.164722222222224</v>
          </cell>
          <cell r="AD368">
            <v>49.6387</v>
          </cell>
          <cell r="AE368">
            <v>50.803422222222224</v>
          </cell>
          <cell r="AF368">
            <v>1.9420122292251211E-2</v>
          </cell>
          <cell r="AG368">
            <v>0.3213777777777776</v>
          </cell>
          <cell r="AH368">
            <v>16.5487</v>
          </cell>
          <cell r="AI368">
            <v>16.870077777777777</v>
          </cell>
          <cell r="AJ368">
            <v>1.4213389516053346E-2</v>
          </cell>
          <cell r="AK368">
            <v>0.2260000000000062</v>
          </cell>
          <cell r="AL368">
            <v>15.900499999999999</v>
          </cell>
          <cell r="AM368">
            <v>16.126500000000007</v>
          </cell>
          <cell r="AN368">
            <v>2.1994422842779058E-2</v>
          </cell>
          <cell r="AO368">
            <v>0.16799999999999926</v>
          </cell>
          <cell r="AP368">
            <v>7.6383000000000001</v>
          </cell>
          <cell r="AQ368">
            <v>7.8062999999999994</v>
          </cell>
          <cell r="AR368">
            <v>8.7360139776222964E-3</v>
          </cell>
          <cell r="AS368">
            <v>0.36399999999999721</v>
          </cell>
          <cell r="AT368">
            <v>41.666600000000003</v>
          </cell>
          <cell r="AU368">
            <v>42.0306</v>
          </cell>
          <cell r="AV368">
            <v>2.0170061301165859E-2</v>
          </cell>
          <cell r="AW368">
            <v>0.71399999999997021</v>
          </cell>
          <cell r="AX368">
            <v>35.399000000000001</v>
          </cell>
          <cell r="AY368">
            <v>36.112999999999971</v>
          </cell>
          <cell r="AZ368">
            <v>1.4336170157305884E-2</v>
          </cell>
          <cell r="BA368">
            <v>0.10999999999999233</v>
          </cell>
          <cell r="BB368">
            <v>7.6729000000000003</v>
          </cell>
          <cell r="BC368">
            <v>7.7828999999999926</v>
          </cell>
        </row>
        <row r="369">
          <cell r="B369">
            <v>321</v>
          </cell>
          <cell r="C369">
            <v>141</v>
          </cell>
          <cell r="D369">
            <v>1.9743568658086959E-2</v>
          </cell>
          <cell r="E369">
            <v>1.2004583333333325</v>
          </cell>
          <cell r="F369">
            <v>60.802500000000002</v>
          </cell>
          <cell r="G369">
            <v>62.002958333333332</v>
          </cell>
          <cell r="H369">
            <v>2.7501206353325616E-2</v>
          </cell>
          <cell r="I369">
            <v>2.0346299999999946</v>
          </cell>
          <cell r="J369">
            <v>73.9833</v>
          </cell>
          <cell r="K369">
            <v>76.017929999999993</v>
          </cell>
          <cell r="L369">
            <v>3.5517077234321036E-2</v>
          </cell>
          <cell r="M369">
            <v>1.9896666666666649E-2</v>
          </cell>
          <cell r="N369">
            <v>0.56020000000000003</v>
          </cell>
          <cell r="O369">
            <v>0.5800966666666667</v>
          </cell>
          <cell r="P369">
            <v>1.8823423809265567E-2</v>
          </cell>
          <cell r="Q369">
            <v>2.0481033333333301</v>
          </cell>
          <cell r="R369">
            <v>108.8061</v>
          </cell>
          <cell r="S369">
            <v>110.85420333333333</v>
          </cell>
          <cell r="T369">
            <v>3.2775514648158574E-2</v>
          </cell>
          <cell r="U369">
            <v>1.5753616666666717</v>
          </cell>
          <cell r="V369">
            <v>48.065199999999997</v>
          </cell>
          <cell r="W369">
            <v>49.64056166666667</v>
          </cell>
          <cell r="X369">
            <v>1.371037921234979E-2</v>
          </cell>
          <cell r="Y369">
            <v>0.62862500000000154</v>
          </cell>
          <cell r="Z369">
            <v>45.850299999999997</v>
          </cell>
          <cell r="AA369">
            <v>46.478924999999997</v>
          </cell>
          <cell r="AB369">
            <v>2.3631595240541526E-2</v>
          </cell>
          <cell r="AC369">
            <v>1.1730416666666685</v>
          </cell>
          <cell r="AD369">
            <v>49.6387</v>
          </cell>
          <cell r="AE369">
            <v>50.81174166666667</v>
          </cell>
          <cell r="AF369">
            <v>1.9558837451481577E-2</v>
          </cell>
          <cell r="AG369">
            <v>0.3236733333333332</v>
          </cell>
          <cell r="AH369">
            <v>16.5487</v>
          </cell>
          <cell r="AI369">
            <v>16.872373333333332</v>
          </cell>
          <cell r="AJ369">
            <v>1.4314913726882298E-2</v>
          </cell>
          <cell r="AK369">
            <v>0.22761428571429196</v>
          </cell>
          <cell r="AL369">
            <v>15.900499999999999</v>
          </cell>
          <cell r="AM369">
            <v>16.12811428571429</v>
          </cell>
          <cell r="AN369">
            <v>2.2151525863084619E-2</v>
          </cell>
          <cell r="AO369">
            <v>0.16919999999999927</v>
          </cell>
          <cell r="AP369">
            <v>7.6383000000000001</v>
          </cell>
          <cell r="AQ369">
            <v>7.8074999999999992</v>
          </cell>
          <cell r="AR369">
            <v>8.7984140774624558E-3</v>
          </cell>
          <cell r="AS369">
            <v>0.36659999999999715</v>
          </cell>
          <cell r="AT369">
            <v>41.666600000000003</v>
          </cell>
          <cell r="AU369">
            <v>42.033200000000001</v>
          </cell>
          <cell r="AV369">
            <v>2.0314133167602756E-2</v>
          </cell>
          <cell r="AW369">
            <v>0.71909999999996999</v>
          </cell>
          <cell r="AX369">
            <v>35.399000000000001</v>
          </cell>
          <cell r="AY369">
            <v>36.11809999999997</v>
          </cell>
          <cell r="AZ369">
            <v>1.4438571372715212E-2</v>
          </cell>
          <cell r="BA369">
            <v>0.11078571428570656</v>
          </cell>
          <cell r="BB369">
            <v>7.6729000000000003</v>
          </cell>
          <cell r="BC369">
            <v>7.7836857142857072</v>
          </cell>
        </row>
        <row r="370">
          <cell r="B370">
            <v>322</v>
          </cell>
          <cell r="C370">
            <v>142</v>
          </cell>
          <cell r="D370">
            <v>1.9883593967718782E-2</v>
          </cell>
          <cell r="E370">
            <v>1.2089722222222212</v>
          </cell>
          <cell r="F370">
            <v>60.802500000000002</v>
          </cell>
          <cell r="G370">
            <v>62.011472222222224</v>
          </cell>
          <cell r="H370">
            <v>2.7696250370015867E-2</v>
          </cell>
          <cell r="I370">
            <v>2.0490599999999946</v>
          </cell>
          <cell r="J370">
            <v>73.9833</v>
          </cell>
          <cell r="K370">
            <v>76.032359999999997</v>
          </cell>
          <cell r="L370">
            <v>3.5768971399103462E-2</v>
          </cell>
          <cell r="M370">
            <v>2.0037777777777762E-2</v>
          </cell>
          <cell r="N370">
            <v>0.56020000000000003</v>
          </cell>
          <cell r="O370">
            <v>0.58023777777777774</v>
          </cell>
          <cell r="P370">
            <v>1.8956923268905749E-2</v>
          </cell>
          <cell r="Q370">
            <v>2.0626288888888857</v>
          </cell>
          <cell r="R370">
            <v>108.8061</v>
          </cell>
          <cell r="S370">
            <v>110.86872888888888</v>
          </cell>
          <cell r="T370">
            <v>3.3007965106656149E-2</v>
          </cell>
          <cell r="U370">
            <v>1.5865344444444494</v>
          </cell>
          <cell r="V370">
            <v>48.065199999999997</v>
          </cell>
          <cell r="W370">
            <v>49.651734444444443</v>
          </cell>
          <cell r="X370">
            <v>1.3807615944352269E-2</v>
          </cell>
          <cell r="Y370">
            <v>0.63308333333333489</v>
          </cell>
          <cell r="Z370">
            <v>45.850299999999997</v>
          </cell>
          <cell r="AA370">
            <v>46.483383333333329</v>
          </cell>
          <cell r="AB370">
            <v>2.37991952067865E-2</v>
          </cell>
          <cell r="AC370">
            <v>1.1813611111111129</v>
          </cell>
          <cell r="AD370">
            <v>49.6387</v>
          </cell>
          <cell r="AE370">
            <v>50.820061111111116</v>
          </cell>
          <cell r="AF370">
            <v>1.9697552610711943E-2</v>
          </cell>
          <cell r="AG370">
            <v>0.3259688888888887</v>
          </cell>
          <cell r="AH370">
            <v>16.5487</v>
          </cell>
          <cell r="AI370">
            <v>16.874668888888888</v>
          </cell>
          <cell r="AJ370">
            <v>1.441643793771125E-2</v>
          </cell>
          <cell r="AK370">
            <v>0.22922857142857772</v>
          </cell>
          <cell r="AL370">
            <v>15.900499999999999</v>
          </cell>
          <cell r="AM370">
            <v>16.129728571428576</v>
          </cell>
          <cell r="AN370">
            <v>2.2308628883390188E-2</v>
          </cell>
          <cell r="AO370">
            <v>0.17039999999999925</v>
          </cell>
          <cell r="AP370">
            <v>7.6383000000000001</v>
          </cell>
          <cell r="AQ370">
            <v>7.8086999999999991</v>
          </cell>
          <cell r="AR370">
            <v>8.8608141773026151E-3</v>
          </cell>
          <cell r="AS370">
            <v>0.3691999999999972</v>
          </cell>
          <cell r="AT370">
            <v>41.666600000000003</v>
          </cell>
          <cell r="AU370">
            <v>42.035800000000002</v>
          </cell>
          <cell r="AV370">
            <v>2.045820503403966E-2</v>
          </cell>
          <cell r="AW370">
            <v>0.72419999999996976</v>
          </cell>
          <cell r="AX370">
            <v>35.399000000000001</v>
          </cell>
          <cell r="AY370">
            <v>36.123199999999969</v>
          </cell>
          <cell r="AZ370">
            <v>1.4540972588124538E-2</v>
          </cell>
          <cell r="BA370">
            <v>0.11157142857142079</v>
          </cell>
          <cell r="BB370">
            <v>7.6729000000000003</v>
          </cell>
          <cell r="BC370">
            <v>7.7844714285714209</v>
          </cell>
        </row>
        <row r="371">
          <cell r="B371">
            <v>323</v>
          </cell>
          <cell r="C371">
            <v>143</v>
          </cell>
          <cell r="D371">
            <v>2.0023619277350604E-2</v>
          </cell>
          <cell r="E371">
            <v>1.2174861111111102</v>
          </cell>
          <cell r="F371">
            <v>60.802500000000002</v>
          </cell>
          <cell r="G371">
            <v>62.019986111111109</v>
          </cell>
          <cell r="H371">
            <v>2.7891294386706119E-2</v>
          </cell>
          <cell r="I371">
            <v>2.0634899999999945</v>
          </cell>
          <cell r="J371">
            <v>73.9833</v>
          </cell>
          <cell r="K371">
            <v>76.046789999999987</v>
          </cell>
          <cell r="L371">
            <v>3.6020865563885882E-2</v>
          </cell>
          <cell r="M371">
            <v>2.0178888888888871E-2</v>
          </cell>
          <cell r="N371">
            <v>0.56020000000000003</v>
          </cell>
          <cell r="O371">
            <v>0.58037888888888889</v>
          </cell>
          <cell r="P371">
            <v>1.9090422728545928E-2</v>
          </cell>
          <cell r="Q371">
            <v>2.077154444444441</v>
          </cell>
          <cell r="R371">
            <v>108.8061</v>
          </cell>
          <cell r="S371">
            <v>110.88325444444445</v>
          </cell>
          <cell r="T371">
            <v>3.3240415565153732E-2</v>
          </cell>
          <cell r="U371">
            <v>1.5977072222222271</v>
          </cell>
          <cell r="V371">
            <v>48.065199999999997</v>
          </cell>
          <cell r="W371">
            <v>49.662907222222223</v>
          </cell>
          <cell r="X371">
            <v>1.3904852676354751E-2</v>
          </cell>
          <cell r="Y371">
            <v>0.63754166666666823</v>
          </cell>
          <cell r="Z371">
            <v>45.850299999999997</v>
          </cell>
          <cell r="AA371">
            <v>46.487841666666668</v>
          </cell>
          <cell r="AB371">
            <v>2.3966795173031477E-2</v>
          </cell>
          <cell r="AC371">
            <v>1.1896805555555574</v>
          </cell>
          <cell r="AD371">
            <v>49.6387</v>
          </cell>
          <cell r="AE371">
            <v>50.828380555555555</v>
          </cell>
          <cell r="AF371">
            <v>1.9836267769942309E-2</v>
          </cell>
          <cell r="AG371">
            <v>0.32826444444444425</v>
          </cell>
          <cell r="AH371">
            <v>16.5487</v>
          </cell>
          <cell r="AI371">
            <v>16.876964444444443</v>
          </cell>
          <cell r="AJ371">
            <v>1.4517962148540203E-2</v>
          </cell>
          <cell r="AK371">
            <v>0.23084285714286348</v>
          </cell>
          <cell r="AL371">
            <v>15.900499999999999</v>
          </cell>
          <cell r="AM371">
            <v>16.131342857142862</v>
          </cell>
          <cell r="AN371">
            <v>2.2465731903695749E-2</v>
          </cell>
          <cell r="AO371">
            <v>0.17159999999999925</v>
          </cell>
          <cell r="AP371">
            <v>7.6383000000000001</v>
          </cell>
          <cell r="AQ371">
            <v>7.809899999999999</v>
          </cell>
          <cell r="AR371">
            <v>8.9232142771427745E-3</v>
          </cell>
          <cell r="AS371">
            <v>0.37179999999999719</v>
          </cell>
          <cell r="AT371">
            <v>41.666600000000003</v>
          </cell>
          <cell r="AU371">
            <v>42.038400000000003</v>
          </cell>
          <cell r="AV371">
            <v>2.0602276900476557E-2</v>
          </cell>
          <cell r="AW371">
            <v>0.72929999999996953</v>
          </cell>
          <cell r="AX371">
            <v>35.399000000000001</v>
          </cell>
          <cell r="AY371">
            <v>36.128299999999967</v>
          </cell>
          <cell r="AZ371">
            <v>1.4643373803533867E-2</v>
          </cell>
          <cell r="BA371">
            <v>0.11235714285713502</v>
          </cell>
          <cell r="BB371">
            <v>7.6729000000000003</v>
          </cell>
          <cell r="BC371">
            <v>7.7852571428571355</v>
          </cell>
        </row>
        <row r="372">
          <cell r="B372">
            <v>324</v>
          </cell>
          <cell r="C372">
            <v>144</v>
          </cell>
          <cell r="D372">
            <v>2.0163644586982426E-2</v>
          </cell>
          <cell r="E372">
            <v>1.2259999999999991</v>
          </cell>
          <cell r="F372">
            <v>60.802500000000002</v>
          </cell>
          <cell r="G372">
            <v>62.028500000000001</v>
          </cell>
          <cell r="H372">
            <v>2.8086338403396374E-2</v>
          </cell>
          <cell r="I372">
            <v>2.0779199999999944</v>
          </cell>
          <cell r="J372">
            <v>73.9833</v>
          </cell>
          <cell r="K372">
            <v>76.061219999999992</v>
          </cell>
          <cell r="L372">
            <v>3.6272759728668294E-2</v>
          </cell>
          <cell r="M372">
            <v>2.0319999999999984E-2</v>
          </cell>
          <cell r="N372">
            <v>0.56020000000000003</v>
          </cell>
          <cell r="O372">
            <v>0.58052000000000004</v>
          </cell>
          <cell r="P372">
            <v>1.922392218818611E-2</v>
          </cell>
          <cell r="Q372">
            <v>2.0916799999999967</v>
          </cell>
          <cell r="R372">
            <v>108.8061</v>
          </cell>
          <cell r="S372">
            <v>110.89778</v>
          </cell>
          <cell r="T372">
            <v>3.3472866023651307E-2</v>
          </cell>
          <cell r="U372">
            <v>1.608880000000005</v>
          </cell>
          <cell r="V372">
            <v>48.065199999999997</v>
          </cell>
          <cell r="W372">
            <v>49.674080000000004</v>
          </cell>
          <cell r="X372">
            <v>1.4002089408357232E-2</v>
          </cell>
          <cell r="Y372">
            <v>0.64200000000000157</v>
          </cell>
          <cell r="Z372">
            <v>45.850299999999997</v>
          </cell>
          <cell r="AA372">
            <v>46.4923</v>
          </cell>
          <cell r="AB372">
            <v>2.4134395139276451E-2</v>
          </cell>
          <cell r="AC372">
            <v>1.1980000000000017</v>
          </cell>
          <cell r="AD372">
            <v>49.6387</v>
          </cell>
          <cell r="AE372">
            <v>50.8367</v>
          </cell>
          <cell r="AF372">
            <v>1.9974982929172675E-2</v>
          </cell>
          <cell r="AG372">
            <v>0.33055999999999985</v>
          </cell>
          <cell r="AH372">
            <v>16.5487</v>
          </cell>
          <cell r="AI372">
            <v>16.879259999999999</v>
          </cell>
          <cell r="AJ372">
            <v>1.4619486359369155E-2</v>
          </cell>
          <cell r="AK372">
            <v>0.23245714285714922</v>
          </cell>
          <cell r="AL372">
            <v>15.900499999999999</v>
          </cell>
          <cell r="AM372">
            <v>16.132957142857148</v>
          </cell>
          <cell r="AN372">
            <v>2.2622834924001318E-2</v>
          </cell>
          <cell r="AO372">
            <v>0.17279999999999923</v>
          </cell>
          <cell r="AP372">
            <v>7.6383000000000001</v>
          </cell>
          <cell r="AQ372">
            <v>7.8110999999999997</v>
          </cell>
          <cell r="AR372">
            <v>8.9856143769829339E-3</v>
          </cell>
          <cell r="AS372">
            <v>0.37439999999999712</v>
          </cell>
          <cell r="AT372">
            <v>41.666600000000003</v>
          </cell>
          <cell r="AU372">
            <v>42.040999999999997</v>
          </cell>
          <cell r="AV372">
            <v>2.0746348766913454E-2</v>
          </cell>
          <cell r="AW372">
            <v>0.73439999999996941</v>
          </cell>
          <cell r="AX372">
            <v>35.399000000000001</v>
          </cell>
          <cell r="AY372">
            <v>36.133399999999973</v>
          </cell>
          <cell r="AZ372">
            <v>1.4745775018943195E-2</v>
          </cell>
          <cell r="BA372">
            <v>0.11314285714284925</v>
          </cell>
          <cell r="BB372">
            <v>7.6729000000000003</v>
          </cell>
          <cell r="BC372">
            <v>7.7860428571428493</v>
          </cell>
        </row>
        <row r="373">
          <cell r="B373">
            <v>325</v>
          </cell>
          <cell r="C373">
            <v>145</v>
          </cell>
          <cell r="D373">
            <v>2.0303669896614248E-2</v>
          </cell>
          <cell r="E373">
            <v>1.234513888888888</v>
          </cell>
          <cell r="F373">
            <v>60.802500000000002</v>
          </cell>
          <cell r="G373">
            <v>62.037013888888893</v>
          </cell>
          <cell r="H373">
            <v>2.8281382420086626E-2</v>
          </cell>
          <cell r="I373">
            <v>2.0923499999999944</v>
          </cell>
          <cell r="J373">
            <v>73.9833</v>
          </cell>
          <cell r="K373">
            <v>76.075649999999996</v>
          </cell>
          <cell r="L373">
            <v>3.6524653893450713E-2</v>
          </cell>
          <cell r="M373">
            <v>2.0461111111111093E-2</v>
          </cell>
          <cell r="N373">
            <v>0.56020000000000003</v>
          </cell>
          <cell r="O373">
            <v>0.58066111111111107</v>
          </cell>
          <cell r="P373">
            <v>1.9357421647826292E-2</v>
          </cell>
          <cell r="Q373">
            <v>2.1062055555555523</v>
          </cell>
          <cell r="R373">
            <v>108.8061</v>
          </cell>
          <cell r="S373">
            <v>110.91230555555555</v>
          </cell>
          <cell r="T373">
            <v>3.3705316482148889E-2</v>
          </cell>
          <cell r="U373">
            <v>1.6200527777777827</v>
          </cell>
          <cell r="V373">
            <v>48.065199999999997</v>
          </cell>
          <cell r="W373">
            <v>49.685252777777777</v>
          </cell>
          <cell r="X373">
            <v>1.4099326140359714E-2</v>
          </cell>
          <cell r="Y373">
            <v>0.64645833333333502</v>
          </cell>
          <cell r="Z373">
            <v>45.850299999999997</v>
          </cell>
          <cell r="AA373">
            <v>46.496758333333332</v>
          </cell>
          <cell r="AB373">
            <v>2.4301995105521425E-2</v>
          </cell>
          <cell r="AC373">
            <v>1.2063194444444463</v>
          </cell>
          <cell r="AD373">
            <v>49.6387</v>
          </cell>
          <cell r="AE373">
            <v>50.845019444444446</v>
          </cell>
          <cell r="AF373">
            <v>2.0113698088403041E-2</v>
          </cell>
          <cell r="AG373">
            <v>0.3328555555555554</v>
          </cell>
          <cell r="AH373">
            <v>16.5487</v>
          </cell>
          <cell r="AI373">
            <v>16.881555555555554</v>
          </cell>
          <cell r="AJ373">
            <v>1.4721010570198107E-2</v>
          </cell>
          <cell r="AK373">
            <v>0.23407142857143498</v>
          </cell>
          <cell r="AL373">
            <v>15.900499999999999</v>
          </cell>
          <cell r="AM373">
            <v>16.134571428571434</v>
          </cell>
          <cell r="AN373">
            <v>2.2779937944306879E-2</v>
          </cell>
          <cell r="AO373">
            <v>0.17399999999999924</v>
          </cell>
          <cell r="AP373">
            <v>7.6383000000000001</v>
          </cell>
          <cell r="AQ373">
            <v>7.8122999999999996</v>
          </cell>
          <cell r="AR373">
            <v>9.0480144768230932E-3</v>
          </cell>
          <cell r="AS373">
            <v>0.37699999999999706</v>
          </cell>
          <cell r="AT373">
            <v>41.666600000000003</v>
          </cell>
          <cell r="AU373">
            <v>42.043599999999998</v>
          </cell>
          <cell r="AV373">
            <v>2.0890420633350355E-2</v>
          </cell>
          <cell r="AW373">
            <v>0.73949999999996918</v>
          </cell>
          <cell r="AX373">
            <v>35.399000000000001</v>
          </cell>
          <cell r="AY373">
            <v>36.138499999999972</v>
          </cell>
          <cell r="AZ373">
            <v>1.4848176234352523E-2</v>
          </cell>
          <cell r="BA373">
            <v>0.11392857142856348</v>
          </cell>
          <cell r="BB373">
            <v>7.6729000000000003</v>
          </cell>
          <cell r="BC373">
            <v>7.7868285714285639</v>
          </cell>
        </row>
        <row r="374">
          <cell r="B374">
            <v>326</v>
          </cell>
          <cell r="C374">
            <v>146</v>
          </cell>
          <cell r="D374">
            <v>2.044369520624607E-2</v>
          </cell>
          <cell r="E374">
            <v>1.243027777777777</v>
          </cell>
          <cell r="F374">
            <v>60.802500000000002</v>
          </cell>
          <cell r="G374">
            <v>62.045527777777778</v>
          </cell>
          <cell r="H374">
            <v>2.8476426436776878E-2</v>
          </cell>
          <cell r="I374">
            <v>2.1067799999999943</v>
          </cell>
          <cell r="J374">
            <v>73.9833</v>
          </cell>
          <cell r="K374">
            <v>76.09008</v>
          </cell>
          <cell r="L374">
            <v>3.6776548058233133E-2</v>
          </cell>
          <cell r="M374">
            <v>2.0602222222222202E-2</v>
          </cell>
          <cell r="N374">
            <v>0.56020000000000003</v>
          </cell>
          <cell r="O374">
            <v>0.58080222222222222</v>
          </cell>
          <cell r="P374">
            <v>1.9490921107466475E-2</v>
          </cell>
          <cell r="Q374">
            <v>2.1207311111111076</v>
          </cell>
          <cell r="R374">
            <v>108.8061</v>
          </cell>
          <cell r="S374">
            <v>110.92683111111111</v>
          </cell>
          <cell r="T374">
            <v>3.3937766940646465E-2</v>
          </cell>
          <cell r="U374">
            <v>1.6312255555555604</v>
          </cell>
          <cell r="V374">
            <v>48.065199999999997</v>
          </cell>
          <cell r="W374">
            <v>49.696425555555557</v>
          </cell>
          <cell r="X374">
            <v>1.4196562872362196E-2</v>
          </cell>
          <cell r="Y374">
            <v>0.65091666666666825</v>
          </cell>
          <cell r="Z374">
            <v>45.850299999999997</v>
          </cell>
          <cell r="AA374">
            <v>46.501216666666664</v>
          </cell>
          <cell r="AB374">
            <v>2.4469595071766402E-2</v>
          </cell>
          <cell r="AC374">
            <v>1.2146388888888908</v>
          </cell>
          <cell r="AD374">
            <v>49.6387</v>
          </cell>
          <cell r="AE374">
            <v>50.853338888888892</v>
          </cell>
          <cell r="AF374">
            <v>2.0252413247633404E-2</v>
          </cell>
          <cell r="AG374">
            <v>0.33515111111111096</v>
          </cell>
          <cell r="AH374">
            <v>16.5487</v>
          </cell>
          <cell r="AI374">
            <v>16.88385111111111</v>
          </cell>
          <cell r="AJ374">
            <v>1.4822534781027061E-2</v>
          </cell>
          <cell r="AK374">
            <v>0.23568571428572074</v>
          </cell>
          <cell r="AL374">
            <v>15.900499999999999</v>
          </cell>
          <cell r="AM374">
            <v>16.13618571428572</v>
          </cell>
          <cell r="AN374">
            <v>2.2937040964612444E-2</v>
          </cell>
          <cell r="AO374">
            <v>0.17519999999999922</v>
          </cell>
          <cell r="AP374">
            <v>7.6383000000000001</v>
          </cell>
          <cell r="AQ374">
            <v>7.8134999999999994</v>
          </cell>
          <cell r="AR374">
            <v>9.1104145766632526E-3</v>
          </cell>
          <cell r="AS374">
            <v>0.37959999999999711</v>
          </cell>
          <cell r="AT374">
            <v>41.666600000000003</v>
          </cell>
          <cell r="AU374">
            <v>42.046199999999999</v>
          </cell>
          <cell r="AV374">
            <v>2.1034492499787252E-2</v>
          </cell>
          <cell r="AW374">
            <v>0.74459999999996895</v>
          </cell>
          <cell r="AX374">
            <v>35.399000000000001</v>
          </cell>
          <cell r="AY374">
            <v>36.143599999999971</v>
          </cell>
          <cell r="AZ374">
            <v>1.4950577449761849E-2</v>
          </cell>
          <cell r="BA374">
            <v>0.11471428571427771</v>
          </cell>
          <cell r="BB374">
            <v>7.6729000000000003</v>
          </cell>
          <cell r="BC374">
            <v>7.7876142857142776</v>
          </cell>
        </row>
        <row r="375">
          <cell r="B375">
            <v>327</v>
          </cell>
          <cell r="C375">
            <v>147</v>
          </cell>
          <cell r="D375">
            <v>2.0583720515877892E-2</v>
          </cell>
          <cell r="E375">
            <v>1.2515416666666657</v>
          </cell>
          <cell r="F375">
            <v>60.802500000000002</v>
          </cell>
          <cell r="G375">
            <v>62.05404166666667</v>
          </cell>
          <cell r="H375">
            <v>2.8671470453467129E-2</v>
          </cell>
          <cell r="I375">
            <v>2.1212099999999947</v>
          </cell>
          <cell r="J375">
            <v>73.9833</v>
          </cell>
          <cell r="K375">
            <v>76.104509999999991</v>
          </cell>
          <cell r="L375">
            <v>3.7028442223015552E-2</v>
          </cell>
          <cell r="M375">
            <v>2.0743333333333315E-2</v>
          </cell>
          <cell r="N375">
            <v>0.56020000000000003</v>
          </cell>
          <cell r="O375">
            <v>0.58094333333333337</v>
          </cell>
          <cell r="P375">
            <v>1.9624420567106653E-2</v>
          </cell>
          <cell r="Q375">
            <v>2.1352566666666632</v>
          </cell>
          <cell r="R375">
            <v>108.8061</v>
          </cell>
          <cell r="S375">
            <v>110.94135666666666</v>
          </cell>
          <cell r="T375">
            <v>3.4170217399144047E-2</v>
          </cell>
          <cell r="U375">
            <v>1.6423983333333383</v>
          </cell>
          <cell r="V375">
            <v>48.065199999999997</v>
          </cell>
          <cell r="W375">
            <v>49.707598333333337</v>
          </cell>
          <cell r="X375">
            <v>1.4293799604364674E-2</v>
          </cell>
          <cell r="Y375">
            <v>0.6553750000000016</v>
          </cell>
          <cell r="Z375">
            <v>45.850299999999997</v>
          </cell>
          <cell r="AA375">
            <v>46.505674999999997</v>
          </cell>
          <cell r="AB375">
            <v>2.4637195038011376E-2</v>
          </cell>
          <cell r="AC375">
            <v>1.2229583333333351</v>
          </cell>
          <cell r="AD375">
            <v>49.6387</v>
          </cell>
          <cell r="AE375">
            <v>50.861658333333338</v>
          </cell>
          <cell r="AF375">
            <v>2.0391128406863773E-2</v>
          </cell>
          <cell r="AG375">
            <v>0.33744666666666645</v>
          </cell>
          <cell r="AH375">
            <v>16.5487</v>
          </cell>
          <cell r="AI375">
            <v>16.886146666666665</v>
          </cell>
          <cell r="AJ375">
            <v>1.4924058991856013E-2</v>
          </cell>
          <cell r="AK375">
            <v>0.23730000000000651</v>
          </cell>
          <cell r="AL375">
            <v>15.900499999999999</v>
          </cell>
          <cell r="AM375">
            <v>16.137800000000006</v>
          </cell>
          <cell r="AN375">
            <v>2.3094143984918013E-2</v>
          </cell>
          <cell r="AO375">
            <v>0.17639999999999922</v>
          </cell>
          <cell r="AP375">
            <v>7.6383000000000001</v>
          </cell>
          <cell r="AQ375">
            <v>7.8146999999999993</v>
          </cell>
          <cell r="AR375">
            <v>9.1728146765034119E-3</v>
          </cell>
          <cell r="AS375">
            <v>0.3821999999999971</v>
          </cell>
          <cell r="AT375">
            <v>41.666600000000003</v>
          </cell>
          <cell r="AU375">
            <v>42.0488</v>
          </cell>
          <cell r="AV375">
            <v>2.1178564366224152E-2</v>
          </cell>
          <cell r="AW375">
            <v>0.74969999999996872</v>
          </cell>
          <cell r="AX375">
            <v>35.399000000000001</v>
          </cell>
          <cell r="AY375">
            <v>36.14869999999997</v>
          </cell>
          <cell r="AZ375">
            <v>1.5052978665171178E-2</v>
          </cell>
          <cell r="BA375">
            <v>0.11549999999999194</v>
          </cell>
          <cell r="BB375">
            <v>7.6729000000000003</v>
          </cell>
          <cell r="BC375">
            <v>7.7883999999999922</v>
          </cell>
        </row>
        <row r="376">
          <cell r="B376">
            <v>328</v>
          </cell>
          <cell r="C376">
            <v>148</v>
          </cell>
          <cell r="D376">
            <v>2.0723745825509718E-2</v>
          </cell>
          <cell r="E376">
            <v>1.2600555555555546</v>
          </cell>
          <cell r="F376">
            <v>60.802500000000002</v>
          </cell>
          <cell r="G376">
            <v>62.062555555555555</v>
          </cell>
          <cell r="H376">
            <v>2.8866514470157385E-2</v>
          </cell>
          <cell r="I376">
            <v>2.1356399999999947</v>
          </cell>
          <cell r="J376">
            <v>73.9833</v>
          </cell>
          <cell r="K376">
            <v>76.118939999999995</v>
          </cell>
          <cell r="L376">
            <v>3.7280336387797972E-2</v>
          </cell>
          <cell r="M376">
            <v>2.0884444444444428E-2</v>
          </cell>
          <cell r="N376">
            <v>0.56020000000000003</v>
          </cell>
          <cell r="O376">
            <v>0.58108444444444451</v>
          </cell>
          <cell r="P376">
            <v>1.9757920026746836E-2</v>
          </cell>
          <cell r="Q376">
            <v>2.1497822222222189</v>
          </cell>
          <cell r="R376">
            <v>108.8061</v>
          </cell>
          <cell r="S376">
            <v>110.95588222222221</v>
          </cell>
          <cell r="T376">
            <v>3.4402667857641622E-2</v>
          </cell>
          <cell r="U376">
            <v>1.653571111111116</v>
          </cell>
          <cell r="V376">
            <v>48.065199999999997</v>
          </cell>
          <cell r="W376">
            <v>49.71877111111111</v>
          </cell>
          <cell r="X376">
            <v>1.4391036336367156E-2</v>
          </cell>
          <cell r="Y376">
            <v>0.65983333333333494</v>
          </cell>
          <cell r="Z376">
            <v>45.850299999999997</v>
          </cell>
          <cell r="AA376">
            <v>46.510133333333329</v>
          </cell>
          <cell r="AB376">
            <v>2.480479500425635E-2</v>
          </cell>
          <cell r="AC376">
            <v>1.2312777777777797</v>
          </cell>
          <cell r="AD376">
            <v>49.6387</v>
          </cell>
          <cell r="AE376">
            <v>50.869977777777777</v>
          </cell>
          <cell r="AF376">
            <v>2.0529843566094139E-2</v>
          </cell>
          <cell r="AG376">
            <v>0.33974222222222206</v>
          </cell>
          <cell r="AH376">
            <v>16.5487</v>
          </cell>
          <cell r="AI376">
            <v>16.888442222222221</v>
          </cell>
          <cell r="AJ376">
            <v>1.5025583202684965E-2</v>
          </cell>
          <cell r="AK376">
            <v>0.23891428571429227</v>
          </cell>
          <cell r="AL376">
            <v>15.900499999999999</v>
          </cell>
          <cell r="AM376">
            <v>16.139414285714292</v>
          </cell>
          <cell r="AN376">
            <v>2.3251247005223574E-2</v>
          </cell>
          <cell r="AO376">
            <v>0.17759999999999923</v>
          </cell>
          <cell r="AP376">
            <v>7.6383000000000001</v>
          </cell>
          <cell r="AQ376">
            <v>7.8158999999999992</v>
          </cell>
          <cell r="AR376">
            <v>9.2352147763435713E-3</v>
          </cell>
          <cell r="AS376">
            <v>0.38479999999999703</v>
          </cell>
          <cell r="AT376">
            <v>41.666600000000003</v>
          </cell>
          <cell r="AU376">
            <v>42.051400000000001</v>
          </cell>
          <cell r="AV376">
            <v>2.1322636232661053E-2</v>
          </cell>
          <cell r="AW376">
            <v>0.7547999999999685</v>
          </cell>
          <cell r="AX376">
            <v>35.399000000000001</v>
          </cell>
          <cell r="AY376">
            <v>36.153799999999968</v>
          </cell>
          <cell r="AZ376">
            <v>1.5155379880580506E-2</v>
          </cell>
          <cell r="BA376">
            <v>0.11628571428570618</v>
          </cell>
          <cell r="BB376">
            <v>7.6729000000000003</v>
          </cell>
          <cell r="BC376">
            <v>7.7891857142857068</v>
          </cell>
        </row>
        <row r="377">
          <cell r="B377">
            <v>329</v>
          </cell>
          <cell r="C377">
            <v>149</v>
          </cell>
          <cell r="D377">
            <v>2.086377113514154E-2</v>
          </cell>
          <cell r="E377">
            <v>1.2685694444444435</v>
          </cell>
          <cell r="F377">
            <v>60.802500000000002</v>
          </cell>
          <cell r="G377">
            <v>62.071069444444447</v>
          </cell>
          <cell r="H377">
            <v>2.9061558486847636E-2</v>
          </cell>
          <cell r="I377">
            <v>2.1500699999999946</v>
          </cell>
          <cell r="J377">
            <v>73.9833</v>
          </cell>
          <cell r="K377">
            <v>76.133369999999999</v>
          </cell>
          <cell r="L377">
            <v>3.7532230552580391E-2</v>
          </cell>
          <cell r="M377">
            <v>2.1025555555555537E-2</v>
          </cell>
          <cell r="N377">
            <v>0.56020000000000003</v>
          </cell>
          <cell r="O377">
            <v>0.58122555555555555</v>
          </cell>
          <cell r="P377">
            <v>1.9891419486387014E-2</v>
          </cell>
          <cell r="Q377">
            <v>2.1643077777777742</v>
          </cell>
          <cell r="R377">
            <v>108.8061</v>
          </cell>
          <cell r="S377">
            <v>110.97040777777778</v>
          </cell>
          <cell r="T377">
            <v>3.4635118316139205E-2</v>
          </cell>
          <cell r="U377">
            <v>1.6647438888888941</v>
          </cell>
          <cell r="V377">
            <v>48.065199999999997</v>
          </cell>
          <cell r="W377">
            <v>49.72994388888889</v>
          </cell>
          <cell r="X377">
            <v>1.4488273068369638E-2</v>
          </cell>
          <cell r="Y377">
            <v>0.66429166666666839</v>
          </cell>
          <cell r="Z377">
            <v>45.850299999999997</v>
          </cell>
          <cell r="AA377">
            <v>46.514591666666668</v>
          </cell>
          <cell r="AB377">
            <v>2.4972394970501327E-2</v>
          </cell>
          <cell r="AC377">
            <v>1.239597222222224</v>
          </cell>
          <cell r="AD377">
            <v>49.6387</v>
          </cell>
          <cell r="AE377">
            <v>50.878297222222223</v>
          </cell>
          <cell r="AF377">
            <v>2.0668558725324502E-2</v>
          </cell>
          <cell r="AG377">
            <v>0.34203777777777761</v>
          </cell>
          <cell r="AH377">
            <v>16.5487</v>
          </cell>
          <cell r="AI377">
            <v>16.890737777777776</v>
          </cell>
          <cell r="AJ377">
            <v>1.5127107413513918E-2</v>
          </cell>
          <cell r="AK377">
            <v>0.24052857142857803</v>
          </cell>
          <cell r="AL377">
            <v>15.900499999999999</v>
          </cell>
          <cell r="AM377">
            <v>16.141028571428578</v>
          </cell>
          <cell r="AN377">
            <v>2.3408350025529139E-2</v>
          </cell>
          <cell r="AO377">
            <v>0.17879999999999921</v>
          </cell>
          <cell r="AP377">
            <v>7.6383000000000001</v>
          </cell>
          <cell r="AQ377">
            <v>7.817099999999999</v>
          </cell>
          <cell r="AR377">
            <v>9.2976148761837307E-3</v>
          </cell>
          <cell r="AS377">
            <v>0.38739999999999697</v>
          </cell>
          <cell r="AT377">
            <v>41.666600000000003</v>
          </cell>
          <cell r="AU377">
            <v>42.054000000000002</v>
          </cell>
          <cell r="AV377">
            <v>2.146670809909795E-2</v>
          </cell>
          <cell r="AW377">
            <v>0.75989999999996827</v>
          </cell>
          <cell r="AX377">
            <v>35.399000000000001</v>
          </cell>
          <cell r="AY377">
            <v>36.158899999999967</v>
          </cell>
          <cell r="AZ377">
            <v>1.5257781095989834E-2</v>
          </cell>
          <cell r="BA377">
            <v>0.1170714285714204</v>
          </cell>
          <cell r="BB377">
            <v>7.6729000000000003</v>
          </cell>
          <cell r="BC377">
            <v>7.7899714285714206</v>
          </cell>
        </row>
        <row r="378">
          <cell r="B378">
            <v>330</v>
          </cell>
          <cell r="C378">
            <v>150</v>
          </cell>
          <cell r="D378">
            <v>2.1003796444773362E-2</v>
          </cell>
          <cell r="E378">
            <v>1.2770833333333325</v>
          </cell>
          <cell r="F378">
            <v>60.802500000000002</v>
          </cell>
          <cell r="G378">
            <v>62.079583333333332</v>
          </cell>
          <cell r="H378">
            <v>2.9256602503537888E-2</v>
          </cell>
          <cell r="I378">
            <v>2.1644999999999945</v>
          </cell>
          <cell r="J378">
            <v>73.9833</v>
          </cell>
          <cell r="K378">
            <v>76.147799999999989</v>
          </cell>
          <cell r="L378">
            <v>3.778412471736281E-2</v>
          </cell>
          <cell r="M378">
            <v>2.116666666666665E-2</v>
          </cell>
          <cell r="N378">
            <v>0.56020000000000003</v>
          </cell>
          <cell r="O378">
            <v>0.5813666666666667</v>
          </cell>
          <cell r="P378">
            <v>2.00249189460272E-2</v>
          </cell>
          <cell r="Q378">
            <v>2.1788333333333298</v>
          </cell>
          <cell r="R378">
            <v>108.8061</v>
          </cell>
          <cell r="S378">
            <v>110.98493333333333</v>
          </cell>
          <cell r="T378">
            <v>3.486756877463678E-2</v>
          </cell>
          <cell r="U378">
            <v>1.6759166666666718</v>
          </cell>
          <cell r="V378">
            <v>48.065199999999997</v>
          </cell>
          <cell r="W378">
            <v>49.74111666666667</v>
          </cell>
          <cell r="X378">
            <v>1.4585509800372116E-2</v>
          </cell>
          <cell r="Y378">
            <v>0.66875000000000162</v>
          </cell>
          <cell r="Z378">
            <v>45.850299999999997</v>
          </cell>
          <cell r="AA378">
            <v>46.51905</v>
          </cell>
          <cell r="AB378">
            <v>2.5139994936746301E-2</v>
          </cell>
          <cell r="AC378">
            <v>1.2479166666666686</v>
          </cell>
          <cell r="AD378">
            <v>49.6387</v>
          </cell>
          <cell r="AE378">
            <v>50.886616666666669</v>
          </cell>
          <cell r="AF378">
            <v>2.0807273884554871E-2</v>
          </cell>
          <cell r="AG378">
            <v>0.34433333333333316</v>
          </cell>
          <cell r="AH378">
            <v>16.5487</v>
          </cell>
          <cell r="AI378">
            <v>16.893033333333335</v>
          </cell>
          <cell r="AJ378">
            <v>1.522863162434287E-2</v>
          </cell>
          <cell r="AK378">
            <v>0.24214285714286379</v>
          </cell>
          <cell r="AL378">
            <v>15.900499999999999</v>
          </cell>
          <cell r="AM378">
            <v>16.142642857142864</v>
          </cell>
          <cell r="AN378">
            <v>2.3565453045834704E-2</v>
          </cell>
          <cell r="AO378">
            <v>0.17999999999999922</v>
          </cell>
          <cell r="AP378">
            <v>7.6383000000000001</v>
          </cell>
          <cell r="AQ378">
            <v>7.8182999999999989</v>
          </cell>
          <cell r="AR378">
            <v>9.36001497602389E-3</v>
          </cell>
          <cell r="AS378">
            <v>0.38999999999999702</v>
          </cell>
          <cell r="AT378">
            <v>41.666600000000003</v>
          </cell>
          <cell r="AU378">
            <v>42.056600000000003</v>
          </cell>
          <cell r="AV378">
            <v>2.161077996553485E-2</v>
          </cell>
          <cell r="AW378">
            <v>0.76499999999996804</v>
          </cell>
          <cell r="AX378">
            <v>35.399000000000001</v>
          </cell>
          <cell r="AY378">
            <v>36.163999999999966</v>
          </cell>
          <cell r="AZ378">
            <v>1.536018231139916E-2</v>
          </cell>
          <cell r="BA378">
            <v>0.11785714285713464</v>
          </cell>
          <cell r="BB378">
            <v>7.6729000000000003</v>
          </cell>
          <cell r="BC378">
            <v>7.7907571428571352</v>
          </cell>
        </row>
        <row r="379">
          <cell r="B379">
            <v>331</v>
          </cell>
          <cell r="C379">
            <v>151</v>
          </cell>
          <cell r="D379">
            <v>2.1143821754405181E-2</v>
          </cell>
          <cell r="E379">
            <v>1.2855972222222212</v>
          </cell>
          <cell r="F379">
            <v>60.802500000000002</v>
          </cell>
          <cell r="G379">
            <v>62.088097222222224</v>
          </cell>
          <cell r="H379">
            <v>2.945164652022814E-2</v>
          </cell>
          <cell r="I379">
            <v>2.1789299999999945</v>
          </cell>
          <cell r="J379">
            <v>73.9833</v>
          </cell>
          <cell r="K379">
            <v>76.162229999999994</v>
          </cell>
          <cell r="L379">
            <v>3.803601888214523E-2</v>
          </cell>
          <cell r="M379">
            <v>2.1307777777777759E-2</v>
          </cell>
          <cell r="N379">
            <v>0.56020000000000003</v>
          </cell>
          <cell r="O379">
            <v>0.58150777777777773</v>
          </cell>
          <cell r="P379">
            <v>2.0158418405667379E-2</v>
          </cell>
          <cell r="Q379">
            <v>2.1933588888888855</v>
          </cell>
          <cell r="R379">
            <v>108.8061</v>
          </cell>
          <cell r="S379">
            <v>110.99945888888888</v>
          </cell>
          <cell r="T379">
            <v>3.5100019233134362E-2</v>
          </cell>
          <cell r="U379">
            <v>1.6870894444444495</v>
          </cell>
          <cell r="V379">
            <v>48.065199999999997</v>
          </cell>
          <cell r="W379">
            <v>49.752289444444443</v>
          </cell>
          <cell r="X379">
            <v>1.4682746532374598E-2</v>
          </cell>
          <cell r="Y379">
            <v>0.67320833333333496</v>
          </cell>
          <cell r="Z379">
            <v>45.850299999999997</v>
          </cell>
          <cell r="AA379">
            <v>46.523508333333332</v>
          </cell>
          <cell r="AB379">
            <v>2.5307594902991278E-2</v>
          </cell>
          <cell r="AC379">
            <v>1.2562361111111131</v>
          </cell>
          <cell r="AD379">
            <v>49.6387</v>
          </cell>
          <cell r="AE379">
            <v>50.894936111111114</v>
          </cell>
          <cell r="AF379">
            <v>2.0945989043785234E-2</v>
          </cell>
          <cell r="AG379">
            <v>0.34662888888888871</v>
          </cell>
          <cell r="AH379">
            <v>16.5487</v>
          </cell>
          <cell r="AI379">
            <v>16.895328888888891</v>
          </cell>
          <cell r="AJ379">
            <v>1.5330155835171822E-2</v>
          </cell>
          <cell r="AK379">
            <v>0.24375714285714953</v>
          </cell>
          <cell r="AL379">
            <v>15.900499999999999</v>
          </cell>
          <cell r="AM379">
            <v>16.14425714285715</v>
          </cell>
          <cell r="AN379">
            <v>2.3722556066140269E-2</v>
          </cell>
          <cell r="AO379">
            <v>0.1811999999999992</v>
          </cell>
          <cell r="AP379">
            <v>7.6383000000000001</v>
          </cell>
          <cell r="AQ379">
            <v>7.8194999999999997</v>
          </cell>
          <cell r="AR379">
            <v>9.4224150758640476E-3</v>
          </cell>
          <cell r="AS379">
            <v>0.39259999999999706</v>
          </cell>
          <cell r="AT379">
            <v>41.666600000000003</v>
          </cell>
          <cell r="AU379">
            <v>42.059199999999997</v>
          </cell>
          <cell r="AV379">
            <v>2.1754851831971751E-2</v>
          </cell>
          <cell r="AW379">
            <v>0.77009999999996792</v>
          </cell>
          <cell r="AX379">
            <v>35.399000000000001</v>
          </cell>
          <cell r="AY379">
            <v>36.169099999999972</v>
          </cell>
          <cell r="AZ379">
            <v>1.5462583526808489E-2</v>
          </cell>
          <cell r="BA379">
            <v>0.11864285714284886</v>
          </cell>
          <cell r="BB379">
            <v>7.6729000000000003</v>
          </cell>
          <cell r="BC379">
            <v>7.7915428571428489</v>
          </cell>
        </row>
        <row r="380">
          <cell r="B380">
            <v>332</v>
          </cell>
          <cell r="C380">
            <v>152</v>
          </cell>
          <cell r="D380">
            <v>2.1283847064037006E-2</v>
          </cell>
          <cell r="E380">
            <v>1.2941111111111101</v>
          </cell>
          <cell r="F380">
            <v>60.802500000000002</v>
          </cell>
          <cell r="G380">
            <v>62.096611111111109</v>
          </cell>
          <cell r="H380">
            <v>2.9646690536918395E-2</v>
          </cell>
          <cell r="I380">
            <v>2.1933599999999944</v>
          </cell>
          <cell r="J380">
            <v>73.9833</v>
          </cell>
          <cell r="K380">
            <v>76.176659999999998</v>
          </cell>
          <cell r="L380">
            <v>3.8287913046927649E-2</v>
          </cell>
          <cell r="M380">
            <v>2.1448888888888872E-2</v>
          </cell>
          <cell r="N380">
            <v>0.56020000000000003</v>
          </cell>
          <cell r="O380">
            <v>0.58164888888888888</v>
          </cell>
          <cell r="P380">
            <v>2.0291917865307561E-2</v>
          </cell>
          <cell r="Q380">
            <v>2.2078844444444408</v>
          </cell>
          <cell r="R380">
            <v>108.8061</v>
          </cell>
          <cell r="S380">
            <v>111.01398444444445</v>
          </cell>
          <cell r="T380">
            <v>3.5332469691631938E-2</v>
          </cell>
          <cell r="U380">
            <v>1.6982622222222274</v>
          </cell>
          <cell r="V380">
            <v>48.065199999999997</v>
          </cell>
          <cell r="W380">
            <v>49.763462222222223</v>
          </cell>
          <cell r="X380">
            <v>1.4779983264377079E-2</v>
          </cell>
          <cell r="Y380">
            <v>0.6776666666666683</v>
          </cell>
          <cell r="Z380">
            <v>45.850299999999997</v>
          </cell>
          <cell r="AA380">
            <v>46.527966666666664</v>
          </cell>
          <cell r="AB380">
            <v>2.5475194869236252E-2</v>
          </cell>
          <cell r="AC380">
            <v>1.2645555555555574</v>
          </cell>
          <cell r="AD380">
            <v>49.6387</v>
          </cell>
          <cell r="AE380">
            <v>50.90325555555556</v>
          </cell>
          <cell r="AF380">
            <v>2.10847042030156E-2</v>
          </cell>
          <cell r="AG380">
            <v>0.34892444444444426</v>
          </cell>
          <cell r="AH380">
            <v>16.5487</v>
          </cell>
          <cell r="AI380">
            <v>16.897624444444446</v>
          </cell>
          <cell r="AJ380">
            <v>1.5431680046000776E-2</v>
          </cell>
          <cell r="AK380">
            <v>0.24537142857143529</v>
          </cell>
          <cell r="AL380">
            <v>15.900499999999999</v>
          </cell>
          <cell r="AM380">
            <v>16.145871428571436</v>
          </cell>
          <cell r="AN380">
            <v>2.3879659086445831E-2</v>
          </cell>
          <cell r="AO380">
            <v>0.1823999999999992</v>
          </cell>
          <cell r="AP380">
            <v>7.6383000000000001</v>
          </cell>
          <cell r="AQ380">
            <v>7.8206999999999995</v>
          </cell>
          <cell r="AR380">
            <v>9.484815175704207E-3</v>
          </cell>
          <cell r="AS380">
            <v>0.395199999999997</v>
          </cell>
          <cell r="AT380">
            <v>41.666600000000003</v>
          </cell>
          <cell r="AU380">
            <v>42.061799999999998</v>
          </cell>
          <cell r="AV380">
            <v>2.1898923698408648E-2</v>
          </cell>
          <cell r="AW380">
            <v>0.77519999999996769</v>
          </cell>
          <cell r="AX380">
            <v>35.399000000000001</v>
          </cell>
          <cell r="AY380">
            <v>36.174199999999971</v>
          </cell>
          <cell r="AZ380">
            <v>1.5564984742217817E-2</v>
          </cell>
          <cell r="BA380">
            <v>0.1194285714285631</v>
          </cell>
          <cell r="BB380">
            <v>7.6729000000000003</v>
          </cell>
          <cell r="BC380">
            <v>7.7923285714285635</v>
          </cell>
        </row>
        <row r="381">
          <cell r="B381">
            <v>333</v>
          </cell>
          <cell r="C381">
            <v>153</v>
          </cell>
          <cell r="D381">
            <v>2.1423872373668829E-2</v>
          </cell>
          <cell r="E381">
            <v>1.302624999999999</v>
          </cell>
          <cell r="F381">
            <v>60.802500000000002</v>
          </cell>
          <cell r="G381">
            <v>62.105125000000001</v>
          </cell>
          <cell r="H381">
            <v>2.9841734553608647E-2</v>
          </cell>
          <cell r="I381">
            <v>2.2077899999999944</v>
          </cell>
          <cell r="J381">
            <v>73.9833</v>
          </cell>
          <cell r="K381">
            <v>76.191089999999988</v>
          </cell>
          <cell r="L381">
            <v>3.8539807211710062E-2</v>
          </cell>
          <cell r="M381">
            <v>2.1589999999999981E-2</v>
          </cell>
          <cell r="N381">
            <v>0.56020000000000003</v>
          </cell>
          <cell r="O381">
            <v>0.58179000000000003</v>
          </cell>
          <cell r="P381">
            <v>2.042541732494774E-2</v>
          </cell>
          <cell r="Q381">
            <v>2.2224099999999964</v>
          </cell>
          <cell r="R381">
            <v>108.8061</v>
          </cell>
          <cell r="S381">
            <v>111.02851</v>
          </cell>
          <cell r="T381">
            <v>3.5564920150129513E-2</v>
          </cell>
          <cell r="U381">
            <v>1.7094350000000051</v>
          </cell>
          <cell r="V381">
            <v>48.065199999999997</v>
          </cell>
          <cell r="W381">
            <v>49.774635000000004</v>
          </cell>
          <cell r="X381">
            <v>1.4877219996379559E-2</v>
          </cell>
          <cell r="Y381">
            <v>0.68212500000000176</v>
          </cell>
          <cell r="Z381">
            <v>45.850299999999997</v>
          </cell>
          <cell r="AA381">
            <v>46.532424999999996</v>
          </cell>
          <cell r="AB381">
            <v>2.5642794835481226E-2</v>
          </cell>
          <cell r="AC381">
            <v>1.272875000000002</v>
          </cell>
          <cell r="AD381">
            <v>49.6387</v>
          </cell>
          <cell r="AE381">
            <v>50.911574999999999</v>
          </cell>
          <cell r="AF381">
            <v>2.1223419362245966E-2</v>
          </cell>
          <cell r="AG381">
            <v>0.35121999999999987</v>
          </cell>
          <cell r="AH381">
            <v>16.5487</v>
          </cell>
          <cell r="AI381">
            <v>16.899920000000002</v>
          </cell>
          <cell r="AJ381">
            <v>1.5533204256829728E-2</v>
          </cell>
          <cell r="AK381">
            <v>0.24698571428572105</v>
          </cell>
          <cell r="AL381">
            <v>15.900499999999999</v>
          </cell>
          <cell r="AM381">
            <v>16.147485714285722</v>
          </cell>
          <cell r="AN381">
            <v>2.4036762106751399E-2</v>
          </cell>
          <cell r="AO381">
            <v>0.18359999999999918</v>
          </cell>
          <cell r="AP381">
            <v>7.6383000000000001</v>
          </cell>
          <cell r="AQ381">
            <v>7.8218999999999994</v>
          </cell>
          <cell r="AR381">
            <v>9.5472152755443681E-3</v>
          </cell>
          <cell r="AS381">
            <v>0.39779999999999693</v>
          </cell>
          <cell r="AT381">
            <v>41.666600000000003</v>
          </cell>
          <cell r="AU381">
            <v>42.064399999999999</v>
          </cell>
          <cell r="AV381">
            <v>2.2042995564845545E-2</v>
          </cell>
          <cell r="AW381">
            <v>0.78029999999996746</v>
          </cell>
          <cell r="AX381">
            <v>35.399000000000001</v>
          </cell>
          <cell r="AY381">
            <v>36.179299999999969</v>
          </cell>
          <cell r="AZ381">
            <v>1.5667385957627143E-2</v>
          </cell>
          <cell r="BA381">
            <v>0.12021428571427732</v>
          </cell>
          <cell r="BB381">
            <v>7.6729000000000003</v>
          </cell>
          <cell r="BC381">
            <v>7.7931142857142772</v>
          </cell>
        </row>
        <row r="382">
          <cell r="B382">
            <v>334</v>
          </cell>
          <cell r="C382">
            <v>154</v>
          </cell>
          <cell r="D382">
            <v>2.1563897683300651E-2</v>
          </cell>
          <cell r="E382">
            <v>1.311138888888888</v>
          </cell>
          <cell r="F382">
            <v>60.802500000000002</v>
          </cell>
          <cell r="G382">
            <v>62.113638888888893</v>
          </cell>
          <cell r="H382">
            <v>3.0036778570298898E-2</v>
          </cell>
          <cell r="I382">
            <v>2.2222199999999943</v>
          </cell>
          <cell r="J382">
            <v>73.9833</v>
          </cell>
          <cell r="K382">
            <v>76.205519999999993</v>
          </cell>
          <cell r="L382">
            <v>3.8791701376492488E-2</v>
          </cell>
          <cell r="M382">
            <v>2.173111111111109E-2</v>
          </cell>
          <cell r="N382">
            <v>0.56020000000000003</v>
          </cell>
          <cell r="O382">
            <v>0.58193111111111118</v>
          </cell>
          <cell r="P382">
            <v>2.0558916784587926E-2</v>
          </cell>
          <cell r="Q382">
            <v>2.2369355555555521</v>
          </cell>
          <cell r="R382">
            <v>108.8061</v>
          </cell>
          <cell r="S382">
            <v>111.04303555555555</v>
          </cell>
          <cell r="T382">
            <v>3.5797370608627095E-2</v>
          </cell>
          <cell r="U382">
            <v>1.7206077777777828</v>
          </cell>
          <cell r="V382">
            <v>48.065199999999997</v>
          </cell>
          <cell r="W382">
            <v>49.785807777777777</v>
          </cell>
          <cell r="X382">
            <v>1.4974456728382041E-2</v>
          </cell>
          <cell r="Y382">
            <v>0.68658333333333499</v>
          </cell>
          <cell r="Z382">
            <v>45.850299999999997</v>
          </cell>
          <cell r="AA382">
            <v>46.536883333333336</v>
          </cell>
          <cell r="AB382">
            <v>2.5810394801726203E-2</v>
          </cell>
          <cell r="AC382">
            <v>1.2811944444444463</v>
          </cell>
          <cell r="AD382">
            <v>49.6387</v>
          </cell>
          <cell r="AE382">
            <v>50.919894444444445</v>
          </cell>
          <cell r="AF382">
            <v>2.1362134521476332E-2</v>
          </cell>
          <cell r="AG382">
            <v>0.35351555555555536</v>
          </cell>
          <cell r="AH382">
            <v>16.5487</v>
          </cell>
          <cell r="AI382">
            <v>16.902215555555557</v>
          </cell>
          <cell r="AJ382">
            <v>1.563472846765868E-2</v>
          </cell>
          <cell r="AK382">
            <v>0.24860000000000682</v>
          </cell>
          <cell r="AL382">
            <v>15.900499999999999</v>
          </cell>
          <cell r="AM382">
            <v>16.149100000000004</v>
          </cell>
          <cell r="AN382">
            <v>2.4193865127056961E-2</v>
          </cell>
          <cell r="AO382">
            <v>0.18479999999999919</v>
          </cell>
          <cell r="AP382">
            <v>7.6383000000000001</v>
          </cell>
          <cell r="AQ382">
            <v>7.8230999999999993</v>
          </cell>
          <cell r="AR382">
            <v>9.6096153753845275E-3</v>
          </cell>
          <cell r="AS382">
            <v>0.40039999999999693</v>
          </cell>
          <cell r="AT382">
            <v>41.666600000000003</v>
          </cell>
          <cell r="AU382">
            <v>42.067</v>
          </cell>
          <cell r="AV382">
            <v>2.2187067431282442E-2</v>
          </cell>
          <cell r="AW382">
            <v>0.78539999999996724</v>
          </cell>
          <cell r="AX382">
            <v>35.399000000000001</v>
          </cell>
          <cell r="AY382">
            <v>36.184399999999968</v>
          </cell>
          <cell r="AZ382">
            <v>1.5769787173036471E-2</v>
          </cell>
          <cell r="BA382">
            <v>0.12099999999999156</v>
          </cell>
          <cell r="BB382">
            <v>7.6729000000000003</v>
          </cell>
          <cell r="BC382">
            <v>7.7938999999999918</v>
          </cell>
        </row>
        <row r="383">
          <cell r="B383">
            <v>335</v>
          </cell>
          <cell r="C383">
            <v>155</v>
          </cell>
          <cell r="D383">
            <v>2.1703922992932473E-2</v>
          </cell>
          <cell r="E383">
            <v>1.3196527777777769</v>
          </cell>
          <cell r="F383">
            <v>60.802500000000002</v>
          </cell>
          <cell r="G383">
            <v>62.122152777777778</v>
          </cell>
          <cell r="H383">
            <v>3.023182258698915E-2</v>
          </cell>
          <cell r="I383">
            <v>2.2366499999999943</v>
          </cell>
          <cell r="J383">
            <v>73.9833</v>
          </cell>
          <cell r="K383">
            <v>76.219949999999997</v>
          </cell>
          <cell r="L383">
            <v>3.9043595541274907E-2</v>
          </cell>
          <cell r="M383">
            <v>2.1872222222222203E-2</v>
          </cell>
          <cell r="N383">
            <v>0.56020000000000003</v>
          </cell>
          <cell r="O383">
            <v>0.58207222222222221</v>
          </cell>
          <cell r="P383">
            <v>2.0692416244228105E-2</v>
          </cell>
          <cell r="Q383">
            <v>2.2514611111111074</v>
          </cell>
          <cell r="R383">
            <v>108.8061</v>
          </cell>
          <cell r="S383">
            <v>111.05756111111111</v>
          </cell>
          <cell r="T383">
            <v>3.6029821067124677E-2</v>
          </cell>
          <cell r="U383">
            <v>1.7317805555555608</v>
          </cell>
          <cell r="V383">
            <v>48.065199999999997</v>
          </cell>
          <cell r="W383">
            <v>49.796980555555557</v>
          </cell>
          <cell r="X383">
            <v>1.5071693460384521E-2</v>
          </cell>
          <cell r="Y383">
            <v>0.69104166666666833</v>
          </cell>
          <cell r="Z383">
            <v>45.850299999999997</v>
          </cell>
          <cell r="AA383">
            <v>46.541341666666668</v>
          </cell>
          <cell r="AB383">
            <v>2.5977994767971177E-2</v>
          </cell>
          <cell r="AC383">
            <v>1.2895138888888908</v>
          </cell>
          <cell r="AD383">
            <v>49.6387</v>
          </cell>
          <cell r="AE383">
            <v>50.928213888888891</v>
          </cell>
          <cell r="AF383">
            <v>2.1500849680706698E-2</v>
          </cell>
          <cell r="AG383">
            <v>0.35581111111111091</v>
          </cell>
          <cell r="AH383">
            <v>16.5487</v>
          </cell>
          <cell r="AI383">
            <v>16.904511111111113</v>
          </cell>
          <cell r="AJ383">
            <v>1.5736252678487633E-2</v>
          </cell>
          <cell r="AK383">
            <v>0.25021428571429255</v>
          </cell>
          <cell r="AL383">
            <v>15.900499999999999</v>
          </cell>
          <cell r="AM383">
            <v>16.15071428571429</v>
          </cell>
          <cell r="AN383">
            <v>2.4350968147362529E-2</v>
          </cell>
          <cell r="AO383">
            <v>0.18599999999999919</v>
          </cell>
          <cell r="AP383">
            <v>7.6383000000000001</v>
          </cell>
          <cell r="AQ383">
            <v>7.8242999999999991</v>
          </cell>
          <cell r="AR383">
            <v>9.6720154752246868E-3</v>
          </cell>
          <cell r="AS383">
            <v>0.40299999999999697</v>
          </cell>
          <cell r="AT383">
            <v>41.666600000000003</v>
          </cell>
          <cell r="AU383">
            <v>42.069600000000001</v>
          </cell>
          <cell r="AV383">
            <v>2.2331139297719346E-2</v>
          </cell>
          <cell r="AW383">
            <v>0.79049999999996701</v>
          </cell>
          <cell r="AX383">
            <v>35.399000000000001</v>
          </cell>
          <cell r="AY383">
            <v>36.189499999999967</v>
          </cell>
          <cell r="AZ383">
            <v>1.5872188388445802E-2</v>
          </cell>
          <cell r="BA383">
            <v>0.1217857142857058</v>
          </cell>
          <cell r="BB383">
            <v>7.6729000000000003</v>
          </cell>
          <cell r="BC383">
            <v>7.7946857142857064</v>
          </cell>
        </row>
        <row r="384">
          <cell r="B384">
            <v>336</v>
          </cell>
          <cell r="C384">
            <v>156</v>
          </cell>
          <cell r="D384">
            <v>2.1843948302564295E-2</v>
          </cell>
          <cell r="E384">
            <v>1.3281666666666656</v>
          </cell>
          <cell r="F384">
            <v>60.802500000000002</v>
          </cell>
          <cell r="G384">
            <v>62.13066666666667</v>
          </cell>
          <cell r="H384">
            <v>3.0426866603679405E-2</v>
          </cell>
          <cell r="I384">
            <v>2.2510799999999942</v>
          </cell>
          <cell r="J384">
            <v>73.9833</v>
          </cell>
          <cell r="K384">
            <v>76.234379999999987</v>
          </cell>
          <cell r="L384">
            <v>3.929548970605732E-2</v>
          </cell>
          <cell r="M384">
            <v>2.2013333333333315E-2</v>
          </cell>
          <cell r="N384">
            <v>0.56020000000000003</v>
          </cell>
          <cell r="O384">
            <v>0.58221333333333336</v>
          </cell>
          <cell r="P384">
            <v>2.0825915703868287E-2</v>
          </cell>
          <cell r="Q384">
            <v>2.265986666666663</v>
          </cell>
          <cell r="R384">
            <v>108.8061</v>
          </cell>
          <cell r="S384">
            <v>111.07208666666666</v>
          </cell>
          <cell r="T384">
            <v>3.6262271525622253E-2</v>
          </cell>
          <cell r="U384">
            <v>1.7429533333333387</v>
          </cell>
          <cell r="V384">
            <v>48.065199999999997</v>
          </cell>
          <cell r="W384">
            <v>49.808153333333337</v>
          </cell>
          <cell r="X384">
            <v>1.5168930192387001E-2</v>
          </cell>
          <cell r="Y384">
            <v>0.69550000000000167</v>
          </cell>
          <cell r="Z384">
            <v>45.850299999999997</v>
          </cell>
          <cell r="AA384">
            <v>46.5458</v>
          </cell>
          <cell r="AB384">
            <v>2.6145594734216151E-2</v>
          </cell>
          <cell r="AC384">
            <v>1.2978333333333354</v>
          </cell>
          <cell r="AD384">
            <v>49.6387</v>
          </cell>
          <cell r="AE384">
            <v>50.936533333333337</v>
          </cell>
          <cell r="AF384">
            <v>2.1639564839937064E-2</v>
          </cell>
          <cell r="AG384">
            <v>0.35810666666666646</v>
          </cell>
          <cell r="AH384">
            <v>16.5487</v>
          </cell>
          <cell r="AI384">
            <v>16.906806666666668</v>
          </cell>
          <cell r="AJ384">
            <v>1.5837776889316584E-2</v>
          </cell>
          <cell r="AK384">
            <v>0.25182857142857834</v>
          </cell>
          <cell r="AL384">
            <v>15.900499999999999</v>
          </cell>
          <cell r="AM384">
            <v>16.152328571428576</v>
          </cell>
          <cell r="AN384">
            <v>2.4508071167668094E-2</v>
          </cell>
          <cell r="AO384">
            <v>0.18719999999999917</v>
          </cell>
          <cell r="AP384">
            <v>7.6383000000000001</v>
          </cell>
          <cell r="AQ384">
            <v>7.825499999999999</v>
          </cell>
          <cell r="AR384">
            <v>9.7344155750648444E-3</v>
          </cell>
          <cell r="AS384">
            <v>0.40559999999999691</v>
          </cell>
          <cell r="AT384">
            <v>41.666600000000003</v>
          </cell>
          <cell r="AU384">
            <v>42.072200000000002</v>
          </cell>
          <cell r="AV384">
            <v>2.2475211164156243E-2</v>
          </cell>
          <cell r="AW384">
            <v>0.79559999999996678</v>
          </cell>
          <cell r="AX384">
            <v>35.399000000000001</v>
          </cell>
          <cell r="AY384">
            <v>36.194599999999966</v>
          </cell>
          <cell r="AZ384">
            <v>1.5974589603855126E-2</v>
          </cell>
          <cell r="BA384">
            <v>0.12257142857142002</v>
          </cell>
          <cell r="BB384">
            <v>7.6729000000000003</v>
          </cell>
          <cell r="BC384">
            <v>7.7954714285714202</v>
          </cell>
        </row>
        <row r="385">
          <cell r="B385">
            <v>337</v>
          </cell>
          <cell r="C385">
            <v>157</v>
          </cell>
          <cell r="D385">
            <v>2.1983973612196117E-2</v>
          </cell>
          <cell r="E385">
            <v>1.3366805555555545</v>
          </cell>
          <cell r="F385">
            <v>60.802500000000002</v>
          </cell>
          <cell r="G385">
            <v>62.139180555555555</v>
          </cell>
          <cell r="H385">
            <v>3.0621910620369657E-2</v>
          </cell>
          <cell r="I385">
            <v>2.2655099999999941</v>
          </cell>
          <cell r="J385">
            <v>73.9833</v>
          </cell>
          <cell r="K385">
            <v>76.248809999999992</v>
          </cell>
          <cell r="L385">
            <v>3.9547383870839739E-2</v>
          </cell>
          <cell r="M385">
            <v>2.2154444444444425E-2</v>
          </cell>
          <cell r="N385">
            <v>0.56020000000000003</v>
          </cell>
          <cell r="O385">
            <v>0.58235444444444451</v>
          </cell>
          <cell r="P385">
            <v>2.0959415163508466E-2</v>
          </cell>
          <cell r="Q385">
            <v>2.2805122222222187</v>
          </cell>
          <cell r="R385">
            <v>108.8061</v>
          </cell>
          <cell r="S385">
            <v>111.08661222222221</v>
          </cell>
          <cell r="T385">
            <v>3.6494721984119828E-2</v>
          </cell>
          <cell r="U385">
            <v>1.7541261111111166</v>
          </cell>
          <cell r="V385">
            <v>48.065199999999997</v>
          </cell>
          <cell r="W385">
            <v>49.819326111111117</v>
          </cell>
          <cell r="X385">
            <v>1.5266166924389483E-2</v>
          </cell>
          <cell r="Y385">
            <v>0.69995833333333513</v>
          </cell>
          <cell r="Z385">
            <v>45.850299999999997</v>
          </cell>
          <cell r="AA385">
            <v>46.550258333333332</v>
          </cell>
          <cell r="AB385">
            <v>2.6313194700461128E-2</v>
          </cell>
          <cell r="AC385">
            <v>1.3061527777777797</v>
          </cell>
          <cell r="AD385">
            <v>49.6387</v>
          </cell>
          <cell r="AE385">
            <v>50.944852777777783</v>
          </cell>
          <cell r="AF385">
            <v>2.177827999916743E-2</v>
          </cell>
          <cell r="AG385">
            <v>0.36040222222222207</v>
          </cell>
          <cell r="AH385">
            <v>16.5487</v>
          </cell>
          <cell r="AI385">
            <v>16.909102222222224</v>
          </cell>
          <cell r="AJ385">
            <v>1.5939301100145537E-2</v>
          </cell>
          <cell r="AK385">
            <v>0.25344285714286408</v>
          </cell>
          <cell r="AL385">
            <v>15.900499999999999</v>
          </cell>
          <cell r="AM385">
            <v>16.153942857142862</v>
          </cell>
          <cell r="AN385">
            <v>2.4665174187973656E-2</v>
          </cell>
          <cell r="AO385">
            <v>0.18839999999999918</v>
          </cell>
          <cell r="AP385">
            <v>7.6383000000000001</v>
          </cell>
          <cell r="AQ385">
            <v>7.8266999999999989</v>
          </cell>
          <cell r="AR385">
            <v>9.7968156749050038E-3</v>
          </cell>
          <cell r="AS385">
            <v>0.40819999999999684</v>
          </cell>
          <cell r="AT385">
            <v>41.666600000000003</v>
          </cell>
          <cell r="AU385">
            <v>42.074799999999996</v>
          </cell>
          <cell r="AV385">
            <v>2.261928303059314E-2</v>
          </cell>
          <cell r="AW385">
            <v>0.80069999999996655</v>
          </cell>
          <cell r="AX385">
            <v>35.399000000000001</v>
          </cell>
          <cell r="AY385">
            <v>36.199699999999964</v>
          </cell>
          <cell r="AZ385">
            <v>1.6076990819264454E-2</v>
          </cell>
          <cell r="BA385">
            <v>0.12335714285713426</v>
          </cell>
          <cell r="BB385">
            <v>7.6729000000000003</v>
          </cell>
          <cell r="BC385">
            <v>7.7962571428571348</v>
          </cell>
        </row>
        <row r="386">
          <cell r="B386">
            <v>338</v>
          </cell>
          <cell r="C386">
            <v>158</v>
          </cell>
          <cell r="D386">
            <v>2.2123998921827939E-2</v>
          </cell>
          <cell r="E386">
            <v>1.3451944444444435</v>
          </cell>
          <cell r="F386">
            <v>60.802500000000002</v>
          </cell>
          <cell r="G386">
            <v>62.147694444444447</v>
          </cell>
          <cell r="H386">
            <v>3.0816954637059909E-2</v>
          </cell>
          <cell r="I386">
            <v>2.2799399999999941</v>
          </cell>
          <cell r="J386">
            <v>73.9833</v>
          </cell>
          <cell r="K386">
            <v>76.263239999999996</v>
          </cell>
          <cell r="L386">
            <v>3.9799278035622158E-2</v>
          </cell>
          <cell r="M386">
            <v>2.2295555555555537E-2</v>
          </cell>
          <cell r="N386">
            <v>0.56020000000000003</v>
          </cell>
          <cell r="O386">
            <v>0.58249555555555554</v>
          </cell>
          <cell r="P386">
            <v>2.1092914623148648E-2</v>
          </cell>
          <cell r="Q386">
            <v>2.295037777777774</v>
          </cell>
          <cell r="R386">
            <v>108.8061</v>
          </cell>
          <cell r="S386">
            <v>111.10113777777778</v>
          </cell>
          <cell r="T386">
            <v>3.672717244261741E-2</v>
          </cell>
          <cell r="U386">
            <v>1.7652988888888943</v>
          </cell>
          <cell r="V386">
            <v>48.065199999999997</v>
          </cell>
          <cell r="W386">
            <v>49.83049888888889</v>
          </cell>
          <cell r="X386">
            <v>1.5363403656391963E-2</v>
          </cell>
          <cell r="Y386">
            <v>0.70441666666666847</v>
          </cell>
          <cell r="Z386">
            <v>45.850299999999997</v>
          </cell>
          <cell r="AA386">
            <v>46.554716666666664</v>
          </cell>
          <cell r="AB386">
            <v>2.6480794666706102E-2</v>
          </cell>
          <cell r="AC386">
            <v>1.3144722222222243</v>
          </cell>
          <cell r="AD386">
            <v>49.6387</v>
          </cell>
          <cell r="AE386">
            <v>50.953172222222221</v>
          </cell>
          <cell r="AF386">
            <v>2.1916995158397796E-2</v>
          </cell>
          <cell r="AG386">
            <v>0.36269777777777756</v>
          </cell>
          <cell r="AH386">
            <v>16.5487</v>
          </cell>
          <cell r="AI386">
            <v>16.911397777777779</v>
          </cell>
          <cell r="AJ386">
            <v>1.6040825310974487E-2</v>
          </cell>
          <cell r="AK386">
            <v>0.25505714285714987</v>
          </cell>
          <cell r="AL386">
            <v>15.900499999999999</v>
          </cell>
          <cell r="AM386">
            <v>16.155557142857148</v>
          </cell>
          <cell r="AN386">
            <v>2.4822277208279224E-2</v>
          </cell>
          <cell r="AO386">
            <v>0.18959999999999916</v>
          </cell>
          <cell r="AP386">
            <v>7.6383000000000001</v>
          </cell>
          <cell r="AQ386">
            <v>7.8278999999999996</v>
          </cell>
          <cell r="AR386">
            <v>9.8592157747451632E-3</v>
          </cell>
          <cell r="AS386">
            <v>0.41079999999999683</v>
          </cell>
          <cell r="AT386">
            <v>41.666600000000003</v>
          </cell>
          <cell r="AU386">
            <v>42.077399999999997</v>
          </cell>
          <cell r="AV386">
            <v>2.2763354897030044E-2</v>
          </cell>
          <cell r="AW386">
            <v>0.80579999999996643</v>
          </cell>
          <cell r="AX386">
            <v>35.399000000000001</v>
          </cell>
          <cell r="AY386">
            <v>36.20479999999997</v>
          </cell>
          <cell r="AZ386">
            <v>1.6179392034673782E-2</v>
          </cell>
          <cell r="BA386">
            <v>0.12414285714284848</v>
          </cell>
          <cell r="BB386">
            <v>7.6729000000000003</v>
          </cell>
          <cell r="BC386">
            <v>7.7970428571428485</v>
          </cell>
        </row>
        <row r="387">
          <cell r="B387">
            <v>339</v>
          </cell>
          <cell r="C387">
            <v>159</v>
          </cell>
          <cell r="D387">
            <v>2.2264024231459765E-2</v>
          </cell>
          <cell r="E387">
            <v>1.3537083333333324</v>
          </cell>
          <cell r="F387">
            <v>60.802500000000002</v>
          </cell>
          <cell r="G387">
            <v>62.156208333333332</v>
          </cell>
          <cell r="H387">
            <v>3.1011998653750164E-2</v>
          </cell>
          <cell r="I387">
            <v>2.294369999999994</v>
          </cell>
          <cell r="J387">
            <v>73.9833</v>
          </cell>
          <cell r="K387">
            <v>76.277670000000001</v>
          </cell>
          <cell r="L387">
            <v>4.0051172200404578E-2</v>
          </cell>
          <cell r="M387">
            <v>2.2436666666666646E-2</v>
          </cell>
          <cell r="N387">
            <v>0.56020000000000003</v>
          </cell>
          <cell r="O387">
            <v>0.58263666666666669</v>
          </cell>
          <cell r="P387">
            <v>2.122641408278883E-2</v>
          </cell>
          <cell r="Q387">
            <v>2.3095633333333296</v>
          </cell>
          <cell r="R387">
            <v>108.8061</v>
          </cell>
          <cell r="S387">
            <v>111.11566333333333</v>
          </cell>
          <cell r="T387">
            <v>3.6959622901114986E-2</v>
          </cell>
          <cell r="U387">
            <v>1.776471666666672</v>
          </cell>
          <cell r="V387">
            <v>48.065199999999997</v>
          </cell>
          <cell r="W387">
            <v>49.84167166666667</v>
          </cell>
          <cell r="X387">
            <v>1.5460640388394443E-2</v>
          </cell>
          <cell r="Y387">
            <v>0.7088750000000017</v>
          </cell>
          <cell r="Z387">
            <v>45.850299999999997</v>
          </cell>
          <cell r="AA387">
            <v>46.559174999999996</v>
          </cell>
          <cell r="AB387">
            <v>2.6648394632951079E-2</v>
          </cell>
          <cell r="AC387">
            <v>1.3227916666666686</v>
          </cell>
          <cell r="AD387">
            <v>49.6387</v>
          </cell>
          <cell r="AE387">
            <v>50.961491666666667</v>
          </cell>
          <cell r="AF387">
            <v>2.2055710317628159E-2</v>
          </cell>
          <cell r="AG387">
            <v>0.36499333333333311</v>
          </cell>
          <cell r="AH387">
            <v>16.5487</v>
          </cell>
          <cell r="AI387">
            <v>16.913693333333335</v>
          </cell>
          <cell r="AJ387">
            <v>1.6142349521803441E-2</v>
          </cell>
          <cell r="AK387">
            <v>0.2566714285714356</v>
          </cell>
          <cell r="AL387">
            <v>15.900499999999999</v>
          </cell>
          <cell r="AM387">
            <v>16.157171428571434</v>
          </cell>
          <cell r="AN387">
            <v>2.4979380228584785E-2</v>
          </cell>
          <cell r="AO387">
            <v>0.19079999999999916</v>
          </cell>
          <cell r="AP387">
            <v>7.6383000000000001</v>
          </cell>
          <cell r="AQ387">
            <v>7.8290999999999995</v>
          </cell>
          <cell r="AR387">
            <v>9.9216158745853225E-3</v>
          </cell>
          <cell r="AS387">
            <v>0.41339999999999688</v>
          </cell>
          <cell r="AT387">
            <v>41.666600000000003</v>
          </cell>
          <cell r="AU387">
            <v>42.08</v>
          </cell>
          <cell r="AV387">
            <v>2.2907426763466941E-2</v>
          </cell>
          <cell r="AW387">
            <v>0.8108999999999662</v>
          </cell>
          <cell r="AX387">
            <v>35.399000000000001</v>
          </cell>
          <cell r="AY387">
            <v>36.209899999999969</v>
          </cell>
          <cell r="AZ387">
            <v>1.6281793250083113E-2</v>
          </cell>
          <cell r="BA387">
            <v>0.12492857142856272</v>
          </cell>
          <cell r="BB387">
            <v>7.6729000000000003</v>
          </cell>
          <cell r="BC387">
            <v>7.7978285714285631</v>
          </cell>
        </row>
        <row r="388">
          <cell r="B388">
            <v>340</v>
          </cell>
          <cell r="C388">
            <v>160</v>
          </cell>
          <cell r="D388">
            <v>2.2404049541091587E-2</v>
          </cell>
          <cell r="E388">
            <v>1.3622222222222211</v>
          </cell>
          <cell r="F388">
            <v>60.802500000000002</v>
          </cell>
          <cell r="G388">
            <v>62.164722222222224</v>
          </cell>
          <cell r="H388">
            <v>3.1207042670440416E-2</v>
          </cell>
          <cell r="I388">
            <v>2.308799999999994</v>
          </cell>
          <cell r="J388">
            <v>73.9833</v>
          </cell>
          <cell r="K388">
            <v>76.292099999999991</v>
          </cell>
          <cell r="L388">
            <v>4.0303066365186997E-2</v>
          </cell>
          <cell r="M388">
            <v>2.2577777777777759E-2</v>
          </cell>
          <cell r="N388">
            <v>0.56020000000000003</v>
          </cell>
          <cell r="O388">
            <v>0.58277777777777784</v>
          </cell>
          <cell r="P388">
            <v>2.1359913542429013E-2</v>
          </cell>
          <cell r="Q388">
            <v>2.3240888888888853</v>
          </cell>
          <cell r="R388">
            <v>108.8061</v>
          </cell>
          <cell r="S388">
            <v>111.13018888888888</v>
          </cell>
          <cell r="T388">
            <v>3.7192073359612568E-2</v>
          </cell>
          <cell r="U388">
            <v>1.7876444444444499</v>
          </cell>
          <cell r="V388">
            <v>48.065199999999997</v>
          </cell>
          <cell r="W388">
            <v>49.85284444444445</v>
          </cell>
          <cell r="X388">
            <v>1.5557877120396925E-2</v>
          </cell>
          <cell r="Y388">
            <v>0.71333333333333515</v>
          </cell>
          <cell r="Z388">
            <v>45.850299999999997</v>
          </cell>
          <cell r="AA388">
            <v>46.563633333333335</v>
          </cell>
          <cell r="AB388">
            <v>2.6815994599196053E-2</v>
          </cell>
          <cell r="AC388">
            <v>1.3311111111111131</v>
          </cell>
          <cell r="AD388">
            <v>49.6387</v>
          </cell>
          <cell r="AE388">
            <v>50.969811111111113</v>
          </cell>
          <cell r="AF388">
            <v>2.2194425476858529E-2</v>
          </cell>
          <cell r="AG388">
            <v>0.36728888888888872</v>
          </cell>
          <cell r="AH388">
            <v>16.5487</v>
          </cell>
          <cell r="AI388">
            <v>16.91598888888889</v>
          </cell>
          <cell r="AJ388">
            <v>1.6243873732632395E-2</v>
          </cell>
          <cell r="AK388">
            <v>0.25828571428572139</v>
          </cell>
          <cell r="AL388">
            <v>15.900499999999999</v>
          </cell>
          <cell r="AM388">
            <v>16.15878571428572</v>
          </cell>
          <cell r="AN388">
            <v>2.513648324889035E-2</v>
          </cell>
          <cell r="AO388">
            <v>0.19199999999999914</v>
          </cell>
          <cell r="AP388">
            <v>7.6383000000000001</v>
          </cell>
          <cell r="AQ388">
            <v>7.8302999999999994</v>
          </cell>
          <cell r="AR388">
            <v>9.9840159744254819E-3</v>
          </cell>
          <cell r="AS388">
            <v>0.41599999999999682</v>
          </cell>
          <cell r="AT388">
            <v>41.666600000000003</v>
          </cell>
          <cell r="AU388">
            <v>42.082599999999999</v>
          </cell>
          <cell r="AV388">
            <v>2.3051498629903838E-2</v>
          </cell>
          <cell r="AW388">
            <v>0.81599999999996597</v>
          </cell>
          <cell r="AX388">
            <v>35.399000000000001</v>
          </cell>
          <cell r="AY388">
            <v>36.214999999999968</v>
          </cell>
          <cell r="AZ388">
            <v>1.6384194465492437E-2</v>
          </cell>
          <cell r="BA388">
            <v>0.12571428571427695</v>
          </cell>
          <cell r="BB388">
            <v>7.6729000000000003</v>
          </cell>
          <cell r="BC388">
            <v>7.7986142857142768</v>
          </cell>
        </row>
        <row r="389">
          <cell r="B389">
            <v>341</v>
          </cell>
          <cell r="C389">
            <v>161</v>
          </cell>
          <cell r="D389">
            <v>2.2544074850723409E-2</v>
          </cell>
          <cell r="E389">
            <v>1.37073611111111</v>
          </cell>
          <cell r="F389">
            <v>60.802500000000002</v>
          </cell>
          <cell r="G389">
            <v>62.173236111111109</v>
          </cell>
          <cell r="H389">
            <v>3.1402086687130661E-2</v>
          </cell>
          <cell r="I389">
            <v>2.3232299999999939</v>
          </cell>
          <cell r="J389">
            <v>73.9833</v>
          </cell>
          <cell r="K389">
            <v>76.306529999999995</v>
          </cell>
          <cell r="L389">
            <v>4.0554960529969417E-2</v>
          </cell>
          <cell r="M389">
            <v>2.2718888888888872E-2</v>
          </cell>
          <cell r="N389">
            <v>0.56020000000000003</v>
          </cell>
          <cell r="O389">
            <v>0.58291888888888888</v>
          </cell>
          <cell r="P389">
            <v>2.1493413002069191E-2</v>
          </cell>
          <cell r="Q389">
            <v>2.3386144444444406</v>
          </cell>
          <cell r="R389">
            <v>108.8061</v>
          </cell>
          <cell r="S389">
            <v>111.14471444444445</v>
          </cell>
          <cell r="T389">
            <v>3.742452381811015E-2</v>
          </cell>
          <cell r="U389">
            <v>1.7988172222222276</v>
          </cell>
          <cell r="V389">
            <v>48.065199999999997</v>
          </cell>
          <cell r="W389">
            <v>49.864017222222223</v>
          </cell>
          <cell r="X389">
            <v>1.5655113852399406E-2</v>
          </cell>
          <cell r="Y389">
            <v>0.71779166666666849</v>
          </cell>
          <cell r="Z389">
            <v>45.850299999999997</v>
          </cell>
          <cell r="AA389">
            <v>46.568091666666668</v>
          </cell>
          <cell r="AB389">
            <v>2.6983594565441027E-2</v>
          </cell>
          <cell r="AC389">
            <v>1.3394305555555577</v>
          </cell>
          <cell r="AD389">
            <v>49.6387</v>
          </cell>
          <cell r="AE389">
            <v>50.978130555555559</v>
          </cell>
          <cell r="AF389">
            <v>2.2333140636088895E-2</v>
          </cell>
          <cell r="AG389">
            <v>0.36958444444444427</v>
          </cell>
          <cell r="AH389">
            <v>16.5487</v>
          </cell>
          <cell r="AI389">
            <v>16.918284444444446</v>
          </cell>
          <cell r="AJ389">
            <v>1.6345397943461345E-2</v>
          </cell>
          <cell r="AK389">
            <v>0.25990000000000713</v>
          </cell>
          <cell r="AL389">
            <v>15.900499999999999</v>
          </cell>
          <cell r="AM389">
            <v>16.160400000000006</v>
          </cell>
          <cell r="AN389">
            <v>2.5293586269195915E-2</v>
          </cell>
          <cell r="AO389">
            <v>0.19319999999999915</v>
          </cell>
          <cell r="AP389">
            <v>7.6383000000000001</v>
          </cell>
          <cell r="AQ389">
            <v>7.8314999999999992</v>
          </cell>
          <cell r="AR389">
            <v>1.0046416074265641E-2</v>
          </cell>
          <cell r="AS389">
            <v>0.41859999999999675</v>
          </cell>
          <cell r="AT389">
            <v>41.666600000000003</v>
          </cell>
          <cell r="AU389">
            <v>42.0852</v>
          </cell>
          <cell r="AV389">
            <v>2.3195570496340738E-2</v>
          </cell>
          <cell r="AW389">
            <v>0.82109999999996575</v>
          </cell>
          <cell r="AX389">
            <v>35.399000000000001</v>
          </cell>
          <cell r="AY389">
            <v>36.220099999999967</v>
          </cell>
          <cell r="AZ389">
            <v>1.6486595680901765E-2</v>
          </cell>
          <cell r="BA389">
            <v>0.12649999999999118</v>
          </cell>
          <cell r="BB389">
            <v>7.6729000000000003</v>
          </cell>
          <cell r="BC389">
            <v>7.7993999999999915</v>
          </cell>
        </row>
        <row r="390">
          <cell r="B390">
            <v>342</v>
          </cell>
          <cell r="C390">
            <v>162</v>
          </cell>
          <cell r="D390">
            <v>2.2684100160355231E-2</v>
          </cell>
          <cell r="E390">
            <v>1.379249999999999</v>
          </cell>
          <cell r="F390">
            <v>60.802500000000002</v>
          </cell>
          <cell r="G390">
            <v>62.181750000000001</v>
          </cell>
          <cell r="H390">
            <v>3.1597130703820912E-2</v>
          </cell>
          <cell r="I390">
            <v>2.3376599999999939</v>
          </cell>
          <cell r="J390">
            <v>73.9833</v>
          </cell>
          <cell r="K390">
            <v>76.320959999999999</v>
          </cell>
          <cell r="L390">
            <v>4.0806854694751836E-2</v>
          </cell>
          <cell r="M390">
            <v>2.2859999999999978E-2</v>
          </cell>
          <cell r="N390">
            <v>0.56020000000000003</v>
          </cell>
          <cell r="O390">
            <v>0.58306000000000002</v>
          </cell>
          <cell r="P390">
            <v>2.1626912461709374E-2</v>
          </cell>
          <cell r="Q390">
            <v>2.3531399999999962</v>
          </cell>
          <cell r="R390">
            <v>108.8061</v>
          </cell>
          <cell r="S390">
            <v>111.15924</v>
          </cell>
          <cell r="T390">
            <v>3.7656974276607719E-2</v>
          </cell>
          <cell r="U390">
            <v>1.8099900000000053</v>
          </cell>
          <cell r="V390">
            <v>48.065199999999997</v>
          </cell>
          <cell r="W390">
            <v>49.875190000000003</v>
          </cell>
          <cell r="X390">
            <v>1.5752350584401886E-2</v>
          </cell>
          <cell r="Y390">
            <v>0.72225000000000183</v>
          </cell>
          <cell r="Z390">
            <v>45.850299999999997</v>
          </cell>
          <cell r="AA390">
            <v>46.57255</v>
          </cell>
          <cell r="AB390">
            <v>2.7151194531686004E-2</v>
          </cell>
          <cell r="AC390">
            <v>1.347750000000002</v>
          </cell>
          <cell r="AD390">
            <v>49.6387</v>
          </cell>
          <cell r="AE390">
            <v>50.986450000000005</v>
          </cell>
          <cell r="AF390">
            <v>2.2471855795319257E-2</v>
          </cell>
          <cell r="AG390">
            <v>0.37187999999999988</v>
          </cell>
          <cell r="AH390">
            <v>16.5487</v>
          </cell>
          <cell r="AI390">
            <v>16.920580000000001</v>
          </cell>
          <cell r="AJ390">
            <v>1.6446922154290299E-2</v>
          </cell>
          <cell r="AK390">
            <v>0.26151428571429286</v>
          </cell>
          <cell r="AL390">
            <v>15.900499999999999</v>
          </cell>
          <cell r="AM390">
            <v>16.162014285714292</v>
          </cell>
          <cell r="AN390">
            <v>2.545068928950148E-2</v>
          </cell>
          <cell r="AO390">
            <v>0.19439999999999916</v>
          </cell>
          <cell r="AP390">
            <v>7.6383000000000001</v>
          </cell>
          <cell r="AQ390">
            <v>7.8326999999999991</v>
          </cell>
          <cell r="AR390">
            <v>1.0108816174105801E-2</v>
          </cell>
          <cell r="AS390">
            <v>0.4211999999999968</v>
          </cell>
          <cell r="AT390">
            <v>41.666600000000003</v>
          </cell>
          <cell r="AU390">
            <v>42.087800000000001</v>
          </cell>
          <cell r="AV390">
            <v>2.3339642362777635E-2</v>
          </cell>
          <cell r="AW390">
            <v>0.82619999999996552</v>
          </cell>
          <cell r="AX390">
            <v>35.399000000000001</v>
          </cell>
          <cell r="AY390">
            <v>36.225199999999965</v>
          </cell>
          <cell r="AZ390">
            <v>1.6588996896311093E-2</v>
          </cell>
          <cell r="BA390">
            <v>0.1272857142857054</v>
          </cell>
          <cell r="BB390">
            <v>7.6729000000000003</v>
          </cell>
          <cell r="BC390">
            <v>7.8001857142857061</v>
          </cell>
        </row>
        <row r="391">
          <cell r="B391">
            <v>343</v>
          </cell>
          <cell r="C391">
            <v>163</v>
          </cell>
          <cell r="D391">
            <v>2.2824125469987053E-2</v>
          </cell>
          <cell r="E391">
            <v>1.3877638888888879</v>
          </cell>
          <cell r="F391">
            <v>60.802500000000002</v>
          </cell>
          <cell r="G391">
            <v>62.190263888888893</v>
          </cell>
          <cell r="H391">
            <v>3.1792174720511171E-2</v>
          </cell>
          <cell r="I391">
            <v>2.3520899999999938</v>
          </cell>
          <cell r="J391">
            <v>73.9833</v>
          </cell>
          <cell r="K391">
            <v>76.33538999999999</v>
          </cell>
          <cell r="L391">
            <v>4.1058748859534255E-2</v>
          </cell>
          <cell r="M391">
            <v>2.300111111111109E-2</v>
          </cell>
          <cell r="N391">
            <v>0.56020000000000003</v>
          </cell>
          <cell r="O391">
            <v>0.58320111111111117</v>
          </cell>
          <cell r="P391">
            <v>2.1760411921349556E-2</v>
          </cell>
          <cell r="Q391">
            <v>2.3676655555555519</v>
          </cell>
          <cell r="R391">
            <v>108.8061</v>
          </cell>
          <cell r="S391">
            <v>111.17376555555555</v>
          </cell>
          <cell r="T391">
            <v>3.7889424735105301E-2</v>
          </cell>
          <cell r="U391">
            <v>1.8211627777777832</v>
          </cell>
          <cell r="V391">
            <v>48.065199999999997</v>
          </cell>
          <cell r="W391">
            <v>49.886362777777784</v>
          </cell>
          <cell r="X391">
            <v>1.5849587316404366E-2</v>
          </cell>
          <cell r="Y391">
            <v>0.72670833333333507</v>
          </cell>
          <cell r="Z391">
            <v>45.850299999999997</v>
          </cell>
          <cell r="AA391">
            <v>46.577008333333332</v>
          </cell>
          <cell r="AB391">
            <v>2.7318794497930978E-2</v>
          </cell>
          <cell r="AC391">
            <v>1.3560694444444465</v>
          </cell>
          <cell r="AD391">
            <v>49.6387</v>
          </cell>
          <cell r="AE391">
            <v>50.994769444444444</v>
          </cell>
          <cell r="AF391">
            <v>2.2610570954549623E-2</v>
          </cell>
          <cell r="AG391">
            <v>0.37417555555555537</v>
          </cell>
          <cell r="AH391">
            <v>16.5487</v>
          </cell>
          <cell r="AI391">
            <v>16.922875555555557</v>
          </cell>
          <cell r="AJ391">
            <v>1.6548446365119252E-2</v>
          </cell>
          <cell r="AK391">
            <v>0.26312857142857865</v>
          </cell>
          <cell r="AL391">
            <v>15.900499999999999</v>
          </cell>
          <cell r="AM391">
            <v>16.163628571428578</v>
          </cell>
          <cell r="AN391">
            <v>2.5607792309807042E-2</v>
          </cell>
          <cell r="AO391">
            <v>0.19559999999999914</v>
          </cell>
          <cell r="AP391">
            <v>7.6383000000000001</v>
          </cell>
          <cell r="AQ391">
            <v>7.833899999999999</v>
          </cell>
          <cell r="AR391">
            <v>1.017121627394596E-2</v>
          </cell>
          <cell r="AS391">
            <v>0.42379999999999679</v>
          </cell>
          <cell r="AT391">
            <v>41.666600000000003</v>
          </cell>
          <cell r="AU391">
            <v>42.090400000000002</v>
          </cell>
          <cell r="AV391">
            <v>2.3483714229214536E-2</v>
          </cell>
          <cell r="AW391">
            <v>0.83129999999996529</v>
          </cell>
          <cell r="AX391">
            <v>35.399000000000001</v>
          </cell>
          <cell r="AY391">
            <v>36.230299999999964</v>
          </cell>
          <cell r="AZ391">
            <v>1.6691398111720421E-2</v>
          </cell>
          <cell r="BA391">
            <v>0.12807142857141965</v>
          </cell>
          <cell r="BB391">
            <v>7.6729000000000003</v>
          </cell>
          <cell r="BC391">
            <v>7.8009714285714198</v>
          </cell>
        </row>
        <row r="392">
          <cell r="B392">
            <v>344</v>
          </cell>
          <cell r="C392">
            <v>164</v>
          </cell>
          <cell r="D392">
            <v>2.2964150779618872E-2</v>
          </cell>
          <cell r="E392">
            <v>1.3962777777777768</v>
          </cell>
          <cell r="F392">
            <v>60.802500000000002</v>
          </cell>
          <cell r="G392">
            <v>62.198777777777778</v>
          </cell>
          <cell r="H392">
            <v>3.1987218737201423E-2</v>
          </cell>
          <cell r="I392">
            <v>2.3665199999999937</v>
          </cell>
          <cell r="J392">
            <v>73.9833</v>
          </cell>
          <cell r="K392">
            <v>76.349819999999994</v>
          </cell>
          <cell r="L392">
            <v>4.1310643024316668E-2</v>
          </cell>
          <cell r="M392">
            <v>2.3142222222222199E-2</v>
          </cell>
          <cell r="N392">
            <v>0.56020000000000003</v>
          </cell>
          <cell r="O392">
            <v>0.58334222222222221</v>
          </cell>
          <cell r="P392">
            <v>2.1893911380989735E-2</v>
          </cell>
          <cell r="Q392">
            <v>2.3821911111111072</v>
          </cell>
          <cell r="R392">
            <v>108.8061</v>
          </cell>
          <cell r="S392">
            <v>111.18829111111111</v>
          </cell>
          <cell r="T392">
            <v>3.8121875193602883E-2</v>
          </cell>
          <cell r="U392">
            <v>1.8323355555555609</v>
          </cell>
          <cell r="V392">
            <v>48.065199999999997</v>
          </cell>
          <cell r="W392">
            <v>49.897535555555557</v>
          </cell>
          <cell r="X392">
            <v>1.5946824048406846E-2</v>
          </cell>
          <cell r="Y392">
            <v>0.73116666666666852</v>
          </cell>
          <cell r="Z392">
            <v>45.850299999999997</v>
          </cell>
          <cell r="AA392">
            <v>46.581466666666664</v>
          </cell>
          <cell r="AB392">
            <v>2.7486394464175952E-2</v>
          </cell>
          <cell r="AC392">
            <v>1.3643888888888909</v>
          </cell>
          <cell r="AD392">
            <v>49.6387</v>
          </cell>
          <cell r="AE392">
            <v>51.00308888888889</v>
          </cell>
          <cell r="AF392">
            <v>2.2749286113779989E-2</v>
          </cell>
          <cell r="AG392">
            <v>0.37647111111111092</v>
          </cell>
          <cell r="AH392">
            <v>16.5487</v>
          </cell>
          <cell r="AI392">
            <v>16.925171111111112</v>
          </cell>
          <cell r="AJ392">
            <v>1.6649970575948202E-2</v>
          </cell>
          <cell r="AK392">
            <v>0.26474285714286439</v>
          </cell>
          <cell r="AL392">
            <v>15.900499999999999</v>
          </cell>
          <cell r="AM392">
            <v>16.165242857142864</v>
          </cell>
          <cell r="AN392">
            <v>2.576489533011261E-2</v>
          </cell>
          <cell r="AO392">
            <v>0.19679999999999914</v>
          </cell>
          <cell r="AP392">
            <v>7.6383000000000001</v>
          </cell>
          <cell r="AQ392">
            <v>7.8350999999999988</v>
          </cell>
          <cell r="AR392">
            <v>1.0233616373786119E-2</v>
          </cell>
          <cell r="AS392">
            <v>0.42639999999999673</v>
          </cell>
          <cell r="AT392">
            <v>41.666600000000003</v>
          </cell>
          <cell r="AU392">
            <v>42.092999999999996</v>
          </cell>
          <cell r="AV392">
            <v>2.3627786095651436E-2</v>
          </cell>
          <cell r="AW392">
            <v>0.83639999999996506</v>
          </cell>
          <cell r="AX392">
            <v>35.399000000000001</v>
          </cell>
          <cell r="AY392">
            <v>36.235399999999963</v>
          </cell>
          <cell r="AZ392">
            <v>1.6793799327129749E-2</v>
          </cell>
          <cell r="BA392">
            <v>0.12885714285713387</v>
          </cell>
          <cell r="BB392">
            <v>7.6729000000000003</v>
          </cell>
          <cell r="BC392">
            <v>7.8017571428571344</v>
          </cell>
        </row>
        <row r="393">
          <cell r="B393">
            <v>345</v>
          </cell>
          <cell r="C393">
            <v>165</v>
          </cell>
          <cell r="D393">
            <v>2.3104176089250694E-2</v>
          </cell>
          <cell r="E393">
            <v>1.4047916666666656</v>
          </cell>
          <cell r="F393">
            <v>60.802500000000002</v>
          </cell>
          <cell r="G393">
            <v>62.20729166666667</v>
          </cell>
          <cell r="H393">
            <v>3.2182262753891674E-2</v>
          </cell>
          <cell r="I393">
            <v>2.3809499999999937</v>
          </cell>
          <cell r="J393">
            <v>73.9833</v>
          </cell>
          <cell r="K393">
            <v>76.364249999999998</v>
          </cell>
          <cell r="L393">
            <v>4.1562537189099087E-2</v>
          </cell>
          <cell r="M393">
            <v>2.3283333333333312E-2</v>
          </cell>
          <cell r="N393">
            <v>0.56020000000000003</v>
          </cell>
          <cell r="O393">
            <v>0.58348333333333335</v>
          </cell>
          <cell r="P393">
            <v>2.2027410840629917E-2</v>
          </cell>
          <cell r="Q393">
            <v>2.3967166666666628</v>
          </cell>
          <cell r="R393">
            <v>108.8061</v>
          </cell>
          <cell r="S393">
            <v>111.20281666666666</v>
          </cell>
          <cell r="T393">
            <v>3.8354325652100459E-2</v>
          </cell>
          <cell r="U393">
            <v>1.8435083333333391</v>
          </cell>
          <cell r="V393">
            <v>48.065199999999997</v>
          </cell>
          <cell r="W393">
            <v>49.908708333333337</v>
          </cell>
          <cell r="X393">
            <v>1.604406078040933E-2</v>
          </cell>
          <cell r="Y393">
            <v>0.73562500000000186</v>
          </cell>
          <cell r="Z393">
            <v>45.850299999999997</v>
          </cell>
          <cell r="AA393">
            <v>46.585924999999996</v>
          </cell>
          <cell r="AB393">
            <v>2.7653994430420929E-2</v>
          </cell>
          <cell r="AC393">
            <v>1.3727083333333354</v>
          </cell>
          <cell r="AD393">
            <v>49.6387</v>
          </cell>
          <cell r="AE393">
            <v>51.011408333333335</v>
          </cell>
          <cell r="AF393">
            <v>2.2888001273010352E-2</v>
          </cell>
          <cell r="AG393">
            <v>0.37876666666666647</v>
          </cell>
          <cell r="AH393">
            <v>16.5487</v>
          </cell>
          <cell r="AI393">
            <v>16.927466666666668</v>
          </cell>
          <cell r="AJ393">
            <v>1.6751494786777156E-2</v>
          </cell>
          <cell r="AK393">
            <v>0.26635714285715018</v>
          </cell>
          <cell r="AL393">
            <v>15.900499999999999</v>
          </cell>
          <cell r="AM393">
            <v>16.16685714285715</v>
          </cell>
          <cell r="AN393">
            <v>2.5921998350418175E-2</v>
          </cell>
          <cell r="AO393">
            <v>0.19799999999999912</v>
          </cell>
          <cell r="AP393">
            <v>7.6383000000000001</v>
          </cell>
          <cell r="AQ393">
            <v>7.8362999999999996</v>
          </cell>
          <cell r="AR393">
            <v>1.0296016473626279E-2</v>
          </cell>
          <cell r="AS393">
            <v>0.42899999999999666</v>
          </cell>
          <cell r="AT393">
            <v>41.666600000000003</v>
          </cell>
          <cell r="AU393">
            <v>42.095599999999997</v>
          </cell>
          <cell r="AV393">
            <v>2.3771857962088333E-2</v>
          </cell>
          <cell r="AW393">
            <v>0.84149999999996494</v>
          </cell>
          <cell r="AX393">
            <v>35.399000000000001</v>
          </cell>
          <cell r="AY393">
            <v>36.240499999999969</v>
          </cell>
          <cell r="AZ393">
            <v>1.6896200542539076E-2</v>
          </cell>
          <cell r="BA393">
            <v>0.12964285714284809</v>
          </cell>
          <cell r="BB393">
            <v>7.6729000000000003</v>
          </cell>
          <cell r="BC393">
            <v>7.8025428571428481</v>
          </cell>
        </row>
        <row r="394">
          <cell r="B394">
            <v>346</v>
          </cell>
          <cell r="C394">
            <v>166</v>
          </cell>
          <cell r="D394">
            <v>2.3244201398882516E-2</v>
          </cell>
          <cell r="E394">
            <v>1.4133055555555545</v>
          </cell>
          <cell r="F394">
            <v>60.802500000000002</v>
          </cell>
          <cell r="G394">
            <v>62.215805555555555</v>
          </cell>
          <cell r="H394">
            <v>3.2377306770581926E-2</v>
          </cell>
          <cell r="I394">
            <v>2.3953799999999936</v>
          </cell>
          <cell r="J394">
            <v>73.9833</v>
          </cell>
          <cell r="K394">
            <v>76.378679999999989</v>
          </cell>
          <cell r="L394">
            <v>4.1814431353881513E-2</v>
          </cell>
          <cell r="M394">
            <v>2.3424444444444425E-2</v>
          </cell>
          <cell r="N394">
            <v>0.56020000000000003</v>
          </cell>
          <cell r="O394">
            <v>0.5836244444444445</v>
          </cell>
          <cell r="P394">
            <v>2.2160910300270099E-2</v>
          </cell>
          <cell r="Q394">
            <v>2.4112422222222185</v>
          </cell>
          <cell r="R394">
            <v>108.8061</v>
          </cell>
          <cell r="S394">
            <v>111.21734222222221</v>
          </cell>
          <cell r="T394">
            <v>3.8586776110598041E-2</v>
          </cell>
          <cell r="U394">
            <v>1.8546811111111168</v>
          </cell>
          <cell r="V394">
            <v>48.065199999999997</v>
          </cell>
          <cell r="W394">
            <v>49.919881111111117</v>
          </cell>
          <cell r="X394">
            <v>1.614129751241181E-2</v>
          </cell>
          <cell r="Y394">
            <v>0.74008333333333509</v>
          </cell>
          <cell r="Z394">
            <v>45.850299999999997</v>
          </cell>
          <cell r="AA394">
            <v>46.590383333333335</v>
          </cell>
          <cell r="AB394">
            <v>2.7821594396665903E-2</v>
          </cell>
          <cell r="AC394">
            <v>1.38102777777778</v>
          </cell>
          <cell r="AD394">
            <v>49.6387</v>
          </cell>
          <cell r="AE394">
            <v>51.019727777777781</v>
          </cell>
          <cell r="AF394">
            <v>2.3026716432240725E-2</v>
          </cell>
          <cell r="AG394">
            <v>0.38106222222222197</v>
          </cell>
          <cell r="AH394">
            <v>16.5487</v>
          </cell>
          <cell r="AI394">
            <v>16.929762222222223</v>
          </cell>
          <cell r="AJ394">
            <v>1.685301899760611E-2</v>
          </cell>
          <cell r="AK394">
            <v>0.26797142857143591</v>
          </cell>
          <cell r="AL394">
            <v>15.900499999999999</v>
          </cell>
          <cell r="AM394">
            <v>16.168471428571436</v>
          </cell>
          <cell r="AN394">
            <v>2.607910137072374E-2</v>
          </cell>
          <cell r="AO394">
            <v>0.19919999999999913</v>
          </cell>
          <cell r="AP394">
            <v>7.6383000000000001</v>
          </cell>
          <cell r="AQ394">
            <v>7.8374999999999995</v>
          </cell>
          <cell r="AR394">
            <v>1.0358416573466438E-2</v>
          </cell>
          <cell r="AS394">
            <v>0.43159999999999671</v>
          </cell>
          <cell r="AT394">
            <v>41.666600000000003</v>
          </cell>
          <cell r="AU394">
            <v>42.098199999999999</v>
          </cell>
          <cell r="AV394">
            <v>2.3915929828525233E-2</v>
          </cell>
          <cell r="AW394">
            <v>0.84659999999996471</v>
          </cell>
          <cell r="AX394">
            <v>35.399000000000001</v>
          </cell>
          <cell r="AY394">
            <v>36.245599999999968</v>
          </cell>
          <cell r="AZ394">
            <v>1.6998601757948404E-2</v>
          </cell>
          <cell r="BA394">
            <v>0.13042857142856232</v>
          </cell>
          <cell r="BB394">
            <v>7.6729000000000003</v>
          </cell>
          <cell r="BC394">
            <v>7.8033285714285627</v>
          </cell>
        </row>
        <row r="395">
          <cell r="B395">
            <v>347</v>
          </cell>
          <cell r="C395">
            <v>167</v>
          </cell>
          <cell r="D395">
            <v>2.3384226708514345E-2</v>
          </cell>
          <cell r="E395">
            <v>1.4218194444444434</v>
          </cell>
          <cell r="F395">
            <v>60.802500000000002</v>
          </cell>
          <cell r="G395">
            <v>62.224319444444447</v>
          </cell>
          <cell r="H395">
            <v>3.2572350787272178E-2</v>
          </cell>
          <cell r="I395">
            <v>2.4098099999999936</v>
          </cell>
          <cell r="J395">
            <v>73.9833</v>
          </cell>
          <cell r="K395">
            <v>76.393109999999993</v>
          </cell>
          <cell r="L395">
            <v>4.2066325518663926E-2</v>
          </cell>
          <cell r="M395">
            <v>2.3565555555555534E-2</v>
          </cell>
          <cell r="N395">
            <v>0.56020000000000003</v>
          </cell>
          <cell r="O395">
            <v>0.58376555555555554</v>
          </cell>
          <cell r="P395">
            <v>2.2294409759910282E-2</v>
          </cell>
          <cell r="Q395">
            <v>2.4257677777777737</v>
          </cell>
          <cell r="R395">
            <v>108.8061</v>
          </cell>
          <cell r="S395">
            <v>111.23186777777778</v>
          </cell>
          <cell r="T395">
            <v>3.8819226569095616E-2</v>
          </cell>
          <cell r="U395">
            <v>1.8658538888888947</v>
          </cell>
          <cell r="V395">
            <v>48.065199999999997</v>
          </cell>
          <cell r="W395">
            <v>49.93105388888889</v>
          </cell>
          <cell r="X395">
            <v>1.623853424441429E-2</v>
          </cell>
          <cell r="Y395">
            <v>0.74454166666666843</v>
          </cell>
          <cell r="Z395">
            <v>45.850299999999997</v>
          </cell>
          <cell r="AA395">
            <v>46.594841666666667</v>
          </cell>
          <cell r="AB395">
            <v>2.7989194362910884E-2</v>
          </cell>
          <cell r="AC395">
            <v>1.3893472222222243</v>
          </cell>
          <cell r="AD395">
            <v>49.6387</v>
          </cell>
          <cell r="AE395">
            <v>51.028047222222227</v>
          </cell>
          <cell r="AF395">
            <v>2.3165431591471088E-2</v>
          </cell>
          <cell r="AG395">
            <v>0.38335777777777758</v>
          </cell>
          <cell r="AH395">
            <v>16.5487</v>
          </cell>
          <cell r="AI395">
            <v>16.932057777777779</v>
          </cell>
          <cell r="AJ395">
            <v>1.695454320843506E-2</v>
          </cell>
          <cell r="AK395">
            <v>0.2695857142857217</v>
          </cell>
          <cell r="AL395">
            <v>15.900499999999999</v>
          </cell>
          <cell r="AM395">
            <v>16.170085714285722</v>
          </cell>
          <cell r="AN395">
            <v>2.6236204391029305E-2</v>
          </cell>
          <cell r="AO395">
            <v>0.20039999999999911</v>
          </cell>
          <cell r="AP395">
            <v>7.6383000000000001</v>
          </cell>
          <cell r="AQ395">
            <v>7.8386999999999993</v>
          </cell>
          <cell r="AR395">
            <v>1.0420816673306596E-2</v>
          </cell>
          <cell r="AS395">
            <v>0.4341999999999967</v>
          </cell>
          <cell r="AT395">
            <v>41.666600000000003</v>
          </cell>
          <cell r="AU395">
            <v>42.1008</v>
          </cell>
          <cell r="AV395">
            <v>2.4060001694962134E-2</v>
          </cell>
          <cell r="AW395">
            <v>0.85169999999996449</v>
          </cell>
          <cell r="AX395">
            <v>35.399000000000001</v>
          </cell>
          <cell r="AY395">
            <v>36.250699999999966</v>
          </cell>
          <cell r="AZ395">
            <v>1.7101002973357732E-2</v>
          </cell>
          <cell r="BA395">
            <v>0.13121428571427657</v>
          </cell>
          <cell r="BB395">
            <v>7.6729000000000003</v>
          </cell>
          <cell r="BC395">
            <v>7.8041142857142765</v>
          </cell>
        </row>
        <row r="396">
          <cell r="B396">
            <v>348</v>
          </cell>
          <cell r="C396">
            <v>168</v>
          </cell>
          <cell r="D396">
            <v>2.3524252018146168E-2</v>
          </cell>
          <cell r="E396">
            <v>1.4303333333333323</v>
          </cell>
          <cell r="F396">
            <v>60.802500000000002</v>
          </cell>
          <cell r="G396">
            <v>62.232833333333332</v>
          </cell>
          <cell r="H396">
            <v>3.276739480396243E-2</v>
          </cell>
          <cell r="I396">
            <v>2.4242399999999935</v>
          </cell>
          <cell r="J396">
            <v>73.9833</v>
          </cell>
          <cell r="K396">
            <v>76.407539999999997</v>
          </cell>
          <cell r="L396">
            <v>4.2318219683446345E-2</v>
          </cell>
          <cell r="M396">
            <v>2.3706666666666647E-2</v>
          </cell>
          <cell r="N396">
            <v>0.56020000000000003</v>
          </cell>
          <cell r="O396">
            <v>0.58390666666666668</v>
          </cell>
          <cell r="P396">
            <v>2.2427909219550464E-2</v>
          </cell>
          <cell r="Q396">
            <v>2.4402933333333294</v>
          </cell>
          <cell r="R396">
            <v>108.8061</v>
          </cell>
          <cell r="S396">
            <v>111.24639333333333</v>
          </cell>
          <cell r="T396">
            <v>3.9051677027593192E-2</v>
          </cell>
          <cell r="U396">
            <v>1.8770266666666724</v>
          </cell>
          <cell r="V396">
            <v>48.065199999999997</v>
          </cell>
          <cell r="W396">
            <v>49.94222666666667</v>
          </cell>
          <cell r="X396">
            <v>1.633577097641677E-2</v>
          </cell>
          <cell r="Y396">
            <v>0.74900000000000189</v>
          </cell>
          <cell r="Z396">
            <v>45.850299999999997</v>
          </cell>
          <cell r="AA396">
            <v>46.599299999999999</v>
          </cell>
          <cell r="AB396">
            <v>2.8156794329155858E-2</v>
          </cell>
          <cell r="AC396">
            <v>1.3976666666666688</v>
          </cell>
          <cell r="AD396">
            <v>49.6387</v>
          </cell>
          <cell r="AE396">
            <v>51.036366666666666</v>
          </cell>
          <cell r="AF396">
            <v>2.3304146750701454E-2</v>
          </cell>
          <cell r="AG396">
            <v>0.38565333333333313</v>
          </cell>
          <cell r="AH396">
            <v>16.5487</v>
          </cell>
          <cell r="AI396">
            <v>16.934353333333334</v>
          </cell>
          <cell r="AJ396">
            <v>1.7056067419264014E-2</v>
          </cell>
          <cell r="AK396">
            <v>0.27120000000000744</v>
          </cell>
          <cell r="AL396">
            <v>15.900499999999999</v>
          </cell>
          <cell r="AM396">
            <v>16.171700000000008</v>
          </cell>
          <cell r="AN396">
            <v>2.6393307411334867E-2</v>
          </cell>
          <cell r="AO396">
            <v>0.20159999999999911</v>
          </cell>
          <cell r="AP396">
            <v>7.6383000000000001</v>
          </cell>
          <cell r="AQ396">
            <v>7.8398999999999992</v>
          </cell>
          <cell r="AR396">
            <v>1.0483216773146757E-2</v>
          </cell>
          <cell r="AS396">
            <v>0.43679999999999664</v>
          </cell>
          <cell r="AT396">
            <v>41.666600000000003</v>
          </cell>
          <cell r="AU396">
            <v>42.103400000000001</v>
          </cell>
          <cell r="AV396">
            <v>2.4204073561399031E-2</v>
          </cell>
          <cell r="AW396">
            <v>0.85679999999996426</v>
          </cell>
          <cell r="AX396">
            <v>35.399000000000001</v>
          </cell>
          <cell r="AY396">
            <v>36.255799999999965</v>
          </cell>
          <cell r="AZ396">
            <v>1.720340418876706E-2</v>
          </cell>
          <cell r="BA396">
            <v>0.13199999999999079</v>
          </cell>
          <cell r="BB396">
            <v>7.6729000000000003</v>
          </cell>
          <cell r="BC396">
            <v>7.8048999999999911</v>
          </cell>
        </row>
        <row r="397">
          <cell r="B397">
            <v>349</v>
          </cell>
          <cell r="C397">
            <v>169</v>
          </cell>
          <cell r="D397">
            <v>2.3664277327777986E-2</v>
          </cell>
          <cell r="E397">
            <v>1.4388472222222213</v>
          </cell>
          <cell r="F397">
            <v>60.802500000000002</v>
          </cell>
          <cell r="G397">
            <v>62.241347222222224</v>
          </cell>
          <cell r="H397">
            <v>3.2962438820652681E-2</v>
          </cell>
          <cell r="I397">
            <v>2.4386699999999939</v>
          </cell>
          <cell r="J397">
            <v>73.9833</v>
          </cell>
          <cell r="K397">
            <v>76.421969999999988</v>
          </cell>
          <cell r="L397">
            <v>4.2570113848228765E-2</v>
          </cell>
          <cell r="M397">
            <v>2.3847777777777759E-2</v>
          </cell>
          <cell r="N397">
            <v>0.56020000000000003</v>
          </cell>
          <cell r="O397">
            <v>0.58404777777777783</v>
          </cell>
          <cell r="P397">
            <v>2.2561408679190639E-2</v>
          </cell>
          <cell r="Q397">
            <v>2.4548188888888851</v>
          </cell>
          <cell r="R397">
            <v>108.8061</v>
          </cell>
          <cell r="S397">
            <v>111.26091888888888</v>
          </cell>
          <cell r="T397">
            <v>3.9284127486090774E-2</v>
          </cell>
          <cell r="U397">
            <v>1.8881994444444501</v>
          </cell>
          <cell r="V397">
            <v>48.065199999999997</v>
          </cell>
          <cell r="W397">
            <v>49.95339944444445</v>
          </cell>
          <cell r="X397">
            <v>1.6433007708419253E-2</v>
          </cell>
          <cell r="Y397">
            <v>0.75345833333333523</v>
          </cell>
          <cell r="Z397">
            <v>45.850299999999997</v>
          </cell>
          <cell r="AA397">
            <v>46.603758333333332</v>
          </cell>
          <cell r="AB397">
            <v>2.8324394295400835E-2</v>
          </cell>
          <cell r="AC397">
            <v>1.4059861111111132</v>
          </cell>
          <cell r="AD397">
            <v>49.6387</v>
          </cell>
          <cell r="AE397">
            <v>51.044686111111112</v>
          </cell>
          <cell r="AF397">
            <v>2.344286190993182E-2</v>
          </cell>
          <cell r="AG397">
            <v>0.38794888888888873</v>
          </cell>
          <cell r="AH397">
            <v>16.5487</v>
          </cell>
          <cell r="AI397">
            <v>16.93664888888889</v>
          </cell>
          <cell r="AJ397">
            <v>1.7157591630092967E-2</v>
          </cell>
          <cell r="AK397">
            <v>0.27281428571429317</v>
          </cell>
          <cell r="AL397">
            <v>15.900499999999999</v>
          </cell>
          <cell r="AM397">
            <v>16.173314285714291</v>
          </cell>
          <cell r="AN397">
            <v>2.6550410431640435E-2</v>
          </cell>
          <cell r="AO397">
            <v>0.20279999999999912</v>
          </cell>
          <cell r="AP397">
            <v>7.6383000000000001</v>
          </cell>
          <cell r="AQ397">
            <v>7.8410999999999991</v>
          </cell>
          <cell r="AR397">
            <v>1.0545616872986916E-2</v>
          </cell>
          <cell r="AS397">
            <v>0.43939999999999657</v>
          </cell>
          <cell r="AT397">
            <v>41.666600000000003</v>
          </cell>
          <cell r="AU397">
            <v>42.106000000000002</v>
          </cell>
          <cell r="AV397">
            <v>2.4348145427835928E-2</v>
          </cell>
          <cell r="AW397">
            <v>0.86189999999996403</v>
          </cell>
          <cell r="AX397">
            <v>35.399000000000001</v>
          </cell>
          <cell r="AY397">
            <v>36.260899999999964</v>
          </cell>
          <cell r="AZ397">
            <v>1.7305805404176387E-2</v>
          </cell>
          <cell r="BA397">
            <v>0.13278571428570501</v>
          </cell>
          <cell r="BB397">
            <v>7.6729000000000003</v>
          </cell>
          <cell r="BC397">
            <v>7.8056857142857057</v>
          </cell>
        </row>
        <row r="398">
          <cell r="B398">
            <v>350</v>
          </cell>
          <cell r="C398">
            <v>170</v>
          </cell>
          <cell r="D398">
            <v>2.3804302637409808E-2</v>
          </cell>
          <cell r="E398">
            <v>1.44736111111111</v>
          </cell>
          <cell r="F398">
            <v>60.802500000000002</v>
          </cell>
          <cell r="G398">
            <v>62.249861111111109</v>
          </cell>
          <cell r="H398">
            <v>3.315748283734294E-2</v>
          </cell>
          <cell r="I398">
            <v>2.4530999999999938</v>
          </cell>
          <cell r="J398">
            <v>73.9833</v>
          </cell>
          <cell r="K398">
            <v>76.436399999999992</v>
          </cell>
          <cell r="L398">
            <v>4.2822008013011184E-2</v>
          </cell>
          <cell r="M398">
            <v>2.3988888888888869E-2</v>
          </cell>
          <cell r="N398">
            <v>0.56020000000000003</v>
          </cell>
          <cell r="O398">
            <v>0.58418888888888887</v>
          </cell>
          <cell r="P398">
            <v>2.2694908138830825E-2</v>
          </cell>
          <cell r="Q398">
            <v>2.4693444444444403</v>
          </cell>
          <cell r="R398">
            <v>108.8061</v>
          </cell>
          <cell r="S398">
            <v>111.27544444444445</v>
          </cell>
          <cell r="T398">
            <v>3.9516577944588356E-2</v>
          </cell>
          <cell r="U398">
            <v>1.899372222222228</v>
          </cell>
          <cell r="V398">
            <v>48.065199999999997</v>
          </cell>
          <cell r="W398">
            <v>49.964572222222223</v>
          </cell>
          <cell r="X398">
            <v>1.6530244440421733E-2</v>
          </cell>
          <cell r="Y398">
            <v>0.75791666666666857</v>
          </cell>
          <cell r="Z398">
            <v>45.850299999999997</v>
          </cell>
          <cell r="AA398">
            <v>46.608216666666664</v>
          </cell>
          <cell r="AB398">
            <v>2.8491994261645809E-2</v>
          </cell>
          <cell r="AC398">
            <v>1.4143055555555577</v>
          </cell>
          <cell r="AD398">
            <v>49.6387</v>
          </cell>
          <cell r="AE398">
            <v>51.053005555555558</v>
          </cell>
          <cell r="AF398">
            <v>2.3581577069162182E-2</v>
          </cell>
          <cell r="AG398">
            <v>0.39024444444444428</v>
          </cell>
          <cell r="AH398">
            <v>16.5487</v>
          </cell>
          <cell r="AI398">
            <v>16.938944444444445</v>
          </cell>
          <cell r="AJ398">
            <v>1.7259115840921917E-2</v>
          </cell>
          <cell r="AK398">
            <v>0.27442857142857896</v>
          </cell>
          <cell r="AL398">
            <v>15.900499999999999</v>
          </cell>
          <cell r="AM398">
            <v>16.174928571428577</v>
          </cell>
          <cell r="AN398">
            <v>2.6707513451945997E-2</v>
          </cell>
          <cell r="AO398">
            <v>0.2039999999999991</v>
          </cell>
          <cell r="AP398">
            <v>7.6383000000000001</v>
          </cell>
          <cell r="AQ398">
            <v>7.8422999999999989</v>
          </cell>
          <cell r="AR398">
            <v>1.0608016972827075E-2</v>
          </cell>
          <cell r="AS398">
            <v>0.44199999999999662</v>
          </cell>
          <cell r="AT398">
            <v>41.666600000000003</v>
          </cell>
          <cell r="AU398">
            <v>42.108599999999996</v>
          </cell>
          <cell r="AV398">
            <v>2.4492217294272828E-2</v>
          </cell>
          <cell r="AW398">
            <v>0.8669999999999638</v>
          </cell>
          <cell r="AX398">
            <v>35.399000000000001</v>
          </cell>
          <cell r="AY398">
            <v>36.265999999999963</v>
          </cell>
          <cell r="AZ398">
            <v>1.7408206619585715E-2</v>
          </cell>
          <cell r="BA398">
            <v>0.13357142857141927</v>
          </cell>
          <cell r="BB398">
            <v>7.6729000000000003</v>
          </cell>
          <cell r="BC398">
            <v>7.8064714285714194</v>
          </cell>
        </row>
        <row r="399">
          <cell r="B399">
            <v>351</v>
          </cell>
          <cell r="C399">
            <v>171</v>
          </cell>
          <cell r="D399">
            <v>2.3944327947041631E-2</v>
          </cell>
          <cell r="E399">
            <v>1.4558749999999987</v>
          </cell>
          <cell r="F399">
            <v>60.802500000000002</v>
          </cell>
          <cell r="G399">
            <v>62.258375000000001</v>
          </cell>
          <cell r="H399">
            <v>3.3352526854033192E-2</v>
          </cell>
          <cell r="I399">
            <v>2.4675299999999938</v>
          </cell>
          <cell r="J399">
            <v>73.9833</v>
          </cell>
          <cell r="K399">
            <v>76.450829999999996</v>
          </cell>
          <cell r="L399">
            <v>4.3073902177793603E-2</v>
          </cell>
          <cell r="M399">
            <v>2.4129999999999981E-2</v>
          </cell>
          <cell r="N399">
            <v>0.56020000000000003</v>
          </cell>
          <cell r="O399">
            <v>0.58433000000000002</v>
          </cell>
          <cell r="P399">
            <v>2.2828407598471007E-2</v>
          </cell>
          <cell r="Q399">
            <v>2.483869999999996</v>
          </cell>
          <cell r="R399">
            <v>108.8061</v>
          </cell>
          <cell r="S399">
            <v>111.28997</v>
          </cell>
          <cell r="T399">
            <v>3.9749028403085931E-2</v>
          </cell>
          <cell r="U399">
            <v>1.9105450000000057</v>
          </cell>
          <cell r="V399">
            <v>48.065199999999997</v>
          </cell>
          <cell r="W399">
            <v>49.975745000000003</v>
          </cell>
          <cell r="X399">
            <v>1.6627481172424213E-2</v>
          </cell>
          <cell r="Y399">
            <v>0.7623750000000018</v>
          </cell>
          <cell r="Z399">
            <v>45.850299999999997</v>
          </cell>
          <cell r="AA399">
            <v>46.612674999999996</v>
          </cell>
          <cell r="AB399">
            <v>2.8659594227890786E-2</v>
          </cell>
          <cell r="AC399">
            <v>1.4226250000000022</v>
          </cell>
          <cell r="AD399">
            <v>49.6387</v>
          </cell>
          <cell r="AE399">
            <v>51.061325000000004</v>
          </cell>
          <cell r="AF399">
            <v>2.3720292228392548E-2</v>
          </cell>
          <cell r="AG399">
            <v>0.39253999999999978</v>
          </cell>
          <cell r="AH399">
            <v>16.5487</v>
          </cell>
          <cell r="AI399">
            <v>16.941240000000001</v>
          </cell>
          <cell r="AJ399">
            <v>1.7360640051750871E-2</v>
          </cell>
          <cell r="AK399">
            <v>0.27604285714286469</v>
          </cell>
          <cell r="AL399">
            <v>15.900499999999999</v>
          </cell>
          <cell r="AM399">
            <v>16.176542857142863</v>
          </cell>
          <cell r="AN399">
            <v>2.6864616472251562E-2</v>
          </cell>
          <cell r="AO399">
            <v>0.20519999999999911</v>
          </cell>
          <cell r="AP399">
            <v>7.6383000000000001</v>
          </cell>
          <cell r="AQ399">
            <v>7.8434999999999988</v>
          </cell>
          <cell r="AR399">
            <v>1.0670417072667233E-2</v>
          </cell>
          <cell r="AS399">
            <v>0.44459999999999666</v>
          </cell>
          <cell r="AT399">
            <v>41.666600000000003</v>
          </cell>
          <cell r="AU399">
            <v>42.111199999999997</v>
          </cell>
          <cell r="AV399">
            <v>2.4636289160709729E-2</v>
          </cell>
          <cell r="AW399">
            <v>0.87209999999996357</v>
          </cell>
          <cell r="AX399">
            <v>35.399000000000001</v>
          </cell>
          <cell r="AY399">
            <v>36.271099999999961</v>
          </cell>
          <cell r="AZ399">
            <v>1.7510607834995043E-2</v>
          </cell>
          <cell r="BA399">
            <v>0.13435714285713349</v>
          </cell>
          <cell r="BB399">
            <v>7.6729000000000003</v>
          </cell>
          <cell r="BC399">
            <v>7.807257142857134</v>
          </cell>
        </row>
        <row r="400">
          <cell r="B400">
            <v>352</v>
          </cell>
          <cell r="C400">
            <v>172</v>
          </cell>
          <cell r="D400">
            <v>2.4084353256673453E-2</v>
          </cell>
          <cell r="E400">
            <v>1.4643888888888879</v>
          </cell>
          <cell r="F400">
            <v>60.802500000000002</v>
          </cell>
          <cell r="G400">
            <v>62.266888888888893</v>
          </cell>
          <cell r="H400">
            <v>3.3547570870723444E-2</v>
          </cell>
          <cell r="I400">
            <v>2.4819599999999937</v>
          </cell>
          <cell r="J400">
            <v>73.9833</v>
          </cell>
          <cell r="K400">
            <v>76.465260000000001</v>
          </cell>
          <cell r="L400">
            <v>4.3325796342576023E-2</v>
          </cell>
          <cell r="M400">
            <v>2.4271111111111094E-2</v>
          </cell>
          <cell r="N400">
            <v>0.56020000000000003</v>
          </cell>
          <cell r="O400">
            <v>0.58447111111111116</v>
          </cell>
          <cell r="P400">
            <v>2.296190705811119E-2</v>
          </cell>
          <cell r="Q400">
            <v>2.4983955555555517</v>
          </cell>
          <cell r="R400">
            <v>108.8061</v>
          </cell>
          <cell r="S400">
            <v>111.30449555555555</v>
          </cell>
          <cell r="T400">
            <v>3.9981478861583507E-2</v>
          </cell>
          <cell r="U400">
            <v>1.9217177777777839</v>
          </cell>
          <cell r="V400">
            <v>48.065199999999997</v>
          </cell>
          <cell r="W400">
            <v>49.986917777777784</v>
          </cell>
          <cell r="X400">
            <v>1.6724717904426693E-2</v>
          </cell>
          <cell r="Y400">
            <v>0.76683333333333525</v>
          </cell>
          <cell r="Z400">
            <v>45.850299999999997</v>
          </cell>
          <cell r="AA400">
            <v>46.617133333333335</v>
          </cell>
          <cell r="AB400">
            <v>2.882719419413576E-2</v>
          </cell>
          <cell r="AC400">
            <v>1.4309444444444466</v>
          </cell>
          <cell r="AD400">
            <v>49.6387</v>
          </cell>
          <cell r="AE400">
            <v>51.06964444444445</v>
          </cell>
          <cell r="AF400">
            <v>2.3859007387622918E-2</v>
          </cell>
          <cell r="AG400">
            <v>0.39483555555555533</v>
          </cell>
          <cell r="AH400">
            <v>16.5487</v>
          </cell>
          <cell r="AI400">
            <v>16.943535555555556</v>
          </cell>
          <cell r="AJ400">
            <v>1.7462164262579825E-2</v>
          </cell>
          <cell r="AK400">
            <v>0.27765714285715049</v>
          </cell>
          <cell r="AL400">
            <v>15.900499999999999</v>
          </cell>
          <cell r="AM400">
            <v>16.178157142857149</v>
          </cell>
          <cell r="AN400">
            <v>2.7021719492557127E-2</v>
          </cell>
          <cell r="AO400">
            <v>0.20639999999999908</v>
          </cell>
          <cell r="AP400">
            <v>7.6383000000000001</v>
          </cell>
          <cell r="AQ400">
            <v>7.8446999999999996</v>
          </cell>
          <cell r="AR400">
            <v>1.0732817172507392E-2</v>
          </cell>
          <cell r="AS400">
            <v>0.4471999999999966</v>
          </cell>
          <cell r="AT400">
            <v>41.666600000000003</v>
          </cell>
          <cell r="AU400">
            <v>42.113799999999998</v>
          </cell>
          <cell r="AV400">
            <v>2.4780361027146626E-2</v>
          </cell>
          <cell r="AW400">
            <v>0.87719999999996345</v>
          </cell>
          <cell r="AX400">
            <v>35.399000000000001</v>
          </cell>
          <cell r="AY400">
            <v>36.276199999999967</v>
          </cell>
          <cell r="AZ400">
            <v>1.7613009050404371E-2</v>
          </cell>
          <cell r="BA400">
            <v>0.13514285714284771</v>
          </cell>
          <cell r="BB400">
            <v>7.6729000000000003</v>
          </cell>
          <cell r="BC400">
            <v>7.8080428571428477</v>
          </cell>
        </row>
        <row r="401">
          <cell r="B401">
            <v>353</v>
          </cell>
          <cell r="C401">
            <v>173</v>
          </cell>
          <cell r="D401">
            <v>2.4224378566305275E-2</v>
          </cell>
          <cell r="E401">
            <v>1.4729027777777768</v>
          </cell>
          <cell r="F401">
            <v>60.802500000000002</v>
          </cell>
          <cell r="G401">
            <v>62.275402777777778</v>
          </cell>
          <cell r="H401">
            <v>3.3742614887413695E-2</v>
          </cell>
          <cell r="I401">
            <v>2.4963899999999937</v>
          </cell>
          <cell r="J401">
            <v>73.9833</v>
          </cell>
          <cell r="K401">
            <v>76.479689999999991</v>
          </cell>
          <cell r="L401">
            <v>4.3577690507358442E-2</v>
          </cell>
          <cell r="M401">
            <v>2.44122222222222E-2</v>
          </cell>
          <cell r="N401">
            <v>0.56020000000000003</v>
          </cell>
          <cell r="O401">
            <v>0.5846122222222222</v>
          </cell>
          <cell r="P401">
            <v>2.3095406517751365E-2</v>
          </cell>
          <cell r="Q401">
            <v>2.5129211111111069</v>
          </cell>
          <cell r="R401">
            <v>108.8061</v>
          </cell>
          <cell r="S401">
            <v>111.31902111111111</v>
          </cell>
          <cell r="T401">
            <v>4.0213929320081089E-2</v>
          </cell>
          <cell r="U401">
            <v>1.9328905555555616</v>
          </cell>
          <cell r="V401">
            <v>48.065199999999997</v>
          </cell>
          <cell r="W401">
            <v>49.998090555555557</v>
          </cell>
          <cell r="X401">
            <v>1.6821954636429177E-2</v>
          </cell>
          <cell r="Y401">
            <v>0.7712916666666686</v>
          </cell>
          <cell r="Z401">
            <v>45.850299999999997</v>
          </cell>
          <cell r="AA401">
            <v>46.621591666666667</v>
          </cell>
          <cell r="AB401">
            <v>2.8994794160380734E-2</v>
          </cell>
          <cell r="AC401">
            <v>1.4392638888888911</v>
          </cell>
          <cell r="AD401">
            <v>49.6387</v>
          </cell>
          <cell r="AE401">
            <v>51.077963888888888</v>
          </cell>
          <cell r="AF401">
            <v>2.3997722546853284E-2</v>
          </cell>
          <cell r="AG401">
            <v>0.39713111111111093</v>
          </cell>
          <cell r="AH401">
            <v>16.5487</v>
          </cell>
          <cell r="AI401">
            <v>16.945831111111112</v>
          </cell>
          <cell r="AJ401">
            <v>1.7563688473408775E-2</v>
          </cell>
          <cell r="AK401">
            <v>0.27927142857143622</v>
          </cell>
          <cell r="AL401">
            <v>15.900499999999999</v>
          </cell>
          <cell r="AM401">
            <v>16.179771428571435</v>
          </cell>
          <cell r="AN401">
            <v>2.7178822512862692E-2</v>
          </cell>
          <cell r="AO401">
            <v>0.20759999999999909</v>
          </cell>
          <cell r="AP401">
            <v>7.6383000000000001</v>
          </cell>
          <cell r="AQ401">
            <v>7.8458999999999994</v>
          </cell>
          <cell r="AR401">
            <v>1.0795217272347552E-2</v>
          </cell>
          <cell r="AS401">
            <v>0.44979999999999654</v>
          </cell>
          <cell r="AT401">
            <v>41.666600000000003</v>
          </cell>
          <cell r="AU401">
            <v>42.116399999999999</v>
          </cell>
          <cell r="AV401">
            <v>2.4924432893583526E-2</v>
          </cell>
          <cell r="AW401">
            <v>0.88229999999996322</v>
          </cell>
          <cell r="AX401">
            <v>35.399000000000001</v>
          </cell>
          <cell r="AY401">
            <v>36.281299999999966</v>
          </cell>
          <cell r="AZ401">
            <v>1.7715410265813698E-2</v>
          </cell>
          <cell r="BA401">
            <v>0.13592857142856193</v>
          </cell>
          <cell r="BB401">
            <v>7.6729000000000003</v>
          </cell>
          <cell r="BC401">
            <v>7.8088285714285623</v>
          </cell>
        </row>
        <row r="402">
          <cell r="B402">
            <v>354</v>
          </cell>
          <cell r="C402">
            <v>174</v>
          </cell>
          <cell r="D402">
            <v>2.4364403875937097E-2</v>
          </cell>
          <cell r="E402">
            <v>1.4814166666666655</v>
          </cell>
          <cell r="F402">
            <v>60.802500000000002</v>
          </cell>
          <cell r="G402">
            <v>62.28391666666667</v>
          </cell>
          <cell r="H402">
            <v>3.3937658904103947E-2</v>
          </cell>
          <cell r="I402">
            <v>2.5108199999999936</v>
          </cell>
          <cell r="J402">
            <v>73.9833</v>
          </cell>
          <cell r="K402">
            <v>76.494119999999995</v>
          </cell>
          <cell r="L402">
            <v>4.3829584672140862E-2</v>
          </cell>
          <cell r="M402">
            <v>2.4553333333333312E-2</v>
          </cell>
          <cell r="N402">
            <v>0.56020000000000003</v>
          </cell>
          <cell r="O402">
            <v>0.58475333333333335</v>
          </cell>
          <cell r="P402">
            <v>2.3228905977391547E-2</v>
          </cell>
          <cell r="Q402">
            <v>2.5274466666666626</v>
          </cell>
          <cell r="R402">
            <v>108.8061</v>
          </cell>
          <cell r="S402">
            <v>111.33354666666666</v>
          </cell>
          <cell r="T402">
            <v>4.0446379778578664E-2</v>
          </cell>
          <cell r="U402">
            <v>1.9440633333333392</v>
          </cell>
          <cell r="V402">
            <v>48.065199999999997</v>
          </cell>
          <cell r="W402">
            <v>50.009263333333337</v>
          </cell>
          <cell r="X402">
            <v>1.6919191368431653E-2</v>
          </cell>
          <cell r="Y402">
            <v>0.77575000000000183</v>
          </cell>
          <cell r="Z402">
            <v>45.850299999999997</v>
          </cell>
          <cell r="AA402">
            <v>46.626049999999999</v>
          </cell>
          <cell r="AB402">
            <v>2.9162394126625711E-2</v>
          </cell>
          <cell r="AC402">
            <v>1.4475833333333354</v>
          </cell>
          <cell r="AD402">
            <v>49.6387</v>
          </cell>
          <cell r="AE402">
            <v>51.086283333333334</v>
          </cell>
          <cell r="AF402">
            <v>2.413643770608365E-2</v>
          </cell>
          <cell r="AG402">
            <v>0.39942666666666643</v>
          </cell>
          <cell r="AH402">
            <v>16.5487</v>
          </cell>
          <cell r="AI402">
            <v>16.948126666666667</v>
          </cell>
          <cell r="AJ402">
            <v>1.7665212684237729E-2</v>
          </cell>
          <cell r="AK402">
            <v>0.28088571428572201</v>
          </cell>
          <cell r="AL402">
            <v>15.900499999999999</v>
          </cell>
          <cell r="AM402">
            <v>16.181385714285721</v>
          </cell>
          <cell r="AN402">
            <v>2.733592553316826E-2</v>
          </cell>
          <cell r="AO402">
            <v>0.20879999999999907</v>
          </cell>
          <cell r="AP402">
            <v>7.6383000000000001</v>
          </cell>
          <cell r="AQ402">
            <v>7.8470999999999993</v>
          </cell>
          <cell r="AR402">
            <v>1.0857617372187711E-2</v>
          </cell>
          <cell r="AS402">
            <v>0.45239999999999653</v>
          </cell>
          <cell r="AT402">
            <v>41.666600000000003</v>
          </cell>
          <cell r="AU402">
            <v>42.119</v>
          </cell>
          <cell r="AV402">
            <v>2.5068504760020427E-2</v>
          </cell>
          <cell r="AW402">
            <v>0.887399999999963</v>
          </cell>
          <cell r="AX402">
            <v>35.399000000000001</v>
          </cell>
          <cell r="AY402">
            <v>36.286399999999965</v>
          </cell>
          <cell r="AZ402">
            <v>1.7817811481223026E-2</v>
          </cell>
          <cell r="BA402">
            <v>0.13671428571427618</v>
          </cell>
          <cell r="BB402">
            <v>7.6729000000000003</v>
          </cell>
          <cell r="BC402">
            <v>7.8096142857142761</v>
          </cell>
        </row>
        <row r="403">
          <cell r="B403">
            <v>355</v>
          </cell>
          <cell r="C403">
            <v>175</v>
          </cell>
          <cell r="D403">
            <v>2.4504429185568923E-2</v>
          </cell>
          <cell r="E403">
            <v>1.4899305555555542</v>
          </cell>
          <cell r="F403">
            <v>60.802500000000002</v>
          </cell>
          <cell r="G403">
            <v>62.292430555555555</v>
          </cell>
          <cell r="H403">
            <v>3.4132702920794199E-2</v>
          </cell>
          <cell r="I403">
            <v>2.5252499999999936</v>
          </cell>
          <cell r="J403">
            <v>73.9833</v>
          </cell>
          <cell r="K403">
            <v>76.50855</v>
          </cell>
          <cell r="L403">
            <v>4.4081478836923274E-2</v>
          </cell>
          <cell r="M403">
            <v>2.4694444444444422E-2</v>
          </cell>
          <cell r="N403">
            <v>0.56020000000000003</v>
          </cell>
          <cell r="O403">
            <v>0.58489444444444449</v>
          </cell>
          <cell r="P403">
            <v>2.3362405437031733E-2</v>
          </cell>
          <cell r="Q403">
            <v>2.5419722222222183</v>
          </cell>
          <cell r="R403">
            <v>108.8061</v>
          </cell>
          <cell r="S403">
            <v>111.34807222222221</v>
          </cell>
          <cell r="T403">
            <v>4.0678830237076247E-2</v>
          </cell>
          <cell r="U403">
            <v>1.9552361111111172</v>
          </cell>
          <cell r="V403">
            <v>48.065199999999997</v>
          </cell>
          <cell r="W403">
            <v>50.020436111111117</v>
          </cell>
          <cell r="X403">
            <v>1.7016428100434137E-2</v>
          </cell>
          <cell r="Y403">
            <v>0.78020833333333528</v>
          </cell>
          <cell r="Z403">
            <v>45.850299999999997</v>
          </cell>
          <cell r="AA403">
            <v>46.630508333333331</v>
          </cell>
          <cell r="AB403">
            <v>2.9329994092870685E-2</v>
          </cell>
          <cell r="AC403">
            <v>1.45590277777778</v>
          </cell>
          <cell r="AD403">
            <v>49.6387</v>
          </cell>
          <cell r="AE403">
            <v>51.09460277777778</v>
          </cell>
          <cell r="AF403">
            <v>2.4275152865314013E-2</v>
          </cell>
          <cell r="AG403">
            <v>0.40172222222222198</v>
          </cell>
          <cell r="AH403">
            <v>16.5487</v>
          </cell>
          <cell r="AI403">
            <v>16.950422222222223</v>
          </cell>
          <cell r="AJ403">
            <v>1.7766736895066682E-2</v>
          </cell>
          <cell r="AK403">
            <v>0.28250000000000774</v>
          </cell>
          <cell r="AL403">
            <v>15.900499999999999</v>
          </cell>
          <cell r="AM403">
            <v>16.183000000000007</v>
          </cell>
          <cell r="AN403">
            <v>2.7493028553473822E-2</v>
          </cell>
          <cell r="AO403">
            <v>0.20999999999999908</v>
          </cell>
          <cell r="AP403">
            <v>7.6383000000000001</v>
          </cell>
          <cell r="AQ403">
            <v>7.8482999999999992</v>
          </cell>
          <cell r="AR403">
            <v>1.0920017472027872E-2</v>
          </cell>
          <cell r="AS403">
            <v>0.45499999999999657</v>
          </cell>
          <cell r="AT403">
            <v>41.666600000000003</v>
          </cell>
          <cell r="AU403">
            <v>42.121600000000001</v>
          </cell>
          <cell r="AV403">
            <v>2.5212576626457324E-2</v>
          </cell>
          <cell r="AW403">
            <v>0.89249999999996277</v>
          </cell>
          <cell r="AX403">
            <v>35.399000000000001</v>
          </cell>
          <cell r="AY403">
            <v>36.291499999999964</v>
          </cell>
          <cell r="AZ403">
            <v>1.7920212696632354E-2</v>
          </cell>
          <cell r="BA403">
            <v>0.13749999999999041</v>
          </cell>
          <cell r="BB403">
            <v>7.6729000000000003</v>
          </cell>
          <cell r="BC403">
            <v>7.8103999999999907</v>
          </cell>
        </row>
        <row r="404">
          <cell r="B404">
            <v>356</v>
          </cell>
          <cell r="C404">
            <v>176</v>
          </cell>
          <cell r="D404">
            <v>2.4644454495200745E-2</v>
          </cell>
          <cell r="E404">
            <v>1.4984444444444434</v>
          </cell>
          <cell r="F404">
            <v>60.802500000000002</v>
          </cell>
          <cell r="G404">
            <v>62.300944444444447</v>
          </cell>
          <cell r="H404">
            <v>3.432774693748445E-2</v>
          </cell>
          <cell r="I404">
            <v>2.5396799999999935</v>
          </cell>
          <cell r="J404">
            <v>73.9833</v>
          </cell>
          <cell r="K404">
            <v>76.52297999999999</v>
          </cell>
          <cell r="L404">
            <v>4.4333373001705693E-2</v>
          </cell>
          <cell r="M404">
            <v>2.4835555555555534E-2</v>
          </cell>
          <cell r="N404">
            <v>0.56020000000000003</v>
          </cell>
          <cell r="O404">
            <v>0.58503555555555553</v>
          </cell>
          <cell r="P404">
            <v>2.3495904896671915E-2</v>
          </cell>
          <cell r="Q404">
            <v>2.5564977777777735</v>
          </cell>
          <cell r="R404">
            <v>108.8061</v>
          </cell>
          <cell r="S404">
            <v>111.36259777777778</v>
          </cell>
          <cell r="T404">
            <v>4.0911280695573822E-2</v>
          </cell>
          <cell r="U404">
            <v>1.9664088888888949</v>
          </cell>
          <cell r="V404">
            <v>48.065199999999997</v>
          </cell>
          <cell r="W404">
            <v>50.03160888888889</v>
          </cell>
          <cell r="X404">
            <v>1.7113664832436617E-2</v>
          </cell>
          <cell r="Y404">
            <v>0.78466666666666862</v>
          </cell>
          <cell r="Z404">
            <v>45.850299999999997</v>
          </cell>
          <cell r="AA404">
            <v>46.634966666666664</v>
          </cell>
          <cell r="AB404">
            <v>2.9497594059115659E-2</v>
          </cell>
          <cell r="AC404">
            <v>1.4642222222222245</v>
          </cell>
          <cell r="AD404">
            <v>49.6387</v>
          </cell>
          <cell r="AE404">
            <v>51.102922222222226</v>
          </cell>
          <cell r="AF404">
            <v>2.4413868024544379E-2</v>
          </cell>
          <cell r="AG404">
            <v>0.40401777777777759</v>
          </cell>
          <cell r="AH404">
            <v>16.5487</v>
          </cell>
          <cell r="AI404">
            <v>16.952717777777778</v>
          </cell>
          <cell r="AJ404">
            <v>1.7868261105895632E-2</v>
          </cell>
          <cell r="AK404">
            <v>0.28411428571429348</v>
          </cell>
          <cell r="AL404">
            <v>15.900499999999999</v>
          </cell>
          <cell r="AM404">
            <v>16.184614285714293</v>
          </cell>
          <cell r="AN404">
            <v>2.7650131573779387E-2</v>
          </cell>
          <cell r="AO404">
            <v>0.21119999999999908</v>
          </cell>
          <cell r="AP404">
            <v>7.6383000000000001</v>
          </cell>
          <cell r="AQ404">
            <v>7.849499999999999</v>
          </cell>
          <cell r="AR404">
            <v>1.098241757186803E-2</v>
          </cell>
          <cell r="AS404">
            <v>0.45759999999999651</v>
          </cell>
          <cell r="AT404">
            <v>41.666600000000003</v>
          </cell>
          <cell r="AU404">
            <v>42.124200000000002</v>
          </cell>
          <cell r="AV404">
            <v>2.5356648492894224E-2</v>
          </cell>
          <cell r="AW404">
            <v>0.89759999999996254</v>
          </cell>
          <cell r="AX404">
            <v>35.399000000000001</v>
          </cell>
          <cell r="AY404">
            <v>36.296599999999962</v>
          </cell>
          <cell r="AZ404">
            <v>1.8022613912041682E-2</v>
          </cell>
          <cell r="BA404">
            <v>0.13828571428570463</v>
          </cell>
          <cell r="BB404">
            <v>7.6729000000000003</v>
          </cell>
          <cell r="BC404">
            <v>7.8111857142857053</v>
          </cell>
        </row>
        <row r="405">
          <cell r="B405">
            <v>357</v>
          </cell>
          <cell r="C405">
            <v>177</v>
          </cell>
          <cell r="D405">
            <v>2.4784479804832567E-2</v>
          </cell>
          <cell r="E405">
            <v>1.5069583333333323</v>
          </cell>
          <cell r="F405">
            <v>60.802500000000002</v>
          </cell>
          <cell r="G405">
            <v>62.309458333333332</v>
          </cell>
          <cell r="H405">
            <v>3.4522790954174702E-2</v>
          </cell>
          <cell r="I405">
            <v>2.5541099999999934</v>
          </cell>
          <cell r="J405">
            <v>73.9833</v>
          </cell>
          <cell r="K405">
            <v>76.537409999999994</v>
          </cell>
          <cell r="L405">
            <v>4.4585267166488113E-2</v>
          </cell>
          <cell r="M405">
            <v>2.4976666666666647E-2</v>
          </cell>
          <cell r="N405">
            <v>0.56020000000000003</v>
          </cell>
          <cell r="O405">
            <v>0.58517666666666668</v>
          </cell>
          <cell r="P405">
            <v>2.3629404356312091E-2</v>
          </cell>
          <cell r="Q405">
            <v>2.5710233333333292</v>
          </cell>
          <cell r="R405">
            <v>108.8061</v>
          </cell>
          <cell r="S405">
            <v>111.37712333333333</v>
          </cell>
          <cell r="T405">
            <v>4.1143731154071397E-2</v>
          </cell>
          <cell r="U405">
            <v>1.9775816666666726</v>
          </cell>
          <cell r="V405">
            <v>48.065199999999997</v>
          </cell>
          <cell r="W405">
            <v>50.04278166666667</v>
          </cell>
          <cell r="X405">
            <v>1.72109015644391E-2</v>
          </cell>
          <cell r="Y405">
            <v>0.78912500000000196</v>
          </cell>
          <cell r="Z405">
            <v>45.850299999999997</v>
          </cell>
          <cell r="AA405">
            <v>46.639424999999996</v>
          </cell>
          <cell r="AB405">
            <v>2.9665194025360636E-2</v>
          </cell>
          <cell r="AC405">
            <v>1.4725416666666689</v>
          </cell>
          <cell r="AD405">
            <v>49.6387</v>
          </cell>
          <cell r="AE405">
            <v>51.111241666666672</v>
          </cell>
          <cell r="AF405">
            <v>2.4552583183774745E-2</v>
          </cell>
          <cell r="AG405">
            <v>0.40631333333333314</v>
          </cell>
          <cell r="AH405">
            <v>16.5487</v>
          </cell>
          <cell r="AI405">
            <v>16.955013333333333</v>
          </cell>
          <cell r="AJ405">
            <v>1.7969785316724586E-2</v>
          </cell>
          <cell r="AK405">
            <v>0.28572857142857927</v>
          </cell>
          <cell r="AL405">
            <v>15.900499999999999</v>
          </cell>
          <cell r="AM405">
            <v>16.186228571428579</v>
          </cell>
          <cell r="AN405">
            <v>2.7807234594084951E-2</v>
          </cell>
          <cell r="AO405">
            <v>0.21239999999999906</v>
          </cell>
          <cell r="AP405">
            <v>7.6383000000000001</v>
          </cell>
          <cell r="AQ405">
            <v>7.8506999999999989</v>
          </cell>
          <cell r="AR405">
            <v>1.1044817671708189E-2</v>
          </cell>
          <cell r="AS405">
            <v>0.46019999999999645</v>
          </cell>
          <cell r="AT405">
            <v>41.666600000000003</v>
          </cell>
          <cell r="AU405">
            <v>42.126799999999996</v>
          </cell>
          <cell r="AV405">
            <v>2.5500720359331121E-2</v>
          </cell>
          <cell r="AW405">
            <v>0.90269999999996231</v>
          </cell>
          <cell r="AX405">
            <v>35.399000000000001</v>
          </cell>
          <cell r="AY405">
            <v>36.301699999999961</v>
          </cell>
          <cell r="AZ405">
            <v>1.8125015127451009E-2</v>
          </cell>
          <cell r="BA405">
            <v>0.13907142857141888</v>
          </cell>
          <cell r="BB405">
            <v>7.6729000000000003</v>
          </cell>
          <cell r="BC405">
            <v>7.811971428571419</v>
          </cell>
        </row>
        <row r="406">
          <cell r="B406">
            <v>358</v>
          </cell>
          <cell r="C406">
            <v>178</v>
          </cell>
          <cell r="D406">
            <v>2.4924505114464389E-2</v>
          </cell>
          <cell r="E406">
            <v>1.515472222222221</v>
          </cell>
          <cell r="F406">
            <v>60.802500000000002</v>
          </cell>
          <cell r="G406">
            <v>62.317972222222224</v>
          </cell>
          <cell r="H406">
            <v>3.4717834970864961E-2</v>
          </cell>
          <cell r="I406">
            <v>2.5685399999999934</v>
          </cell>
          <cell r="J406">
            <v>73.9833</v>
          </cell>
          <cell r="K406">
            <v>76.551839999999999</v>
          </cell>
          <cell r="L406">
            <v>4.4837161331270539E-2</v>
          </cell>
          <cell r="M406">
            <v>2.5117777777777756E-2</v>
          </cell>
          <cell r="N406">
            <v>0.56020000000000003</v>
          </cell>
          <cell r="O406">
            <v>0.58531777777777783</v>
          </cell>
          <cell r="P406">
            <v>2.3762903815952273E-2</v>
          </cell>
          <cell r="Q406">
            <v>2.5855488888888849</v>
          </cell>
          <cell r="R406">
            <v>108.8061</v>
          </cell>
          <cell r="S406">
            <v>111.39164888888888</v>
          </cell>
          <cell r="T406">
            <v>4.137618161256898E-2</v>
          </cell>
          <cell r="U406">
            <v>1.9887544444444505</v>
          </cell>
          <cell r="V406">
            <v>48.065199999999997</v>
          </cell>
          <cell r="W406">
            <v>50.05395444444445</v>
          </cell>
          <cell r="X406">
            <v>1.730813829644158E-2</v>
          </cell>
          <cell r="Y406">
            <v>0.79358333333333542</v>
          </cell>
          <cell r="Z406">
            <v>45.850299999999997</v>
          </cell>
          <cell r="AA406">
            <v>46.643883333333335</v>
          </cell>
          <cell r="AB406">
            <v>2.983279399160561E-2</v>
          </cell>
          <cell r="AC406">
            <v>1.4808611111111134</v>
          </cell>
          <cell r="AD406">
            <v>49.6387</v>
          </cell>
          <cell r="AE406">
            <v>51.119561111111111</v>
          </cell>
          <cell r="AF406">
            <v>2.4691298343005111E-2</v>
          </cell>
          <cell r="AG406">
            <v>0.40860888888888874</v>
          </cell>
          <cell r="AH406">
            <v>16.5487</v>
          </cell>
          <cell r="AI406">
            <v>16.957308888888889</v>
          </cell>
          <cell r="AJ406">
            <v>1.807130952755354E-2</v>
          </cell>
          <cell r="AK406">
            <v>0.287342857142865</v>
          </cell>
          <cell r="AL406">
            <v>15.900499999999999</v>
          </cell>
          <cell r="AM406">
            <v>16.187842857142865</v>
          </cell>
          <cell r="AN406">
            <v>2.7964337614390516E-2</v>
          </cell>
          <cell r="AO406">
            <v>0.21359999999999907</v>
          </cell>
          <cell r="AP406">
            <v>7.6383000000000001</v>
          </cell>
          <cell r="AQ406">
            <v>7.8518999999999988</v>
          </cell>
          <cell r="AR406">
            <v>1.1107217771548349E-2</v>
          </cell>
          <cell r="AS406">
            <v>0.46279999999999644</v>
          </cell>
          <cell r="AT406">
            <v>41.666600000000003</v>
          </cell>
          <cell r="AU406">
            <v>42.129399999999997</v>
          </cell>
          <cell r="AV406">
            <v>2.5644792225768018E-2</v>
          </cell>
          <cell r="AW406">
            <v>0.90779999999996208</v>
          </cell>
          <cell r="AX406">
            <v>35.399000000000001</v>
          </cell>
          <cell r="AY406">
            <v>36.30679999999996</v>
          </cell>
          <cell r="AZ406">
            <v>1.8227416342860341E-2</v>
          </cell>
          <cell r="BA406">
            <v>0.1398571428571331</v>
          </cell>
          <cell r="BB406">
            <v>7.6729000000000003</v>
          </cell>
          <cell r="BC406">
            <v>7.8127571428571336</v>
          </cell>
        </row>
        <row r="407">
          <cell r="B407">
            <v>359</v>
          </cell>
          <cell r="C407">
            <v>179</v>
          </cell>
          <cell r="D407">
            <v>2.5064530424096211E-2</v>
          </cell>
          <cell r="E407">
            <v>1.5239861111111099</v>
          </cell>
          <cell r="F407">
            <v>60.802500000000002</v>
          </cell>
          <cell r="G407">
            <v>62.326486111111109</v>
          </cell>
          <cell r="H407">
            <v>3.4912878987555213E-2</v>
          </cell>
          <cell r="I407">
            <v>2.5829699999999933</v>
          </cell>
          <cell r="J407">
            <v>73.9833</v>
          </cell>
          <cell r="K407">
            <v>76.566269999999989</v>
          </cell>
          <cell r="L407">
            <v>4.5089055496052952E-2</v>
          </cell>
          <cell r="M407">
            <v>2.5258888888888869E-2</v>
          </cell>
          <cell r="N407">
            <v>0.56020000000000003</v>
          </cell>
          <cell r="O407">
            <v>0.58545888888888886</v>
          </cell>
          <cell r="P407">
            <v>2.3896403275592455E-2</v>
          </cell>
          <cell r="Q407">
            <v>2.6000744444444401</v>
          </cell>
          <cell r="R407">
            <v>108.8061</v>
          </cell>
          <cell r="S407">
            <v>111.40617444444445</v>
          </cell>
          <cell r="T407">
            <v>4.1608632071066562E-2</v>
          </cell>
          <cell r="U407">
            <v>1.9999272222222282</v>
          </cell>
          <cell r="V407">
            <v>48.065199999999997</v>
          </cell>
          <cell r="W407">
            <v>50.065127222222223</v>
          </cell>
          <cell r="X407">
            <v>1.740537502844406E-2</v>
          </cell>
          <cell r="Y407">
            <v>0.79804166666666865</v>
          </cell>
          <cell r="Z407">
            <v>45.850299999999997</v>
          </cell>
          <cell r="AA407">
            <v>46.648341666666667</v>
          </cell>
          <cell r="AB407">
            <v>3.0000393957850587E-2</v>
          </cell>
          <cell r="AC407">
            <v>1.4891805555555577</v>
          </cell>
          <cell r="AD407">
            <v>49.6387</v>
          </cell>
          <cell r="AE407">
            <v>51.127880555555556</v>
          </cell>
          <cell r="AF407">
            <v>2.483001350223548E-2</v>
          </cell>
          <cell r="AG407">
            <v>0.41090444444444424</v>
          </cell>
          <cell r="AH407">
            <v>16.5487</v>
          </cell>
          <cell r="AI407">
            <v>16.959604444444444</v>
          </cell>
          <cell r="AJ407">
            <v>1.8172833738382493E-2</v>
          </cell>
          <cell r="AK407">
            <v>0.28895714285715079</v>
          </cell>
          <cell r="AL407">
            <v>15.900499999999999</v>
          </cell>
          <cell r="AM407">
            <v>16.189457142857151</v>
          </cell>
          <cell r="AN407">
            <v>2.8121440634696078E-2</v>
          </cell>
          <cell r="AO407">
            <v>0.21479999999999905</v>
          </cell>
          <cell r="AP407">
            <v>7.6383000000000001</v>
          </cell>
          <cell r="AQ407">
            <v>7.8530999999999995</v>
          </cell>
          <cell r="AR407">
            <v>1.116961787138851E-2</v>
          </cell>
          <cell r="AS407">
            <v>0.46539999999999648</v>
          </cell>
          <cell r="AT407">
            <v>41.666600000000003</v>
          </cell>
          <cell r="AU407">
            <v>42.131999999999998</v>
          </cell>
          <cell r="AV407">
            <v>2.5788864092204922E-2</v>
          </cell>
          <cell r="AW407">
            <v>0.91289999999996196</v>
          </cell>
          <cell r="AX407">
            <v>35.399000000000001</v>
          </cell>
          <cell r="AY407">
            <v>36.311899999999966</v>
          </cell>
          <cell r="AZ407">
            <v>1.8329817558269668E-2</v>
          </cell>
          <cell r="BA407">
            <v>0.14064285714284733</v>
          </cell>
          <cell r="BB407">
            <v>7.6729000000000003</v>
          </cell>
          <cell r="BC407">
            <v>7.8135428571428474</v>
          </cell>
        </row>
        <row r="408">
          <cell r="B408">
            <v>360</v>
          </cell>
          <cell r="C408">
            <v>180</v>
          </cell>
          <cell r="D408">
            <v>2.5204555733728033E-2</v>
          </cell>
          <cell r="E408">
            <v>1.5324999999999989</v>
          </cell>
          <cell r="F408">
            <v>60.802500000000002</v>
          </cell>
          <cell r="G408">
            <v>62.335000000000001</v>
          </cell>
          <cell r="H408">
            <v>3.5107923004245464E-2</v>
          </cell>
          <cell r="I408">
            <v>2.5973999999999933</v>
          </cell>
          <cell r="J408">
            <v>73.9833</v>
          </cell>
          <cell r="K408">
            <v>76.580699999999993</v>
          </cell>
          <cell r="L408">
            <v>4.5340949660835364E-2</v>
          </cell>
          <cell r="M408">
            <v>2.5399999999999975E-2</v>
          </cell>
          <cell r="N408">
            <v>0.56020000000000003</v>
          </cell>
          <cell r="O408">
            <v>0.58560000000000001</v>
          </cell>
          <cell r="P408">
            <v>2.4029902735232641E-2</v>
          </cell>
          <cell r="Q408">
            <v>2.6145999999999958</v>
          </cell>
          <cell r="R408">
            <v>108.8061</v>
          </cell>
          <cell r="S408">
            <v>111.4207</v>
          </cell>
          <cell r="T408">
            <v>4.1841082529564137E-2</v>
          </cell>
          <cell r="U408">
            <v>2.0111000000000061</v>
          </cell>
          <cell r="V408">
            <v>48.065199999999997</v>
          </cell>
          <cell r="W408">
            <v>50.076300000000003</v>
          </cell>
          <cell r="X408">
            <v>1.750261176044654E-2</v>
          </cell>
          <cell r="Y408">
            <v>0.80250000000000199</v>
          </cell>
          <cell r="Z408">
            <v>45.850299999999997</v>
          </cell>
          <cell r="AA408">
            <v>46.652799999999999</v>
          </cell>
          <cell r="AB408">
            <v>3.0167993924095561E-2</v>
          </cell>
          <cell r="AC408">
            <v>1.4975000000000023</v>
          </cell>
          <cell r="AD408">
            <v>49.6387</v>
          </cell>
          <cell r="AE408">
            <v>51.136200000000002</v>
          </cell>
          <cell r="AF408">
            <v>2.4968728661465843E-2</v>
          </cell>
          <cell r="AG408">
            <v>0.41319999999999979</v>
          </cell>
          <cell r="AH408">
            <v>16.5487</v>
          </cell>
          <cell r="AI408">
            <v>16.9619</v>
          </cell>
          <cell r="AJ408">
            <v>1.8274357949211444E-2</v>
          </cell>
          <cell r="AK408">
            <v>0.29057142857143653</v>
          </cell>
          <cell r="AL408">
            <v>15.900499999999999</v>
          </cell>
          <cell r="AM408">
            <v>16.191071428571437</v>
          </cell>
          <cell r="AN408">
            <v>2.8278543655001646E-2</v>
          </cell>
          <cell r="AO408">
            <v>0.21599999999999905</v>
          </cell>
          <cell r="AP408">
            <v>7.6383000000000001</v>
          </cell>
          <cell r="AQ408">
            <v>7.8542999999999994</v>
          </cell>
          <cell r="AR408">
            <v>1.1232017971228667E-2</v>
          </cell>
          <cell r="AS408">
            <v>0.46799999999999642</v>
          </cell>
          <cell r="AT408">
            <v>41.666600000000003</v>
          </cell>
          <cell r="AU408">
            <v>42.134599999999999</v>
          </cell>
          <cell r="AV408">
            <v>2.5932935958641819E-2</v>
          </cell>
          <cell r="AW408">
            <v>0.91799999999996174</v>
          </cell>
          <cell r="AX408">
            <v>35.399000000000001</v>
          </cell>
          <cell r="AY408">
            <v>36.316999999999965</v>
          </cell>
          <cell r="AZ408">
            <v>1.8432218773678993E-2</v>
          </cell>
          <cell r="BA408">
            <v>0.14142857142856155</v>
          </cell>
          <cell r="BB408">
            <v>7.6729000000000003</v>
          </cell>
          <cell r="BC408">
            <v>7.814328571428562</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Implied Rate"/>
      <sheetName val="Market Rates"/>
      <sheetName val="TABLES"/>
      <sheetName val="Macro1"/>
      <sheetName val="BS_OVS"/>
      <sheetName val="INPUT"/>
      <sheetName val="FX"/>
      <sheetName val="Lookups"/>
      <sheetName val="Data-922"/>
      <sheetName val="BSDOMOVS"/>
      <sheetName val="Sheet4"/>
      <sheetName val="Updated  Rates"/>
      <sheetName val="March 110"/>
      <sheetName val="Feb"/>
      <sheetName val="MarchSL904"/>
      <sheetName val="SCRR+CRR"/>
      <sheetName val="N-OUR"/>
      <sheetName val="I-B"/>
      <sheetName val="I-BR"/>
      <sheetName val="1-bwb(cb)"/>
      <sheetName val="B2"/>
      <sheetName val="Sheet1"/>
      <sheetName val="BSCOMBINED_"/>
      <sheetName val="Balance_Sheet-Auditors"/>
      <sheetName val="Changes_in_equity-A"/>
      <sheetName val="Note_1-5-A"/>
      <sheetName val="Note_6-8_A"/>
      <sheetName val="Note_9-11-A"/>
      <sheetName val="Note_12-14-A"/>
      <sheetName val="Note_15-A"/>
      <sheetName val="Note_24_1-A"/>
      <sheetName val="Note_28-A"/>
      <sheetName val="Cash_flow-A"/>
      <sheetName val="Note_10-10_1"/>
      <sheetName val="Note_10_2-10_7"/>
      <sheetName val="Note_11_-_12_1"/>
      <sheetName val="Note_16_2-18"/>
      <sheetName val="Note_22-23"/>
      <sheetName val="Note_28_1-30"/>
      <sheetName val="Note_37-38"/>
      <sheetName val="Note_24-A"/>
      <sheetName val="Note_25-A"/>
      <sheetName val="Note_26-A"/>
      <sheetName val="Note_42_2-44"/>
      <sheetName val="Note_21-A"/>
      <sheetName val="Note_22,23-A"/>
      <sheetName val="Implied_Rate"/>
      <sheetName val="Market_Rates"/>
      <sheetName val="Updated__Rates"/>
      <sheetName val="March_110"/>
      <sheetName val="Value In Use - Trea"/>
      <sheetName val="Currency"/>
      <sheetName val="DropDow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BSDOMOVS"/>
      <sheetName val="Implied Rate"/>
      <sheetName val="Market Rates"/>
      <sheetName val="TABLES"/>
      <sheetName val="BS_OVS"/>
      <sheetName val="Macro1"/>
      <sheetName val="INPUT"/>
      <sheetName val="FX"/>
      <sheetName val="Lookups"/>
      <sheetName val="Data-922"/>
      <sheetName val="Sheet4"/>
      <sheetName val="Updated  Rates"/>
      <sheetName val="March 110"/>
      <sheetName val="Feb"/>
      <sheetName val="MarchSL904"/>
      <sheetName val="SCRR+CRR"/>
      <sheetName val="N-OUR"/>
      <sheetName val="I-B"/>
      <sheetName val="I-BR"/>
      <sheetName val="1-bwb(cb)"/>
      <sheetName val="B2"/>
      <sheetName val="Sheet1"/>
      <sheetName val="Currency"/>
      <sheetName val="DropDown"/>
      <sheetName val="Investments"/>
      <sheetName val="P&amp;L &amp; Notes"/>
      <sheetName val="Iron Curtain Method"/>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B"/>
      <sheetName val="F-B-1"/>
      <sheetName val="F-B-2"/>
      <sheetName val="F-B-3"/>
      <sheetName val="F-B-4"/>
      <sheetName val="F-B-4a"/>
      <sheetName val="F-B-5"/>
      <sheetName val="F-B-6"/>
      <sheetName val="F-B-7"/>
      <sheetName val="F-B-8"/>
      <sheetName val="F-B-9"/>
      <sheetName val="F-B-12"/>
      <sheetName val="F-B-12A"/>
      <sheetName val="F-B-12B"/>
      <sheetName val="F-B-13"/>
      <sheetName val="F-B-13A"/>
      <sheetName val="F-B-14"/>
      <sheetName val="F-B-14A"/>
      <sheetName val="F-B-14B"/>
      <sheetName val="F-B-15"/>
      <sheetName val="F-B-15A"/>
      <sheetName val="F-B-16"/>
      <sheetName val="F-B-17"/>
      <sheetName val="F-B-18"/>
      <sheetName val="F-B-19"/>
      <sheetName val="F-B-20"/>
      <sheetName val="F-B-21"/>
      <sheetName val="F-B-22"/>
      <sheetName val="F-B-23"/>
      <sheetName val="AR Drop Downs"/>
      <sheetName val="Input"/>
      <sheetName val="Actualization_Details"/>
      <sheetName val="Accounts"/>
      <sheetName val="03 CC SC"/>
      <sheetName val="Ttl-data"/>
      <sheetName val="Cash &amp; bank"/>
      <sheetName val="F-b_1200"/>
      <sheetName val="betas-barra-march"/>
      <sheetName val="Analytics Summary"/>
      <sheetName val="Asset Verification"/>
      <sheetName val="Feuil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2 September (2)"/>
      <sheetName val="Form 1"/>
      <sheetName val="FORM 2 September"/>
      <sheetName val="woRKING"/>
      <sheetName val="Sheet1"/>
      <sheetName val="Aug-2006"/>
      <sheetName val="DPOSITS"/>
      <sheetName val="ADVANCES"/>
      <sheetName val="BAHRAIN"/>
      <sheetName val="DOHA QATAR "/>
      <sheetName val="PAKISTAN"/>
      <sheetName val="rate "/>
      <sheetName val="UAE"/>
      <sheetName val="Abu Dhabi"/>
      <sheetName val="P&amp;L"/>
      <sheetName val="highlights "/>
      <sheetName val="BSDOMOVS"/>
      <sheetName val="A"/>
      <sheetName val="branch code"/>
      <sheetName val="Lookups"/>
      <sheetName val="FX"/>
      <sheetName val="Affair-income Exp September 200"/>
      <sheetName val="FORM_2_September_(2)"/>
      <sheetName val="Form_1"/>
      <sheetName val="FORM_2_September"/>
      <sheetName val="Affair-income_Exp_September_200"/>
      <sheetName val="DOHA_QATAR_"/>
      <sheetName val="rate_"/>
      <sheetName val="Abu_Dhabi"/>
      <sheetName val="highlights_"/>
      <sheetName val="FORM_2_September_(2)2"/>
      <sheetName val="Form_12"/>
      <sheetName val="FORM_2_September2"/>
      <sheetName val="Affair-income_Exp_September_202"/>
      <sheetName val="DOHA_QATAR_2"/>
      <sheetName val="rate_2"/>
      <sheetName val="Abu_Dhabi2"/>
      <sheetName val="highlights_2"/>
      <sheetName val="FORM_2_September_(2)1"/>
      <sheetName val="Form_11"/>
      <sheetName val="FORM_2_September1"/>
      <sheetName val="Affair-income_Exp_September_201"/>
      <sheetName val="DOHA_QATAR_1"/>
      <sheetName val="rate_1"/>
      <sheetName val="Abu_Dhabi1"/>
      <sheetName val="highlights_1"/>
      <sheetName val="BalanceSheet"/>
      <sheetName val="Revenue-Fire-Marine-Motor"/>
      <sheetName val="I-B"/>
      <sheetName val="I-BR"/>
    </sheetNames>
    <sheetDataSet>
      <sheetData sheetId="0"/>
      <sheetData sheetId="1"/>
      <sheetData sheetId="2"/>
      <sheetData sheetId="3" refreshError="1">
        <row r="3">
          <cell r="A3" t="str">
            <v>001001</v>
          </cell>
          <cell r="B3" t="str">
            <v>I/R ON LOANS / SMALL LOANS</v>
          </cell>
          <cell r="C3">
            <v>162514.29999999999</v>
          </cell>
          <cell r="D3">
            <v>162514.29999999999</v>
          </cell>
        </row>
        <row r="4">
          <cell r="A4" t="str">
            <v>001005</v>
          </cell>
          <cell r="B4" t="str">
            <v>I/R ON  L.A.F.B.</v>
          </cell>
          <cell r="C4">
            <v>7410.5889999999999</v>
          </cell>
          <cell r="D4">
            <v>7410.5889999999999</v>
          </cell>
        </row>
        <row r="5">
          <cell r="A5" t="str">
            <v>001006</v>
          </cell>
          <cell r="B5" t="str">
            <v>I/R ON  L.T.R.</v>
          </cell>
          <cell r="C5">
            <v>229177.65299999999</v>
          </cell>
          <cell r="D5">
            <v>229177.65299999999</v>
          </cell>
        </row>
        <row r="6">
          <cell r="A6" t="str">
            <v>001009</v>
          </cell>
          <cell r="B6" t="str">
            <v>SYNDICATION  LOAN</v>
          </cell>
          <cell r="C6">
            <v>225174.889</v>
          </cell>
          <cell r="D6">
            <v>225174.889</v>
          </cell>
        </row>
        <row r="7">
          <cell r="A7" t="str">
            <v>001011</v>
          </cell>
          <cell r="B7" t="str">
            <v>I/R ON FOREIGN BILLS PURCHA</v>
          </cell>
          <cell r="C7">
            <v>8298.2999999999993</v>
          </cell>
          <cell r="D7">
            <v>8298.2999999999993</v>
          </cell>
        </row>
        <row r="8">
          <cell r="A8" t="str">
            <v>001012</v>
          </cell>
          <cell r="B8" t="str">
            <v>I/R ON P.A.D.</v>
          </cell>
          <cell r="C8">
            <v>2856.3890000000001</v>
          </cell>
          <cell r="D8">
            <v>2856.3890000000001</v>
          </cell>
        </row>
        <row r="9">
          <cell r="A9" t="str">
            <v>001020</v>
          </cell>
          <cell r="B9" t="str">
            <v>I/R ON OVERDRAFTS</v>
          </cell>
          <cell r="C9">
            <v>276014.64</v>
          </cell>
          <cell r="D9">
            <v>276014.64</v>
          </cell>
        </row>
        <row r="10">
          <cell r="A10" t="str">
            <v>001053</v>
          </cell>
          <cell r="B10" t="str">
            <v>CONSUMER LOAN</v>
          </cell>
          <cell r="C10">
            <v>1025456.75</v>
          </cell>
          <cell r="D10">
            <v>1025456.75</v>
          </cell>
        </row>
        <row r="11">
          <cell r="A11" t="str">
            <v>001054</v>
          </cell>
          <cell r="B11" t="str">
            <v>CREDIT CARDS SILVER INCOME</v>
          </cell>
          <cell r="C11">
            <v>614.92100000000005</v>
          </cell>
          <cell r="D11">
            <v>614.92100000000005</v>
          </cell>
        </row>
        <row r="12">
          <cell r="A12" t="str">
            <v>001056</v>
          </cell>
          <cell r="B12" t="str">
            <v>CREDIT CARDS GOLD INCOME</v>
          </cell>
          <cell r="C12">
            <v>460.02100000000002</v>
          </cell>
          <cell r="D12">
            <v>460.02100000000002</v>
          </cell>
        </row>
        <row r="13">
          <cell r="A13" t="str">
            <v>002003</v>
          </cell>
          <cell r="B13" t="str">
            <v>PLACEMENTS/SPECIAL NOTICE A</v>
          </cell>
          <cell r="C13">
            <v>32304.632000000001</v>
          </cell>
          <cell r="D13">
            <v>32304.632000000001</v>
          </cell>
        </row>
        <row r="14">
          <cell r="A14" t="str">
            <v>020001</v>
          </cell>
          <cell r="B14" t="str">
            <v>BILLS DISCOUNTED</v>
          </cell>
          <cell r="C14">
            <v>17363.254000000001</v>
          </cell>
          <cell r="D14">
            <v>17363.254000000001</v>
          </cell>
        </row>
        <row r="15">
          <cell r="A15" t="str">
            <v>025011</v>
          </cell>
          <cell r="B15" t="str">
            <v>OTHER AREA BRANCHES - OVERS</v>
          </cell>
          <cell r="C15">
            <v>148349.34400000001</v>
          </cell>
          <cell r="D15">
            <v>148349.34400000001</v>
          </cell>
        </row>
        <row r="16">
          <cell r="A16" t="str">
            <v>025014</v>
          </cell>
          <cell r="B16" t="str">
            <v>MAIN OFFICE ACCOUNT</v>
          </cell>
          <cell r="C16">
            <v>140048.25</v>
          </cell>
          <cell r="D16">
            <v>140048.25</v>
          </cell>
        </row>
        <row r="17">
          <cell r="A17" t="str">
            <v>062001</v>
          </cell>
          <cell r="B17" t="str">
            <v>PLS EX-GAIN/LOSS ON REV. PO</v>
          </cell>
          <cell r="C17">
            <v>2484.0680000000002</v>
          </cell>
          <cell r="D17">
            <v>2484.0680000000002</v>
          </cell>
        </row>
        <row r="18">
          <cell r="A18" t="str">
            <v>062002</v>
          </cell>
          <cell r="B18" t="str">
            <v>PLS EX-GAIN/LOSS ON REV. US</v>
          </cell>
          <cell r="C18">
            <v>23893.205000000002</v>
          </cell>
          <cell r="D18">
            <v>23893.205000000002</v>
          </cell>
        </row>
        <row r="19">
          <cell r="A19" t="str">
            <v>062004</v>
          </cell>
          <cell r="B19" t="str">
            <v>PLS EX-GAIN/LOSS ON REV. OT</v>
          </cell>
          <cell r="C19">
            <v>7121.5590000000002</v>
          </cell>
          <cell r="D19">
            <v>7121.5590000000002</v>
          </cell>
        </row>
        <row r="20">
          <cell r="A20" t="str">
            <v>062008</v>
          </cell>
          <cell r="B20" t="str">
            <v>PLS EX-GAIN/LOSS ON REV. EU</v>
          </cell>
          <cell r="C20">
            <v>2380.9070000000002</v>
          </cell>
          <cell r="D20">
            <v>2380.9070000000002</v>
          </cell>
        </row>
        <row r="21">
          <cell r="A21" t="str">
            <v>062009</v>
          </cell>
          <cell r="B21" t="str">
            <v>PLS EX-GAIN/LOSS ON REV. JA</v>
          </cell>
          <cell r="C21">
            <v>180.917</v>
          </cell>
          <cell r="D21">
            <v>180.917</v>
          </cell>
        </row>
        <row r="22">
          <cell r="A22" t="str">
            <v>062010</v>
          </cell>
          <cell r="B22" t="str">
            <v>PLS EX-GAIN/LOSS ON REV. SW</v>
          </cell>
          <cell r="C22">
            <v>1338.8620000000001</v>
          </cell>
          <cell r="D22">
            <v>1338.8620000000001</v>
          </cell>
        </row>
        <row r="23">
          <cell r="A23" t="str">
            <v>062012</v>
          </cell>
          <cell r="B23" t="str">
            <v>PLS EX-GAIN/LOSS ON REV. PA</v>
          </cell>
          <cell r="C23">
            <v>36564.89</v>
          </cell>
          <cell r="D23">
            <v>36564.89</v>
          </cell>
        </row>
        <row r="24">
          <cell r="A24" t="str">
            <v>064002</v>
          </cell>
          <cell r="B24" t="str">
            <v>PLS COMMISSION-EXPORT BILLS</v>
          </cell>
          <cell r="C24">
            <v>5689.0550000000003</v>
          </cell>
          <cell r="D24">
            <v>5689.0550000000003</v>
          </cell>
        </row>
        <row r="25">
          <cell r="A25" t="str">
            <v>064003</v>
          </cell>
          <cell r="B25" t="str">
            <v>PLS COM ON IMPORT BILL</v>
          </cell>
          <cell r="C25">
            <v>5319.4</v>
          </cell>
          <cell r="D25">
            <v>5319.4</v>
          </cell>
        </row>
        <row r="26">
          <cell r="A26" t="str">
            <v>064004</v>
          </cell>
          <cell r="B26" t="str">
            <v>PLS COMMISSION-OPN. OF L/C</v>
          </cell>
          <cell r="C26">
            <v>18213.874</v>
          </cell>
          <cell r="D26">
            <v>18213.874</v>
          </cell>
        </row>
        <row r="27">
          <cell r="A27" t="str">
            <v>064008</v>
          </cell>
          <cell r="B27" t="str">
            <v>PLS COMMISSION-L.G. (INLAND</v>
          </cell>
          <cell r="C27">
            <v>18283.75</v>
          </cell>
          <cell r="D27">
            <v>18283.75</v>
          </cell>
        </row>
        <row r="28">
          <cell r="A28" t="str">
            <v>064010</v>
          </cell>
          <cell r="B28" t="str">
            <v>PLS COMM. BILLS (FBC,IBC,ET</v>
          </cell>
          <cell r="C28">
            <v>398.97199999999998</v>
          </cell>
          <cell r="D28">
            <v>398.97199999999998</v>
          </cell>
        </row>
        <row r="29">
          <cell r="A29" t="str">
            <v>064019</v>
          </cell>
          <cell r="B29" t="str">
            <v>FEE FOR RENDERING OTHER SER</v>
          </cell>
          <cell r="C29">
            <v>3170.9949999999999</v>
          </cell>
          <cell r="D29">
            <v>3170.9949999999999</v>
          </cell>
        </row>
        <row r="30">
          <cell r="A30" t="str">
            <v>064022</v>
          </cell>
          <cell r="B30" t="str">
            <v>PLS COM ON ISSUE OF NEW CHE</v>
          </cell>
          <cell r="C30">
            <v>3032.5</v>
          </cell>
          <cell r="D30">
            <v>3032.5</v>
          </cell>
        </row>
        <row r="31">
          <cell r="A31" t="str">
            <v>064031</v>
          </cell>
          <cell r="B31" t="str">
            <v>PL.COMMISSION-LC ADVISING (</v>
          </cell>
          <cell r="C31">
            <v>1575.4</v>
          </cell>
          <cell r="D31">
            <v>1575.4</v>
          </cell>
        </row>
        <row r="32">
          <cell r="A32" t="str">
            <v>064089</v>
          </cell>
          <cell r="B32" t="str">
            <v>IFDBC</v>
          </cell>
          <cell r="C32">
            <v>12986.196</v>
          </cell>
          <cell r="D32">
            <v>12986.196</v>
          </cell>
        </row>
        <row r="33">
          <cell r="A33" t="str">
            <v>064090</v>
          </cell>
          <cell r="B33" t="str">
            <v>CREDIT CARDS - INTERCHANGE</v>
          </cell>
          <cell r="C33">
            <v>107.239</v>
          </cell>
          <cell r="D33">
            <v>107.239</v>
          </cell>
        </row>
        <row r="34">
          <cell r="A34" t="str">
            <v>064091</v>
          </cell>
          <cell r="B34" t="str">
            <v>IBG COMMISSION</v>
          </cell>
          <cell r="C34">
            <v>7867.777</v>
          </cell>
          <cell r="D34">
            <v>7867.777</v>
          </cell>
        </row>
        <row r="35">
          <cell r="A35" t="str">
            <v>064092</v>
          </cell>
          <cell r="B35" t="str">
            <v>MASTER CARD CASH ADVANCE FE</v>
          </cell>
          <cell r="C35">
            <v>44.991</v>
          </cell>
          <cell r="D35">
            <v>44.991</v>
          </cell>
        </row>
        <row r="36">
          <cell r="A36" t="str">
            <v>064093</v>
          </cell>
          <cell r="B36" t="str">
            <v>MASTER CARD MISC  FEE</v>
          </cell>
          <cell r="C36">
            <v>32.341999999999999</v>
          </cell>
          <cell r="D36">
            <v>32.341999999999999</v>
          </cell>
        </row>
        <row r="37">
          <cell r="A37" t="str">
            <v>066001</v>
          </cell>
          <cell r="B37" t="str">
            <v>LOCKERS</v>
          </cell>
          <cell r="C37">
            <v>853</v>
          </cell>
          <cell r="D37">
            <v>853</v>
          </cell>
        </row>
        <row r="38">
          <cell r="A38" t="str">
            <v>069022</v>
          </cell>
          <cell r="B38" t="str">
            <v>TREASURY BILLS</v>
          </cell>
          <cell r="C38">
            <v>97982.553</v>
          </cell>
          <cell r="D38">
            <v>97982.553</v>
          </cell>
        </row>
        <row r="39">
          <cell r="A39" t="str">
            <v>069070</v>
          </cell>
          <cell r="B39" t="str">
            <v>OTHERS</v>
          </cell>
          <cell r="C39">
            <v>123607</v>
          </cell>
          <cell r="D39">
            <v>123607</v>
          </cell>
        </row>
        <row r="40">
          <cell r="A40" t="str">
            <v>069072</v>
          </cell>
          <cell r="B40" t="str">
            <v>GOVERNMENT OF INDONESIA USD</v>
          </cell>
          <cell r="C40">
            <v>132833.375</v>
          </cell>
          <cell r="D40">
            <v>132833.375</v>
          </cell>
        </row>
        <row r="41">
          <cell r="A41" t="str">
            <v>069077</v>
          </cell>
          <cell r="B41" t="str">
            <v>INVESTMENT INCOME ON TABREE</v>
          </cell>
          <cell r="C41">
            <v>11752</v>
          </cell>
          <cell r="D41">
            <v>11752</v>
          </cell>
        </row>
        <row r="42">
          <cell r="A42" t="str">
            <v>078001</v>
          </cell>
          <cell r="B42" t="str">
            <v>PLS O/R-INCIDENTAL CHARGES</v>
          </cell>
          <cell r="C42">
            <v>6599.6210000000001</v>
          </cell>
          <cell r="D42">
            <v>6599.6210000000001</v>
          </cell>
        </row>
        <row r="43">
          <cell r="A43" t="str">
            <v>078057</v>
          </cell>
          <cell r="B43" t="str">
            <v>FACILITIES PROCESSING FEES</v>
          </cell>
          <cell r="C43">
            <v>6889.9</v>
          </cell>
          <cell r="D43">
            <v>6889.9</v>
          </cell>
        </row>
        <row r="44">
          <cell r="A44" t="str">
            <v>078077</v>
          </cell>
          <cell r="B44" t="str">
            <v>GAIN ON SALE OF FURNITURE/F</v>
          </cell>
          <cell r="C44">
            <v>80.5</v>
          </cell>
          <cell r="D44">
            <v>80.5</v>
          </cell>
        </row>
        <row r="45">
          <cell r="A45" t="str">
            <v>078084</v>
          </cell>
          <cell r="B45" t="str">
            <v>CONSUMER LOAN - PREPAYMENT</v>
          </cell>
          <cell r="C45">
            <v>23201.046999999999</v>
          </cell>
          <cell r="D45">
            <v>23201.046999999999</v>
          </cell>
        </row>
        <row r="46">
          <cell r="A46" t="str">
            <v>078085</v>
          </cell>
          <cell r="B46" t="str">
            <v>CONSUMER LOAN - MISC FEES</v>
          </cell>
          <cell r="C46">
            <v>124731.41899999999</v>
          </cell>
          <cell r="D46">
            <v>124731.41899999999</v>
          </cell>
        </row>
        <row r="47">
          <cell r="A47" t="str">
            <v>078087</v>
          </cell>
          <cell r="B47" t="str">
            <v>CREDIT CARD - MISC FEES</v>
          </cell>
          <cell r="C47">
            <v>15</v>
          </cell>
          <cell r="D47">
            <v>15</v>
          </cell>
        </row>
        <row r="48">
          <cell r="A48" t="str">
            <v>078090</v>
          </cell>
          <cell r="B48" t="str">
            <v>CORPORATE SERVICE  CHARGES</v>
          </cell>
          <cell r="C48">
            <v>25</v>
          </cell>
          <cell r="D48">
            <v>25</v>
          </cell>
        </row>
        <row r="49">
          <cell r="A49" t="str">
            <v>078094</v>
          </cell>
          <cell r="B49" t="str">
            <v>BENEFIT SWITCH RELATED INCO</v>
          </cell>
          <cell r="C49">
            <v>4842.567</v>
          </cell>
          <cell r="D49">
            <v>4842.567</v>
          </cell>
        </row>
        <row r="50">
          <cell r="A50" t="str">
            <v>080001</v>
          </cell>
          <cell r="B50" t="str">
            <v>POSTAGE RECOVERIES - CORPOR</v>
          </cell>
          <cell r="C50">
            <v>3751.8220000000001</v>
          </cell>
          <cell r="D50">
            <v>3751.8220000000001</v>
          </cell>
        </row>
        <row r="51">
          <cell r="A51" t="str">
            <v>080002</v>
          </cell>
          <cell r="B51" t="str">
            <v>TELEX RECOVERIES</v>
          </cell>
          <cell r="C51">
            <v>15138.383</v>
          </cell>
          <cell r="D51">
            <v>15138.383</v>
          </cell>
        </row>
        <row r="52">
          <cell r="A52" t="str">
            <v>080003</v>
          </cell>
          <cell r="B52" t="str">
            <v>TELEGRAM RECOVERIES</v>
          </cell>
          <cell r="C52">
            <v>4130</v>
          </cell>
          <cell r="D52">
            <v>4130</v>
          </cell>
        </row>
        <row r="53">
          <cell r="A53" t="str">
            <v>080009</v>
          </cell>
          <cell r="B53" t="str">
            <v>CLEARING CHEQUE  RECOVERIES</v>
          </cell>
          <cell r="C53">
            <v>3075</v>
          </cell>
          <cell r="D53">
            <v>3075</v>
          </cell>
        </row>
        <row r="54">
          <cell r="A54" t="str">
            <v>080021</v>
          </cell>
          <cell r="B54" t="str">
            <v>TEZRAFTAAR TT REIMBURSEMENT</v>
          </cell>
          <cell r="C54">
            <v>41797.983</v>
          </cell>
          <cell r="D54">
            <v>41797.983</v>
          </cell>
        </row>
        <row r="55">
          <cell r="A55" t="str">
            <v>080023</v>
          </cell>
          <cell r="B55" t="str">
            <v>INSURANCE RECOVERIES - CONS</v>
          </cell>
          <cell r="C55">
            <v>317574.17599999998</v>
          </cell>
          <cell r="D55">
            <v>317574.17599999998</v>
          </cell>
        </row>
        <row r="56">
          <cell r="A56" t="str">
            <v>086001</v>
          </cell>
          <cell r="B56" t="str">
            <v>MARK UP AUTO CAR FINANCE</v>
          </cell>
          <cell r="C56">
            <v>202.66900000000001</v>
          </cell>
          <cell r="D56">
            <v>202.66900000000001</v>
          </cell>
        </row>
        <row r="57">
          <cell r="A57" t="str">
            <v>110018</v>
          </cell>
          <cell r="B57" t="str">
            <v>BORROWINGS FROM BANKS - FOR</v>
          </cell>
          <cell r="C57">
            <v>-313.75</v>
          </cell>
          <cell r="D57">
            <v>313.75</v>
          </cell>
        </row>
        <row r="58">
          <cell r="A58" t="str">
            <v>114011</v>
          </cell>
          <cell r="B58" t="str">
            <v>INTEREST PAID - CURRENT ACC</v>
          </cell>
          <cell r="C58">
            <v>-339250.09299999999</v>
          </cell>
          <cell r="D58">
            <v>339250.09299999999</v>
          </cell>
        </row>
        <row r="59">
          <cell r="A59" t="str">
            <v>114012</v>
          </cell>
          <cell r="B59" t="str">
            <v>INTEREST PAID - CALL ACCOUN</v>
          </cell>
          <cell r="C59">
            <v>-212.78</v>
          </cell>
          <cell r="D59">
            <v>212.78</v>
          </cell>
        </row>
        <row r="60">
          <cell r="A60" t="str">
            <v>122012</v>
          </cell>
          <cell r="B60" t="str">
            <v>SB DEPOSITS - BD</v>
          </cell>
          <cell r="C60">
            <v>-6990.7020000000002</v>
          </cell>
          <cell r="D60">
            <v>6990.7020000000002</v>
          </cell>
        </row>
        <row r="61">
          <cell r="A61" t="str">
            <v>123013</v>
          </cell>
          <cell r="B61" t="str">
            <v>FIXED DEPOSITS BD</v>
          </cell>
          <cell r="C61">
            <v>-337673.91600000003</v>
          </cell>
          <cell r="D61">
            <v>337673.91600000003</v>
          </cell>
        </row>
        <row r="62">
          <cell r="A62" t="str">
            <v>123019</v>
          </cell>
          <cell r="B62" t="str">
            <v>FIXED DEPOSITS - US $</v>
          </cell>
          <cell r="C62">
            <v>-325185.83299999998</v>
          </cell>
          <cell r="D62">
            <v>325185.83299999998</v>
          </cell>
        </row>
        <row r="63">
          <cell r="A63" t="str">
            <v>123021</v>
          </cell>
          <cell r="B63" t="str">
            <v>FIXED DEPOSITS - POUND STER</v>
          </cell>
          <cell r="C63">
            <v>-9450.81</v>
          </cell>
          <cell r="D63">
            <v>9450.81</v>
          </cell>
        </row>
        <row r="64">
          <cell r="A64" t="str">
            <v>130011</v>
          </cell>
          <cell r="B64" t="str">
            <v>OTHER AREA BRANCHES - OVERS</v>
          </cell>
          <cell r="C64">
            <v>-39140.544000000002</v>
          </cell>
          <cell r="D64">
            <v>39140.544000000002</v>
          </cell>
        </row>
        <row r="65">
          <cell r="A65" t="str">
            <v>130014</v>
          </cell>
          <cell r="B65" t="str">
            <v>MAIN OFFICE ACCOUNT</v>
          </cell>
          <cell r="C65">
            <v>-140048.10800000001</v>
          </cell>
          <cell r="D65">
            <v>140048.10800000001</v>
          </cell>
        </row>
        <row r="66">
          <cell r="A66" t="str">
            <v>140010</v>
          </cell>
          <cell r="B66" t="str">
            <v>BASIC SALARIES - EXECUTIVES</v>
          </cell>
          <cell r="C66">
            <v>-46752.983999999997</v>
          </cell>
          <cell r="D66">
            <v>46752.983999999997</v>
          </cell>
        </row>
        <row r="67">
          <cell r="A67" t="str">
            <v>140011</v>
          </cell>
          <cell r="B67" t="str">
            <v>BASIC SALARIES - OFFICERS</v>
          </cell>
          <cell r="C67">
            <v>-136859.88500000001</v>
          </cell>
          <cell r="D67">
            <v>136859.88500000001</v>
          </cell>
        </row>
        <row r="68">
          <cell r="A68" t="str">
            <v>140012</v>
          </cell>
          <cell r="B68" t="str">
            <v>BASIC SALARIES - CLERICAL</v>
          </cell>
          <cell r="C68">
            <v>-24640.995999999999</v>
          </cell>
          <cell r="D68">
            <v>24640.995999999999</v>
          </cell>
        </row>
        <row r="69">
          <cell r="A69" t="str">
            <v>145020</v>
          </cell>
          <cell r="B69" t="str">
            <v>OTHER ALLOWANCES</v>
          </cell>
          <cell r="C69">
            <v>-138839.894</v>
          </cell>
          <cell r="D69">
            <v>138839.894</v>
          </cell>
        </row>
        <row r="70">
          <cell r="A70" t="str">
            <v>145061</v>
          </cell>
          <cell r="B70" t="str">
            <v>AIR TICKETS TO OVERSEAS STA</v>
          </cell>
          <cell r="C70">
            <v>-24689</v>
          </cell>
          <cell r="D70">
            <v>24689</v>
          </cell>
        </row>
        <row r="71">
          <cell r="A71" t="str">
            <v>145064</v>
          </cell>
          <cell r="B71" t="str">
            <v>DISLOCATION ALLOWANCE</v>
          </cell>
          <cell r="C71">
            <v>-565.5</v>
          </cell>
          <cell r="D71">
            <v>565.5</v>
          </cell>
        </row>
        <row r="72">
          <cell r="A72" t="str">
            <v>145067</v>
          </cell>
          <cell r="B72" t="str">
            <v>TEZRAFTAR EVENING /FRIDAY A</v>
          </cell>
          <cell r="C72">
            <v>-1000.001</v>
          </cell>
          <cell r="D72">
            <v>1000.001</v>
          </cell>
        </row>
        <row r="73">
          <cell r="A73" t="str">
            <v>148001</v>
          </cell>
          <cell r="B73" t="str">
            <v>MESSENGER / OFFICE BOYS</v>
          </cell>
          <cell r="C73">
            <v>-10126.4</v>
          </cell>
          <cell r="D73">
            <v>10126.4</v>
          </cell>
        </row>
        <row r="74">
          <cell r="A74" t="str">
            <v>149004</v>
          </cell>
          <cell r="B74" t="str">
            <v>DSA STAFF SALARY</v>
          </cell>
          <cell r="C74">
            <v>-1657</v>
          </cell>
          <cell r="D74">
            <v>1657</v>
          </cell>
        </row>
        <row r="75">
          <cell r="A75" t="str">
            <v>149007</v>
          </cell>
          <cell r="B75" t="str">
            <v>DSA STAFF SALES COMMISSION</v>
          </cell>
          <cell r="C75">
            <v>-2225</v>
          </cell>
          <cell r="D75">
            <v>2225</v>
          </cell>
        </row>
        <row r="76">
          <cell r="A76" t="str">
            <v>149009</v>
          </cell>
          <cell r="B76" t="str">
            <v>DSA STAFF FOREIGN TRAVEL EX</v>
          </cell>
          <cell r="C76">
            <v>-100</v>
          </cell>
          <cell r="D76">
            <v>100</v>
          </cell>
        </row>
        <row r="77">
          <cell r="A77" t="str">
            <v>150001</v>
          </cell>
          <cell r="B77" t="str">
            <v>OVERTIME</v>
          </cell>
          <cell r="C77">
            <v>-12.5</v>
          </cell>
          <cell r="D77">
            <v>12.5</v>
          </cell>
        </row>
        <row r="78">
          <cell r="A78" t="str">
            <v>152003</v>
          </cell>
          <cell r="B78" t="str">
            <v>MEDICAL CHECKUP EXPENSES</v>
          </cell>
          <cell r="C78">
            <v>-270</v>
          </cell>
          <cell r="D78">
            <v>270</v>
          </cell>
        </row>
        <row r="79">
          <cell r="A79" t="str">
            <v>152012</v>
          </cell>
          <cell r="B79" t="str">
            <v>MEDIACAL INSURANCE-OVS</v>
          </cell>
          <cell r="C79">
            <v>-12988.362999999999</v>
          </cell>
          <cell r="D79">
            <v>12988.362999999999</v>
          </cell>
        </row>
        <row r="80">
          <cell r="A80" t="str">
            <v>155011</v>
          </cell>
          <cell r="B80" t="str">
            <v>EOSB EXPATS</v>
          </cell>
          <cell r="C80">
            <v>-6867.63</v>
          </cell>
          <cell r="D80">
            <v>6867.63</v>
          </cell>
        </row>
        <row r="81">
          <cell r="A81" t="str">
            <v>160010</v>
          </cell>
          <cell r="B81" t="str">
            <v>PROVIDENT FUND - EXECUTIVES</v>
          </cell>
          <cell r="C81">
            <v>-400.322</v>
          </cell>
          <cell r="D81">
            <v>400.322</v>
          </cell>
        </row>
        <row r="82">
          <cell r="A82" t="str">
            <v>162001</v>
          </cell>
          <cell r="B82" t="str">
            <v>BENEVOLENT FUND</v>
          </cell>
          <cell r="C82">
            <v>-16.931999999999999</v>
          </cell>
          <cell r="D82">
            <v>16.931999999999999</v>
          </cell>
        </row>
        <row r="83">
          <cell r="A83" t="str">
            <v>165001</v>
          </cell>
          <cell r="B83" t="str">
            <v>BONUS PAID  - (OFFICERS)</v>
          </cell>
          <cell r="C83">
            <v>-22050</v>
          </cell>
          <cell r="D83">
            <v>22050</v>
          </cell>
        </row>
        <row r="84">
          <cell r="A84" t="str">
            <v>172001</v>
          </cell>
          <cell r="B84" t="str">
            <v>PERFORMANCE AWARDS</v>
          </cell>
          <cell r="C84">
            <v>-28274</v>
          </cell>
          <cell r="D84">
            <v>28274</v>
          </cell>
        </row>
        <row r="85">
          <cell r="A85" t="str">
            <v>172002</v>
          </cell>
          <cell r="B85" t="str">
            <v>SALES DEVELOPMENT INCENTIVE</v>
          </cell>
          <cell r="C85">
            <v>-2121</v>
          </cell>
          <cell r="D85">
            <v>2121</v>
          </cell>
        </row>
        <row r="86">
          <cell r="A86" t="str">
            <v>172003</v>
          </cell>
          <cell r="B86" t="str">
            <v>BRANCH PERFORMANCE AWARDS</v>
          </cell>
          <cell r="C86">
            <v>-1130</v>
          </cell>
          <cell r="D86">
            <v>1130</v>
          </cell>
        </row>
        <row r="87">
          <cell r="A87" t="str">
            <v>180001</v>
          </cell>
          <cell r="B87" t="str">
            <v>RENT - OFFICE</v>
          </cell>
          <cell r="C87">
            <v>-60912.5</v>
          </cell>
          <cell r="D87">
            <v>60912.5</v>
          </cell>
        </row>
        <row r="88">
          <cell r="A88" t="str">
            <v>180011</v>
          </cell>
          <cell r="B88" t="str">
            <v>RATES &amp; TAXES - TRADE LICEN</v>
          </cell>
          <cell r="C88">
            <v>-15938</v>
          </cell>
          <cell r="D88">
            <v>15938</v>
          </cell>
        </row>
        <row r="89">
          <cell r="A89" t="str">
            <v>180012</v>
          </cell>
          <cell r="B89" t="str">
            <v>RATES &amp; TAXES - COMMERCIAL</v>
          </cell>
          <cell r="C89">
            <v>-43349.497000000003</v>
          </cell>
          <cell r="D89">
            <v>43349.497000000003</v>
          </cell>
        </row>
        <row r="90">
          <cell r="A90" t="str">
            <v>190001</v>
          </cell>
          <cell r="B90" t="str">
            <v>GAS - ELECTRICITY-OFFICE</v>
          </cell>
          <cell r="C90">
            <v>-4941.92</v>
          </cell>
          <cell r="D90">
            <v>4941.92</v>
          </cell>
        </row>
        <row r="91">
          <cell r="A91" t="str">
            <v>190002</v>
          </cell>
          <cell r="B91" t="str">
            <v>GAS - ELECTRICITY-RESIDENCE</v>
          </cell>
          <cell r="C91">
            <v>-193.07</v>
          </cell>
          <cell r="D91">
            <v>193.07</v>
          </cell>
        </row>
        <row r="92">
          <cell r="A92" t="str">
            <v>195001</v>
          </cell>
          <cell r="B92" t="str">
            <v>INSURANCE-FIRE/THEIFT</v>
          </cell>
          <cell r="C92">
            <v>-3105.326</v>
          </cell>
          <cell r="D92">
            <v>3105.326</v>
          </cell>
        </row>
        <row r="93">
          <cell r="A93" t="str">
            <v>195011</v>
          </cell>
          <cell r="B93" t="str">
            <v>GOSI LOCAL</v>
          </cell>
          <cell r="C93">
            <v>-22138.544999999998</v>
          </cell>
          <cell r="D93">
            <v>22138.544999999998</v>
          </cell>
        </row>
        <row r="94">
          <cell r="A94" t="str">
            <v>195012</v>
          </cell>
          <cell r="B94" t="str">
            <v>GROUP INSURANCE PREMIUM   -</v>
          </cell>
          <cell r="C94">
            <v>-770.80399999999997</v>
          </cell>
          <cell r="D94">
            <v>770.80399999999997</v>
          </cell>
        </row>
        <row r="95">
          <cell r="A95" t="str">
            <v>200002</v>
          </cell>
          <cell r="B95" t="str">
            <v>RETAINER'S FEES</v>
          </cell>
          <cell r="C95">
            <v>14104.5</v>
          </cell>
          <cell r="D95">
            <v>-14104.5</v>
          </cell>
        </row>
        <row r="96">
          <cell r="A96" t="str">
            <v>200003</v>
          </cell>
          <cell r="B96" t="str">
            <v>STAMPS, POWER OF ATTORNEY E</v>
          </cell>
          <cell r="C96">
            <v>-16.190999999999999</v>
          </cell>
          <cell r="D96">
            <v>16.190999999999999</v>
          </cell>
        </row>
        <row r="97">
          <cell r="A97" t="str">
            <v>200006</v>
          </cell>
          <cell r="B97" t="str">
            <v>LEGAL CHARGES - STAFF MATTE</v>
          </cell>
          <cell r="C97">
            <v>-950</v>
          </cell>
          <cell r="D97">
            <v>950</v>
          </cell>
        </row>
        <row r="98">
          <cell r="A98" t="str">
            <v>200007</v>
          </cell>
          <cell r="B98" t="str">
            <v>LEGAL CHARGES - OPERATIONS</v>
          </cell>
          <cell r="C98">
            <v>970</v>
          </cell>
          <cell r="D98">
            <v>-970</v>
          </cell>
        </row>
        <row r="99">
          <cell r="A99" t="str">
            <v>200008</v>
          </cell>
          <cell r="B99" t="str">
            <v>PROFESSIONAL &amp; CONSULTANCY</v>
          </cell>
          <cell r="C99">
            <v>-40</v>
          </cell>
          <cell r="D99">
            <v>40</v>
          </cell>
        </row>
        <row r="100">
          <cell r="A100" t="str">
            <v>200015</v>
          </cell>
          <cell r="B100" t="str">
            <v>ARABIC TRANSLATION CHARGES</v>
          </cell>
          <cell r="C100">
            <v>-513.65899999999999</v>
          </cell>
          <cell r="D100">
            <v>513.65899999999999</v>
          </cell>
        </row>
        <row r="101">
          <cell r="A101" t="str">
            <v>205001</v>
          </cell>
          <cell r="B101" t="str">
            <v>POSTAGE</v>
          </cell>
          <cell r="C101">
            <v>-1690.451</v>
          </cell>
          <cell r="D101">
            <v>1690.451</v>
          </cell>
        </row>
        <row r="102">
          <cell r="A102" t="str">
            <v>205002</v>
          </cell>
          <cell r="B102" t="str">
            <v>TELEX / T.P</v>
          </cell>
          <cell r="C102">
            <v>-63.83</v>
          </cell>
          <cell r="D102">
            <v>63.83</v>
          </cell>
        </row>
        <row r="103">
          <cell r="A103" t="str">
            <v>205005</v>
          </cell>
          <cell r="B103" t="str">
            <v>COURIER CHARGES - CORPORATE</v>
          </cell>
          <cell r="C103">
            <v>-2395.971</v>
          </cell>
          <cell r="D103">
            <v>2395.971</v>
          </cell>
        </row>
        <row r="104">
          <cell r="A104" t="str">
            <v>206001</v>
          </cell>
          <cell r="B104" t="str">
            <v>TELEPHONE / TRUNK CALL - OF</v>
          </cell>
          <cell r="C104">
            <v>-14563.983</v>
          </cell>
          <cell r="D104">
            <v>14563.983</v>
          </cell>
        </row>
        <row r="105">
          <cell r="A105" t="str">
            <v>206011</v>
          </cell>
          <cell r="B105" t="str">
            <v>FAX - OFFICE</v>
          </cell>
          <cell r="C105">
            <v>-811.44600000000003</v>
          </cell>
          <cell r="D105">
            <v>811.44600000000003</v>
          </cell>
        </row>
        <row r="106">
          <cell r="A106" t="str">
            <v>207011</v>
          </cell>
          <cell r="B106" t="str">
            <v>TELEPHONE LINE FOR REUTERS/</v>
          </cell>
          <cell r="C106">
            <v>-12143.481</v>
          </cell>
          <cell r="D106">
            <v>12143.481</v>
          </cell>
        </row>
        <row r="107">
          <cell r="A107" t="str">
            <v>208002</v>
          </cell>
          <cell r="B107" t="str">
            <v>RUETER FEE / SWIFT EXPENSES</v>
          </cell>
          <cell r="C107">
            <v>-4849.2489999999998</v>
          </cell>
          <cell r="D107">
            <v>4849.2489999999998</v>
          </cell>
        </row>
        <row r="108">
          <cell r="A108" t="str">
            <v>208003</v>
          </cell>
          <cell r="B108" t="str">
            <v>SOFTWARE CHARGES</v>
          </cell>
          <cell r="C108">
            <v>1678.0650000000001</v>
          </cell>
          <cell r="D108">
            <v>-1678.0650000000001</v>
          </cell>
        </row>
        <row r="109">
          <cell r="A109" t="str">
            <v>208004</v>
          </cell>
          <cell r="B109" t="str">
            <v>USER LICENSE CHARGES</v>
          </cell>
          <cell r="C109">
            <v>-9425</v>
          </cell>
          <cell r="D109">
            <v>9425</v>
          </cell>
        </row>
        <row r="110">
          <cell r="A110" t="str">
            <v>208011</v>
          </cell>
          <cell r="B110" t="str">
            <v>TELERATE CHARGES</v>
          </cell>
          <cell r="C110">
            <v>-678.6</v>
          </cell>
          <cell r="D110">
            <v>678.6</v>
          </cell>
        </row>
        <row r="111">
          <cell r="A111" t="str">
            <v>208012</v>
          </cell>
          <cell r="B111" t="str">
            <v>BENEFIT SWITCH EXPENSES</v>
          </cell>
          <cell r="C111">
            <v>-24514.199000000001</v>
          </cell>
          <cell r="D111">
            <v>24514.199000000001</v>
          </cell>
        </row>
        <row r="112">
          <cell r="A112" t="str">
            <v>215001</v>
          </cell>
          <cell r="B112" t="str">
            <v>AUDITOR'S FEES</v>
          </cell>
          <cell r="C112">
            <v>-11621</v>
          </cell>
          <cell r="D112">
            <v>11621</v>
          </cell>
        </row>
        <row r="113">
          <cell r="A113" t="str">
            <v>218001</v>
          </cell>
          <cell r="B113" t="str">
            <v>ELECTRIC &amp; OFFICE APPLIANCE</v>
          </cell>
          <cell r="C113">
            <v>-8712.652</v>
          </cell>
          <cell r="D113">
            <v>8712.652</v>
          </cell>
        </row>
        <row r="114">
          <cell r="A114" t="str">
            <v>218002</v>
          </cell>
          <cell r="B114" t="str">
            <v>FIRE EXTINGUISHERS / ALARMS</v>
          </cell>
          <cell r="C114">
            <v>-146</v>
          </cell>
          <cell r="D114">
            <v>146</v>
          </cell>
        </row>
        <row r="115">
          <cell r="A115" t="str">
            <v>219001</v>
          </cell>
          <cell r="B115" t="str">
            <v>DEPRECIATION -VEHICLE OFFIC</v>
          </cell>
          <cell r="C115">
            <v>-2448.0309999999999</v>
          </cell>
          <cell r="D115">
            <v>2448.0309999999999</v>
          </cell>
        </row>
        <row r="116">
          <cell r="A116" t="str">
            <v>220012</v>
          </cell>
          <cell r="B116" t="str">
            <v>FURNITURE &amp; FIXTURES WOODEN</v>
          </cell>
          <cell r="C116">
            <v>-2820.7420000000002</v>
          </cell>
          <cell r="D116">
            <v>2820.7420000000002</v>
          </cell>
        </row>
        <row r="117">
          <cell r="A117" t="str">
            <v>221003</v>
          </cell>
          <cell r="B117" t="str">
            <v>AMORTIZATION -LEASEHOLD IMP</v>
          </cell>
          <cell r="C117">
            <v>-6572.5209999999997</v>
          </cell>
          <cell r="D117">
            <v>6572.5209999999997</v>
          </cell>
        </row>
        <row r="118">
          <cell r="A118" t="str">
            <v>222001</v>
          </cell>
          <cell r="B118" t="str">
            <v>PC / SERVER</v>
          </cell>
          <cell r="C118">
            <v>-5915.9949999999999</v>
          </cell>
          <cell r="D118">
            <v>5915.9949999999999</v>
          </cell>
        </row>
        <row r="119">
          <cell r="A119" t="str">
            <v>223001</v>
          </cell>
          <cell r="B119" t="str">
            <v>I T SOFTWARE</v>
          </cell>
          <cell r="C119">
            <v>-3812.029</v>
          </cell>
          <cell r="D119">
            <v>3812.029</v>
          </cell>
        </row>
        <row r="120">
          <cell r="A120" t="str">
            <v>225002</v>
          </cell>
          <cell r="B120" t="str">
            <v>REPAIR - MACHINE/EQUIPMENT</v>
          </cell>
          <cell r="C120">
            <v>-984</v>
          </cell>
          <cell r="D120">
            <v>984</v>
          </cell>
        </row>
        <row r="121">
          <cell r="A121" t="str">
            <v>225007</v>
          </cell>
          <cell r="B121" t="str">
            <v>REPAIRS - I T HARDWARE</v>
          </cell>
          <cell r="C121">
            <v>-3808.4389999999999</v>
          </cell>
          <cell r="D121">
            <v>3808.4389999999999</v>
          </cell>
        </row>
        <row r="122">
          <cell r="A122" t="str">
            <v>225010</v>
          </cell>
          <cell r="B122" t="str">
            <v>VEHICLE REPAIR OFFICERS</v>
          </cell>
          <cell r="C122">
            <v>-45</v>
          </cell>
          <cell r="D122">
            <v>45</v>
          </cell>
        </row>
        <row r="123">
          <cell r="A123" t="str">
            <v>226001</v>
          </cell>
          <cell r="B123" t="str">
            <v>REPAIR REN &amp; MAINT. PREMISE</v>
          </cell>
          <cell r="C123">
            <v>-33.200000000000003</v>
          </cell>
          <cell r="D123">
            <v>33.200000000000003</v>
          </cell>
        </row>
        <row r="124">
          <cell r="A124" t="str">
            <v>235001</v>
          </cell>
          <cell r="B124" t="str">
            <v>OFFICE STATIONERY</v>
          </cell>
          <cell r="C124">
            <v>-5581.9</v>
          </cell>
          <cell r="D124">
            <v>5581.9</v>
          </cell>
        </row>
        <row r="125">
          <cell r="A125" t="str">
            <v>235002</v>
          </cell>
          <cell r="B125" t="str">
            <v>SECURITY STATIONERY</v>
          </cell>
          <cell r="C125">
            <v>-671.63499999999999</v>
          </cell>
          <cell r="D125">
            <v>671.63499999999999</v>
          </cell>
        </row>
        <row r="126">
          <cell r="A126" t="str">
            <v>235003</v>
          </cell>
          <cell r="B126" t="str">
            <v>PETTY STATIONERY</v>
          </cell>
          <cell r="C126">
            <v>-97.65</v>
          </cell>
          <cell r="D126">
            <v>97.65</v>
          </cell>
        </row>
        <row r="127">
          <cell r="A127" t="str">
            <v>235004</v>
          </cell>
          <cell r="B127" t="str">
            <v>PRINTING STATIONERY</v>
          </cell>
          <cell r="C127">
            <v>-5340.134</v>
          </cell>
          <cell r="D127">
            <v>5340.134</v>
          </cell>
        </row>
        <row r="128">
          <cell r="A128" t="str">
            <v>235006</v>
          </cell>
          <cell r="B128" t="str">
            <v>COMPUTER STATIONERY (CONSUM</v>
          </cell>
          <cell r="C128">
            <v>-137.5</v>
          </cell>
          <cell r="D128">
            <v>137.5</v>
          </cell>
        </row>
        <row r="129">
          <cell r="A129" t="str">
            <v>237001</v>
          </cell>
          <cell r="B129" t="str">
            <v>OFFICE RUNNING EXPENSES</v>
          </cell>
          <cell r="C129">
            <v>-4459.2550000000001</v>
          </cell>
          <cell r="D129">
            <v>4459.2550000000001</v>
          </cell>
        </row>
        <row r="130">
          <cell r="A130" t="str">
            <v>237002</v>
          </cell>
          <cell r="B130" t="str">
            <v>JANITORIAL CHARGES</v>
          </cell>
          <cell r="C130">
            <v>-2960</v>
          </cell>
          <cell r="D130">
            <v>2960</v>
          </cell>
        </row>
        <row r="131">
          <cell r="A131" t="str">
            <v>240009</v>
          </cell>
          <cell r="B131" t="str">
            <v>RESS ADVERTISING</v>
          </cell>
          <cell r="C131">
            <v>-8854.4830000000002</v>
          </cell>
          <cell r="D131">
            <v>8854.4830000000002</v>
          </cell>
        </row>
        <row r="132">
          <cell r="A132" t="str">
            <v>240015</v>
          </cell>
          <cell r="B132" t="str">
            <v>MISCELLANEOUS</v>
          </cell>
          <cell r="C132">
            <v>-18523.963</v>
          </cell>
          <cell r="D132">
            <v>18523.963</v>
          </cell>
        </row>
        <row r="133">
          <cell r="A133" t="str">
            <v>240021</v>
          </cell>
          <cell r="B133" t="str">
            <v>TELEPHONE DIRECTORY</v>
          </cell>
          <cell r="C133">
            <v>-857.25</v>
          </cell>
          <cell r="D133">
            <v>857.25</v>
          </cell>
        </row>
        <row r="134">
          <cell r="A134" t="str">
            <v>245001</v>
          </cell>
          <cell r="B134" t="str">
            <v>ENTERTAINMENT</v>
          </cell>
          <cell r="C134">
            <v>-3072.51</v>
          </cell>
          <cell r="D134">
            <v>3072.51</v>
          </cell>
        </row>
        <row r="135">
          <cell r="A135" t="str">
            <v>245002</v>
          </cell>
          <cell r="B135" t="str">
            <v>PARTIES/DINNERS</v>
          </cell>
          <cell r="C135">
            <v>-951.99599999999998</v>
          </cell>
          <cell r="D135">
            <v>951.99599999999998</v>
          </cell>
        </row>
        <row r="136">
          <cell r="A136" t="str">
            <v>255006</v>
          </cell>
          <cell r="B136" t="str">
            <v>VEHICLE FUEL -OFFICE</v>
          </cell>
          <cell r="C136">
            <v>-555.4</v>
          </cell>
          <cell r="D136">
            <v>555.4</v>
          </cell>
        </row>
        <row r="137">
          <cell r="A137" t="str">
            <v>255007</v>
          </cell>
          <cell r="B137" t="str">
            <v>VEHICLE TAXES &amp; INS. EXECUT</v>
          </cell>
          <cell r="C137">
            <v>-420</v>
          </cell>
          <cell r="D137">
            <v>420</v>
          </cell>
        </row>
        <row r="138">
          <cell r="A138" t="str">
            <v>255008</v>
          </cell>
          <cell r="B138" t="str">
            <v>VEHICLE TAXES &amp; INS.OFFICE</v>
          </cell>
          <cell r="C138">
            <v>-392</v>
          </cell>
          <cell r="D138">
            <v>392</v>
          </cell>
        </row>
        <row r="139">
          <cell r="A139" t="str">
            <v>255009</v>
          </cell>
          <cell r="B139" t="str">
            <v>VEHICLE REPAIR -EXECUTIVES</v>
          </cell>
          <cell r="C139">
            <v>-336</v>
          </cell>
          <cell r="D139">
            <v>336</v>
          </cell>
        </row>
        <row r="140">
          <cell r="A140" t="str">
            <v>255010</v>
          </cell>
          <cell r="B140" t="str">
            <v>VEHICLE REPAIR -OFFICE</v>
          </cell>
          <cell r="C140">
            <v>-175</v>
          </cell>
          <cell r="D140">
            <v>175</v>
          </cell>
        </row>
        <row r="141">
          <cell r="A141" t="str">
            <v>260001</v>
          </cell>
          <cell r="B141" t="str">
            <v>SUBSCRIPTIONS PERIODICAL /</v>
          </cell>
          <cell r="C141">
            <v>-274.2</v>
          </cell>
          <cell r="D141">
            <v>274.2</v>
          </cell>
        </row>
        <row r="142">
          <cell r="A142" t="str">
            <v>260002</v>
          </cell>
          <cell r="B142" t="str">
            <v>SUBSCRIPTIONS INSTITUTIONS</v>
          </cell>
          <cell r="C142">
            <v>-582.5</v>
          </cell>
          <cell r="D142">
            <v>582.5</v>
          </cell>
        </row>
        <row r="143">
          <cell r="A143" t="str">
            <v>265011</v>
          </cell>
          <cell r="B143" t="str">
            <v>DONATIONS -- OTHERS</v>
          </cell>
          <cell r="C143">
            <v>-105</v>
          </cell>
          <cell r="D143">
            <v>105</v>
          </cell>
        </row>
        <row r="144">
          <cell r="A144" t="str">
            <v>270006</v>
          </cell>
          <cell r="B144" t="str">
            <v>TRAVELLING INLAND HOTEL STA</v>
          </cell>
          <cell r="C144">
            <v>-1649.1980000000001</v>
          </cell>
          <cell r="D144">
            <v>1649.1980000000001</v>
          </cell>
        </row>
        <row r="145">
          <cell r="A145" t="str">
            <v>270007</v>
          </cell>
          <cell r="B145" t="str">
            <v>TRAVELLING INLAND AIR-FARE</v>
          </cell>
          <cell r="C145">
            <v>-2283.33</v>
          </cell>
          <cell r="D145">
            <v>2283.33</v>
          </cell>
        </row>
        <row r="146">
          <cell r="A146" t="str">
            <v>270008</v>
          </cell>
          <cell r="B146" t="str">
            <v>TRAVELLING FOREIGN TA / DA</v>
          </cell>
          <cell r="C146">
            <v>-4731.3959999999997</v>
          </cell>
          <cell r="D146">
            <v>4731.3959999999997</v>
          </cell>
        </row>
        <row r="147">
          <cell r="A147" t="str">
            <v>270009</v>
          </cell>
          <cell r="B147" t="str">
            <v>TRAVELLING FOREIGN HOTEL ST</v>
          </cell>
          <cell r="C147">
            <v>-6631.8440000000001</v>
          </cell>
          <cell r="D147">
            <v>6631.8440000000001</v>
          </cell>
        </row>
        <row r="148">
          <cell r="A148" t="str">
            <v>270010</v>
          </cell>
          <cell r="B148" t="str">
            <v>TRAVELLING FOREIGN AIR-FARE</v>
          </cell>
          <cell r="C148">
            <v>36.625999999999998</v>
          </cell>
          <cell r="D148">
            <v>-36.625999999999998</v>
          </cell>
        </row>
        <row r="149">
          <cell r="A149" t="str">
            <v>271001</v>
          </cell>
          <cell r="B149" t="str">
            <v>SECURITY GUARDS CHARGES</v>
          </cell>
          <cell r="C149">
            <v>-39420</v>
          </cell>
          <cell r="D149">
            <v>39420</v>
          </cell>
        </row>
        <row r="150">
          <cell r="A150" t="str">
            <v>272001</v>
          </cell>
          <cell r="B150" t="str">
            <v>CASH TRANSPORT CHARGES</v>
          </cell>
          <cell r="C150">
            <v>-3195.63</v>
          </cell>
          <cell r="D150">
            <v>3195.63</v>
          </cell>
        </row>
        <row r="151">
          <cell r="A151" t="str">
            <v>275001</v>
          </cell>
          <cell r="B151" t="str">
            <v>CONVEYANCE (LOCAL)</v>
          </cell>
          <cell r="C151">
            <v>-21</v>
          </cell>
          <cell r="D151">
            <v>21</v>
          </cell>
        </row>
        <row r="152">
          <cell r="A152" t="str">
            <v>275003</v>
          </cell>
          <cell r="B152" t="str">
            <v>FREIGHT</v>
          </cell>
          <cell r="C152">
            <v>-1363.307</v>
          </cell>
          <cell r="D152">
            <v>1363.307</v>
          </cell>
        </row>
        <row r="153">
          <cell r="A153" t="str">
            <v>278009</v>
          </cell>
          <cell r="B153" t="str">
            <v>WRITE OFF - OTHER ASSETS</v>
          </cell>
          <cell r="C153">
            <v>-46316.618000000002</v>
          </cell>
          <cell r="D153">
            <v>46316.618000000002</v>
          </cell>
        </row>
        <row r="154">
          <cell r="A154" t="str">
            <v>278011</v>
          </cell>
          <cell r="B154" t="str">
            <v>PROVISION - CONSUMER RISK C</v>
          </cell>
          <cell r="C154">
            <v>-26312.615000000002</v>
          </cell>
          <cell r="D154">
            <v>26312.615000000002</v>
          </cell>
        </row>
        <row r="155">
          <cell r="A155" t="str">
            <v>278021</v>
          </cell>
          <cell r="B155" t="str">
            <v>WRITE OFF - CONSUMER LOANS</v>
          </cell>
          <cell r="C155">
            <v>-3937.9609999999998</v>
          </cell>
          <cell r="D155">
            <v>3937.9609999999998</v>
          </cell>
        </row>
        <row r="156">
          <cell r="A156" t="str">
            <v>278024</v>
          </cell>
          <cell r="B156" t="str">
            <v>WRITE OFF - FIXED ASSETS</v>
          </cell>
          <cell r="C156">
            <v>-504.86500000000001</v>
          </cell>
          <cell r="D156">
            <v>504.86500000000001</v>
          </cell>
        </row>
        <row r="157">
          <cell r="A157" t="str">
            <v>283001</v>
          </cell>
          <cell r="B157" t="str">
            <v>HOTEL</v>
          </cell>
          <cell r="C157">
            <v>-1103.8</v>
          </cell>
          <cell r="D157">
            <v>1103.8</v>
          </cell>
        </row>
        <row r="158">
          <cell r="A158" t="str">
            <v>283003</v>
          </cell>
          <cell r="B158" t="str">
            <v>SEMINAR</v>
          </cell>
          <cell r="C158">
            <v>-535.322</v>
          </cell>
          <cell r="D158">
            <v>535.322</v>
          </cell>
        </row>
        <row r="159">
          <cell r="A159" t="str">
            <v>283004</v>
          </cell>
          <cell r="B159" t="str">
            <v>TRAINING EXPENSES -- OTHERS</v>
          </cell>
          <cell r="C159">
            <v>-2722.0859999999998</v>
          </cell>
          <cell r="D159">
            <v>2722.0859999999998</v>
          </cell>
        </row>
        <row r="160">
          <cell r="A160" t="str">
            <v>285007</v>
          </cell>
          <cell r="B160" t="str">
            <v>VISA EXP -VISITORS</v>
          </cell>
          <cell r="C160">
            <v>-898</v>
          </cell>
          <cell r="D160">
            <v>898</v>
          </cell>
        </row>
        <row r="161">
          <cell r="A161" t="str">
            <v>285008</v>
          </cell>
          <cell r="B161" t="str">
            <v>VISA EXP -STAFF</v>
          </cell>
          <cell r="C161">
            <v>-2302.346</v>
          </cell>
          <cell r="D161">
            <v>2302.346</v>
          </cell>
        </row>
        <row r="162">
          <cell r="A162" t="str">
            <v>285021</v>
          </cell>
          <cell r="B162" t="str">
            <v>GUESTS EXPENSES</v>
          </cell>
          <cell r="C162">
            <v>-300</v>
          </cell>
          <cell r="D162">
            <v>300</v>
          </cell>
        </row>
        <row r="163">
          <cell r="A163" t="str">
            <v>285042</v>
          </cell>
          <cell r="B163" t="str">
            <v>CHEQUE RETURN CHARGES</v>
          </cell>
          <cell r="C163">
            <v>-1160</v>
          </cell>
          <cell r="D163">
            <v>1160</v>
          </cell>
        </row>
        <row r="164">
          <cell r="A164" t="str">
            <v>285088</v>
          </cell>
          <cell r="B164" t="str">
            <v>CREDIT CARD &amp; CONSUMER LOAN</v>
          </cell>
          <cell r="C164">
            <v>-27195.333999999999</v>
          </cell>
          <cell r="D164">
            <v>27195.333999999999</v>
          </cell>
        </row>
        <row r="165">
          <cell r="A165" t="str">
            <v>285090</v>
          </cell>
          <cell r="B165" t="str">
            <v>AFS MISC EXPENSES</v>
          </cell>
          <cell r="C165">
            <v>-5806.6980000000003</v>
          </cell>
          <cell r="D165">
            <v>5806.6980000000003</v>
          </cell>
        </row>
        <row r="166">
          <cell r="A166" t="str">
            <v>285091</v>
          </cell>
          <cell r="B166" t="str">
            <v>MASTER CARD MISC EXPENSES</v>
          </cell>
          <cell r="C166">
            <v>-111.104</v>
          </cell>
          <cell r="D166">
            <v>111.104</v>
          </cell>
        </row>
        <row r="167">
          <cell r="A167" t="str">
            <v>285092</v>
          </cell>
          <cell r="B167" t="str">
            <v>GIFT/GIVEWAYS EXP</v>
          </cell>
          <cell r="C167">
            <v>-191.25</v>
          </cell>
          <cell r="D167">
            <v>191.25</v>
          </cell>
        </row>
        <row r="168">
          <cell r="A168" t="str">
            <v>285094</v>
          </cell>
          <cell r="B168" t="str">
            <v>FOREIGN BANK CHARGES</v>
          </cell>
          <cell r="C168">
            <v>-3198.607</v>
          </cell>
          <cell r="D168">
            <v>3198.607</v>
          </cell>
        </row>
        <row r="169">
          <cell r="A169" t="str">
            <v>285099</v>
          </cell>
          <cell r="B169" t="str">
            <v>SUNDRY (DETAILS STATEMENT R</v>
          </cell>
          <cell r="C169">
            <v>-2687.6019999999999</v>
          </cell>
          <cell r="D169">
            <v>2687.6019999999999</v>
          </cell>
        </row>
        <row r="170">
          <cell r="A170" t="str">
            <v>288001</v>
          </cell>
          <cell r="B170" t="str">
            <v>HO SHARE OF EXPENSES</v>
          </cell>
          <cell r="C170">
            <v>-60660</v>
          </cell>
          <cell r="D170">
            <v>60660</v>
          </cell>
        </row>
        <row r="171">
          <cell r="A171" t="str">
            <v>290011</v>
          </cell>
          <cell r="B171" t="str">
            <v>SOFTWARE FEE PAID TO HEAD O</v>
          </cell>
          <cell r="C171">
            <v>-5654.9970000000003</v>
          </cell>
          <cell r="D171">
            <v>5654.9970000000003</v>
          </cell>
        </row>
        <row r="172">
          <cell r="A172" t="str">
            <v>290012</v>
          </cell>
          <cell r="B172" t="str">
            <v>SOFTWARE FEE / LINE RENT PA</v>
          </cell>
          <cell r="C172">
            <v>-158.27600000000001</v>
          </cell>
          <cell r="D172">
            <v>158.27600000000001</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04"/>
      <sheetName val="IE 904"/>
      <sheetName val="December 06"/>
      <sheetName val="November 06"/>
      <sheetName val="Sheet3"/>
      <sheetName val="FX"/>
      <sheetName val="Lookups"/>
      <sheetName val="BSDOMOVS"/>
      <sheetName val="BS-OVS"/>
      <sheetName val="Implied Rate"/>
    </sheetNames>
    <sheetDataSet>
      <sheetData sheetId="0" refreshError="1"/>
      <sheetData sheetId="1" refreshError="1"/>
      <sheetData sheetId="2" refreshError="1">
        <row r="5">
          <cell r="A5" t="str">
            <v>000010</v>
          </cell>
          <cell r="B5" t="str">
            <v>I/R ON LOANS / SMALL LOANS</v>
          </cell>
          <cell r="C5">
            <v>12392.715</v>
          </cell>
          <cell r="D5">
            <v>12392.715</v>
          </cell>
        </row>
        <row r="6">
          <cell r="A6" t="str">
            <v>000010</v>
          </cell>
          <cell r="B6" t="str">
            <v>I/R ON  L.T.R.</v>
          </cell>
          <cell r="C6">
            <v>11650.895</v>
          </cell>
          <cell r="D6">
            <v>11650.895</v>
          </cell>
        </row>
        <row r="7">
          <cell r="A7" t="str">
            <v>000010</v>
          </cell>
          <cell r="B7" t="str">
            <v>I/R ON P.A.D.</v>
          </cell>
          <cell r="C7">
            <v>459.9</v>
          </cell>
          <cell r="D7">
            <v>459.9</v>
          </cell>
        </row>
        <row r="8">
          <cell r="A8" t="str">
            <v>000010</v>
          </cell>
          <cell r="B8" t="str">
            <v>I/R ON OVERDRAFTS</v>
          </cell>
          <cell r="C8">
            <v>30278.506000000001</v>
          </cell>
          <cell r="D8">
            <v>30278.506000000001</v>
          </cell>
        </row>
        <row r="9">
          <cell r="A9" t="str">
            <v>000010</v>
          </cell>
          <cell r="B9" t="str">
            <v>CONSUMER LOAN</v>
          </cell>
          <cell r="C9">
            <v>743215.51300000004</v>
          </cell>
          <cell r="D9">
            <v>743215.51300000004</v>
          </cell>
        </row>
        <row r="10">
          <cell r="A10" t="str">
            <v>002501</v>
          </cell>
          <cell r="B10" t="str">
            <v>MAIN OFFICE ACCOUNT</v>
          </cell>
          <cell r="C10">
            <v>80734.81</v>
          </cell>
          <cell r="D10">
            <v>80734.81</v>
          </cell>
        </row>
        <row r="11">
          <cell r="A11" t="str">
            <v>006200</v>
          </cell>
          <cell r="B11" t="str">
            <v>PLS EXCHANGE-POUND STERLING</v>
          </cell>
          <cell r="C11">
            <v>23.611000000000001</v>
          </cell>
          <cell r="D11">
            <v>23.611000000000001</v>
          </cell>
        </row>
        <row r="12">
          <cell r="A12" t="str">
            <v>006200</v>
          </cell>
          <cell r="B12" t="str">
            <v>PLS EXCHANGE-DOLLAR</v>
          </cell>
          <cell r="C12">
            <v>4083.944</v>
          </cell>
          <cell r="D12">
            <v>4083.944</v>
          </cell>
        </row>
        <row r="13">
          <cell r="A13" t="str">
            <v>006200</v>
          </cell>
          <cell r="B13" t="str">
            <v>PLS EXCHANGE OTHER CURRENCI</v>
          </cell>
          <cell r="C13">
            <v>3804.8310000000001</v>
          </cell>
          <cell r="D13">
            <v>3804.8310000000001</v>
          </cell>
        </row>
        <row r="14">
          <cell r="A14" t="str">
            <v>006201</v>
          </cell>
          <cell r="B14" t="str">
            <v>PLS EX-GAIN/LOSS ON REV. PA</v>
          </cell>
          <cell r="C14">
            <v>2225.6010000000001</v>
          </cell>
          <cell r="D14">
            <v>2225.6010000000001</v>
          </cell>
        </row>
        <row r="15">
          <cell r="A15" t="str">
            <v>006400</v>
          </cell>
          <cell r="B15" t="str">
            <v>PLS COMMISSION-EXPORT BILLS</v>
          </cell>
          <cell r="C15">
            <v>636.20000000000005</v>
          </cell>
          <cell r="D15">
            <v>636.20000000000005</v>
          </cell>
        </row>
        <row r="16">
          <cell r="A16" t="str">
            <v>006400</v>
          </cell>
          <cell r="B16" t="str">
            <v>PLS COM ON IMPORT BILL</v>
          </cell>
          <cell r="C16">
            <v>1269.5999999999999</v>
          </cell>
          <cell r="D16">
            <v>1269.5999999999999</v>
          </cell>
        </row>
        <row r="17">
          <cell r="A17" t="str">
            <v>006400</v>
          </cell>
          <cell r="B17" t="str">
            <v>PLS COMMISSION-OPN. OF L/C</v>
          </cell>
          <cell r="C17">
            <v>5059.01</v>
          </cell>
          <cell r="D17">
            <v>5059.01</v>
          </cell>
        </row>
        <row r="18">
          <cell r="A18" t="str">
            <v>006400</v>
          </cell>
          <cell r="B18" t="str">
            <v>PLS COMMISSION-L.G. (INLAND</v>
          </cell>
          <cell r="C18">
            <v>1618.65</v>
          </cell>
          <cell r="D18">
            <v>1618.65</v>
          </cell>
        </row>
        <row r="19">
          <cell r="A19" t="str">
            <v>006401</v>
          </cell>
          <cell r="B19" t="str">
            <v>PLS COMM. BILLS (FBC,IBC,ET</v>
          </cell>
          <cell r="C19">
            <v>60</v>
          </cell>
          <cell r="D19">
            <v>60</v>
          </cell>
        </row>
        <row r="20">
          <cell r="A20" t="str">
            <v>006401</v>
          </cell>
          <cell r="B20" t="str">
            <v>FEE FOR RENDERING OTHER SER</v>
          </cell>
          <cell r="C20">
            <v>1778.0340000000001</v>
          </cell>
          <cell r="D20">
            <v>1778.0340000000001</v>
          </cell>
        </row>
        <row r="21">
          <cell r="A21" t="str">
            <v>006402</v>
          </cell>
          <cell r="B21" t="str">
            <v>PLS COM ON ISSUE OF NEW CHE</v>
          </cell>
          <cell r="C21">
            <v>1951</v>
          </cell>
          <cell r="D21">
            <v>1951</v>
          </cell>
        </row>
        <row r="22">
          <cell r="A22" t="str">
            <v>006403</v>
          </cell>
          <cell r="B22" t="str">
            <v>PL.COMMISSION-LC ADVISING (</v>
          </cell>
          <cell r="C22">
            <v>120</v>
          </cell>
          <cell r="D22">
            <v>120</v>
          </cell>
        </row>
        <row r="23">
          <cell r="A23" t="str">
            <v>006408</v>
          </cell>
          <cell r="B23" t="str">
            <v>IFDBC</v>
          </cell>
          <cell r="C23">
            <v>3448.4</v>
          </cell>
          <cell r="D23">
            <v>3448.4</v>
          </cell>
        </row>
        <row r="24">
          <cell r="A24" t="str">
            <v>006600</v>
          </cell>
          <cell r="B24" t="str">
            <v>LOCKERS</v>
          </cell>
          <cell r="C24">
            <v>952.5</v>
          </cell>
          <cell r="D24">
            <v>952.5</v>
          </cell>
        </row>
        <row r="25">
          <cell r="A25" t="str">
            <v>007800</v>
          </cell>
          <cell r="B25" t="str">
            <v>PLS O/R-INCIDENTAL CHARGES</v>
          </cell>
          <cell r="C25">
            <v>4336.6390000000001</v>
          </cell>
          <cell r="D25">
            <v>4336.6390000000001</v>
          </cell>
        </row>
        <row r="26">
          <cell r="A26" t="str">
            <v>007805</v>
          </cell>
          <cell r="B26" t="str">
            <v>FACILITIES PROCESSING FEES</v>
          </cell>
          <cell r="C26">
            <v>610.9</v>
          </cell>
          <cell r="D26">
            <v>610.9</v>
          </cell>
        </row>
        <row r="27">
          <cell r="A27" t="str">
            <v>007808</v>
          </cell>
          <cell r="B27" t="str">
            <v>CONSUMER LOAN - PREPAYMENT</v>
          </cell>
          <cell r="C27">
            <v>20278.798999999999</v>
          </cell>
          <cell r="D27">
            <v>20278.798999999999</v>
          </cell>
        </row>
        <row r="28">
          <cell r="A28" t="str">
            <v>007808</v>
          </cell>
          <cell r="B28" t="str">
            <v>CONSUMER LOAN - MISC FEES</v>
          </cell>
          <cell r="C28">
            <v>68230.862999999998</v>
          </cell>
          <cell r="D28">
            <v>68230.862999999998</v>
          </cell>
        </row>
        <row r="29">
          <cell r="A29" t="str">
            <v>007809</v>
          </cell>
          <cell r="B29" t="str">
            <v>BENEFIT SWITCH RELATED INCO</v>
          </cell>
          <cell r="C29">
            <v>1676.25</v>
          </cell>
          <cell r="D29">
            <v>1676.25</v>
          </cell>
        </row>
        <row r="30">
          <cell r="A30" t="str">
            <v>008000</v>
          </cell>
          <cell r="B30" t="str">
            <v>POSTAGE RECOVERIES - CORPOR</v>
          </cell>
          <cell r="C30">
            <v>1410</v>
          </cell>
          <cell r="D30">
            <v>1410</v>
          </cell>
        </row>
        <row r="31">
          <cell r="A31" t="str">
            <v>008000</v>
          </cell>
          <cell r="B31" t="str">
            <v>TELEX RECOVERIES</v>
          </cell>
          <cell r="C31">
            <v>5728.8</v>
          </cell>
          <cell r="D31">
            <v>5728.8</v>
          </cell>
        </row>
        <row r="32">
          <cell r="A32" t="str">
            <v>008000</v>
          </cell>
          <cell r="B32" t="str">
            <v>TELEGRAM RECOVERIES</v>
          </cell>
          <cell r="C32">
            <v>2100</v>
          </cell>
          <cell r="D32">
            <v>2100</v>
          </cell>
        </row>
        <row r="33">
          <cell r="A33" t="str">
            <v>008000</v>
          </cell>
          <cell r="B33" t="str">
            <v>CLEARING CHEQUE  RECOVERIES</v>
          </cell>
          <cell r="C33">
            <v>1415</v>
          </cell>
          <cell r="D33">
            <v>1415</v>
          </cell>
        </row>
        <row r="34">
          <cell r="A34" t="str">
            <v>008002</v>
          </cell>
          <cell r="B34" t="str">
            <v>TEZRAFTAAR TT REIMBURSEMENT</v>
          </cell>
          <cell r="C34">
            <v>27346.585999999999</v>
          </cell>
          <cell r="D34">
            <v>27346.585999999999</v>
          </cell>
        </row>
        <row r="35">
          <cell r="A35" t="str">
            <v>008002</v>
          </cell>
          <cell r="B35" t="str">
            <v>INSURANCE RECOVERIES - CONS</v>
          </cell>
          <cell r="C35">
            <v>161238.01999999999</v>
          </cell>
          <cell r="D35">
            <v>161238.01999999999</v>
          </cell>
        </row>
        <row r="36">
          <cell r="A36" t="str">
            <v>114011</v>
          </cell>
          <cell r="B36" t="str">
            <v>INTEREST PAID - CURRENT ACC</v>
          </cell>
          <cell r="C36">
            <v>-3241.9940000000001</v>
          </cell>
          <cell r="D36">
            <v>3241.9940000000001</v>
          </cell>
        </row>
        <row r="37">
          <cell r="A37" t="str">
            <v>114012</v>
          </cell>
          <cell r="B37" t="str">
            <v>INTEREST PAID - CALL ACCOUN</v>
          </cell>
          <cell r="C37">
            <v>-248.22800000000001</v>
          </cell>
          <cell r="D37">
            <v>248.22800000000001</v>
          </cell>
        </row>
        <row r="38">
          <cell r="A38" t="str">
            <v>122012</v>
          </cell>
          <cell r="B38" t="str">
            <v>SB DEPOSITS - BD</v>
          </cell>
          <cell r="C38">
            <v>-3137.1680000000001</v>
          </cell>
          <cell r="D38">
            <v>3137.1680000000001</v>
          </cell>
        </row>
        <row r="39">
          <cell r="A39" t="str">
            <v>123013</v>
          </cell>
          <cell r="B39" t="str">
            <v>FIXED DEPOSITS BD</v>
          </cell>
          <cell r="C39">
            <v>-166831.80300000001</v>
          </cell>
          <cell r="D39">
            <v>166831.80300000001</v>
          </cell>
        </row>
        <row r="40">
          <cell r="A40" t="str">
            <v>123019</v>
          </cell>
          <cell r="B40" t="str">
            <v>FIXED DEPOSITS - US $</v>
          </cell>
          <cell r="C40">
            <v>-72403.532000000007</v>
          </cell>
          <cell r="D40">
            <v>72403.532000000007</v>
          </cell>
        </row>
        <row r="41">
          <cell r="A41" t="str">
            <v>123021</v>
          </cell>
          <cell r="B41" t="str">
            <v>FIXED DEPOSITS - POUND STER</v>
          </cell>
          <cell r="C41">
            <v>-257.048</v>
          </cell>
          <cell r="D41">
            <v>257.048</v>
          </cell>
        </row>
        <row r="42">
          <cell r="A42" t="str">
            <v>130014</v>
          </cell>
          <cell r="B42" t="str">
            <v>MAIN OFFICE ACCOUNT</v>
          </cell>
          <cell r="C42">
            <v>-42406</v>
          </cell>
          <cell r="D42">
            <v>42406</v>
          </cell>
        </row>
        <row r="43">
          <cell r="A43" t="str">
            <v>140011</v>
          </cell>
          <cell r="B43" t="str">
            <v>BASIC SALARIES - OFFICERS</v>
          </cell>
          <cell r="C43">
            <v>-24425.839</v>
          </cell>
          <cell r="D43">
            <v>24425.839</v>
          </cell>
        </row>
        <row r="44">
          <cell r="A44" t="str">
            <v>140012</v>
          </cell>
          <cell r="B44" t="str">
            <v>BASIC SALARIES - CLERICAL</v>
          </cell>
          <cell r="C44">
            <v>-9953</v>
          </cell>
          <cell r="D44">
            <v>9953</v>
          </cell>
        </row>
        <row r="45">
          <cell r="A45" t="str">
            <v>145020</v>
          </cell>
          <cell r="B45" t="str">
            <v>OTHER ALLOWANCES</v>
          </cell>
          <cell r="C45">
            <v>-22919.225999999999</v>
          </cell>
          <cell r="D45">
            <v>22919.225999999999</v>
          </cell>
        </row>
        <row r="46">
          <cell r="A46" t="str">
            <v>145067</v>
          </cell>
          <cell r="B46" t="str">
            <v>TEZRAFTAR EVENING /FRIDAY A</v>
          </cell>
          <cell r="C46">
            <v>-746.25</v>
          </cell>
          <cell r="D46">
            <v>746.25</v>
          </cell>
        </row>
        <row r="47">
          <cell r="A47" t="str">
            <v>148001</v>
          </cell>
          <cell r="B47" t="str">
            <v>MESSENGER / OFFICE BOYS</v>
          </cell>
          <cell r="C47">
            <v>-2328</v>
          </cell>
          <cell r="D47">
            <v>2328</v>
          </cell>
        </row>
        <row r="48">
          <cell r="A48" t="str">
            <v>152012</v>
          </cell>
          <cell r="B48" t="str">
            <v>MEDIACAL INSURANCE-OVS</v>
          </cell>
          <cell r="C48">
            <v>-7040.7569999999996</v>
          </cell>
          <cell r="D48">
            <v>7040.7569999999996</v>
          </cell>
        </row>
        <row r="49">
          <cell r="A49" t="str">
            <v>155011</v>
          </cell>
          <cell r="B49" t="str">
            <v>EOSB EXPATS</v>
          </cell>
          <cell r="C49">
            <v>-1626.9190000000001</v>
          </cell>
          <cell r="D49">
            <v>1626.9190000000001</v>
          </cell>
        </row>
        <row r="50">
          <cell r="A50" t="str">
            <v>165001</v>
          </cell>
          <cell r="B50" t="str">
            <v>BONUS PAID  - (OFFICERS)</v>
          </cell>
          <cell r="C50">
            <v>-2011.5909999999999</v>
          </cell>
          <cell r="D50">
            <v>2011.5909999999999</v>
          </cell>
        </row>
        <row r="51">
          <cell r="A51" t="str">
            <v>170001</v>
          </cell>
          <cell r="B51" t="str">
            <v>BONUS PAID  - (NON-OFFICERS</v>
          </cell>
          <cell r="C51">
            <v>-625.5</v>
          </cell>
          <cell r="D51">
            <v>625.5</v>
          </cell>
        </row>
        <row r="52">
          <cell r="A52" t="str">
            <v>172001</v>
          </cell>
          <cell r="B52" t="str">
            <v>PERFORMANCE AWARDS</v>
          </cell>
          <cell r="C52">
            <v>-6282.308</v>
          </cell>
          <cell r="D52">
            <v>6282.308</v>
          </cell>
        </row>
        <row r="53">
          <cell r="A53" t="str">
            <v>172003</v>
          </cell>
          <cell r="B53" t="str">
            <v>BRANCH PERFORMANCE AWARDS</v>
          </cell>
          <cell r="C53">
            <v>0</v>
          </cell>
          <cell r="D53">
            <v>0</v>
          </cell>
        </row>
        <row r="54">
          <cell r="A54" t="str">
            <v>180001</v>
          </cell>
          <cell r="B54" t="str">
            <v>RENT - OFFICE</v>
          </cell>
          <cell r="C54">
            <v>-26400</v>
          </cell>
          <cell r="D54">
            <v>26400</v>
          </cell>
        </row>
        <row r="55">
          <cell r="A55" t="str">
            <v>180011</v>
          </cell>
          <cell r="B55" t="str">
            <v>RATES &amp; TAXES - TRADE LICEN</v>
          </cell>
          <cell r="C55">
            <v>-2000</v>
          </cell>
          <cell r="D55">
            <v>2000</v>
          </cell>
        </row>
        <row r="56">
          <cell r="A56" t="str">
            <v>180012</v>
          </cell>
          <cell r="B56" t="str">
            <v>RATES &amp; TAXES - COMMERCIAL</v>
          </cell>
          <cell r="C56">
            <v>-23182.396000000001</v>
          </cell>
          <cell r="D56">
            <v>23182.396000000001</v>
          </cell>
        </row>
        <row r="57">
          <cell r="A57" t="str">
            <v>190001</v>
          </cell>
          <cell r="B57" t="str">
            <v>GAS - ELECTRICITY-OFFICE</v>
          </cell>
          <cell r="C57">
            <v>-2377.16</v>
          </cell>
          <cell r="D57">
            <v>2377.16</v>
          </cell>
        </row>
        <row r="58">
          <cell r="A58" t="str">
            <v>195001</v>
          </cell>
          <cell r="B58" t="str">
            <v>INSURANCE-FIRE/THEIFT</v>
          </cell>
          <cell r="C58">
            <v>-2599.9070000000002</v>
          </cell>
          <cell r="D58">
            <v>2599.9070000000002</v>
          </cell>
        </row>
        <row r="59">
          <cell r="A59" t="str">
            <v>195011</v>
          </cell>
          <cell r="B59" t="str">
            <v>GOSI LOCAL</v>
          </cell>
          <cell r="C59">
            <v>-3893.65</v>
          </cell>
          <cell r="D59">
            <v>3893.65</v>
          </cell>
        </row>
        <row r="60">
          <cell r="A60" t="str">
            <v>195012</v>
          </cell>
          <cell r="B60" t="str">
            <v>INSURANCE-FIRE/THEFT</v>
          </cell>
          <cell r="C60">
            <v>-146.16499999999999</v>
          </cell>
          <cell r="D60">
            <v>146.16499999999999</v>
          </cell>
        </row>
        <row r="61">
          <cell r="A61" t="str">
            <v>205001</v>
          </cell>
          <cell r="B61" t="str">
            <v>POSTAGE</v>
          </cell>
          <cell r="C61">
            <v>-396.49599999999998</v>
          </cell>
          <cell r="D61">
            <v>396.49599999999998</v>
          </cell>
        </row>
        <row r="62">
          <cell r="A62" t="str">
            <v>205002</v>
          </cell>
          <cell r="B62" t="str">
            <v>TELEX / T.P</v>
          </cell>
          <cell r="C62">
            <v>-35.341000000000001</v>
          </cell>
          <cell r="D62">
            <v>35.341000000000001</v>
          </cell>
        </row>
        <row r="63">
          <cell r="A63" t="str">
            <v>206001</v>
          </cell>
          <cell r="B63" t="str">
            <v>TELEPHONE / TRUNK CALL - OF</v>
          </cell>
          <cell r="C63">
            <v>-3068.68</v>
          </cell>
          <cell r="D63">
            <v>3068.68</v>
          </cell>
        </row>
        <row r="64">
          <cell r="A64" t="str">
            <v>206011</v>
          </cell>
          <cell r="B64" t="str">
            <v>FAX - OFFICE</v>
          </cell>
          <cell r="C64">
            <v>-163.315</v>
          </cell>
          <cell r="D64">
            <v>163.315</v>
          </cell>
        </row>
        <row r="65">
          <cell r="A65" t="str">
            <v>207011</v>
          </cell>
          <cell r="B65" t="str">
            <v>TELEPHONE LINE FOR REUTERS/</v>
          </cell>
          <cell r="C65">
            <v>-214.91300000000001</v>
          </cell>
          <cell r="D65">
            <v>214.91300000000001</v>
          </cell>
        </row>
        <row r="66">
          <cell r="A66" t="str">
            <v>208002</v>
          </cell>
          <cell r="B66" t="str">
            <v>RUETER FEE / SWIFT EXPENSES</v>
          </cell>
          <cell r="C66">
            <v>-2228.5160000000001</v>
          </cell>
          <cell r="D66">
            <v>2228.5160000000001</v>
          </cell>
        </row>
        <row r="67">
          <cell r="A67" t="str">
            <v>208003</v>
          </cell>
          <cell r="B67" t="str">
            <v>SOFTWARE CHARGES</v>
          </cell>
          <cell r="C67">
            <v>865.18</v>
          </cell>
          <cell r="D67">
            <v>-865.18</v>
          </cell>
        </row>
        <row r="68">
          <cell r="A68" t="str">
            <v>208012</v>
          </cell>
          <cell r="B68" t="str">
            <v>BENEFIT SWITCH EXPENSES</v>
          </cell>
          <cell r="C68">
            <v>-12229.349</v>
          </cell>
          <cell r="D68">
            <v>12229.349</v>
          </cell>
        </row>
        <row r="69">
          <cell r="A69" t="str">
            <v>218001</v>
          </cell>
          <cell r="B69" t="str">
            <v>DEPRECIATION-ELECTRICAL &amp; O</v>
          </cell>
          <cell r="C69">
            <v>-3409.4929999999999</v>
          </cell>
          <cell r="D69">
            <v>3409.4929999999999</v>
          </cell>
        </row>
        <row r="70">
          <cell r="A70" t="str">
            <v>218002</v>
          </cell>
          <cell r="B70" t="str">
            <v>DEPRECIATION-FIRE EXTINGUIS</v>
          </cell>
          <cell r="C70">
            <v>-20</v>
          </cell>
          <cell r="D70">
            <v>20</v>
          </cell>
        </row>
        <row r="71">
          <cell r="A71" t="str">
            <v>220012</v>
          </cell>
          <cell r="B71" t="str">
            <v>FURNITURE &amp; FIXTURES WOODEN</v>
          </cell>
          <cell r="C71">
            <v>-500.34699999999998</v>
          </cell>
          <cell r="D71">
            <v>500.34699999999998</v>
          </cell>
        </row>
        <row r="72">
          <cell r="A72" t="str">
            <v>221003</v>
          </cell>
          <cell r="B72" t="str">
            <v>DEPRECIATION-LEASE HOLD IMP</v>
          </cell>
          <cell r="C72">
            <v>-2499.1120000000001</v>
          </cell>
          <cell r="D72">
            <v>2499.1120000000001</v>
          </cell>
        </row>
        <row r="73">
          <cell r="A73" t="str">
            <v>222001</v>
          </cell>
          <cell r="B73" t="str">
            <v>DEPRECIATION IT HARDWARE-PC</v>
          </cell>
          <cell r="C73">
            <v>-2878.8670000000002</v>
          </cell>
          <cell r="D73">
            <v>2878.8670000000002</v>
          </cell>
        </row>
        <row r="74">
          <cell r="A74" t="str">
            <v>225002</v>
          </cell>
          <cell r="B74" t="str">
            <v>REPAIR - MACHINE/EQUIPMENT</v>
          </cell>
          <cell r="C74">
            <v>1</v>
          </cell>
          <cell r="D74">
            <v>-1</v>
          </cell>
        </row>
        <row r="75">
          <cell r="A75" t="str">
            <v>225007</v>
          </cell>
          <cell r="B75" t="str">
            <v>REPAIRS - I T HARDWARE</v>
          </cell>
          <cell r="C75">
            <v>-2481.1999999999998</v>
          </cell>
          <cell r="D75">
            <v>2481.1999999999998</v>
          </cell>
        </row>
        <row r="76">
          <cell r="A76" t="str">
            <v>235001</v>
          </cell>
          <cell r="B76" t="str">
            <v>OFFICE STATIONERY</v>
          </cell>
          <cell r="C76">
            <v>-1293.3119999999999</v>
          </cell>
          <cell r="D76">
            <v>1293.3119999999999</v>
          </cell>
        </row>
        <row r="77">
          <cell r="A77" t="str">
            <v>235002</v>
          </cell>
          <cell r="B77" t="str">
            <v>SECURITY STATIONERY</v>
          </cell>
          <cell r="C77">
            <v>-331.52</v>
          </cell>
          <cell r="D77">
            <v>331.52</v>
          </cell>
        </row>
        <row r="78">
          <cell r="A78" t="str">
            <v>235003</v>
          </cell>
          <cell r="B78" t="str">
            <v>PETTY STATIONERY</v>
          </cell>
          <cell r="C78">
            <v>-41.85</v>
          </cell>
          <cell r="D78">
            <v>41.85</v>
          </cell>
        </row>
        <row r="79">
          <cell r="A79" t="str">
            <v>235004</v>
          </cell>
          <cell r="B79" t="str">
            <v>PRINTING STATIONERY</v>
          </cell>
          <cell r="C79">
            <v>-3303.366</v>
          </cell>
          <cell r="D79">
            <v>3303.366</v>
          </cell>
        </row>
        <row r="80">
          <cell r="A80" t="str">
            <v>235006</v>
          </cell>
          <cell r="B80" t="str">
            <v>COMPUTER STATIONERY (CONSUM</v>
          </cell>
          <cell r="C80">
            <v>-108</v>
          </cell>
          <cell r="D80">
            <v>108</v>
          </cell>
        </row>
        <row r="81">
          <cell r="A81" t="str">
            <v>237001</v>
          </cell>
          <cell r="B81" t="str">
            <v>OFFICE RUNNING EXPENSES</v>
          </cell>
          <cell r="C81">
            <v>-681.298</v>
          </cell>
          <cell r="D81">
            <v>681.298</v>
          </cell>
        </row>
        <row r="82">
          <cell r="A82" t="str">
            <v>237002</v>
          </cell>
          <cell r="B82" t="str">
            <v>JANITORIAL CHARGES</v>
          </cell>
          <cell r="C82">
            <v>-840</v>
          </cell>
          <cell r="D82">
            <v>840</v>
          </cell>
        </row>
        <row r="83">
          <cell r="A83" t="str">
            <v>240005</v>
          </cell>
          <cell r="B83" t="str">
            <v>BILLBOARDS AND SIGNAGE</v>
          </cell>
          <cell r="C83">
            <v>-872.10599999999999</v>
          </cell>
          <cell r="D83">
            <v>872.10599999999999</v>
          </cell>
        </row>
        <row r="84">
          <cell r="A84" t="str">
            <v>240009</v>
          </cell>
          <cell r="B84" t="str">
            <v>PRESS ADVERTISING</v>
          </cell>
          <cell r="C84">
            <v>-3402.634</v>
          </cell>
          <cell r="D84">
            <v>3402.634</v>
          </cell>
        </row>
        <row r="85">
          <cell r="A85" t="str">
            <v>240015</v>
          </cell>
          <cell r="B85" t="str">
            <v>MISCELLANEOUS</v>
          </cell>
          <cell r="C85">
            <v>-9116.6290000000008</v>
          </cell>
          <cell r="D85">
            <v>9116.6290000000008</v>
          </cell>
        </row>
        <row r="86">
          <cell r="A86" t="str">
            <v>245001</v>
          </cell>
          <cell r="B86" t="str">
            <v>ENTERTAINMENT</v>
          </cell>
          <cell r="C86">
            <v>-338.52499999999998</v>
          </cell>
          <cell r="D86">
            <v>338.52499999999998</v>
          </cell>
        </row>
        <row r="87">
          <cell r="A87" t="str">
            <v>260001</v>
          </cell>
          <cell r="B87" t="str">
            <v>SUBSCRIPTIONS PERIODICAL /</v>
          </cell>
          <cell r="C87">
            <v>-49.4</v>
          </cell>
          <cell r="D87">
            <v>49.4</v>
          </cell>
        </row>
        <row r="88">
          <cell r="A88" t="str">
            <v>260002</v>
          </cell>
          <cell r="B88" t="str">
            <v>SUBSCRIPTIONS INSTITUTIONS</v>
          </cell>
          <cell r="C88">
            <v>-6.6669999999999998</v>
          </cell>
          <cell r="D88">
            <v>6.6669999999999998</v>
          </cell>
        </row>
        <row r="89">
          <cell r="A89" t="str">
            <v>271001</v>
          </cell>
          <cell r="B89" t="str">
            <v>SECURITY GUARDS CHARGES</v>
          </cell>
          <cell r="C89">
            <v>-17520</v>
          </cell>
          <cell r="D89">
            <v>17520</v>
          </cell>
        </row>
        <row r="90">
          <cell r="A90" t="str">
            <v>272001</v>
          </cell>
          <cell r="B90" t="str">
            <v>CASH TRANSPORT CHARGES</v>
          </cell>
          <cell r="C90">
            <v>-1673.0170000000001</v>
          </cell>
          <cell r="D90">
            <v>1673.0170000000001</v>
          </cell>
        </row>
        <row r="91">
          <cell r="A91" t="str">
            <v>275003</v>
          </cell>
          <cell r="B91" t="str">
            <v>FREIGHT</v>
          </cell>
          <cell r="C91">
            <v>-77.7</v>
          </cell>
          <cell r="D91">
            <v>77.7</v>
          </cell>
        </row>
        <row r="92">
          <cell r="A92" t="str">
            <v>278009</v>
          </cell>
          <cell r="B92" t="str">
            <v>WRITE OFF - OTHER ASSETS</v>
          </cell>
          <cell r="C92">
            <v>-221.715</v>
          </cell>
          <cell r="D92">
            <v>-221.715</v>
          </cell>
        </row>
        <row r="93">
          <cell r="A93" t="str">
            <v>278011</v>
          </cell>
          <cell r="B93" t="str">
            <v>PROVISION - CONSUMER RISK C</v>
          </cell>
          <cell r="C93">
            <v>-1416.606</v>
          </cell>
          <cell r="D93">
            <v>-1416.606</v>
          </cell>
        </row>
        <row r="94">
          <cell r="A94" t="str">
            <v>278021</v>
          </cell>
          <cell r="B94" t="str">
            <v>WRITE OFF - CONSUMER LOANS</v>
          </cell>
          <cell r="C94">
            <v>-2605.1010000000001</v>
          </cell>
          <cell r="D94">
            <v>-2605.1010000000001</v>
          </cell>
        </row>
        <row r="95">
          <cell r="A95" t="str">
            <v>283004</v>
          </cell>
          <cell r="B95" t="str">
            <v>OTHERS</v>
          </cell>
          <cell r="C95">
            <v>-1371.5519999999999</v>
          </cell>
          <cell r="D95">
            <v>1371.5519999999999</v>
          </cell>
        </row>
        <row r="96">
          <cell r="A96" t="str">
            <v>285042</v>
          </cell>
          <cell r="B96" t="str">
            <v>CHEQUE RETURN CHARGES</v>
          </cell>
          <cell r="C96">
            <v>-615</v>
          </cell>
          <cell r="D96">
            <v>615</v>
          </cell>
        </row>
        <row r="97">
          <cell r="A97" t="str">
            <v>285088</v>
          </cell>
          <cell r="B97" t="str">
            <v>CREDIT CARD &amp; CONSUMER LOAN</v>
          </cell>
          <cell r="C97">
            <v>-14814.817999999999</v>
          </cell>
          <cell r="D97">
            <v>14814.817999999999</v>
          </cell>
        </row>
        <row r="98">
          <cell r="A98" t="str">
            <v>285092</v>
          </cell>
          <cell r="B98" t="str">
            <v>GIFT/GIVEWAYS EXP</v>
          </cell>
          <cell r="C98">
            <v>-76.5</v>
          </cell>
          <cell r="D98">
            <v>76.5</v>
          </cell>
        </row>
        <row r="99">
          <cell r="A99" t="str">
            <v>285099</v>
          </cell>
          <cell r="B99" t="str">
            <v>SUNDRY (DETAILS STATEMENT R</v>
          </cell>
          <cell r="C99">
            <v>-1255.45</v>
          </cell>
          <cell r="D99">
            <v>1255.45</v>
          </cell>
        </row>
        <row r="100">
          <cell r="A100" t="str">
            <v>288001</v>
          </cell>
          <cell r="B100" t="str">
            <v>HO SHARE OF EXPENSES</v>
          </cell>
          <cell r="C100">
            <v>-20100</v>
          </cell>
          <cell r="D100">
            <v>20100</v>
          </cell>
        </row>
        <row r="101">
          <cell r="A101" t="str">
            <v>290011</v>
          </cell>
          <cell r="B101" t="str">
            <v>IT CHARGES PAID TO HO</v>
          </cell>
          <cell r="C101">
            <v>-3015.9960000000001</v>
          </cell>
          <cell r="D101">
            <v>3015.9960000000001</v>
          </cell>
        </row>
        <row r="102">
          <cell r="A102" t="str">
            <v>290012</v>
          </cell>
          <cell r="B102" t="str">
            <v>SOFTWARE FEE / LINE RENT PA</v>
          </cell>
          <cell r="C102">
            <v>-63.31</v>
          </cell>
          <cell r="D102">
            <v>63.31</v>
          </cell>
        </row>
      </sheetData>
      <sheetData sheetId="3" refreshError="1">
        <row r="5">
          <cell r="A5" t="str">
            <v>001001</v>
          </cell>
          <cell r="B5" t="str">
            <v>I/R ON LOANS / SMALL LOANS</v>
          </cell>
          <cell r="C5">
            <v>10847.868</v>
          </cell>
          <cell r="D5">
            <v>10847.868</v>
          </cell>
        </row>
        <row r="6">
          <cell r="A6" t="str">
            <v>001006</v>
          </cell>
          <cell r="B6" t="str">
            <v>I/R ON  L.T.R.</v>
          </cell>
          <cell r="C6">
            <v>11318.468999999999</v>
          </cell>
          <cell r="D6">
            <v>11318.468999999999</v>
          </cell>
        </row>
        <row r="7">
          <cell r="A7" t="str">
            <v>001012</v>
          </cell>
          <cell r="B7" t="str">
            <v>I/R ON P.A.D.</v>
          </cell>
          <cell r="C7">
            <v>458.1</v>
          </cell>
          <cell r="D7">
            <v>458.1</v>
          </cell>
        </row>
        <row r="8">
          <cell r="A8" t="str">
            <v>001020</v>
          </cell>
          <cell r="B8" t="str">
            <v>I/R ON OVERDRAFTS</v>
          </cell>
          <cell r="C8">
            <v>27824.312999999998</v>
          </cell>
          <cell r="D8">
            <v>27824.312999999998</v>
          </cell>
        </row>
        <row r="9">
          <cell r="A9" t="str">
            <v>001053</v>
          </cell>
          <cell r="B9" t="str">
            <v>CONSUMER LOAN</v>
          </cell>
          <cell r="C9">
            <v>678437.12699999998</v>
          </cell>
          <cell r="D9">
            <v>678437.12699999998</v>
          </cell>
        </row>
        <row r="10">
          <cell r="A10" t="str">
            <v>025014</v>
          </cell>
          <cell r="B10" t="str">
            <v>MAIN OFFICE ACCOUNT</v>
          </cell>
          <cell r="C10">
            <v>64505.777000000002</v>
          </cell>
          <cell r="D10">
            <v>64505.777000000002</v>
          </cell>
        </row>
        <row r="11">
          <cell r="A11" t="str">
            <v>062001</v>
          </cell>
          <cell r="B11" t="str">
            <v>PLS EXCHANGE-POUND STERLING</v>
          </cell>
          <cell r="C11">
            <v>23.311</v>
          </cell>
          <cell r="D11">
            <v>23.311</v>
          </cell>
        </row>
        <row r="12">
          <cell r="A12" t="str">
            <v>062002</v>
          </cell>
          <cell r="B12" t="str">
            <v>PLS EXCHANGE-DOLLAR</v>
          </cell>
          <cell r="C12">
            <v>3736.375</v>
          </cell>
          <cell r="D12">
            <v>3736.375</v>
          </cell>
        </row>
        <row r="13">
          <cell r="A13" t="str">
            <v>062004</v>
          </cell>
          <cell r="B13" t="str">
            <v>PLS EXCHANGE OTHER CURRENCI</v>
          </cell>
          <cell r="C13">
            <v>3521.1790000000001</v>
          </cell>
          <cell r="D13">
            <v>3521.1790000000001</v>
          </cell>
        </row>
        <row r="14">
          <cell r="A14" t="str">
            <v>062012</v>
          </cell>
          <cell r="B14" t="str">
            <v>PLS EX-GAIN/LOSS ON REV. PA</v>
          </cell>
          <cell r="C14">
            <v>1720.529</v>
          </cell>
          <cell r="D14">
            <v>1720.529</v>
          </cell>
        </row>
        <row r="15">
          <cell r="A15" t="str">
            <v>064002</v>
          </cell>
          <cell r="B15" t="str">
            <v>PLS COMMISSION-EXPORT BILLS</v>
          </cell>
          <cell r="C15">
            <v>598.67499999999995</v>
          </cell>
          <cell r="D15">
            <v>598.67499999999995</v>
          </cell>
        </row>
        <row r="16">
          <cell r="A16" t="str">
            <v>064003</v>
          </cell>
          <cell r="B16" t="str">
            <v>PLS COM ON IMPORT BILL</v>
          </cell>
          <cell r="C16">
            <v>1170.4000000000001</v>
          </cell>
          <cell r="D16">
            <v>1170.4000000000001</v>
          </cell>
        </row>
        <row r="17">
          <cell r="A17" t="str">
            <v>064004</v>
          </cell>
          <cell r="B17" t="str">
            <v>PLS COMMISSION-OPN. OF L/C</v>
          </cell>
          <cell r="C17">
            <v>4595.0600000000004</v>
          </cell>
          <cell r="D17">
            <v>4595.0600000000004</v>
          </cell>
        </row>
        <row r="18">
          <cell r="A18" t="str">
            <v>064008</v>
          </cell>
          <cell r="B18" t="str">
            <v>PLS COMMISSION-L.G. (INLAND</v>
          </cell>
          <cell r="C18">
            <v>1618.65</v>
          </cell>
          <cell r="D18">
            <v>1618.65</v>
          </cell>
        </row>
        <row r="19">
          <cell r="A19" t="str">
            <v>064010</v>
          </cell>
          <cell r="B19" t="str">
            <v>PLS COMM. BILLS (FBC,IBC,ET</v>
          </cell>
          <cell r="C19">
            <v>60</v>
          </cell>
          <cell r="D19">
            <v>60</v>
          </cell>
        </row>
        <row r="20">
          <cell r="A20" t="str">
            <v>064019</v>
          </cell>
          <cell r="B20" t="str">
            <v>FEE FOR RENDERING OTHER SER</v>
          </cell>
          <cell r="C20">
            <v>1556.0039999999999</v>
          </cell>
          <cell r="D20">
            <v>1556.0039999999999</v>
          </cell>
        </row>
        <row r="21">
          <cell r="A21" t="str">
            <v>064022</v>
          </cell>
          <cell r="B21" t="str">
            <v>PLS COM ON ISSUE OF NEW CHE</v>
          </cell>
          <cell r="C21">
            <v>1828.5</v>
          </cell>
          <cell r="D21">
            <v>1828.5</v>
          </cell>
        </row>
        <row r="22">
          <cell r="A22" t="str">
            <v>064031</v>
          </cell>
          <cell r="B22" t="str">
            <v>PL.COMMISSION-LC ADVISING (</v>
          </cell>
          <cell r="C22">
            <v>120</v>
          </cell>
          <cell r="D22">
            <v>120</v>
          </cell>
        </row>
        <row r="23">
          <cell r="A23" t="str">
            <v>064089</v>
          </cell>
          <cell r="B23" t="str">
            <v>IFDBC</v>
          </cell>
          <cell r="C23">
            <v>3179.9</v>
          </cell>
          <cell r="D23">
            <v>3179.9</v>
          </cell>
        </row>
        <row r="24">
          <cell r="A24" t="str">
            <v>066001</v>
          </cell>
          <cell r="B24" t="str">
            <v>LOCKERS</v>
          </cell>
          <cell r="C24">
            <v>877.5</v>
          </cell>
          <cell r="D24">
            <v>877.5</v>
          </cell>
        </row>
        <row r="25">
          <cell r="A25" t="str">
            <v>078001</v>
          </cell>
          <cell r="B25" t="str">
            <v>PLS O/R-INCIDENTAL CHARGES</v>
          </cell>
          <cell r="C25">
            <v>4084.0050000000001</v>
          </cell>
          <cell r="D25">
            <v>4084.0050000000001</v>
          </cell>
        </row>
        <row r="26">
          <cell r="A26" t="str">
            <v>078057</v>
          </cell>
          <cell r="B26" t="str">
            <v>FACILITIES PROCESSING FEES</v>
          </cell>
          <cell r="C26">
            <v>160.9</v>
          </cell>
          <cell r="D26">
            <v>160.9</v>
          </cell>
        </row>
        <row r="27">
          <cell r="A27" t="str">
            <v>078084</v>
          </cell>
          <cell r="B27" t="str">
            <v>CONSUMER LOAN - PREPAYMENT</v>
          </cell>
          <cell r="C27">
            <v>16380.96</v>
          </cell>
          <cell r="D27">
            <v>16380.96</v>
          </cell>
        </row>
        <row r="28">
          <cell r="A28" t="str">
            <v>078085</v>
          </cell>
          <cell r="B28" t="str">
            <v>CONSUMER LOAN - MISC FEES</v>
          </cell>
          <cell r="C28">
            <v>64611.862999999998</v>
          </cell>
          <cell r="D28">
            <v>64611.862999999998</v>
          </cell>
        </row>
        <row r="29">
          <cell r="A29" t="str">
            <v>078094</v>
          </cell>
          <cell r="B29" t="str">
            <v>BENEFIT SWITCH RELATED INCO</v>
          </cell>
          <cell r="C29">
            <v>1533.25</v>
          </cell>
          <cell r="D29">
            <v>1533.25</v>
          </cell>
        </row>
        <row r="30">
          <cell r="A30" t="str">
            <v>080001</v>
          </cell>
          <cell r="B30" t="str">
            <v>POSTAGE RECOVERIES - CORPOR</v>
          </cell>
          <cell r="C30">
            <v>1222</v>
          </cell>
          <cell r="D30">
            <v>1222</v>
          </cell>
        </row>
        <row r="31">
          <cell r="A31" t="str">
            <v>080002</v>
          </cell>
          <cell r="B31" t="str">
            <v>TELEX RECOVERIES</v>
          </cell>
          <cell r="C31">
            <v>5266.9</v>
          </cell>
          <cell r="D31">
            <v>5266.9</v>
          </cell>
        </row>
        <row r="32">
          <cell r="A32" t="str">
            <v>080003</v>
          </cell>
          <cell r="B32" t="str">
            <v>TELEGRAM RECOVERIES</v>
          </cell>
          <cell r="C32">
            <v>1967</v>
          </cell>
          <cell r="D32">
            <v>1967</v>
          </cell>
        </row>
        <row r="33">
          <cell r="A33" t="str">
            <v>080009</v>
          </cell>
          <cell r="B33" t="str">
            <v>CLEARING CHEQUE  RECOVERIES</v>
          </cell>
          <cell r="C33">
            <v>1285</v>
          </cell>
          <cell r="D33">
            <v>1285</v>
          </cell>
        </row>
        <row r="34">
          <cell r="A34" t="str">
            <v>080021</v>
          </cell>
          <cell r="B34" t="str">
            <v>TEZRAFTAAR TT REIMBURSEMENT</v>
          </cell>
          <cell r="C34">
            <v>29998.348000000002</v>
          </cell>
          <cell r="D34">
            <v>29998.348000000002</v>
          </cell>
        </row>
        <row r="35">
          <cell r="A35" t="str">
            <v>080023</v>
          </cell>
          <cell r="B35" t="str">
            <v>INSURANCE RECOVERIES - CONS</v>
          </cell>
          <cell r="C35">
            <v>155219.073</v>
          </cell>
          <cell r="D35">
            <v>155219.073</v>
          </cell>
        </row>
        <row r="36">
          <cell r="A36" t="str">
            <v>114011</v>
          </cell>
          <cell r="B36" t="str">
            <v>INTEREST PAID - CURRENT ACC</v>
          </cell>
          <cell r="C36">
            <v>-2888.1460000000002</v>
          </cell>
          <cell r="D36">
            <v>2888.1460000000002</v>
          </cell>
        </row>
        <row r="37">
          <cell r="A37" t="str">
            <v>114012</v>
          </cell>
          <cell r="B37" t="str">
            <v>INTEREST PAID - CALL ACCOUN</v>
          </cell>
          <cell r="C37">
            <v>-228.84</v>
          </cell>
          <cell r="D37">
            <v>228.84</v>
          </cell>
        </row>
        <row r="38">
          <cell r="A38" t="str">
            <v>122012</v>
          </cell>
          <cell r="B38" t="str">
            <v>SB DEPOSITS - BD</v>
          </cell>
          <cell r="C38">
            <v>-2948.4180000000001</v>
          </cell>
          <cell r="D38">
            <v>2948.4180000000001</v>
          </cell>
        </row>
        <row r="39">
          <cell r="A39" t="str">
            <v>123013</v>
          </cell>
          <cell r="B39" t="str">
            <v>FIXED DEPOSITS BD</v>
          </cell>
          <cell r="C39">
            <v>-140526.29199999999</v>
          </cell>
          <cell r="D39">
            <v>140526.29199999999</v>
          </cell>
        </row>
        <row r="40">
          <cell r="A40" t="str">
            <v>123019</v>
          </cell>
          <cell r="B40" t="str">
            <v>FIXED DEPOSITS - US $</v>
          </cell>
          <cell r="C40">
            <v>-65749.209000000003</v>
          </cell>
          <cell r="D40">
            <v>65749.209000000003</v>
          </cell>
        </row>
        <row r="41">
          <cell r="A41" t="str">
            <v>123021</v>
          </cell>
          <cell r="B41" t="str">
            <v>FIXED DEPOSITS - POUND STER</v>
          </cell>
          <cell r="C41">
            <v>-236.048</v>
          </cell>
          <cell r="D41">
            <v>236.048</v>
          </cell>
        </row>
        <row r="42">
          <cell r="A42" t="str">
            <v>130014</v>
          </cell>
          <cell r="B42" t="str">
            <v>MAIN OFFICE ACCOUNT</v>
          </cell>
          <cell r="C42">
            <v>-36483</v>
          </cell>
          <cell r="D42">
            <v>36483</v>
          </cell>
        </row>
        <row r="43">
          <cell r="A43" t="str">
            <v>140011</v>
          </cell>
          <cell r="B43" t="str">
            <v>BASIC SALARIES - OFFICERS</v>
          </cell>
          <cell r="C43">
            <v>-22274.839</v>
          </cell>
          <cell r="D43">
            <v>22274.839</v>
          </cell>
        </row>
        <row r="44">
          <cell r="A44" t="str">
            <v>140012</v>
          </cell>
          <cell r="B44" t="str">
            <v>BASIC SALARIES - CLERICAL</v>
          </cell>
          <cell r="C44">
            <v>-9326</v>
          </cell>
          <cell r="D44">
            <v>9326</v>
          </cell>
        </row>
        <row r="45">
          <cell r="A45" t="str">
            <v>145020</v>
          </cell>
          <cell r="B45" t="str">
            <v>OTHER ALLOWANCES</v>
          </cell>
          <cell r="C45">
            <v>-21067.225999999999</v>
          </cell>
          <cell r="D45">
            <v>21067.225999999999</v>
          </cell>
        </row>
        <row r="46">
          <cell r="A46" t="str">
            <v>145067</v>
          </cell>
          <cell r="B46" t="str">
            <v>TEZRAFTAR EVENING /FRIDAY A</v>
          </cell>
          <cell r="C46">
            <v>-491.5</v>
          </cell>
          <cell r="D46">
            <v>491.5</v>
          </cell>
        </row>
        <row r="47">
          <cell r="A47" t="str">
            <v>148001</v>
          </cell>
          <cell r="B47" t="str">
            <v>MESSENGER / OFFICE BOYS</v>
          </cell>
          <cell r="C47">
            <v>-2028</v>
          </cell>
          <cell r="D47">
            <v>2028</v>
          </cell>
        </row>
        <row r="48">
          <cell r="A48" t="str">
            <v>152012</v>
          </cell>
          <cell r="B48" t="str">
            <v>MEDIACAL INSURANCE-OVS</v>
          </cell>
          <cell r="C48">
            <v>-4140.9120000000003</v>
          </cell>
          <cell r="D48">
            <v>4140.9120000000003</v>
          </cell>
        </row>
        <row r="49">
          <cell r="A49" t="str">
            <v>155011</v>
          </cell>
          <cell r="B49" t="str">
            <v>EOSB EXPATS</v>
          </cell>
          <cell r="C49">
            <v>-1518.6659999999999</v>
          </cell>
          <cell r="D49">
            <v>1518.6659999999999</v>
          </cell>
        </row>
        <row r="50">
          <cell r="A50" t="str">
            <v>165001</v>
          </cell>
          <cell r="B50" t="str">
            <v>BONUS PAID  - (OFFICERS)</v>
          </cell>
          <cell r="C50">
            <v>-2011.5909999999999</v>
          </cell>
          <cell r="D50">
            <v>2011.5909999999999</v>
          </cell>
        </row>
        <row r="51">
          <cell r="A51" t="str">
            <v>170001</v>
          </cell>
          <cell r="B51" t="str">
            <v>BONUS PAID  - (NON-OFFICERS</v>
          </cell>
          <cell r="C51">
            <v>-625.5</v>
          </cell>
          <cell r="D51">
            <v>625.5</v>
          </cell>
        </row>
        <row r="52">
          <cell r="A52" t="str">
            <v>172001</v>
          </cell>
          <cell r="B52" t="str">
            <v>PERFORMANCE AWARDS</v>
          </cell>
          <cell r="C52">
            <v>-6283.08</v>
          </cell>
          <cell r="D52">
            <v>6283.08</v>
          </cell>
        </row>
        <row r="53">
          <cell r="A53" t="str">
            <v>172003</v>
          </cell>
          <cell r="B53" t="str">
            <v>BRANCH PERFORMANCE AWARDS</v>
          </cell>
          <cell r="C53">
            <v>-251.08</v>
          </cell>
          <cell r="D53">
            <v>251.08</v>
          </cell>
        </row>
        <row r="54">
          <cell r="A54" t="str">
            <v>180001</v>
          </cell>
          <cell r="B54" t="str">
            <v>RENT - OFFICE</v>
          </cell>
          <cell r="C54">
            <v>-24200</v>
          </cell>
          <cell r="D54">
            <v>24200</v>
          </cell>
        </row>
        <row r="55">
          <cell r="A55" t="str">
            <v>180011</v>
          </cell>
          <cell r="B55" t="str">
            <v>RATES &amp; TAXES - TRADE LICEN</v>
          </cell>
          <cell r="C55">
            <v>-2000</v>
          </cell>
          <cell r="D55">
            <v>2000</v>
          </cell>
        </row>
        <row r="56">
          <cell r="A56" t="str">
            <v>180012</v>
          </cell>
          <cell r="B56" t="str">
            <v>RATES &amp; TAXES - COMMERCIAL</v>
          </cell>
          <cell r="C56">
            <v>-21268.863000000001</v>
          </cell>
          <cell r="D56">
            <v>21268.863000000001</v>
          </cell>
        </row>
        <row r="57">
          <cell r="A57" t="str">
            <v>190001</v>
          </cell>
          <cell r="B57" t="str">
            <v>GAS - ELECTRICITY-OFFICE</v>
          </cell>
          <cell r="C57">
            <v>-2170.3200000000002</v>
          </cell>
          <cell r="D57">
            <v>2170.3200000000002</v>
          </cell>
        </row>
        <row r="58">
          <cell r="A58" t="str">
            <v>195001</v>
          </cell>
          <cell r="B58" t="str">
            <v>INSURANCE-FIRE/THEIFT</v>
          </cell>
          <cell r="C58">
            <v>-840.70699999999999</v>
          </cell>
          <cell r="D58">
            <v>840.70699999999999</v>
          </cell>
        </row>
        <row r="59">
          <cell r="A59" t="str">
            <v>195011</v>
          </cell>
          <cell r="B59" t="str">
            <v>GOSI LOCAL</v>
          </cell>
          <cell r="C59">
            <v>-3542.3</v>
          </cell>
          <cell r="D59">
            <v>3542.3</v>
          </cell>
        </row>
        <row r="60">
          <cell r="A60" t="str">
            <v>195012</v>
          </cell>
          <cell r="B60" t="str">
            <v>INSURANCE-FIRE/THEFT</v>
          </cell>
          <cell r="C60">
            <v>-133.94999999999999</v>
          </cell>
          <cell r="D60">
            <v>133.94999999999999</v>
          </cell>
        </row>
        <row r="61">
          <cell r="A61" t="str">
            <v>205001</v>
          </cell>
          <cell r="B61" t="str">
            <v>POSTAGE</v>
          </cell>
          <cell r="C61">
            <v>-363.16300000000001</v>
          </cell>
          <cell r="D61">
            <v>363.16300000000001</v>
          </cell>
        </row>
        <row r="62">
          <cell r="A62" t="str">
            <v>205002</v>
          </cell>
          <cell r="B62" t="str">
            <v>TELEX / T.P</v>
          </cell>
          <cell r="C62">
            <v>-35.341000000000001</v>
          </cell>
          <cell r="D62">
            <v>35.341000000000001</v>
          </cell>
        </row>
        <row r="63">
          <cell r="A63" t="str">
            <v>206001</v>
          </cell>
          <cell r="B63" t="str">
            <v>TELEPHONE / TRUNK CALL - OF</v>
          </cell>
          <cell r="C63">
            <v>-2757.93</v>
          </cell>
          <cell r="D63">
            <v>2757.93</v>
          </cell>
        </row>
        <row r="64">
          <cell r="A64" t="str">
            <v>206011</v>
          </cell>
          <cell r="B64" t="str">
            <v>FAX - OFFICE</v>
          </cell>
          <cell r="C64">
            <v>-163.315</v>
          </cell>
          <cell r="D64">
            <v>163.315</v>
          </cell>
        </row>
        <row r="65">
          <cell r="A65" t="str">
            <v>207011</v>
          </cell>
          <cell r="B65" t="str">
            <v>TELEPHONE LINE FOR REUTERS/</v>
          </cell>
          <cell r="C65">
            <v>-214.91300000000001</v>
          </cell>
          <cell r="D65">
            <v>214.91300000000001</v>
          </cell>
        </row>
        <row r="66">
          <cell r="A66" t="str">
            <v>208002</v>
          </cell>
          <cell r="B66" t="str">
            <v>RUETER FEE / SWIFT EXPENSES</v>
          </cell>
          <cell r="C66">
            <v>-1246.7439999999999</v>
          </cell>
          <cell r="D66">
            <v>1246.7439999999999</v>
          </cell>
        </row>
        <row r="67">
          <cell r="A67" t="str">
            <v>208003</v>
          </cell>
          <cell r="B67" t="str">
            <v>SOFTWARE CHARGES</v>
          </cell>
          <cell r="C67">
            <v>885.91499999999996</v>
          </cell>
          <cell r="D67">
            <v>-885.91499999999996</v>
          </cell>
        </row>
        <row r="68">
          <cell r="A68" t="str">
            <v>208012</v>
          </cell>
          <cell r="B68" t="str">
            <v>BENEFIT SWITCH EXPENSES</v>
          </cell>
          <cell r="C68">
            <v>-11692.999</v>
          </cell>
          <cell r="D68">
            <v>11692.999</v>
          </cell>
        </row>
        <row r="69">
          <cell r="A69" t="str">
            <v>218001</v>
          </cell>
          <cell r="B69" t="str">
            <v>DEPRECIATION-ELECTRICAL &amp; O</v>
          </cell>
          <cell r="C69">
            <v>-3116.913</v>
          </cell>
          <cell r="D69">
            <v>3116.913</v>
          </cell>
        </row>
        <row r="70">
          <cell r="A70" t="str">
            <v>218002</v>
          </cell>
          <cell r="B70" t="str">
            <v>DEPRECIATION-FIRE EXTINGUIS</v>
          </cell>
          <cell r="C70">
            <v>-20</v>
          </cell>
          <cell r="D70">
            <v>20</v>
          </cell>
        </row>
        <row r="71">
          <cell r="A71" t="str">
            <v>220012</v>
          </cell>
          <cell r="B71" t="str">
            <v>FURNITURE &amp; FIXTURES WOODEN</v>
          </cell>
          <cell r="C71">
            <v>-287.47800000000001</v>
          </cell>
          <cell r="D71">
            <v>287.47800000000001</v>
          </cell>
        </row>
        <row r="72">
          <cell r="A72" t="str">
            <v>221003</v>
          </cell>
          <cell r="B72" t="str">
            <v>DEPRECIATION-LEASE HOLD IMP</v>
          </cell>
          <cell r="C72">
            <v>-2271.92</v>
          </cell>
          <cell r="D72">
            <v>2271.92</v>
          </cell>
        </row>
        <row r="73">
          <cell r="A73" t="str">
            <v>222001</v>
          </cell>
          <cell r="B73" t="str">
            <v>DEPRECIATION IT HARDWARE-PC</v>
          </cell>
          <cell r="C73">
            <v>-2120.902</v>
          </cell>
          <cell r="D73">
            <v>2120.902</v>
          </cell>
        </row>
        <row r="74">
          <cell r="A74" t="str">
            <v>225002</v>
          </cell>
          <cell r="B74" t="str">
            <v>REPAIR - MACHINE/EQUIPMENT</v>
          </cell>
          <cell r="C74">
            <v>1</v>
          </cell>
          <cell r="D74">
            <v>-1</v>
          </cell>
        </row>
        <row r="75">
          <cell r="A75" t="str">
            <v>225007</v>
          </cell>
          <cell r="B75" t="str">
            <v>REPAIRS - I T HARDWARE</v>
          </cell>
          <cell r="C75">
            <v>-2166.1</v>
          </cell>
          <cell r="D75">
            <v>2166.1</v>
          </cell>
        </row>
        <row r="76">
          <cell r="A76" t="str">
            <v>235001</v>
          </cell>
          <cell r="B76" t="str">
            <v>OFFICE STATIONERY</v>
          </cell>
          <cell r="C76">
            <v>-1278.6790000000001</v>
          </cell>
          <cell r="D76">
            <v>1278.6790000000001</v>
          </cell>
        </row>
        <row r="77">
          <cell r="A77" t="str">
            <v>235002</v>
          </cell>
          <cell r="B77" t="str">
            <v>SECURITY STATIONERY</v>
          </cell>
          <cell r="C77">
            <v>-293.01499999999999</v>
          </cell>
          <cell r="D77">
            <v>293.01499999999999</v>
          </cell>
        </row>
        <row r="78">
          <cell r="A78" t="str">
            <v>235003</v>
          </cell>
          <cell r="B78" t="str">
            <v>PETTY STATIONERY</v>
          </cell>
          <cell r="C78">
            <v>-38.35</v>
          </cell>
          <cell r="D78">
            <v>38.35</v>
          </cell>
        </row>
        <row r="79">
          <cell r="A79" t="str">
            <v>235004</v>
          </cell>
          <cell r="B79" t="str">
            <v>PRINTING STATIONERY</v>
          </cell>
          <cell r="C79">
            <v>-2595.1509999999998</v>
          </cell>
          <cell r="D79">
            <v>2595.1509999999998</v>
          </cell>
        </row>
        <row r="80">
          <cell r="A80" t="str">
            <v>235006</v>
          </cell>
          <cell r="B80" t="str">
            <v>COMPUTER STATIONERY (CONSUM</v>
          </cell>
          <cell r="C80">
            <v>-108</v>
          </cell>
          <cell r="D80">
            <v>108</v>
          </cell>
        </row>
        <row r="81">
          <cell r="A81" t="str">
            <v>237001</v>
          </cell>
          <cell r="B81" t="str">
            <v>OFFICE RUNNING EXPENSES</v>
          </cell>
          <cell r="C81">
            <v>-655.69799999999998</v>
          </cell>
          <cell r="D81">
            <v>655.69799999999998</v>
          </cell>
        </row>
        <row r="82">
          <cell r="A82" t="str">
            <v>237002</v>
          </cell>
          <cell r="B82" t="str">
            <v>JANITORIAL CHARGES</v>
          </cell>
          <cell r="C82">
            <v>-700</v>
          </cell>
          <cell r="D82">
            <v>700</v>
          </cell>
        </row>
        <row r="83">
          <cell r="A83" t="str">
            <v>240009</v>
          </cell>
          <cell r="B83" t="str">
            <v>PRESS ADVERTISING</v>
          </cell>
          <cell r="C83">
            <v>-3265.77</v>
          </cell>
          <cell r="D83">
            <v>3265.77</v>
          </cell>
        </row>
        <row r="84">
          <cell r="A84" t="str">
            <v>240015</v>
          </cell>
          <cell r="B84" t="str">
            <v>MISCELLANEOUS</v>
          </cell>
          <cell r="C84">
            <v>-8010.6819999999998</v>
          </cell>
          <cell r="D84">
            <v>8010.6819999999998</v>
          </cell>
        </row>
        <row r="85">
          <cell r="A85" t="str">
            <v>245001</v>
          </cell>
          <cell r="B85" t="str">
            <v>ENTERTAINMENT</v>
          </cell>
          <cell r="C85">
            <v>-334.92500000000001</v>
          </cell>
          <cell r="D85">
            <v>334.92500000000001</v>
          </cell>
        </row>
        <row r="86">
          <cell r="A86" t="str">
            <v>260001</v>
          </cell>
          <cell r="B86" t="str">
            <v>SUBSCRIPTIONS PERIODICAL /</v>
          </cell>
          <cell r="C86">
            <v>-45</v>
          </cell>
          <cell r="D86">
            <v>45</v>
          </cell>
        </row>
        <row r="87">
          <cell r="A87" t="str">
            <v>260002</v>
          </cell>
          <cell r="B87" t="str">
            <v>SUBSCRIPTIONS INSTITUTIONS</v>
          </cell>
          <cell r="C87">
            <v>-6.6669999999999998</v>
          </cell>
          <cell r="D87">
            <v>6.6669999999999998</v>
          </cell>
        </row>
        <row r="88">
          <cell r="A88" t="str">
            <v>271001</v>
          </cell>
          <cell r="B88" t="str">
            <v>SECURITY GUARDS CHARGES</v>
          </cell>
          <cell r="C88">
            <v>-16060</v>
          </cell>
          <cell r="D88">
            <v>16060</v>
          </cell>
        </row>
        <row r="89">
          <cell r="A89" t="str">
            <v>272001</v>
          </cell>
          <cell r="B89" t="str">
            <v>CASH TRANSPORT CHARGES</v>
          </cell>
          <cell r="C89">
            <v>-1673.0170000000001</v>
          </cell>
          <cell r="D89">
            <v>1673.0170000000001</v>
          </cell>
        </row>
        <row r="90">
          <cell r="A90" t="str">
            <v>275003</v>
          </cell>
          <cell r="B90" t="str">
            <v>FREIGHT</v>
          </cell>
          <cell r="C90">
            <v>-77.7</v>
          </cell>
          <cell r="D90">
            <v>77.7</v>
          </cell>
        </row>
        <row r="91">
          <cell r="A91" t="str">
            <v>278009</v>
          </cell>
          <cell r="B91" t="str">
            <v>WRITE OFF - OTHER ASSETS</v>
          </cell>
          <cell r="C91">
            <v>-221.715</v>
          </cell>
          <cell r="D91">
            <v>-221.715</v>
          </cell>
        </row>
        <row r="92">
          <cell r="A92" t="str">
            <v>278011</v>
          </cell>
          <cell r="B92" t="str">
            <v>PROVISION - CONSUMER RISK C</v>
          </cell>
          <cell r="C92">
            <v>-1416.606</v>
          </cell>
          <cell r="D92">
            <v>-1416.606</v>
          </cell>
        </row>
        <row r="93">
          <cell r="A93" t="str">
            <v>278021</v>
          </cell>
          <cell r="B93" t="str">
            <v>WRITE OFF - CONSUMER LOANS</v>
          </cell>
          <cell r="C93">
            <v>-2605.1010000000001</v>
          </cell>
          <cell r="D93">
            <v>-2605.1010000000001</v>
          </cell>
        </row>
        <row r="94">
          <cell r="A94" t="str">
            <v>283004</v>
          </cell>
          <cell r="B94" t="str">
            <v>OTHERS</v>
          </cell>
          <cell r="C94">
            <v>-527.20000000000005</v>
          </cell>
          <cell r="D94">
            <v>527.20000000000005</v>
          </cell>
        </row>
        <row r="95">
          <cell r="A95" t="str">
            <v>285042</v>
          </cell>
          <cell r="B95" t="str">
            <v>CHEQUE RETURN CHARGES</v>
          </cell>
          <cell r="C95">
            <v>-570</v>
          </cell>
          <cell r="D95">
            <v>570</v>
          </cell>
        </row>
        <row r="96">
          <cell r="A96" t="str">
            <v>285088</v>
          </cell>
          <cell r="B96" t="str">
            <v>CREDIT CARD &amp; CONSUMER LOAN</v>
          </cell>
          <cell r="C96">
            <v>-14814.817999999999</v>
          </cell>
          <cell r="D96">
            <v>14814.817999999999</v>
          </cell>
        </row>
        <row r="97">
          <cell r="A97" t="str">
            <v>285092</v>
          </cell>
          <cell r="B97" t="str">
            <v>GIFT/GIVEWAYS EXP</v>
          </cell>
          <cell r="C97">
            <v>-76.5</v>
          </cell>
          <cell r="D97">
            <v>76.5</v>
          </cell>
        </row>
        <row r="98">
          <cell r="A98" t="str">
            <v>285099</v>
          </cell>
          <cell r="B98" t="str">
            <v>SUNDRY (DETAILS STATEMENT R</v>
          </cell>
          <cell r="C98">
            <v>-1255.45</v>
          </cell>
          <cell r="D98">
            <v>1255.45</v>
          </cell>
        </row>
        <row r="99">
          <cell r="A99" t="str">
            <v>288001</v>
          </cell>
          <cell r="B99" t="str">
            <v>HO SHARE OF EXPENSES</v>
          </cell>
          <cell r="C99">
            <v>-18425</v>
          </cell>
          <cell r="D99">
            <v>18425</v>
          </cell>
        </row>
        <row r="100">
          <cell r="A100" t="str">
            <v>290011</v>
          </cell>
          <cell r="B100" t="str">
            <v>IT CHARGES PAID TO HO</v>
          </cell>
          <cell r="C100">
            <v>-2764.663</v>
          </cell>
          <cell r="D100">
            <v>2764.663</v>
          </cell>
        </row>
        <row r="101">
          <cell r="A101" t="str">
            <v>290012</v>
          </cell>
          <cell r="B101" t="str">
            <v>SOFTWARE FEE / LINE RENT PA</v>
          </cell>
          <cell r="C101">
            <v>-63.31</v>
          </cell>
          <cell r="D101">
            <v>63.31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DD110"/>
      <sheetName val="Stt of Cond"/>
      <sheetName val="Sheet4"/>
      <sheetName val="FEb"/>
      <sheetName val="December 06"/>
      <sheetName val="November 06"/>
      <sheetName val="March 110"/>
      <sheetName val="MarchSL904"/>
      <sheetName val="BSDOMOVS"/>
      <sheetName val="BS-OVS"/>
    </sheetNames>
    <sheetDataSet>
      <sheetData sheetId="0"/>
      <sheetData sheetId="1"/>
      <sheetData sheetId="2"/>
      <sheetData sheetId="3"/>
      <sheetData sheetId="4"/>
      <sheetData sheetId="5" refreshError="1">
        <row r="4">
          <cell r="A4" t="str">
            <v>001001</v>
          </cell>
          <cell r="B4" t="str">
            <v>I/R ON LOANS / SMALL LOANS</v>
          </cell>
          <cell r="C4">
            <v>62045.063000000002</v>
          </cell>
        </row>
        <row r="5">
          <cell r="A5" t="str">
            <v>001005</v>
          </cell>
          <cell r="B5" t="str">
            <v>I/R ON  L.A.F.B.</v>
          </cell>
          <cell r="C5">
            <v>16.131</v>
          </cell>
        </row>
        <row r="6">
          <cell r="A6" t="str">
            <v>001006</v>
          </cell>
          <cell r="B6" t="str">
            <v>I/R ON  L.T.R.</v>
          </cell>
          <cell r="C6">
            <v>27877.401000000002</v>
          </cell>
        </row>
        <row r="7">
          <cell r="A7" t="str">
            <v>001009</v>
          </cell>
          <cell r="B7" t="str">
            <v>SYNDICATION  LOAN</v>
          </cell>
          <cell r="C7">
            <v>91126.183999999994</v>
          </cell>
        </row>
        <row r="8">
          <cell r="A8" t="str">
            <v>001011</v>
          </cell>
          <cell r="B8" t="str">
            <v>I/R ON FOREIGN BILLS PURCHA</v>
          </cell>
          <cell r="C8">
            <v>384.83300000000003</v>
          </cell>
        </row>
        <row r="9">
          <cell r="A9" t="str">
            <v>001012</v>
          </cell>
          <cell r="B9" t="str">
            <v>I/R ON P.A.D.</v>
          </cell>
          <cell r="C9">
            <v>40.752000000000002</v>
          </cell>
        </row>
        <row r="10">
          <cell r="A10" t="str">
            <v>001020</v>
          </cell>
          <cell r="B10" t="str">
            <v>I/R ON OVERDRAFTS</v>
          </cell>
          <cell r="C10">
            <v>13393.522999999999</v>
          </cell>
        </row>
        <row r="11">
          <cell r="A11" t="str">
            <v>001053</v>
          </cell>
          <cell r="B11" t="str">
            <v>CONSUMER LOAN</v>
          </cell>
          <cell r="C11">
            <v>109976.643</v>
          </cell>
        </row>
        <row r="12">
          <cell r="A12" t="str">
            <v>002003</v>
          </cell>
          <cell r="B12" t="str">
            <v>PLACEMENTS/SPECIAL NOTICE A</v>
          </cell>
          <cell r="C12">
            <v>17119.082999999999</v>
          </cell>
        </row>
        <row r="13">
          <cell r="A13" t="str">
            <v>020001</v>
          </cell>
          <cell r="B13" t="str">
            <v>BILLS DISCOUNTED</v>
          </cell>
          <cell r="C13">
            <v>6286.1</v>
          </cell>
        </row>
        <row r="14">
          <cell r="A14" t="str">
            <v>025011</v>
          </cell>
          <cell r="B14" t="str">
            <v>OTHER AREA BRANCHES - OVERS</v>
          </cell>
          <cell r="C14">
            <v>39087.078000000001</v>
          </cell>
        </row>
        <row r="15">
          <cell r="A15" t="str">
            <v>025014</v>
          </cell>
          <cell r="B15" t="str">
            <v>MAIN OFFICE ACCOUNT</v>
          </cell>
          <cell r="C15">
            <v>8089</v>
          </cell>
        </row>
        <row r="16">
          <cell r="A16" t="str">
            <v>062001</v>
          </cell>
          <cell r="B16" t="str">
            <v>PLS EXCHANGE-POUND STERLING</v>
          </cell>
          <cell r="C16">
            <v>740.75199999999995</v>
          </cell>
        </row>
        <row r="17">
          <cell r="A17" t="str">
            <v>062002</v>
          </cell>
          <cell r="B17" t="str">
            <v>PLS EXCHANGE-DOLLAR</v>
          </cell>
          <cell r="C17">
            <v>5216.3320000000003</v>
          </cell>
        </row>
        <row r="18">
          <cell r="A18" t="str">
            <v>062004</v>
          </cell>
          <cell r="B18" t="str">
            <v>PLS EXCHANGE OTHER CURRENCI</v>
          </cell>
          <cell r="C18">
            <v>253.953</v>
          </cell>
        </row>
        <row r="19">
          <cell r="A19" t="str">
            <v>062008</v>
          </cell>
          <cell r="B19" t="str">
            <v>INCOME ON EXCHANGE-EURO-OVE</v>
          </cell>
          <cell r="C19">
            <v>343.46699999999998</v>
          </cell>
        </row>
        <row r="20">
          <cell r="A20" t="str">
            <v>062009</v>
          </cell>
          <cell r="B20" t="str">
            <v>INCOME ON EXCHANGE-JAPAN YE</v>
          </cell>
          <cell r="C20">
            <v>28.573</v>
          </cell>
        </row>
        <row r="21">
          <cell r="A21" t="str">
            <v>062010</v>
          </cell>
          <cell r="B21" t="str">
            <v>PLS EX-GAIN/LOSS ON REV. SW</v>
          </cell>
          <cell r="C21">
            <v>68.247</v>
          </cell>
        </row>
        <row r="22">
          <cell r="A22" t="str">
            <v>062012</v>
          </cell>
          <cell r="B22" t="str">
            <v>PLS EX-GAIN/LOSS ON REV. PA</v>
          </cell>
          <cell r="C22">
            <v>12106.597</v>
          </cell>
        </row>
        <row r="23">
          <cell r="A23" t="str">
            <v>064002</v>
          </cell>
          <cell r="B23" t="str">
            <v>PLS COMMISSION-EXPORT BILLS</v>
          </cell>
          <cell r="C23">
            <v>517.10900000000004</v>
          </cell>
        </row>
        <row r="24">
          <cell r="A24" t="str">
            <v>064003</v>
          </cell>
          <cell r="B24" t="str">
            <v>PLS COM ON IMPORT BILL</v>
          </cell>
          <cell r="C24">
            <v>534.70000000000005</v>
          </cell>
        </row>
        <row r="25">
          <cell r="A25" t="str">
            <v>064004</v>
          </cell>
          <cell r="B25" t="str">
            <v>PLS COMMISSION-OPN. OF L/C</v>
          </cell>
          <cell r="C25">
            <v>2084.953</v>
          </cell>
        </row>
        <row r="26">
          <cell r="A26" t="str">
            <v>064008</v>
          </cell>
          <cell r="B26" t="str">
            <v>PLS COMMISSION-L.G. (INLAND</v>
          </cell>
          <cell r="C26">
            <v>2357.1819999999998</v>
          </cell>
        </row>
        <row r="27">
          <cell r="A27" t="str">
            <v>064010</v>
          </cell>
          <cell r="B27" t="str">
            <v>PLS COMM. BILLS (FBC,IBC,ET</v>
          </cell>
          <cell r="C27">
            <v>50</v>
          </cell>
        </row>
        <row r="28">
          <cell r="A28" t="str">
            <v>064019</v>
          </cell>
          <cell r="B28" t="str">
            <v>FEE FOR RENDERING OTHER SER</v>
          </cell>
          <cell r="C28">
            <v>369.988</v>
          </cell>
        </row>
        <row r="29">
          <cell r="A29" t="str">
            <v>064022</v>
          </cell>
          <cell r="B29" t="str">
            <v>PLS COM ON ISSUE OF NEW CHE</v>
          </cell>
          <cell r="C29">
            <v>243</v>
          </cell>
        </row>
        <row r="30">
          <cell r="A30" t="str">
            <v>064031</v>
          </cell>
          <cell r="B30" t="str">
            <v>PL.COMMISSION-LC ADVISING (</v>
          </cell>
          <cell r="C30">
            <v>95</v>
          </cell>
        </row>
        <row r="31">
          <cell r="A31" t="str">
            <v>064089</v>
          </cell>
          <cell r="B31" t="str">
            <v>IFDBC</v>
          </cell>
          <cell r="C31">
            <v>2273.31</v>
          </cell>
        </row>
        <row r="32">
          <cell r="A32" t="str">
            <v>064091</v>
          </cell>
          <cell r="B32" t="str">
            <v>IBG COMMISSION</v>
          </cell>
          <cell r="C32">
            <v>782.78</v>
          </cell>
        </row>
        <row r="33">
          <cell r="A33" t="str">
            <v>065004</v>
          </cell>
          <cell r="B33" t="str">
            <v>SERVICE CHARGES ON STAFF LO</v>
          </cell>
          <cell r="C33">
            <v>0</v>
          </cell>
        </row>
        <row r="34">
          <cell r="A34" t="str">
            <v>069070</v>
          </cell>
          <cell r="B34" t="str">
            <v>OTHERS</v>
          </cell>
          <cell r="C34">
            <v>29054.92</v>
          </cell>
        </row>
        <row r="35">
          <cell r="A35" t="str">
            <v>069072</v>
          </cell>
          <cell r="B35" t="str">
            <v>GOVERNMENT OF INDONESIA USD</v>
          </cell>
          <cell r="C35">
            <v>34414.462</v>
          </cell>
        </row>
        <row r="36">
          <cell r="A36" t="str">
            <v>069077</v>
          </cell>
          <cell r="B36" t="str">
            <v>INVESTMENT INCOME ON TABREE</v>
          </cell>
          <cell r="C36">
            <v>9498.4560000000001</v>
          </cell>
        </row>
        <row r="37">
          <cell r="A37" t="str">
            <v>078001</v>
          </cell>
          <cell r="B37" t="str">
            <v>PLS O/R-INCIDENTAL CHARGES</v>
          </cell>
          <cell r="C37">
            <v>372.13400000000001</v>
          </cell>
        </row>
        <row r="38">
          <cell r="A38" t="str">
            <v>078078</v>
          </cell>
          <cell r="B38" t="str">
            <v>AMORTIZATION GAINS - GOP US</v>
          </cell>
          <cell r="C38">
            <v>-1123.5909999999999</v>
          </cell>
        </row>
        <row r="39">
          <cell r="A39" t="str">
            <v>078084</v>
          </cell>
          <cell r="B39" t="str">
            <v>CONSUMER LOAN - PREPAYMENT</v>
          </cell>
          <cell r="C39">
            <v>2044.7860000000001</v>
          </cell>
        </row>
        <row r="40">
          <cell r="A40" t="str">
            <v>078085</v>
          </cell>
          <cell r="B40" t="str">
            <v>CONSUMER LOAN - MISC FEES</v>
          </cell>
          <cell r="C40">
            <v>26927.03</v>
          </cell>
        </row>
        <row r="41">
          <cell r="A41" t="str">
            <v>078094</v>
          </cell>
          <cell r="B41" t="str">
            <v>BENEFIT SWITCH RELATED INCO</v>
          </cell>
          <cell r="C41">
            <v>92.5</v>
          </cell>
        </row>
        <row r="42">
          <cell r="A42" t="str">
            <v>078099</v>
          </cell>
          <cell r="B42" t="str">
            <v>MISCELLANEOUS</v>
          </cell>
          <cell r="C42">
            <v>10</v>
          </cell>
        </row>
        <row r="43">
          <cell r="A43" t="str">
            <v>080001</v>
          </cell>
          <cell r="B43" t="str">
            <v>POSTAGE RECOVERIES - CORPOR</v>
          </cell>
          <cell r="C43">
            <v>603.27</v>
          </cell>
        </row>
        <row r="44">
          <cell r="A44" t="str">
            <v>080002</v>
          </cell>
          <cell r="B44" t="str">
            <v>TELEX RECOVERIES</v>
          </cell>
          <cell r="C44">
            <v>2221.4720000000002</v>
          </cell>
        </row>
        <row r="45">
          <cell r="A45" t="str">
            <v>080003</v>
          </cell>
          <cell r="B45" t="str">
            <v>TELEGRAM RECOVERIES</v>
          </cell>
          <cell r="C45">
            <v>512.5</v>
          </cell>
        </row>
        <row r="46">
          <cell r="A46" t="str">
            <v>080009</v>
          </cell>
          <cell r="B46" t="str">
            <v>CLEARING CHEQUE  RECOVERIES</v>
          </cell>
          <cell r="C46">
            <v>390</v>
          </cell>
        </row>
        <row r="47">
          <cell r="A47" t="str">
            <v>080021</v>
          </cell>
          <cell r="B47" t="str">
            <v>TEZRAFTAAR TT REIMBURSEMENT</v>
          </cell>
          <cell r="C47">
            <v>3640</v>
          </cell>
        </row>
        <row r="48">
          <cell r="A48" t="str">
            <v>080023</v>
          </cell>
          <cell r="B48" t="str">
            <v>INSURANCE RECOVERIES - CONS</v>
          </cell>
          <cell r="C48">
            <v>48220.822</v>
          </cell>
        </row>
        <row r="49">
          <cell r="A49" t="str">
            <v>086001</v>
          </cell>
          <cell r="B49" t="str">
            <v>MARK UP AUTO CAR FINANCE</v>
          </cell>
          <cell r="C49">
            <v>424.89299999999997</v>
          </cell>
        </row>
        <row r="50">
          <cell r="A50" t="str">
            <v>087081</v>
          </cell>
          <cell r="B50" t="str">
            <v>GAIN ON SALE OF INDONESIA U</v>
          </cell>
          <cell r="C50">
            <v>110376.18</v>
          </cell>
        </row>
        <row r="51">
          <cell r="A51" t="str">
            <v>110018</v>
          </cell>
          <cell r="B51" t="str">
            <v>BORROWINGS FROM BANKS - FOR</v>
          </cell>
          <cell r="C51">
            <v>611.80499999999995</v>
          </cell>
        </row>
        <row r="52">
          <cell r="A52" t="str">
            <v>114011</v>
          </cell>
          <cell r="B52" t="str">
            <v>INTEREST PAID - CURRENT ACC</v>
          </cell>
          <cell r="C52">
            <v>819.03899999999999</v>
          </cell>
        </row>
        <row r="53">
          <cell r="A53" t="str">
            <v>114012</v>
          </cell>
          <cell r="B53" t="str">
            <v>INTEREST PAID - CALL ACCOUN</v>
          </cell>
          <cell r="C53">
            <v>2.2250000000000001</v>
          </cell>
        </row>
        <row r="54">
          <cell r="A54" t="str">
            <v>122012</v>
          </cell>
          <cell r="B54" t="str">
            <v>SB DEPOSITS - BD</v>
          </cell>
          <cell r="C54">
            <v>504.02100000000002</v>
          </cell>
        </row>
        <row r="55">
          <cell r="A55" t="str">
            <v>123013</v>
          </cell>
          <cell r="B55" t="str">
            <v>FIXED DEPOSITS BD</v>
          </cell>
          <cell r="C55">
            <v>66007.278000000006</v>
          </cell>
        </row>
        <row r="56">
          <cell r="A56" t="str">
            <v>123019</v>
          </cell>
          <cell r="B56" t="str">
            <v>FIXED DEPOSITS - US $</v>
          </cell>
          <cell r="C56">
            <v>151961.408</v>
          </cell>
        </row>
        <row r="57">
          <cell r="A57" t="str">
            <v>123021</v>
          </cell>
          <cell r="B57" t="str">
            <v>FIXED DEPOSITS - POUND STER</v>
          </cell>
          <cell r="C57">
            <v>4215.8029999999999</v>
          </cell>
        </row>
        <row r="58">
          <cell r="A58" t="str">
            <v>130011</v>
          </cell>
          <cell r="B58" t="str">
            <v>OTHER AREA BRANCHES - OVERS</v>
          </cell>
          <cell r="C58">
            <v>8.5939999999999994</v>
          </cell>
        </row>
        <row r="59">
          <cell r="A59" t="str">
            <v>130014</v>
          </cell>
          <cell r="B59" t="str">
            <v>MAIN OFFICE ACCOUNT</v>
          </cell>
          <cell r="C59">
            <v>19037.254000000001</v>
          </cell>
        </row>
        <row r="60">
          <cell r="A60" t="str">
            <v>140010</v>
          </cell>
          <cell r="B60" t="str">
            <v>BASIC SALARIES - EXECUTIVES</v>
          </cell>
          <cell r="C60">
            <v>15642</v>
          </cell>
        </row>
        <row r="61">
          <cell r="A61" t="str">
            <v>140011</v>
          </cell>
          <cell r="B61" t="str">
            <v>BASIC SALARIES - OFFICERS</v>
          </cell>
          <cell r="C61">
            <v>28179</v>
          </cell>
        </row>
        <row r="62">
          <cell r="A62" t="str">
            <v>140012</v>
          </cell>
          <cell r="B62" t="str">
            <v>BASIC SALARIES - CLERICAL</v>
          </cell>
          <cell r="C62">
            <v>3540</v>
          </cell>
        </row>
        <row r="63">
          <cell r="A63" t="str">
            <v>142001</v>
          </cell>
          <cell r="B63" t="str">
            <v>CASUAL LABOUR</v>
          </cell>
          <cell r="C63">
            <v>58</v>
          </cell>
        </row>
        <row r="64">
          <cell r="A64" t="str">
            <v>145020</v>
          </cell>
          <cell r="B64" t="str">
            <v>OTHER ALLOWANCES</v>
          </cell>
          <cell r="C64">
            <v>31574</v>
          </cell>
        </row>
        <row r="65">
          <cell r="A65" t="str">
            <v>145061</v>
          </cell>
          <cell r="B65" t="str">
            <v>AIR TICKETS TO OVERSEAS STA</v>
          </cell>
          <cell r="C65">
            <v>128.38</v>
          </cell>
        </row>
        <row r="66">
          <cell r="A66" t="str">
            <v>145064</v>
          </cell>
          <cell r="B66" t="str">
            <v>DISLOCATION ALLOWANCE</v>
          </cell>
          <cell r="C66">
            <v>95.929000000000002</v>
          </cell>
        </row>
        <row r="67">
          <cell r="A67" t="str">
            <v>145067</v>
          </cell>
          <cell r="B67" t="str">
            <v>TEZRAFTAR EVENING /FRIDAY A</v>
          </cell>
          <cell r="C67">
            <v>231.5</v>
          </cell>
        </row>
        <row r="68">
          <cell r="A68" t="str">
            <v>148001</v>
          </cell>
          <cell r="B68" t="str">
            <v>MESSENGER / OFFICE BOYS</v>
          </cell>
          <cell r="C68">
            <v>800</v>
          </cell>
        </row>
        <row r="69">
          <cell r="A69" t="str">
            <v>148005</v>
          </cell>
          <cell r="B69" t="str">
            <v>OUTSOURCED DRIVER CHARGES</v>
          </cell>
          <cell r="C69">
            <v>150</v>
          </cell>
        </row>
        <row r="70">
          <cell r="A70" t="str">
            <v>149004</v>
          </cell>
          <cell r="B70" t="str">
            <v>DSA STAFF SALARY</v>
          </cell>
          <cell r="C70">
            <v>2400</v>
          </cell>
        </row>
        <row r="71">
          <cell r="A71" t="str">
            <v>149005</v>
          </cell>
          <cell r="B71" t="str">
            <v>DSA STAFF AGENCY FEE</v>
          </cell>
          <cell r="C71">
            <v>300</v>
          </cell>
        </row>
        <row r="72">
          <cell r="A72" t="str">
            <v>149007</v>
          </cell>
          <cell r="B72" t="str">
            <v>DSA STAFF SALES COMMISSION</v>
          </cell>
          <cell r="C72">
            <v>9541.65</v>
          </cell>
        </row>
        <row r="73">
          <cell r="A73" t="str">
            <v>149008</v>
          </cell>
          <cell r="B73" t="str">
            <v>DSA STAFF VISA EXPENSES</v>
          </cell>
          <cell r="C73">
            <v>221</v>
          </cell>
        </row>
        <row r="74">
          <cell r="A74" t="str">
            <v>149009</v>
          </cell>
          <cell r="B74" t="str">
            <v>DSA STAFF FOREIGN TRAVEL EX</v>
          </cell>
          <cell r="C74">
            <v>800</v>
          </cell>
        </row>
        <row r="75">
          <cell r="A75" t="str">
            <v>150001</v>
          </cell>
          <cell r="B75" t="str">
            <v>OVERTIME</v>
          </cell>
          <cell r="C75">
            <v>149</v>
          </cell>
        </row>
        <row r="76">
          <cell r="A76" t="str">
            <v>152012</v>
          </cell>
          <cell r="B76" t="str">
            <v>MEDIACAL INSURANCE-OVS</v>
          </cell>
          <cell r="C76">
            <v>3389.6909999999998</v>
          </cell>
        </row>
        <row r="77">
          <cell r="A77" t="str">
            <v>155011</v>
          </cell>
          <cell r="B77" t="str">
            <v>EOSB EXPATS</v>
          </cell>
          <cell r="C77">
            <v>758.22</v>
          </cell>
        </row>
        <row r="78">
          <cell r="A78" t="str">
            <v>160010</v>
          </cell>
          <cell r="B78" t="str">
            <v>PROVIDENT FUND - EXECUTIVES</v>
          </cell>
          <cell r="C78">
            <v>88.128</v>
          </cell>
        </row>
        <row r="79">
          <cell r="A79" t="str">
            <v>162001</v>
          </cell>
          <cell r="B79" t="str">
            <v>BENEVOLENT FUND</v>
          </cell>
          <cell r="C79">
            <v>3.7290000000000001</v>
          </cell>
        </row>
        <row r="80">
          <cell r="A80" t="str">
            <v>165001</v>
          </cell>
          <cell r="B80" t="str">
            <v>BONUS PAID  - (OFFICERS)</v>
          </cell>
          <cell r="C80">
            <v>4838.9799999999996</v>
          </cell>
        </row>
        <row r="81">
          <cell r="A81" t="str">
            <v>172001</v>
          </cell>
          <cell r="B81" t="str">
            <v>PERFORMANCE AWARDS</v>
          </cell>
          <cell r="C81">
            <v>13306.35</v>
          </cell>
        </row>
        <row r="82">
          <cell r="A82" t="str">
            <v>172002</v>
          </cell>
          <cell r="B82" t="str">
            <v>SALES DEVELOPMENT INCENTIVE</v>
          </cell>
          <cell r="C82">
            <v>1782.41</v>
          </cell>
        </row>
        <row r="83">
          <cell r="A83" t="str">
            <v>180001</v>
          </cell>
          <cell r="B83" t="str">
            <v>RENT - OFFICE</v>
          </cell>
          <cell r="C83">
            <v>11559.42</v>
          </cell>
        </row>
        <row r="84">
          <cell r="A84" t="str">
            <v>180002</v>
          </cell>
          <cell r="B84" t="str">
            <v>RENT - GODOWN</v>
          </cell>
          <cell r="C84">
            <v>177.81800000000001</v>
          </cell>
        </row>
        <row r="85">
          <cell r="A85" t="str">
            <v>180011</v>
          </cell>
          <cell r="B85" t="str">
            <v>RATES &amp; TAXES - TRADE LICEN</v>
          </cell>
          <cell r="C85">
            <v>3000</v>
          </cell>
        </row>
        <row r="86">
          <cell r="A86" t="str">
            <v>180012</v>
          </cell>
          <cell r="B86" t="str">
            <v>RATES &amp; TAXES - COMMERCIAL</v>
          </cell>
          <cell r="C86">
            <v>4783.8329999999996</v>
          </cell>
        </row>
        <row r="87">
          <cell r="A87" t="str">
            <v>190001</v>
          </cell>
          <cell r="B87" t="str">
            <v>GAS - ELECTRICITY-OFFICE</v>
          </cell>
          <cell r="C87">
            <v>507.51</v>
          </cell>
        </row>
        <row r="88">
          <cell r="A88" t="str">
            <v>190002</v>
          </cell>
          <cell r="B88" t="str">
            <v>GAS - ELECTRICITY-RESIDENCE</v>
          </cell>
          <cell r="C88">
            <v>5.74</v>
          </cell>
        </row>
        <row r="89">
          <cell r="A89" t="str">
            <v>195001</v>
          </cell>
          <cell r="B89" t="str">
            <v>INSURANCE-FIRE/THEIFT</v>
          </cell>
          <cell r="C89">
            <v>570.43600000000004</v>
          </cell>
        </row>
        <row r="90">
          <cell r="A90" t="str">
            <v>195011</v>
          </cell>
          <cell r="B90" t="str">
            <v>GOSI LOCAL</v>
          </cell>
          <cell r="C90">
            <v>4539.674</v>
          </cell>
        </row>
        <row r="91">
          <cell r="A91" t="str">
            <v>195012</v>
          </cell>
          <cell r="B91" t="str">
            <v>INSURANCE-FIRE/THEFT</v>
          </cell>
          <cell r="C91">
            <v>167.886</v>
          </cell>
        </row>
        <row r="92">
          <cell r="A92" t="str">
            <v>200002</v>
          </cell>
          <cell r="B92" t="str">
            <v>RETAINER'S FEES</v>
          </cell>
          <cell r="C92">
            <v>1170.194</v>
          </cell>
        </row>
        <row r="93">
          <cell r="A93" t="str">
            <v>200006</v>
          </cell>
          <cell r="B93" t="str">
            <v>LEGAL CHARGES - STAFF MATTE</v>
          </cell>
          <cell r="C93">
            <v>15080</v>
          </cell>
        </row>
        <row r="94">
          <cell r="A94" t="str">
            <v>200007</v>
          </cell>
          <cell r="B94" t="str">
            <v>LEGAL CHARGES - OPERATIONS</v>
          </cell>
          <cell r="C94">
            <v>3126.3620000000001</v>
          </cell>
        </row>
        <row r="95">
          <cell r="A95" t="str">
            <v>200008</v>
          </cell>
          <cell r="B95" t="str">
            <v>PROFESSIONAL &amp; CONSULTANCY</v>
          </cell>
          <cell r="C95">
            <v>1283</v>
          </cell>
        </row>
        <row r="96">
          <cell r="A96" t="str">
            <v>205001</v>
          </cell>
          <cell r="B96" t="str">
            <v>POSTAGE</v>
          </cell>
          <cell r="C96">
            <v>865</v>
          </cell>
        </row>
        <row r="97">
          <cell r="A97" t="str">
            <v>205005</v>
          </cell>
          <cell r="B97" t="str">
            <v>COURIER CHARGES - CORPORATE</v>
          </cell>
          <cell r="C97">
            <v>647.77800000000002</v>
          </cell>
        </row>
        <row r="98">
          <cell r="A98" t="str">
            <v>206001</v>
          </cell>
          <cell r="B98" t="str">
            <v>TELEPHONE / TRUNK CALL - OF</v>
          </cell>
          <cell r="C98">
            <v>7656.8890000000001</v>
          </cell>
        </row>
        <row r="99">
          <cell r="A99" t="str">
            <v>206011</v>
          </cell>
          <cell r="B99" t="str">
            <v>FAX - OFFICE</v>
          </cell>
          <cell r="C99">
            <v>200</v>
          </cell>
        </row>
        <row r="100">
          <cell r="A100" t="str">
            <v>207011</v>
          </cell>
          <cell r="B100" t="str">
            <v>TELEPHONE LINE FOR REUTERS/</v>
          </cell>
          <cell r="C100">
            <v>1209.8879999999999</v>
          </cell>
        </row>
        <row r="101">
          <cell r="A101" t="str">
            <v>208002</v>
          </cell>
          <cell r="B101" t="str">
            <v>RUETER FEE / SWIFT EXPENSES</v>
          </cell>
          <cell r="C101">
            <v>230.99100000000001</v>
          </cell>
        </row>
        <row r="102">
          <cell r="A102" t="str">
            <v>208003</v>
          </cell>
          <cell r="B102" t="str">
            <v>SOFTWARE CHARGES</v>
          </cell>
          <cell r="C102">
            <v>251.83799999999999</v>
          </cell>
        </row>
        <row r="103">
          <cell r="A103" t="str">
            <v>208004</v>
          </cell>
          <cell r="B103" t="str">
            <v>USER LICENSE CHARGES</v>
          </cell>
          <cell r="C103">
            <v>26.77</v>
          </cell>
        </row>
        <row r="104">
          <cell r="A104" t="str">
            <v>208012</v>
          </cell>
          <cell r="B104" t="str">
            <v>BENEFIT SWITCH EXPENSES</v>
          </cell>
          <cell r="C104">
            <v>-2321.0500000000002</v>
          </cell>
        </row>
        <row r="105">
          <cell r="A105" t="str">
            <v>215001</v>
          </cell>
          <cell r="B105" t="str">
            <v>AUDITOR'S FEES</v>
          </cell>
          <cell r="C105">
            <v>2292.16</v>
          </cell>
        </row>
        <row r="106">
          <cell r="A106" t="str">
            <v>215003</v>
          </cell>
          <cell r="B106" t="str">
            <v>OUT OF POCKET EXPENSES</v>
          </cell>
          <cell r="C106">
            <v>1200</v>
          </cell>
        </row>
        <row r="107">
          <cell r="A107" t="str">
            <v>218001</v>
          </cell>
          <cell r="B107" t="str">
            <v>DEPRECIATION-ELECTRICAL &amp; O</v>
          </cell>
          <cell r="C107">
            <v>1349.7560000000001</v>
          </cell>
        </row>
        <row r="108">
          <cell r="A108" t="str">
            <v>219001</v>
          </cell>
          <cell r="B108" t="str">
            <v>DEPRECIATION -VEHICLE OFFIC</v>
          </cell>
          <cell r="C108">
            <v>635.779</v>
          </cell>
        </row>
        <row r="109">
          <cell r="A109" t="str">
            <v>220012</v>
          </cell>
          <cell r="B109" t="str">
            <v>FURNITURE &amp; FIXTURES WOODEN</v>
          </cell>
          <cell r="C109">
            <v>1517.134</v>
          </cell>
        </row>
        <row r="110">
          <cell r="A110" t="str">
            <v>221003</v>
          </cell>
          <cell r="B110" t="str">
            <v>DEPRECIATION-LEASE HOLD IMP</v>
          </cell>
          <cell r="C110">
            <v>636.91600000000005</v>
          </cell>
        </row>
        <row r="111">
          <cell r="A111" t="str">
            <v>223001</v>
          </cell>
          <cell r="B111" t="str">
            <v>I T SOFTWARE</v>
          </cell>
          <cell r="C111">
            <v>2954.2719999999999</v>
          </cell>
        </row>
        <row r="112">
          <cell r="A112" t="str">
            <v>225002</v>
          </cell>
          <cell r="B112" t="str">
            <v>REPAIR - MACHINE/EQUIPMENT</v>
          </cell>
          <cell r="C112">
            <v>85</v>
          </cell>
        </row>
        <row r="113">
          <cell r="A113" t="str">
            <v>225007</v>
          </cell>
          <cell r="B113" t="str">
            <v>REPAIRS - I T HARDWARE</v>
          </cell>
          <cell r="C113">
            <v>922.45799999999997</v>
          </cell>
        </row>
        <row r="114">
          <cell r="A114" t="str">
            <v>225008</v>
          </cell>
          <cell r="B114" t="str">
            <v>REPAIRS - CABLING</v>
          </cell>
          <cell r="C114">
            <v>6.718</v>
          </cell>
        </row>
        <row r="115">
          <cell r="A115" t="str">
            <v>225010</v>
          </cell>
          <cell r="B115" t="str">
            <v>VEHICLE REPAIR OFFICERS</v>
          </cell>
          <cell r="C115">
            <v>10</v>
          </cell>
        </row>
        <row r="116">
          <cell r="A116" t="str">
            <v>235001</v>
          </cell>
          <cell r="B116" t="str">
            <v>OFFICE STATIONERY</v>
          </cell>
          <cell r="C116">
            <v>874.20699999999999</v>
          </cell>
        </row>
        <row r="117">
          <cell r="A117" t="str">
            <v>235004</v>
          </cell>
          <cell r="B117" t="str">
            <v>PRINTING STATIONERY</v>
          </cell>
          <cell r="C117">
            <v>703.29600000000005</v>
          </cell>
        </row>
        <row r="118">
          <cell r="A118" t="str">
            <v>235006</v>
          </cell>
          <cell r="B118" t="str">
            <v>COMPUTER STATIONERY (CONSUM</v>
          </cell>
          <cell r="C118">
            <v>269.8</v>
          </cell>
        </row>
        <row r="119">
          <cell r="A119" t="str">
            <v>237001</v>
          </cell>
          <cell r="B119" t="str">
            <v>OFFICE RUNNING EXPENSES</v>
          </cell>
          <cell r="C119">
            <v>300.2</v>
          </cell>
        </row>
        <row r="120">
          <cell r="A120" t="str">
            <v>237002</v>
          </cell>
          <cell r="B120" t="str">
            <v>JANITORIAL CHARGES</v>
          </cell>
          <cell r="C120">
            <v>230</v>
          </cell>
        </row>
        <row r="121">
          <cell r="A121" t="str">
            <v>240005</v>
          </cell>
          <cell r="B121" t="str">
            <v>BILLBOARDS AND SIGNAGE</v>
          </cell>
          <cell r="C121">
            <v>35.271000000000001</v>
          </cell>
        </row>
        <row r="122">
          <cell r="A122" t="str">
            <v>240009</v>
          </cell>
          <cell r="B122" t="str">
            <v>PRESS ADVERTISING</v>
          </cell>
          <cell r="C122">
            <v>236.286</v>
          </cell>
        </row>
        <row r="123">
          <cell r="A123" t="str">
            <v>240015</v>
          </cell>
          <cell r="B123" t="str">
            <v>MISCELLANEOUS</v>
          </cell>
          <cell r="C123">
            <v>4771.8890000000001</v>
          </cell>
        </row>
        <row r="124">
          <cell r="A124" t="str">
            <v>245001</v>
          </cell>
          <cell r="B124" t="str">
            <v>ENTERTAINMENT</v>
          </cell>
          <cell r="C124">
            <v>419.495</v>
          </cell>
        </row>
        <row r="125">
          <cell r="A125" t="str">
            <v>245002</v>
          </cell>
          <cell r="B125" t="str">
            <v>CUSTOMERS GUESTS-OUTSIDE BA</v>
          </cell>
          <cell r="C125">
            <v>140.72</v>
          </cell>
        </row>
        <row r="126">
          <cell r="A126" t="str">
            <v>255006</v>
          </cell>
          <cell r="B126" t="str">
            <v>VEHICLE FUEL -OFFICE</v>
          </cell>
          <cell r="C126">
            <v>90</v>
          </cell>
        </row>
        <row r="127">
          <cell r="A127" t="str">
            <v>255007</v>
          </cell>
          <cell r="B127" t="str">
            <v>VEHICLE TAXES &amp; INS. EXECUT</v>
          </cell>
          <cell r="C127">
            <v>62.277000000000001</v>
          </cell>
        </row>
        <row r="128">
          <cell r="A128" t="str">
            <v>255009</v>
          </cell>
          <cell r="B128" t="str">
            <v>VEHICLE REPAIR -EXECUTIVES</v>
          </cell>
          <cell r="C128">
            <v>43.8</v>
          </cell>
        </row>
        <row r="129">
          <cell r="A129" t="str">
            <v>260001</v>
          </cell>
          <cell r="B129" t="str">
            <v>SUBSCRIPTIONS PERIODICAL /</v>
          </cell>
          <cell r="C129">
            <v>16.399999999999999</v>
          </cell>
        </row>
        <row r="130">
          <cell r="A130" t="str">
            <v>260002</v>
          </cell>
          <cell r="B130" t="str">
            <v>SUBSCRIPTIONS INSTITUTIONS</v>
          </cell>
          <cell r="C130">
            <v>125</v>
          </cell>
        </row>
        <row r="131">
          <cell r="A131" t="str">
            <v>270006</v>
          </cell>
          <cell r="B131" t="str">
            <v>TRAVELLING INLAND HOTEL STA</v>
          </cell>
          <cell r="C131">
            <v>874.71</v>
          </cell>
        </row>
        <row r="132">
          <cell r="A132" t="str">
            <v>270008</v>
          </cell>
          <cell r="B132" t="str">
            <v>TRAVELLING FOREIGN TA / DA</v>
          </cell>
          <cell r="C132">
            <v>347.14499999999998</v>
          </cell>
        </row>
        <row r="133">
          <cell r="A133" t="str">
            <v>270009</v>
          </cell>
          <cell r="B133" t="str">
            <v>TRAVELLING FOREIGN HOTEL ST</v>
          </cell>
          <cell r="C133">
            <v>1377.4</v>
          </cell>
        </row>
        <row r="134">
          <cell r="A134" t="str">
            <v>270010</v>
          </cell>
          <cell r="B134" t="str">
            <v>TRAVELLING FOREIGN AIR-FARE</v>
          </cell>
          <cell r="C134">
            <v>333</v>
          </cell>
        </row>
        <row r="135">
          <cell r="A135" t="str">
            <v>271001</v>
          </cell>
          <cell r="B135" t="str">
            <v>SECURITY GUARDS CHARGES</v>
          </cell>
          <cell r="C135">
            <v>5256</v>
          </cell>
        </row>
        <row r="136">
          <cell r="A136" t="str">
            <v>272001</v>
          </cell>
          <cell r="B136" t="str">
            <v>CASH TRANSPORT CHARGES</v>
          </cell>
          <cell r="C136">
            <v>334.69600000000003</v>
          </cell>
        </row>
        <row r="137">
          <cell r="A137" t="str">
            <v>275001</v>
          </cell>
          <cell r="B137" t="str">
            <v>CONVEYANCE (LOCAL)</v>
          </cell>
          <cell r="C137">
            <v>50.7</v>
          </cell>
        </row>
        <row r="138">
          <cell r="A138" t="str">
            <v>283003</v>
          </cell>
          <cell r="B138" t="str">
            <v>SEMINAR</v>
          </cell>
          <cell r="C138">
            <v>536.95500000000004</v>
          </cell>
        </row>
        <row r="139">
          <cell r="A139" t="str">
            <v>283004</v>
          </cell>
          <cell r="B139" t="str">
            <v>OTHERS</v>
          </cell>
          <cell r="C139">
            <v>133.51400000000001</v>
          </cell>
        </row>
        <row r="140">
          <cell r="A140" t="str">
            <v>285007</v>
          </cell>
          <cell r="B140" t="str">
            <v>VISA EXP -VISITORS</v>
          </cell>
          <cell r="C140">
            <v>30</v>
          </cell>
        </row>
        <row r="141">
          <cell r="A141" t="str">
            <v>285008</v>
          </cell>
          <cell r="B141" t="str">
            <v>VISA EXP -STAFF</v>
          </cell>
          <cell r="C141">
            <v>313.08100000000002</v>
          </cell>
        </row>
        <row r="142">
          <cell r="A142" t="str">
            <v>285042</v>
          </cell>
          <cell r="B142" t="str">
            <v>CHEQUE RETURN CHARGES</v>
          </cell>
          <cell r="C142">
            <v>190</v>
          </cell>
        </row>
        <row r="143">
          <cell r="A143" t="str">
            <v>285088</v>
          </cell>
          <cell r="B143" t="str">
            <v>CREDIT CARD &amp; CONSUMER LOAN</v>
          </cell>
          <cell r="C143">
            <v>5127.085</v>
          </cell>
        </row>
        <row r="144">
          <cell r="A144" t="str">
            <v>285090</v>
          </cell>
          <cell r="B144" t="str">
            <v>AFS MISC EXPENSES</v>
          </cell>
          <cell r="C144">
            <v>743.30499999999995</v>
          </cell>
        </row>
        <row r="145">
          <cell r="A145" t="str">
            <v>285091</v>
          </cell>
          <cell r="B145" t="str">
            <v>MASTER CARD MISC EXPENSES</v>
          </cell>
          <cell r="C145">
            <v>905</v>
          </cell>
        </row>
        <row r="146">
          <cell r="A146" t="str">
            <v>285092</v>
          </cell>
          <cell r="B146" t="str">
            <v>GIFT/GIVEWAYS EXP</v>
          </cell>
          <cell r="C146">
            <v>46</v>
          </cell>
        </row>
        <row r="147">
          <cell r="A147" t="str">
            <v>285094</v>
          </cell>
          <cell r="B147" t="str">
            <v>FOREIGN BANK CHARGES</v>
          </cell>
          <cell r="C147">
            <v>60.47</v>
          </cell>
        </row>
        <row r="148">
          <cell r="A148" t="str">
            <v>288001</v>
          </cell>
          <cell r="B148" t="str">
            <v>HO SHARE OF EXPENSES</v>
          </cell>
          <cell r="C148">
            <v>8088</v>
          </cell>
        </row>
        <row r="149">
          <cell r="A149" t="str">
            <v>290011</v>
          </cell>
          <cell r="B149" t="str">
            <v>IT CHARGES PAID TO HO</v>
          </cell>
          <cell r="C149">
            <v>753.99900000000002</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Sheet2"/>
      <sheetName val="last qrt2001"/>
      <sheetName val="BS-OVS"/>
      <sheetName val="Adj-Note"/>
      <sheetName val="Balance_Sheet"/>
      <sheetName val="BSCOMBINED_"/>
      <sheetName val="Note_1-7-A"/>
      <sheetName val="Balance_Sheet-A"/>
      <sheetName val="Cash_flow-A"/>
      <sheetName val="Changes_in_equity-A"/>
      <sheetName val="Note_1-7"/>
      <sheetName val="Note_8-11"/>
      <sheetName val="Note_8-11-A"/>
      <sheetName val="Note_12-15"/>
      <sheetName val="Note_12-15-A"/>
      <sheetName val="Note16-20_(2)"/>
      <sheetName val="Note_21_-_23"/>
      <sheetName val="Note_10-10_1"/>
      <sheetName val="Note_10_2-10_7"/>
      <sheetName val="Note_11_-_12_1"/>
      <sheetName val="Note_16_2-18"/>
      <sheetName val="Note_22-23"/>
      <sheetName val="Note_28_1-30"/>
      <sheetName val="Note_37-38"/>
      <sheetName val="Note_24-A"/>
      <sheetName val="Note_24"/>
      <sheetName val="Note_25"/>
      <sheetName val="Note_25-A"/>
      <sheetName val="Note_26_"/>
      <sheetName val="Note_26-A"/>
      <sheetName val="Note_27"/>
      <sheetName val="Note_28"/>
      <sheetName val="Note_28-A"/>
      <sheetName val="Note_29-30"/>
      <sheetName val="Note_42_2-44"/>
      <sheetName val="Balance_Sheet1"/>
      <sheetName val="BSCOMBINED_1"/>
      <sheetName val="Note_1-7-A1"/>
      <sheetName val="Balance_Sheet-A1"/>
      <sheetName val="Cash_flow-A1"/>
      <sheetName val="Changes_in_equity-A1"/>
      <sheetName val="Note_1-71"/>
      <sheetName val="Note_8-111"/>
      <sheetName val="Note_8-11-A1"/>
      <sheetName val="Note_12-151"/>
      <sheetName val="Note_12-15-A1"/>
      <sheetName val="Note16-20_(2)1"/>
      <sheetName val="Note_21_-_231"/>
      <sheetName val="Note_10-10_11"/>
      <sheetName val="Note_10_2-10_71"/>
      <sheetName val="Note_11_-_12_11"/>
      <sheetName val="Note_16_2-181"/>
      <sheetName val="Note_22-231"/>
      <sheetName val="Note_28_1-301"/>
      <sheetName val="Note_37-381"/>
      <sheetName val="Note_24-A1"/>
      <sheetName val="Note_241"/>
      <sheetName val="Note_251"/>
      <sheetName val="Note_25-A1"/>
      <sheetName val="Note_26_1"/>
      <sheetName val="Note_26-A1"/>
      <sheetName val="Note_271"/>
      <sheetName val="Note_281"/>
      <sheetName val="Note_28-A1"/>
      <sheetName val="Note_29-301"/>
      <sheetName val="Note_42_2-441"/>
      <sheetName val="December 06"/>
      <sheetName val="November 06"/>
      <sheetName val="Code"/>
      <sheetName val="PKRV"/>
      <sheetName val="FEb"/>
      <sheetName val="Lookups"/>
      <sheetName val="Implied Rate"/>
      <sheetName val="Data-922"/>
      <sheetName val="Sheet4"/>
      <sheetName val="FX"/>
      <sheetName val="Parameters"/>
      <sheetName val="BAHRAIN"/>
      <sheetName val="DD110"/>
      <sheetName val="O.Profit(aferalloc)"/>
      <sheetName val="Ranges"/>
      <sheetName val="A-C CODE &amp; NAME"/>
      <sheetName val="Macro1"/>
      <sheetName val="DISTRIBUTION"/>
      <sheetName val="SUMMARY"/>
      <sheetName val="A"/>
      <sheetName val="Adj"/>
      <sheetName val="Eli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Cap_Spnd"/>
      <sheetName val="Marketing"/>
      <sheetName val="All Deptt."/>
      <sheetName val="MIS"/>
      <sheetName val="2000_ Projects Summary"/>
      <sheetName val="Capital_Spending"/>
      <sheetName val="All Data"/>
      <sheetName val="AR Drop Downs"/>
      <sheetName val="Tobac WACC"/>
      <sheetName val="Prvnth Analysis"/>
      <sheetName val="2000_Cap_Spnd"/>
      <sheetName val="All_Deptt_"/>
      <sheetName val="2000__Projects_Summary"/>
      <sheetName val="23 - 24"/>
      <sheetName val="100082"/>
      <sheetName val="NNPL_P1"/>
      <sheetName val="Links"/>
      <sheetName val="2000_Cap_Spnd1"/>
      <sheetName val="All_Deptt_1"/>
      <sheetName val="2000__Projects_Summary1"/>
      <sheetName val="Prvnth_Analysis"/>
      <sheetName val="23_-_24"/>
      <sheetName val="Prod"/>
      <sheetName val="Front Sheet"/>
      <sheetName val="Raw Data retrieve CEE - MYO"/>
      <sheetName val="Graph retrieve data"/>
      <sheetName val="Raw Data retrieve - 2006 Plan"/>
      <sheetName val="Sheet1"/>
      <sheetName val=" Geography Summary"/>
      <sheetName val="CEE Detail"/>
      <sheetName val="Geography Headcount"/>
      <sheetName val="CEE Trend"/>
      <sheetName val=" Trend "/>
      <sheetName val="Poland trend ($)"/>
      <sheetName val="USD"/>
      <sheetName val="LOCAL"/>
      <sheetName val="Trend Graph"/>
      <sheetName val="FOREX Schedule"/>
      <sheetName val="BSDOMOVS"/>
    </sheetNames>
    <sheetDataSet>
      <sheetData sheetId="0"/>
      <sheetData sheetId="1"/>
      <sheetData sheetId="2"/>
      <sheetData sheetId="3"/>
      <sheetData sheetId="4" refreshError="1">
        <row r="1">
          <cell r="A1" t="str">
            <v>BRISTOL MYERS SQUIBB PAKISTAN</v>
          </cell>
        </row>
        <row r="2">
          <cell r="A2" t="str">
            <v>Capital Worksheet</v>
          </cell>
        </row>
        <row r="3">
          <cell r="A3" t="str">
            <v>2000 CAPITAL SPENDING - By Major Projects</v>
          </cell>
        </row>
        <row r="4">
          <cell r="A4" t="str">
            <v>DEPARTMENT:</v>
          </cell>
        </row>
        <row r="9">
          <cell r="B9" t="str">
            <v>Project Information</v>
          </cell>
          <cell r="J9" t="str">
            <v>Project Spending</v>
          </cell>
        </row>
        <row r="10">
          <cell r="B10" t="str">
            <v>CAR #</v>
          </cell>
          <cell r="C10" t="str">
            <v>Priority</v>
          </cell>
          <cell r="D10" t="str">
            <v>Project Title</v>
          </cell>
          <cell r="E10" t="str">
            <v>Units (Qty)</v>
          </cell>
          <cell r="F10" t="str">
            <v>Status</v>
          </cell>
          <cell r="G10" t="str">
            <v>Category</v>
          </cell>
          <cell r="H10" t="str">
            <v>Profit Class</v>
          </cell>
          <cell r="I10" t="str">
            <v>1999-2004 Strat Plan (Yes / No)</v>
          </cell>
          <cell r="J10" t="str">
            <v>Total Spending</v>
          </cell>
          <cell r="K10" t="str">
            <v>Projected 1999</v>
          </cell>
          <cell r="L10" t="str">
            <v>Total 2000</v>
          </cell>
          <cell r="M10" t="str">
            <v>QTY-1</v>
          </cell>
          <cell r="N10" t="str">
            <v>QTY-2</v>
          </cell>
          <cell r="O10" t="str">
            <v>QTY-3</v>
          </cell>
          <cell r="P10" t="str">
            <v>QTY-4</v>
          </cell>
          <cell r="Q10" t="str">
            <v>Future Years</v>
          </cell>
        </row>
        <row r="11">
          <cell r="J11">
            <v>0</v>
          </cell>
          <cell r="L11">
            <v>0</v>
          </cell>
        </row>
        <row r="12">
          <cell r="J12">
            <v>0</v>
          </cell>
          <cell r="L12">
            <v>0</v>
          </cell>
        </row>
        <row r="13">
          <cell r="J13">
            <v>0</v>
          </cell>
          <cell r="L13">
            <v>0</v>
          </cell>
        </row>
        <row r="14">
          <cell r="J14">
            <v>0</v>
          </cell>
          <cell r="L14">
            <v>0</v>
          </cell>
        </row>
        <row r="15">
          <cell r="J15">
            <v>0</v>
          </cell>
          <cell r="L15">
            <v>0</v>
          </cell>
        </row>
        <row r="16">
          <cell r="J16">
            <v>0</v>
          </cell>
          <cell r="L16">
            <v>0</v>
          </cell>
        </row>
        <row r="17">
          <cell r="J17">
            <v>0</v>
          </cell>
          <cell r="L17">
            <v>0</v>
          </cell>
        </row>
        <row r="18">
          <cell r="J18">
            <v>0</v>
          </cell>
          <cell r="L18">
            <v>0</v>
          </cell>
        </row>
        <row r="19">
          <cell r="J19">
            <v>0</v>
          </cell>
          <cell r="L19">
            <v>0</v>
          </cell>
        </row>
        <row r="20">
          <cell r="J20">
            <v>0</v>
          </cell>
          <cell r="L20">
            <v>0</v>
          </cell>
        </row>
        <row r="21">
          <cell r="J21">
            <v>0</v>
          </cell>
          <cell r="L21">
            <v>0</v>
          </cell>
        </row>
        <row r="22">
          <cell r="J22">
            <v>0</v>
          </cell>
          <cell r="L22">
            <v>0</v>
          </cell>
        </row>
        <row r="23">
          <cell r="J23">
            <v>0</v>
          </cell>
          <cell r="L23">
            <v>0</v>
          </cell>
        </row>
        <row r="24">
          <cell r="J24">
            <v>0</v>
          </cell>
          <cell r="L24">
            <v>0</v>
          </cell>
        </row>
        <row r="25">
          <cell r="J25">
            <v>0</v>
          </cell>
          <cell r="L25">
            <v>0</v>
          </cell>
        </row>
        <row r="26">
          <cell r="J26">
            <v>0</v>
          </cell>
          <cell r="L26">
            <v>0</v>
          </cell>
        </row>
        <row r="27">
          <cell r="J27">
            <v>0</v>
          </cell>
          <cell r="L27">
            <v>0</v>
          </cell>
        </row>
        <row r="28">
          <cell r="J28">
            <v>0</v>
          </cell>
          <cell r="L28">
            <v>0</v>
          </cell>
        </row>
        <row r="29">
          <cell r="J29">
            <v>0</v>
          </cell>
          <cell r="L29">
            <v>0</v>
          </cell>
        </row>
        <row r="30">
          <cell r="J30">
            <v>0</v>
          </cell>
          <cell r="L30">
            <v>0</v>
          </cell>
        </row>
        <row r="31">
          <cell r="J31">
            <v>0</v>
          </cell>
          <cell r="L31">
            <v>0</v>
          </cell>
        </row>
        <row r="32">
          <cell r="J32">
            <v>0</v>
          </cell>
          <cell r="L32">
            <v>0</v>
          </cell>
        </row>
        <row r="33">
          <cell r="J33">
            <v>0</v>
          </cell>
          <cell r="L33">
            <v>0</v>
          </cell>
        </row>
      </sheetData>
      <sheetData sheetId="5"/>
      <sheetData sheetId="6" refreshError="1"/>
      <sheetData sheetId="7" refreshError="1"/>
      <sheetData sheetId="8" refreshError="1"/>
      <sheetData sheetId="9" refreshError="1"/>
      <sheetData sheetId="10" refreshError="1"/>
      <sheetData sheetId="11">
        <row r="1">
          <cell r="A1" t="str">
            <v>BRISTOL MYERS SQUIBB PAKISTAN</v>
          </cell>
        </row>
      </sheetData>
      <sheetData sheetId="12">
        <row r="1">
          <cell r="A1" t="str">
            <v>BRISTOL MYERS SQUIBB PAKISTAN</v>
          </cell>
        </row>
      </sheetData>
      <sheetData sheetId="13" refreshError="1"/>
      <sheetData sheetId="14" refreshError="1"/>
      <sheetData sheetId="15" refreshError="1"/>
      <sheetData sheetId="16" refreshError="1"/>
      <sheetData sheetId="17">
        <row r="1">
          <cell r="A1" t="str">
            <v>BRISTOL MYERS SQUIBB PAKISTAN</v>
          </cell>
        </row>
      </sheetData>
      <sheetData sheetId="18">
        <row r="1">
          <cell r="A1" t="str">
            <v>BRISTOL MYERS SQUIBB PAKISTAN</v>
          </cell>
        </row>
      </sheetData>
      <sheetData sheetId="19">
        <row r="1">
          <cell r="A1" t="str">
            <v>BRISTOL MYERS SQUIBB PAKISTAN</v>
          </cell>
        </row>
      </sheetData>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sheetData sheetId="30" refreshError="1"/>
      <sheetData sheetId="31"/>
      <sheetData sheetId="32" refreshError="1"/>
      <sheetData sheetId="33"/>
      <sheetData sheetId="34" refreshError="1"/>
      <sheetData sheetId="35"/>
      <sheetData sheetId="36" refreshError="1"/>
      <sheetData sheetId="37" refreshError="1"/>
      <sheetData sheetId="3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 with SBP"/>
      <sheetName val="EXP-FBPS"/>
      <sheetName val="I-B"/>
      <sheetName val="I-BR"/>
      <sheetName val="Ranges"/>
      <sheetName val="BSDOMOVS"/>
      <sheetName val="BAHRAIN"/>
      <sheetName val="DOHA QATAR "/>
      <sheetName val="PAKISTAN"/>
      <sheetName val="rate "/>
      <sheetName val="UAE"/>
      <sheetName val="SCRR+CRR"/>
      <sheetName val="N-OUR"/>
      <sheetName val="Investments - PnL"/>
      <sheetName val="Sheet4"/>
    </sheetNames>
    <sheetDataSet>
      <sheetData sheetId="0"/>
      <sheetData sheetId="1"/>
      <sheetData sheetId="2"/>
      <sheetData sheetId="3" refreshError="1">
        <row r="1">
          <cell r="A1" t="str">
            <v>Cur/P/S</v>
          </cell>
          <cell r="D1" t="str">
            <v xml:space="preserve">Fc Amount </v>
          </cell>
          <cell r="F1" t="str">
            <v xml:space="preserve">Eqvt. Pkr </v>
          </cell>
        </row>
        <row r="2">
          <cell r="A2" t="str">
            <v>FSUS2</v>
          </cell>
          <cell r="D2">
            <v>5000000</v>
          </cell>
          <cell r="F2">
            <v>308700000</v>
          </cell>
        </row>
        <row r="3">
          <cell r="A3" t="str">
            <v>FSUS2</v>
          </cell>
          <cell r="D3">
            <v>3000000</v>
          </cell>
          <cell r="F3">
            <v>185700000</v>
          </cell>
        </row>
        <row r="4">
          <cell r="A4" t="str">
            <v>FSUS2</v>
          </cell>
          <cell r="D4">
            <v>5000000</v>
          </cell>
          <cell r="F4">
            <v>310300000</v>
          </cell>
        </row>
        <row r="5">
          <cell r="A5" t="str">
            <v>FSUS2</v>
          </cell>
          <cell r="D5">
            <v>5000000</v>
          </cell>
          <cell r="F5">
            <v>308550000</v>
          </cell>
        </row>
        <row r="6">
          <cell r="A6" t="str">
            <v>FSUS2</v>
          </cell>
          <cell r="D6">
            <v>3000000</v>
          </cell>
          <cell r="F6">
            <v>184920000</v>
          </cell>
        </row>
        <row r="7">
          <cell r="A7" t="str">
            <v>FSUS2</v>
          </cell>
          <cell r="D7">
            <v>5000000</v>
          </cell>
          <cell r="F7">
            <v>310050000</v>
          </cell>
        </row>
        <row r="8">
          <cell r="A8" t="str">
            <v>FSUS2</v>
          </cell>
          <cell r="D8">
            <v>5000000</v>
          </cell>
          <cell r="F8">
            <v>307800000</v>
          </cell>
        </row>
        <row r="9">
          <cell r="A9" t="str">
            <v>FSUS2</v>
          </cell>
          <cell r="D9">
            <v>5000000</v>
          </cell>
          <cell r="F9">
            <v>307800000</v>
          </cell>
        </row>
        <row r="10">
          <cell r="A10" t="str">
            <v>FSUS2</v>
          </cell>
          <cell r="D10">
            <v>3000000</v>
          </cell>
          <cell r="F10">
            <v>185790000</v>
          </cell>
        </row>
        <row r="11">
          <cell r="A11" t="str">
            <v>FSUS2</v>
          </cell>
          <cell r="D11">
            <v>5000000</v>
          </cell>
          <cell r="F11">
            <v>309650000</v>
          </cell>
        </row>
        <row r="12">
          <cell r="A12" t="str">
            <v>FSUS2</v>
          </cell>
          <cell r="D12">
            <v>5000000</v>
          </cell>
          <cell r="F12">
            <v>307700000</v>
          </cell>
        </row>
        <row r="13">
          <cell r="A13" t="str">
            <v>FSUS2</v>
          </cell>
          <cell r="D13">
            <v>3000000</v>
          </cell>
          <cell r="F13">
            <v>185130000</v>
          </cell>
        </row>
        <row r="14">
          <cell r="A14" t="str">
            <v>FSUS2</v>
          </cell>
          <cell r="D14">
            <v>3000000</v>
          </cell>
          <cell r="F14">
            <v>185190000</v>
          </cell>
        </row>
        <row r="15">
          <cell r="A15" t="str">
            <v>FSUS2</v>
          </cell>
          <cell r="D15">
            <v>3000000</v>
          </cell>
          <cell r="F15">
            <v>185790000</v>
          </cell>
        </row>
        <row r="16">
          <cell r="A16" t="str">
            <v>FSUS2</v>
          </cell>
          <cell r="D16">
            <v>197760</v>
          </cell>
          <cell r="F16">
            <v>12039332.16</v>
          </cell>
        </row>
        <row r="17">
          <cell r="A17" t="str">
            <v>FSUS2</v>
          </cell>
          <cell r="D17">
            <v>134130</v>
          </cell>
          <cell r="F17">
            <v>8171736.1200000001</v>
          </cell>
        </row>
        <row r="18">
          <cell r="A18" t="str">
            <v>FSUS2</v>
          </cell>
          <cell r="D18">
            <v>402210</v>
          </cell>
          <cell r="F18">
            <v>24506454.195</v>
          </cell>
        </row>
        <row r="19">
          <cell r="A19" t="str">
            <v>FSUS2</v>
          </cell>
          <cell r="D19">
            <v>2000000</v>
          </cell>
          <cell r="F19">
            <v>123840000</v>
          </cell>
        </row>
        <row r="20">
          <cell r="A20" t="str">
            <v>FSUS2</v>
          </cell>
          <cell r="D20">
            <v>2000000</v>
          </cell>
          <cell r="F20">
            <v>123780000</v>
          </cell>
        </row>
        <row r="21">
          <cell r="A21" t="str">
            <v>FSUS2</v>
          </cell>
          <cell r="D21">
            <v>3000000</v>
          </cell>
          <cell r="F21">
            <v>184680000</v>
          </cell>
        </row>
        <row r="22">
          <cell r="A22" t="str">
            <v>FSUS2</v>
          </cell>
          <cell r="D22">
            <v>5000000</v>
          </cell>
          <cell r="F22">
            <v>307750000</v>
          </cell>
        </row>
        <row r="23">
          <cell r="A23" t="str">
            <v>FSUS2</v>
          </cell>
          <cell r="D23">
            <v>3000000</v>
          </cell>
          <cell r="F23">
            <v>184560000</v>
          </cell>
        </row>
        <row r="24">
          <cell r="A24" t="str">
            <v>FSUS2</v>
          </cell>
          <cell r="D24">
            <v>3000000</v>
          </cell>
          <cell r="F24">
            <v>184560000</v>
          </cell>
        </row>
        <row r="25">
          <cell r="A25" t="str">
            <v>FSUS2</v>
          </cell>
          <cell r="D25">
            <v>3000000</v>
          </cell>
          <cell r="F25">
            <v>184560000</v>
          </cell>
        </row>
        <row r="26">
          <cell r="A26" t="str">
            <v>FSUS2</v>
          </cell>
          <cell r="D26">
            <v>3000000</v>
          </cell>
          <cell r="F26">
            <v>185400000</v>
          </cell>
        </row>
        <row r="27">
          <cell r="A27" t="str">
            <v>FSUS2</v>
          </cell>
          <cell r="D27">
            <v>2000000</v>
          </cell>
          <cell r="F27">
            <v>123300000</v>
          </cell>
        </row>
        <row r="28">
          <cell r="A28" t="str">
            <v>FSUS2</v>
          </cell>
          <cell r="D28">
            <v>1296600</v>
          </cell>
          <cell r="F28">
            <v>78873474.600000009</v>
          </cell>
        </row>
        <row r="29">
          <cell r="A29" t="str">
            <v>FSUS2</v>
          </cell>
          <cell r="D29">
            <v>3000000</v>
          </cell>
          <cell r="F29">
            <v>185460000</v>
          </cell>
        </row>
        <row r="30">
          <cell r="A30" t="str">
            <v>FSUS2</v>
          </cell>
          <cell r="D30">
            <v>3000000</v>
          </cell>
          <cell r="F30">
            <v>185520000</v>
          </cell>
        </row>
        <row r="31">
          <cell r="A31" t="str">
            <v>FSUS2</v>
          </cell>
          <cell r="D31">
            <v>2000000</v>
          </cell>
          <cell r="F31">
            <v>123740000</v>
          </cell>
        </row>
        <row r="32">
          <cell r="A32" t="str">
            <v>FSUS2</v>
          </cell>
          <cell r="D32">
            <v>5000000</v>
          </cell>
          <cell r="F32">
            <v>309150000</v>
          </cell>
        </row>
        <row r="33">
          <cell r="A33" t="str">
            <v>FSUS2</v>
          </cell>
          <cell r="D33">
            <v>3000000</v>
          </cell>
          <cell r="F33">
            <v>184860000</v>
          </cell>
        </row>
        <row r="34">
          <cell r="A34" t="str">
            <v>FSUS2</v>
          </cell>
          <cell r="D34">
            <v>5000000</v>
          </cell>
          <cell r="F34">
            <v>308450000</v>
          </cell>
        </row>
        <row r="35">
          <cell r="A35" t="str">
            <v>FSUS2</v>
          </cell>
          <cell r="D35">
            <v>2000000</v>
          </cell>
          <cell r="F35">
            <v>123260000</v>
          </cell>
        </row>
        <row r="36">
          <cell r="A36" t="str">
            <v>FSUS2</v>
          </cell>
          <cell r="D36">
            <v>5000000</v>
          </cell>
          <cell r="F36">
            <v>308150000</v>
          </cell>
        </row>
        <row r="37">
          <cell r="A37" t="str">
            <v>FSUS2</v>
          </cell>
          <cell r="D37">
            <v>3000000</v>
          </cell>
          <cell r="F37">
            <v>184860000</v>
          </cell>
        </row>
        <row r="38">
          <cell r="A38" t="str">
            <v>FSUS2</v>
          </cell>
          <cell r="D38">
            <v>5000000</v>
          </cell>
          <cell r="F38">
            <v>308200000</v>
          </cell>
        </row>
        <row r="39">
          <cell r="A39" t="str">
            <v>FSUS2</v>
          </cell>
          <cell r="D39">
            <v>5000000</v>
          </cell>
          <cell r="F39">
            <v>308050000</v>
          </cell>
        </row>
        <row r="40">
          <cell r="A40" t="str">
            <v>FSUS2</v>
          </cell>
          <cell r="D40">
            <v>2000000</v>
          </cell>
          <cell r="F40">
            <v>123220000</v>
          </cell>
        </row>
        <row r="41">
          <cell r="A41" t="str">
            <v>FSUS2</v>
          </cell>
          <cell r="D41">
            <v>2000000</v>
          </cell>
          <cell r="F41">
            <v>123120000</v>
          </cell>
        </row>
        <row r="42">
          <cell r="A42" t="str">
            <v>FSUS2</v>
          </cell>
          <cell r="D42">
            <v>3000000</v>
          </cell>
          <cell r="F42">
            <v>184650000</v>
          </cell>
        </row>
        <row r="43">
          <cell r="A43" t="str">
            <v>FSUS2</v>
          </cell>
          <cell r="D43">
            <v>3000000</v>
          </cell>
          <cell r="F43">
            <v>184680000</v>
          </cell>
        </row>
        <row r="44">
          <cell r="A44" t="str">
            <v>FSUS1</v>
          </cell>
          <cell r="D44">
            <v>69324.09</v>
          </cell>
          <cell r="F44">
            <v>4204783.3548600003</v>
          </cell>
        </row>
        <row r="45">
          <cell r="A45" t="str">
            <v>FSUS1</v>
          </cell>
          <cell r="D45">
            <v>133100</v>
          </cell>
          <cell r="F45">
            <v>8073047.4000000004</v>
          </cell>
        </row>
        <row r="46">
          <cell r="A46" t="str">
            <v>FSUS1</v>
          </cell>
          <cell r="D46">
            <v>665500</v>
          </cell>
          <cell r="F46">
            <v>40365237</v>
          </cell>
        </row>
        <row r="47">
          <cell r="A47" t="str">
            <v>FSUS1</v>
          </cell>
          <cell r="D47">
            <v>500000</v>
          </cell>
          <cell r="F47">
            <v>30382500</v>
          </cell>
        </row>
        <row r="48">
          <cell r="A48" t="str">
            <v>FSUS2</v>
          </cell>
          <cell r="D48">
            <v>1268725</v>
          </cell>
          <cell r="F48">
            <v>76953246.150000006</v>
          </cell>
        </row>
        <row r="49">
          <cell r="A49" t="str">
            <v>FSUS1</v>
          </cell>
          <cell r="D49">
            <v>978700</v>
          </cell>
          <cell r="F49">
            <v>59362069.800000004</v>
          </cell>
        </row>
        <row r="50">
          <cell r="A50" t="str">
            <v>FSUS1</v>
          </cell>
          <cell r="D50">
            <v>66550</v>
          </cell>
          <cell r="F50">
            <v>4036523.7</v>
          </cell>
        </row>
        <row r="51">
          <cell r="A51" t="str">
            <v>FSUS1</v>
          </cell>
          <cell r="D51">
            <v>78312</v>
          </cell>
          <cell r="F51">
            <v>4749936.0480000004</v>
          </cell>
        </row>
        <row r="52">
          <cell r="A52" t="str">
            <v>FSUS1</v>
          </cell>
          <cell r="D52">
            <v>2000000</v>
          </cell>
          <cell r="F52">
            <v>121510000</v>
          </cell>
        </row>
        <row r="53">
          <cell r="A53" t="str">
            <v>FSUS1</v>
          </cell>
          <cell r="D53">
            <v>66515</v>
          </cell>
          <cell r="F53">
            <v>4034400.81</v>
          </cell>
        </row>
        <row r="54">
          <cell r="A54" t="str">
            <v>FSUS1</v>
          </cell>
          <cell r="D54">
            <v>664700</v>
          </cell>
          <cell r="F54">
            <v>40316713.800000004</v>
          </cell>
        </row>
        <row r="55">
          <cell r="A55" t="str">
            <v>FSUS1</v>
          </cell>
          <cell r="D55">
            <v>500000</v>
          </cell>
          <cell r="F55">
            <v>30372500</v>
          </cell>
        </row>
        <row r="56">
          <cell r="A56" t="str">
            <v>FSUS1</v>
          </cell>
          <cell r="D56">
            <v>666200</v>
          </cell>
          <cell r="F56">
            <v>40407694.800000004</v>
          </cell>
        </row>
        <row r="57">
          <cell r="A57" t="str">
            <v>FSUS1</v>
          </cell>
          <cell r="D57">
            <v>250000</v>
          </cell>
          <cell r="F57">
            <v>15163500</v>
          </cell>
        </row>
        <row r="58">
          <cell r="A58" t="str">
            <v>FSUS1</v>
          </cell>
          <cell r="D58">
            <v>391600</v>
          </cell>
          <cell r="F58">
            <v>23752106.400000002</v>
          </cell>
        </row>
        <row r="59">
          <cell r="A59" t="str">
            <v>FSUS1</v>
          </cell>
          <cell r="D59">
            <v>166575</v>
          </cell>
          <cell r="F59">
            <v>10103440.050000001</v>
          </cell>
        </row>
        <row r="60">
          <cell r="A60" t="str">
            <v>FSUS1</v>
          </cell>
          <cell r="D60">
            <v>137417</v>
          </cell>
          <cell r="F60">
            <v>8334890.7180000003</v>
          </cell>
        </row>
        <row r="61">
          <cell r="A61" t="str">
            <v>FSUS1</v>
          </cell>
          <cell r="D61">
            <v>196230</v>
          </cell>
          <cell r="F61">
            <v>11902134.42</v>
          </cell>
        </row>
        <row r="62">
          <cell r="A62" t="str">
            <v>FSUS1</v>
          </cell>
          <cell r="D62">
            <v>86505.19</v>
          </cell>
          <cell r="F62">
            <v>5246885.7942600008</v>
          </cell>
        </row>
        <row r="63">
          <cell r="A63" t="str">
            <v>FSUS2</v>
          </cell>
          <cell r="D63">
            <v>3872950</v>
          </cell>
          <cell r="F63">
            <v>234909909.30000001</v>
          </cell>
        </row>
        <row r="64">
          <cell r="A64" t="str">
            <v>FSUS1</v>
          </cell>
          <cell r="D64">
            <v>392160</v>
          </cell>
          <cell r="F64">
            <v>23786072.640000001</v>
          </cell>
        </row>
        <row r="65">
          <cell r="A65" t="str">
            <v>FSUS1</v>
          </cell>
          <cell r="D65">
            <v>133360</v>
          </cell>
          <cell r="F65">
            <v>8088817.4400000004</v>
          </cell>
        </row>
        <row r="66">
          <cell r="A66" t="str">
            <v>FSUS1</v>
          </cell>
          <cell r="D66">
            <v>133450</v>
          </cell>
          <cell r="F66">
            <v>8094276.3000000007</v>
          </cell>
        </row>
        <row r="67">
          <cell r="A67" t="str">
            <v>FSUS2</v>
          </cell>
          <cell r="D67">
            <v>3000000</v>
          </cell>
          <cell r="F67">
            <v>182460000</v>
          </cell>
        </row>
        <row r="68">
          <cell r="A68" t="str">
            <v>FSUS1</v>
          </cell>
          <cell r="D68">
            <v>666600</v>
          </cell>
          <cell r="F68">
            <v>40431956.400000006</v>
          </cell>
        </row>
        <row r="69">
          <cell r="A69" t="str">
            <v>FSUS1</v>
          </cell>
          <cell r="D69">
            <v>666100</v>
          </cell>
          <cell r="F69">
            <v>40401629.400000006</v>
          </cell>
        </row>
        <row r="70">
          <cell r="A70" t="str">
            <v>FSUS1</v>
          </cell>
          <cell r="D70">
            <v>500000</v>
          </cell>
          <cell r="F70">
            <v>30327000</v>
          </cell>
        </row>
        <row r="71">
          <cell r="A71" t="str">
            <v>FSUS1</v>
          </cell>
          <cell r="D71">
            <v>1000000</v>
          </cell>
          <cell r="F71">
            <v>60735000</v>
          </cell>
        </row>
        <row r="72">
          <cell r="A72" t="str">
            <v>FSUS1</v>
          </cell>
          <cell r="D72">
            <v>1000000</v>
          </cell>
          <cell r="F72">
            <v>60740000</v>
          </cell>
        </row>
        <row r="73">
          <cell r="A73" t="str">
            <v>FSUS1</v>
          </cell>
          <cell r="D73">
            <v>196410</v>
          </cell>
          <cell r="F73">
            <v>11913052.140000001</v>
          </cell>
        </row>
        <row r="74">
          <cell r="A74" t="str">
            <v>FSUS1</v>
          </cell>
          <cell r="D74">
            <v>687470</v>
          </cell>
          <cell r="F74">
            <v>41697805.380000003</v>
          </cell>
        </row>
        <row r="75">
          <cell r="A75" t="str">
            <v>FSUS1</v>
          </cell>
          <cell r="D75">
            <v>22688.2</v>
          </cell>
          <cell r="F75">
            <v>1376130.0828000002</v>
          </cell>
        </row>
        <row r="76">
          <cell r="A76" t="str">
            <v>FSUS1</v>
          </cell>
          <cell r="D76">
            <v>31409.599999999999</v>
          </cell>
          <cell r="F76">
            <v>1905117.8784</v>
          </cell>
        </row>
        <row r="77">
          <cell r="A77" t="str">
            <v>FSUS1</v>
          </cell>
          <cell r="D77">
            <v>2500000</v>
          </cell>
          <cell r="F77">
            <v>151843750</v>
          </cell>
        </row>
        <row r="78">
          <cell r="A78" t="str">
            <v>FSUS1</v>
          </cell>
          <cell r="D78">
            <v>785320</v>
          </cell>
          <cell r="F78">
            <v>47632799.280000001</v>
          </cell>
        </row>
        <row r="79">
          <cell r="A79" t="str">
            <v>FSUS2</v>
          </cell>
          <cell r="D79">
            <v>6870150</v>
          </cell>
          <cell r="F79">
            <v>416702078.10000002</v>
          </cell>
        </row>
        <row r="80">
          <cell r="A80" t="str">
            <v>FSUS1</v>
          </cell>
          <cell r="D80">
            <v>100057.5</v>
          </cell>
          <cell r="F80">
            <v>6068987.6625000006</v>
          </cell>
        </row>
        <row r="81">
          <cell r="A81" t="str">
            <v>FSUS1</v>
          </cell>
          <cell r="D81">
            <v>2001450</v>
          </cell>
          <cell r="F81">
            <v>121397949.75</v>
          </cell>
        </row>
        <row r="82">
          <cell r="A82" t="str">
            <v>FSUS1</v>
          </cell>
          <cell r="D82">
            <v>1334200</v>
          </cell>
          <cell r="F82">
            <v>80925901</v>
          </cell>
        </row>
        <row r="83">
          <cell r="A83" t="str">
            <v>FSUS1</v>
          </cell>
          <cell r="D83">
            <v>250000</v>
          </cell>
          <cell r="F83">
            <v>15163750</v>
          </cell>
        </row>
        <row r="84">
          <cell r="A84" t="str">
            <v>FSUS1</v>
          </cell>
          <cell r="D84">
            <v>99982.5</v>
          </cell>
          <cell r="F84">
            <v>6064438.5375000006</v>
          </cell>
        </row>
        <row r="85">
          <cell r="A85" t="str">
            <v>FSUS1</v>
          </cell>
          <cell r="D85">
            <v>137459</v>
          </cell>
          <cell r="F85">
            <v>8337575.6450000005</v>
          </cell>
        </row>
        <row r="86">
          <cell r="A86" t="str">
            <v>FSUS1</v>
          </cell>
          <cell r="D86">
            <v>161030.6</v>
          </cell>
          <cell r="F86">
            <v>9767311.0430000015</v>
          </cell>
        </row>
        <row r="87">
          <cell r="A87" t="str">
            <v>FSUS1</v>
          </cell>
          <cell r="D87">
            <v>98200</v>
          </cell>
          <cell r="F87">
            <v>5956321</v>
          </cell>
        </row>
        <row r="88">
          <cell r="A88" t="str">
            <v>FSUS1</v>
          </cell>
          <cell r="D88">
            <v>133170</v>
          </cell>
          <cell r="F88">
            <v>8077426.3500000006</v>
          </cell>
        </row>
        <row r="89">
          <cell r="A89" t="str">
            <v>FSUS1</v>
          </cell>
          <cell r="D89">
            <v>199785</v>
          </cell>
          <cell r="F89">
            <v>12117959.175000001</v>
          </cell>
        </row>
        <row r="90">
          <cell r="A90" t="str">
            <v>FSUS1</v>
          </cell>
          <cell r="D90">
            <v>500000</v>
          </cell>
          <cell r="F90">
            <v>30327500</v>
          </cell>
        </row>
        <row r="91">
          <cell r="A91" t="str">
            <v>FSUS1</v>
          </cell>
          <cell r="D91">
            <v>133250</v>
          </cell>
          <cell r="F91">
            <v>8082278.75</v>
          </cell>
        </row>
        <row r="92">
          <cell r="A92" t="str">
            <v>FSUS1</v>
          </cell>
          <cell r="D92">
            <v>399750</v>
          </cell>
          <cell r="F92">
            <v>24246836.25</v>
          </cell>
        </row>
        <row r="93">
          <cell r="A93" t="str">
            <v>FSUS1</v>
          </cell>
          <cell r="D93">
            <v>5000000</v>
          </cell>
          <cell r="F93">
            <v>303612500</v>
          </cell>
        </row>
        <row r="94">
          <cell r="A94" t="str">
            <v>FSUS2</v>
          </cell>
          <cell r="D94">
            <v>2007300</v>
          </cell>
          <cell r="F94">
            <v>121752781.5</v>
          </cell>
        </row>
        <row r="95">
          <cell r="A95" t="str">
            <v>FSUS1</v>
          </cell>
          <cell r="D95">
            <v>500000</v>
          </cell>
          <cell r="F95">
            <v>30327500</v>
          </cell>
        </row>
        <row r="96">
          <cell r="A96" t="str">
            <v>FSUS2</v>
          </cell>
          <cell r="D96">
            <v>1333000</v>
          </cell>
          <cell r="F96">
            <v>80853115</v>
          </cell>
        </row>
        <row r="97">
          <cell r="A97" t="str">
            <v>FSUS1</v>
          </cell>
          <cell r="D97">
            <v>589050</v>
          </cell>
          <cell r="F97">
            <v>35728827.75</v>
          </cell>
        </row>
        <row r="98">
          <cell r="A98" t="str">
            <v>FSUS1</v>
          </cell>
          <cell r="D98">
            <v>199770</v>
          </cell>
          <cell r="F98">
            <v>12117049.35</v>
          </cell>
        </row>
        <row r="99">
          <cell r="A99" t="str">
            <v>FSUS1</v>
          </cell>
          <cell r="D99">
            <v>300000</v>
          </cell>
          <cell r="F99">
            <v>18196500</v>
          </cell>
        </row>
        <row r="100">
          <cell r="A100" t="str">
            <v>FSUS2</v>
          </cell>
          <cell r="D100">
            <v>133700</v>
          </cell>
          <cell r="F100">
            <v>8109573.5</v>
          </cell>
        </row>
        <row r="101">
          <cell r="A101" t="str">
            <v>FSUS2</v>
          </cell>
          <cell r="D101">
            <v>267700</v>
          </cell>
          <cell r="F101">
            <v>16237343.5</v>
          </cell>
        </row>
        <row r="102">
          <cell r="A102" t="str">
            <v>FSUS1</v>
          </cell>
          <cell r="D102">
            <v>196490</v>
          </cell>
          <cell r="F102">
            <v>11918100.950000001</v>
          </cell>
        </row>
        <row r="103">
          <cell r="A103" t="str">
            <v>FSUS2</v>
          </cell>
          <cell r="D103">
            <v>3927340</v>
          </cell>
          <cell r="F103">
            <v>238334555.24000001</v>
          </cell>
        </row>
        <row r="104">
          <cell r="A104" t="str">
            <v>FSUS2</v>
          </cell>
          <cell r="D104">
            <v>3927650</v>
          </cell>
          <cell r="F104">
            <v>238353367.90000001</v>
          </cell>
        </row>
        <row r="105">
          <cell r="A105" t="str">
            <v>FSUS1</v>
          </cell>
          <cell r="D105">
            <v>5000000</v>
          </cell>
          <cell r="F105">
            <v>303755000</v>
          </cell>
        </row>
        <row r="106">
          <cell r="A106" t="str">
            <v>FSUS2</v>
          </cell>
          <cell r="D106">
            <v>5000000</v>
          </cell>
          <cell r="F106">
            <v>309200000</v>
          </cell>
        </row>
        <row r="107">
          <cell r="A107" t="str">
            <v>FSUS2</v>
          </cell>
          <cell r="D107">
            <v>5000000</v>
          </cell>
          <cell r="F107">
            <v>304475000</v>
          </cell>
        </row>
        <row r="108">
          <cell r="A108" t="str">
            <v>FSUS2</v>
          </cell>
          <cell r="D108">
            <v>86598.83</v>
          </cell>
          <cell r="F108">
            <v>5257025.2745650001</v>
          </cell>
        </row>
        <row r="109">
          <cell r="A109" t="str">
            <v>FSUS2</v>
          </cell>
          <cell r="D109">
            <v>134010</v>
          </cell>
          <cell r="F109">
            <v>8135144.0549999997</v>
          </cell>
        </row>
        <row r="110">
          <cell r="A110" t="str">
            <v>FSUS1</v>
          </cell>
          <cell r="D110">
            <v>3000000</v>
          </cell>
          <cell r="F110">
            <v>182385000</v>
          </cell>
        </row>
        <row r="111">
          <cell r="A111" t="str">
            <v>FSUS3</v>
          </cell>
          <cell r="D111">
            <v>5000000</v>
          </cell>
          <cell r="F111">
            <v>315150000</v>
          </cell>
        </row>
        <row r="112">
          <cell r="A112" t="str">
            <v>FSUS2</v>
          </cell>
          <cell r="D112">
            <v>1334000</v>
          </cell>
          <cell r="F112">
            <v>80981137</v>
          </cell>
        </row>
        <row r="113">
          <cell r="A113" t="str">
            <v>FSUS1</v>
          </cell>
          <cell r="D113">
            <v>2668400</v>
          </cell>
          <cell r="F113">
            <v>161986556.19999999</v>
          </cell>
        </row>
        <row r="114">
          <cell r="A114" t="str">
            <v>FSUS2</v>
          </cell>
          <cell r="D114">
            <v>5000000</v>
          </cell>
          <cell r="F114">
            <v>304500000</v>
          </cell>
        </row>
        <row r="115">
          <cell r="A115" t="str">
            <v>FSUS2</v>
          </cell>
          <cell r="D115">
            <v>5000000</v>
          </cell>
          <cell r="F115">
            <v>306525000</v>
          </cell>
        </row>
        <row r="116">
          <cell r="A116" t="str">
            <v>FSUS1</v>
          </cell>
          <cell r="D116">
            <v>1959630</v>
          </cell>
          <cell r="F116">
            <v>118941702.47999999</v>
          </cell>
        </row>
        <row r="117">
          <cell r="A117" t="str">
            <v>FSUS2</v>
          </cell>
          <cell r="D117">
            <v>5000000</v>
          </cell>
          <cell r="F117">
            <v>304550000</v>
          </cell>
        </row>
        <row r="118">
          <cell r="A118" t="str">
            <v>FSUS2</v>
          </cell>
          <cell r="D118">
            <v>425278.56</v>
          </cell>
          <cell r="F118">
            <v>25812707.477759998</v>
          </cell>
        </row>
        <row r="119">
          <cell r="A119" t="str">
            <v>FSUS2</v>
          </cell>
          <cell r="D119">
            <v>133050</v>
          </cell>
          <cell r="F119">
            <v>8075602.7999999998</v>
          </cell>
        </row>
        <row r="120">
          <cell r="A120" t="str">
            <v>FSUS2</v>
          </cell>
          <cell r="D120">
            <v>133340</v>
          </cell>
          <cell r="F120">
            <v>8093204.6399999997</v>
          </cell>
        </row>
        <row r="121">
          <cell r="A121" t="str">
            <v>FSUS2</v>
          </cell>
          <cell r="D121">
            <v>66855</v>
          </cell>
          <cell r="F121">
            <v>4057697.37</v>
          </cell>
        </row>
        <row r="122">
          <cell r="A122" t="str">
            <v>FSUS2</v>
          </cell>
          <cell r="D122">
            <v>157536</v>
          </cell>
          <cell r="F122">
            <v>9561489.9840000011</v>
          </cell>
        </row>
        <row r="123">
          <cell r="A123" t="str">
            <v>FSUS2</v>
          </cell>
          <cell r="D123">
            <v>269060</v>
          </cell>
          <cell r="F123">
            <v>16330327.640000001</v>
          </cell>
        </row>
        <row r="124">
          <cell r="A124" t="str">
            <v>FSUS2</v>
          </cell>
          <cell r="D124">
            <v>803760</v>
          </cell>
          <cell r="F124">
            <v>48783409.440000005</v>
          </cell>
        </row>
        <row r="125">
          <cell r="A125" t="str">
            <v>FSUS2</v>
          </cell>
          <cell r="D125">
            <v>196927.5</v>
          </cell>
          <cell r="F125">
            <v>11952317.685000001</v>
          </cell>
        </row>
        <row r="126">
          <cell r="A126" t="str">
            <v>FSUS2</v>
          </cell>
          <cell r="D126">
            <v>196545</v>
          </cell>
          <cell r="F126">
            <v>11929102.23</v>
          </cell>
        </row>
        <row r="127">
          <cell r="A127" t="str">
            <v>FSUS2</v>
          </cell>
          <cell r="D127">
            <v>196640</v>
          </cell>
          <cell r="F127">
            <v>11934868.16</v>
          </cell>
        </row>
        <row r="128">
          <cell r="A128" t="str">
            <v>FSUS2</v>
          </cell>
          <cell r="D128">
            <v>5000000</v>
          </cell>
          <cell r="F128">
            <v>304675000</v>
          </cell>
        </row>
        <row r="129">
          <cell r="A129" t="str">
            <v>FSUS2</v>
          </cell>
          <cell r="D129">
            <v>79896</v>
          </cell>
          <cell r="F129">
            <v>4849527.4079999998</v>
          </cell>
        </row>
        <row r="130">
          <cell r="A130" t="str">
            <v>FSUS2</v>
          </cell>
          <cell r="D130">
            <v>5000000</v>
          </cell>
          <cell r="F130">
            <v>305650000</v>
          </cell>
        </row>
        <row r="131">
          <cell r="A131" t="str">
            <v>FSUS2</v>
          </cell>
          <cell r="D131">
            <v>299812.5</v>
          </cell>
          <cell r="F131">
            <v>18198019.125</v>
          </cell>
        </row>
        <row r="132">
          <cell r="A132" t="str">
            <v>FSUS2</v>
          </cell>
          <cell r="D132">
            <v>133640</v>
          </cell>
          <cell r="F132">
            <v>8111680.7199999997</v>
          </cell>
        </row>
        <row r="133">
          <cell r="A133" t="str">
            <v>FSUS2</v>
          </cell>
          <cell r="D133">
            <v>268000</v>
          </cell>
          <cell r="F133">
            <v>16267064</v>
          </cell>
        </row>
        <row r="134">
          <cell r="A134" t="str">
            <v>FSUS2</v>
          </cell>
          <cell r="D134">
            <v>53504</v>
          </cell>
          <cell r="F134">
            <v>3247585.7919999999</v>
          </cell>
        </row>
        <row r="135">
          <cell r="A135" t="str">
            <v>FSUS2</v>
          </cell>
          <cell r="D135">
            <v>86866</v>
          </cell>
          <cell r="F135">
            <v>5272592.4680000003</v>
          </cell>
        </row>
        <row r="136">
          <cell r="A136" t="str">
            <v>FSUS2</v>
          </cell>
          <cell r="D136">
            <v>53292</v>
          </cell>
          <cell r="F136">
            <v>3234824.4000000004</v>
          </cell>
        </row>
        <row r="137">
          <cell r="A137" t="str">
            <v>FSUS2</v>
          </cell>
          <cell r="D137">
            <v>106728</v>
          </cell>
          <cell r="F137">
            <v>6478389.6000000006</v>
          </cell>
        </row>
        <row r="138">
          <cell r="A138" t="str">
            <v>FSUS2</v>
          </cell>
          <cell r="D138">
            <v>79932</v>
          </cell>
          <cell r="F138">
            <v>4851872.4000000004</v>
          </cell>
        </row>
        <row r="139">
          <cell r="A139" t="str">
            <v>FSUS2</v>
          </cell>
          <cell r="D139">
            <v>5000000</v>
          </cell>
          <cell r="F139">
            <v>304725000</v>
          </cell>
        </row>
        <row r="140">
          <cell r="A140" t="str">
            <v>FSUS2</v>
          </cell>
          <cell r="D140">
            <v>425495.7</v>
          </cell>
          <cell r="F140">
            <v>25827588.990000002</v>
          </cell>
        </row>
        <row r="141">
          <cell r="A141" t="str">
            <v>FSUS2</v>
          </cell>
          <cell r="D141">
            <v>5000000</v>
          </cell>
          <cell r="F141">
            <v>304650000</v>
          </cell>
        </row>
        <row r="142">
          <cell r="A142" t="str">
            <v>FSUS1</v>
          </cell>
          <cell r="D142">
            <v>163380.9</v>
          </cell>
          <cell r="F142">
            <v>9917220.6300000008</v>
          </cell>
        </row>
        <row r="143">
          <cell r="A143" t="str">
            <v>FSUS2</v>
          </cell>
          <cell r="D143">
            <v>667850</v>
          </cell>
          <cell r="F143">
            <v>40526807.625</v>
          </cell>
        </row>
        <row r="144">
          <cell r="A144" t="str">
            <v>FSUS1</v>
          </cell>
          <cell r="D144">
            <v>177020.07</v>
          </cell>
          <cell r="F144">
            <v>10742020.397775</v>
          </cell>
        </row>
        <row r="145">
          <cell r="A145" t="str">
            <v>FSUS2</v>
          </cell>
          <cell r="D145">
            <v>5000000</v>
          </cell>
          <cell r="F145">
            <v>309650000</v>
          </cell>
        </row>
        <row r="146">
          <cell r="A146" t="str">
            <v>FSUS2</v>
          </cell>
          <cell r="D146">
            <v>5000000</v>
          </cell>
          <cell r="F146">
            <v>307525000</v>
          </cell>
        </row>
        <row r="147">
          <cell r="A147" t="str">
            <v>FSUS2</v>
          </cell>
          <cell r="D147">
            <v>282114</v>
          </cell>
          <cell r="F147">
            <v>17127423.054000001</v>
          </cell>
        </row>
        <row r="148">
          <cell r="A148" t="str">
            <v>FSUS2</v>
          </cell>
          <cell r="D148">
            <v>1334050</v>
          </cell>
          <cell r="F148">
            <v>80991509.549999997</v>
          </cell>
        </row>
        <row r="149">
          <cell r="A149" t="str">
            <v>FSUS2</v>
          </cell>
          <cell r="D149">
            <v>5000000</v>
          </cell>
          <cell r="F149">
            <v>309500000</v>
          </cell>
        </row>
        <row r="150">
          <cell r="A150" t="str">
            <v>FSUS2</v>
          </cell>
          <cell r="D150">
            <v>3000000</v>
          </cell>
          <cell r="F150">
            <v>183960000</v>
          </cell>
        </row>
        <row r="151">
          <cell r="A151" t="str">
            <v>FSUS2</v>
          </cell>
          <cell r="D151">
            <v>267560</v>
          </cell>
          <cell r="F151">
            <v>16243835.16</v>
          </cell>
        </row>
        <row r="152">
          <cell r="A152" t="str">
            <v>FSUS2</v>
          </cell>
          <cell r="D152">
            <v>401310</v>
          </cell>
          <cell r="F152">
            <v>24363931.41</v>
          </cell>
        </row>
        <row r="153">
          <cell r="A153" t="str">
            <v>FSUS2</v>
          </cell>
          <cell r="D153">
            <v>5000000</v>
          </cell>
          <cell r="F153">
            <v>304650000</v>
          </cell>
        </row>
        <row r="154">
          <cell r="A154" t="str">
            <v>FSUS2</v>
          </cell>
          <cell r="D154">
            <v>267760</v>
          </cell>
          <cell r="F154">
            <v>16255977.359999999</v>
          </cell>
        </row>
        <row r="155">
          <cell r="A155" t="str">
            <v>FSUS2</v>
          </cell>
          <cell r="D155">
            <v>5000000</v>
          </cell>
          <cell r="F155">
            <v>307100000</v>
          </cell>
        </row>
        <row r="156">
          <cell r="A156" t="str">
            <v>FSUS2</v>
          </cell>
          <cell r="D156">
            <v>3000000</v>
          </cell>
          <cell r="F156">
            <v>184320000</v>
          </cell>
        </row>
        <row r="157">
          <cell r="A157" t="str">
            <v>FSUS2</v>
          </cell>
          <cell r="D157">
            <v>5000000</v>
          </cell>
          <cell r="F157">
            <v>304775000</v>
          </cell>
        </row>
        <row r="158">
          <cell r="A158" t="str">
            <v>FSUS2</v>
          </cell>
          <cell r="D158">
            <v>1325900</v>
          </cell>
          <cell r="F158">
            <v>80478152.299999997</v>
          </cell>
        </row>
        <row r="159">
          <cell r="A159" t="str">
            <v>FSUS2</v>
          </cell>
          <cell r="D159">
            <v>5000000</v>
          </cell>
          <cell r="F159">
            <v>307850000</v>
          </cell>
        </row>
        <row r="160">
          <cell r="A160" t="str">
            <v>FSUS2</v>
          </cell>
          <cell r="D160">
            <v>3000000</v>
          </cell>
          <cell r="F160">
            <v>185310000</v>
          </cell>
        </row>
        <row r="161">
          <cell r="A161" t="str">
            <v>FSUS2</v>
          </cell>
          <cell r="D161">
            <v>5000000</v>
          </cell>
          <cell r="F161">
            <v>309800000</v>
          </cell>
        </row>
        <row r="162">
          <cell r="A162" t="str">
            <v>FSUS2</v>
          </cell>
          <cell r="D162">
            <v>142954.39000000001</v>
          </cell>
          <cell r="F162">
            <v>8679475.788850002</v>
          </cell>
        </row>
        <row r="163">
          <cell r="A163" t="str">
            <v>FSUS2</v>
          </cell>
          <cell r="D163">
            <v>10582918.5</v>
          </cell>
          <cell r="F163">
            <v>642541896.72750008</v>
          </cell>
        </row>
        <row r="164">
          <cell r="A164" t="str">
            <v>FSUS2</v>
          </cell>
          <cell r="D164">
            <v>5000000</v>
          </cell>
          <cell r="F164">
            <v>308700000</v>
          </cell>
        </row>
        <row r="165">
          <cell r="A165" t="str">
            <v>FSUS3</v>
          </cell>
          <cell r="D165">
            <v>5000000</v>
          </cell>
          <cell r="F165">
            <v>315600000</v>
          </cell>
        </row>
        <row r="166">
          <cell r="A166" t="str">
            <v>FSUS2</v>
          </cell>
          <cell r="D166">
            <v>3000000</v>
          </cell>
          <cell r="F166">
            <v>184065000</v>
          </cell>
        </row>
        <row r="167">
          <cell r="A167" t="str">
            <v>FSUS2</v>
          </cell>
          <cell r="D167">
            <v>5000000</v>
          </cell>
          <cell r="F167">
            <v>307762500</v>
          </cell>
        </row>
        <row r="168">
          <cell r="A168" t="str">
            <v>FSUS2</v>
          </cell>
          <cell r="D168">
            <v>3000000</v>
          </cell>
          <cell r="F168">
            <v>185190000</v>
          </cell>
        </row>
        <row r="169">
          <cell r="A169" t="str">
            <v>FSUS2</v>
          </cell>
          <cell r="D169">
            <v>2000000</v>
          </cell>
          <cell r="F169">
            <v>123450000</v>
          </cell>
        </row>
        <row r="170">
          <cell r="A170" t="str">
            <v>FSUS2</v>
          </cell>
          <cell r="D170">
            <v>131910</v>
          </cell>
          <cell r="F170">
            <v>8010234.75</v>
          </cell>
        </row>
        <row r="171">
          <cell r="A171" t="str">
            <v>FSUS2</v>
          </cell>
          <cell r="D171">
            <v>3000000</v>
          </cell>
          <cell r="F171">
            <v>184620000</v>
          </cell>
        </row>
        <row r="172">
          <cell r="A172" t="str">
            <v>FSUS2</v>
          </cell>
          <cell r="D172">
            <v>5000000</v>
          </cell>
          <cell r="F172">
            <v>306750000</v>
          </cell>
        </row>
        <row r="173">
          <cell r="A173" t="str">
            <v>FSUS2</v>
          </cell>
          <cell r="D173">
            <v>4000000</v>
          </cell>
          <cell r="F173">
            <v>245520000</v>
          </cell>
        </row>
        <row r="174">
          <cell r="A174" t="str">
            <v>FSUS2</v>
          </cell>
          <cell r="D174">
            <v>4000000</v>
          </cell>
          <cell r="F174">
            <v>247640000</v>
          </cell>
        </row>
        <row r="175">
          <cell r="A175" t="str">
            <v>FSUS2</v>
          </cell>
          <cell r="D175">
            <v>7000000</v>
          </cell>
          <cell r="F175">
            <v>433300000</v>
          </cell>
        </row>
        <row r="176">
          <cell r="A176" t="str">
            <v>FSUS2</v>
          </cell>
          <cell r="D176">
            <v>5000000</v>
          </cell>
          <cell r="F176">
            <v>305550000</v>
          </cell>
        </row>
        <row r="177">
          <cell r="A177" t="str">
            <v>FSUS2</v>
          </cell>
          <cell r="D177">
            <v>5000000</v>
          </cell>
          <cell r="F177">
            <v>309600000</v>
          </cell>
        </row>
        <row r="178">
          <cell r="A178" t="str">
            <v>FSUS2</v>
          </cell>
          <cell r="D178">
            <v>1987837.5</v>
          </cell>
          <cell r="F178">
            <v>120711432.1875</v>
          </cell>
        </row>
        <row r="179">
          <cell r="A179" t="str">
            <v>FSUS2</v>
          </cell>
          <cell r="D179">
            <v>5000000</v>
          </cell>
          <cell r="F179">
            <v>309500000</v>
          </cell>
        </row>
        <row r="180">
          <cell r="A180" t="str">
            <v>FSUS2</v>
          </cell>
          <cell r="D180">
            <v>5000000</v>
          </cell>
          <cell r="F180">
            <v>306737500</v>
          </cell>
        </row>
        <row r="181">
          <cell r="A181" t="str">
            <v>FSUS2</v>
          </cell>
          <cell r="D181">
            <v>3000000</v>
          </cell>
          <cell r="F181">
            <v>184020000</v>
          </cell>
        </row>
        <row r="182">
          <cell r="A182" t="str">
            <v>FSUS2</v>
          </cell>
          <cell r="D182">
            <v>78972</v>
          </cell>
          <cell r="F182">
            <v>4795574.7</v>
          </cell>
        </row>
        <row r="183">
          <cell r="A183" t="str">
            <v>FSUS2</v>
          </cell>
          <cell r="D183">
            <v>5000000</v>
          </cell>
          <cell r="F183">
            <v>307650000</v>
          </cell>
        </row>
        <row r="184">
          <cell r="A184" t="str">
            <v>FSUS2</v>
          </cell>
          <cell r="D184">
            <v>5000000</v>
          </cell>
          <cell r="F184">
            <v>308600000</v>
          </cell>
        </row>
        <row r="185">
          <cell r="A185" t="str">
            <v>FSUS2</v>
          </cell>
          <cell r="D185">
            <v>5000000</v>
          </cell>
          <cell r="F185">
            <v>307600000</v>
          </cell>
        </row>
        <row r="186">
          <cell r="A186" t="str">
            <v>FSUS2</v>
          </cell>
          <cell r="D186">
            <v>3000000</v>
          </cell>
          <cell r="F186">
            <v>182835000</v>
          </cell>
        </row>
        <row r="187">
          <cell r="A187" t="str">
            <v>FSUS2</v>
          </cell>
          <cell r="D187">
            <v>5000000</v>
          </cell>
          <cell r="F187">
            <v>304800000</v>
          </cell>
        </row>
        <row r="188">
          <cell r="A188" t="str">
            <v>FSUS2</v>
          </cell>
          <cell r="D188">
            <v>132030</v>
          </cell>
          <cell r="F188">
            <v>8017323.7050000001</v>
          </cell>
        </row>
        <row r="189">
          <cell r="A189" t="str">
            <v>FSUS2</v>
          </cell>
          <cell r="D189">
            <v>132180</v>
          </cell>
          <cell r="F189">
            <v>8026432.2300000004</v>
          </cell>
        </row>
        <row r="190">
          <cell r="A190" t="str">
            <v>FSUS2</v>
          </cell>
          <cell r="D190">
            <v>132310</v>
          </cell>
          <cell r="F190">
            <v>8034326.2850000001</v>
          </cell>
        </row>
        <row r="191">
          <cell r="A191" t="str">
            <v>FSUS2</v>
          </cell>
          <cell r="D191">
            <v>192930</v>
          </cell>
          <cell r="F191">
            <v>11713744.950000001</v>
          </cell>
        </row>
        <row r="192">
          <cell r="A192" t="str">
            <v>FSUS2</v>
          </cell>
          <cell r="D192">
            <v>5000000</v>
          </cell>
          <cell r="F192">
            <v>304750000</v>
          </cell>
        </row>
        <row r="193">
          <cell r="A193" t="str">
            <v>FSUS2</v>
          </cell>
          <cell r="D193">
            <v>3000000</v>
          </cell>
          <cell r="F193">
            <v>184620000</v>
          </cell>
        </row>
        <row r="194">
          <cell r="A194" t="str">
            <v>FSUS2</v>
          </cell>
          <cell r="D194">
            <v>84997.88</v>
          </cell>
          <cell r="F194">
            <v>5161411.2651199996</v>
          </cell>
        </row>
        <row r="195">
          <cell r="A195" t="str">
            <v>FSUS2</v>
          </cell>
          <cell r="D195">
            <v>329300</v>
          </cell>
          <cell r="F195">
            <v>19996413.199999999</v>
          </cell>
        </row>
        <row r="196">
          <cell r="A196" t="str">
            <v>FSUS2</v>
          </cell>
          <cell r="D196">
            <v>5000000</v>
          </cell>
          <cell r="F196">
            <v>304725000</v>
          </cell>
        </row>
        <row r="197">
          <cell r="A197" t="str">
            <v>FSUS2</v>
          </cell>
          <cell r="D197">
            <v>197407.5</v>
          </cell>
          <cell r="F197">
            <v>11984806.7325</v>
          </cell>
        </row>
        <row r="198">
          <cell r="A198" t="str">
            <v>FSUS2</v>
          </cell>
          <cell r="D198">
            <v>260869.57</v>
          </cell>
          <cell r="F198">
            <v>15837652.464269999</v>
          </cell>
        </row>
        <row r="199">
          <cell r="A199" t="str">
            <v>FSUS2</v>
          </cell>
          <cell r="D199">
            <v>41288.19</v>
          </cell>
          <cell r="F199">
            <v>2506647.3030900001</v>
          </cell>
        </row>
        <row r="200">
          <cell r="A200" t="str">
            <v>FSUS2</v>
          </cell>
          <cell r="D200">
            <v>5000000</v>
          </cell>
          <cell r="F200">
            <v>309525000</v>
          </cell>
        </row>
        <row r="201">
          <cell r="A201" t="str">
            <v>FSUS2</v>
          </cell>
          <cell r="D201">
            <v>136124.79999999999</v>
          </cell>
          <cell r="F201">
            <v>8264272.7327999994</v>
          </cell>
        </row>
        <row r="202">
          <cell r="A202" t="str">
            <v>FSUS2</v>
          </cell>
          <cell r="D202">
            <v>132080</v>
          </cell>
          <cell r="F202">
            <v>8018708.8799999999</v>
          </cell>
        </row>
        <row r="203">
          <cell r="A203" t="str">
            <v>FSUS2</v>
          </cell>
          <cell r="D203">
            <v>43380.18</v>
          </cell>
          <cell r="F203">
            <v>2633654.1079799999</v>
          </cell>
        </row>
        <row r="204">
          <cell r="A204" t="str">
            <v>FSUS3</v>
          </cell>
          <cell r="D204">
            <v>5000000</v>
          </cell>
          <cell r="F204">
            <v>314850000</v>
          </cell>
        </row>
        <row r="205">
          <cell r="A205" t="str">
            <v>FSUS2</v>
          </cell>
          <cell r="D205">
            <v>1955650</v>
          </cell>
          <cell r="F205">
            <v>118693287.625</v>
          </cell>
        </row>
        <row r="206">
          <cell r="A206" t="str">
            <v>FSUS2</v>
          </cell>
          <cell r="D206">
            <v>2000000</v>
          </cell>
          <cell r="F206">
            <v>122620000</v>
          </cell>
        </row>
        <row r="207">
          <cell r="A207" t="str">
            <v>FSUS2</v>
          </cell>
          <cell r="D207">
            <v>5000000</v>
          </cell>
          <cell r="F207">
            <v>306625000</v>
          </cell>
        </row>
        <row r="208">
          <cell r="A208" t="str">
            <v>FSUS2</v>
          </cell>
          <cell r="D208">
            <v>5000000</v>
          </cell>
          <cell r="F208">
            <v>309475000</v>
          </cell>
        </row>
        <row r="209">
          <cell r="A209" t="str">
            <v>FSUS2</v>
          </cell>
          <cell r="D209">
            <v>660000</v>
          </cell>
          <cell r="F209">
            <v>40029000</v>
          </cell>
        </row>
        <row r="210">
          <cell r="A210" t="str">
            <v>FSUS2</v>
          </cell>
          <cell r="D210">
            <v>4000000</v>
          </cell>
          <cell r="F210">
            <v>243800000</v>
          </cell>
        </row>
        <row r="211">
          <cell r="A211" t="str">
            <v>FSUS2</v>
          </cell>
          <cell r="D211">
            <v>132230</v>
          </cell>
          <cell r="F211">
            <v>8019749.5</v>
          </cell>
        </row>
        <row r="212">
          <cell r="A212" t="str">
            <v>FSUS2</v>
          </cell>
          <cell r="D212">
            <v>264280</v>
          </cell>
          <cell r="F212">
            <v>16028582</v>
          </cell>
        </row>
        <row r="213">
          <cell r="A213" t="str">
            <v>FSUS2</v>
          </cell>
          <cell r="D213">
            <v>331875</v>
          </cell>
          <cell r="F213">
            <v>20128218.75</v>
          </cell>
        </row>
        <row r="214">
          <cell r="A214" t="str">
            <v>FSUS2</v>
          </cell>
          <cell r="D214">
            <v>427440</v>
          </cell>
          <cell r="F214">
            <v>25931929.919999998</v>
          </cell>
        </row>
        <row r="215">
          <cell r="A215" t="str">
            <v>FSUS2</v>
          </cell>
          <cell r="D215">
            <v>10000000</v>
          </cell>
          <cell r="F215">
            <v>610600000</v>
          </cell>
        </row>
        <row r="216">
          <cell r="A216" t="str">
            <v>FSUS2</v>
          </cell>
          <cell r="D216">
            <v>5000000</v>
          </cell>
          <cell r="F216">
            <v>309000000</v>
          </cell>
        </row>
        <row r="217">
          <cell r="A217" t="str">
            <v>FSUS2</v>
          </cell>
          <cell r="D217">
            <v>131590</v>
          </cell>
          <cell r="F217">
            <v>7987249.8200000003</v>
          </cell>
        </row>
        <row r="218">
          <cell r="A218" t="str">
            <v>FSUS2</v>
          </cell>
          <cell r="D218">
            <v>176986.33</v>
          </cell>
          <cell r="F218">
            <v>10742716.258339999</v>
          </cell>
        </row>
        <row r="219">
          <cell r="A219" t="str">
            <v>FSUS2</v>
          </cell>
          <cell r="D219">
            <v>3000000</v>
          </cell>
          <cell r="F219">
            <v>185580000</v>
          </cell>
        </row>
        <row r="220">
          <cell r="A220" t="str">
            <v>FSUS2</v>
          </cell>
          <cell r="D220">
            <v>330175</v>
          </cell>
          <cell r="F220">
            <v>20066385.625</v>
          </cell>
        </row>
        <row r="221">
          <cell r="A221" t="str">
            <v>FSUS2</v>
          </cell>
          <cell r="D221">
            <v>132450</v>
          </cell>
          <cell r="F221">
            <v>8049648.75</v>
          </cell>
        </row>
        <row r="222">
          <cell r="A222" t="str">
            <v>FSUS2</v>
          </cell>
          <cell r="D222">
            <v>1323600</v>
          </cell>
          <cell r="F222">
            <v>80441790</v>
          </cell>
        </row>
        <row r="223">
          <cell r="A223" t="str">
            <v>FSUS2</v>
          </cell>
          <cell r="D223">
            <v>5000000</v>
          </cell>
          <cell r="F223">
            <v>307550000</v>
          </cell>
        </row>
        <row r="224">
          <cell r="A224" t="str">
            <v>FSUS2</v>
          </cell>
          <cell r="D224">
            <v>230247.5</v>
          </cell>
          <cell r="F224">
            <v>13950696.025</v>
          </cell>
        </row>
        <row r="225">
          <cell r="A225" t="str">
            <v>FSUS2</v>
          </cell>
          <cell r="D225">
            <v>9771500</v>
          </cell>
          <cell r="F225">
            <v>592055185</v>
          </cell>
        </row>
        <row r="226">
          <cell r="A226" t="str">
            <v>FSUS2</v>
          </cell>
          <cell r="D226">
            <v>195380</v>
          </cell>
          <cell r="F226">
            <v>11838074.200000001</v>
          </cell>
        </row>
        <row r="227">
          <cell r="A227" t="str">
            <v>FSUS2</v>
          </cell>
          <cell r="D227">
            <v>198675</v>
          </cell>
          <cell r="F227">
            <v>12037718.25</v>
          </cell>
        </row>
        <row r="228">
          <cell r="A228" t="str">
            <v>FSUS2</v>
          </cell>
          <cell r="D228">
            <v>131620</v>
          </cell>
          <cell r="F228">
            <v>8005260.0199999996</v>
          </cell>
        </row>
        <row r="229">
          <cell r="A229" t="str">
            <v>FSUS2</v>
          </cell>
          <cell r="D229">
            <v>4000000</v>
          </cell>
          <cell r="F229">
            <v>244760000</v>
          </cell>
        </row>
        <row r="230">
          <cell r="A230" t="str">
            <v>FSUS2</v>
          </cell>
          <cell r="D230">
            <v>7000000</v>
          </cell>
          <cell r="F230">
            <v>432810000</v>
          </cell>
        </row>
        <row r="231">
          <cell r="A231" t="str">
            <v>FSUS2</v>
          </cell>
          <cell r="D231">
            <v>3000000</v>
          </cell>
          <cell r="F231">
            <v>183750000</v>
          </cell>
        </row>
        <row r="232">
          <cell r="A232" t="str">
            <v>FSUS2</v>
          </cell>
          <cell r="D232">
            <v>4000000</v>
          </cell>
          <cell r="F232">
            <v>247320000</v>
          </cell>
        </row>
        <row r="233">
          <cell r="A233" t="str">
            <v>FSUS2</v>
          </cell>
          <cell r="D233">
            <v>3000000</v>
          </cell>
          <cell r="F233">
            <v>183750000</v>
          </cell>
        </row>
        <row r="234">
          <cell r="A234" t="str">
            <v>FSUS2</v>
          </cell>
          <cell r="D234">
            <v>194820</v>
          </cell>
          <cell r="F234">
            <v>11846809.379999999</v>
          </cell>
        </row>
        <row r="235">
          <cell r="A235" t="str">
            <v>FSUS2</v>
          </cell>
          <cell r="D235">
            <v>4000000</v>
          </cell>
          <cell r="F235">
            <v>245040000</v>
          </cell>
        </row>
        <row r="236">
          <cell r="A236" t="str">
            <v>FSUS2</v>
          </cell>
          <cell r="D236">
            <v>196875</v>
          </cell>
          <cell r="F236">
            <v>11971771.875</v>
          </cell>
        </row>
        <row r="237">
          <cell r="A237" t="str">
            <v>FSUS2</v>
          </cell>
          <cell r="D237">
            <v>5000000</v>
          </cell>
          <cell r="F237">
            <v>306800000</v>
          </cell>
        </row>
        <row r="238">
          <cell r="A238" t="str">
            <v>FSUS2</v>
          </cell>
          <cell r="D238">
            <v>3000000</v>
          </cell>
          <cell r="F238">
            <v>184755000</v>
          </cell>
        </row>
        <row r="239">
          <cell r="A239" t="str">
            <v>FSUS2</v>
          </cell>
          <cell r="D239">
            <v>5000000</v>
          </cell>
          <cell r="F239">
            <v>309750000</v>
          </cell>
        </row>
        <row r="240">
          <cell r="A240" t="str">
            <v>FSUS2</v>
          </cell>
          <cell r="D240">
            <v>130600</v>
          </cell>
          <cell r="F240">
            <v>7938651.6000000006</v>
          </cell>
        </row>
        <row r="241">
          <cell r="A241" t="str">
            <v>FSUS2</v>
          </cell>
          <cell r="D241">
            <v>196720</v>
          </cell>
          <cell r="F241">
            <v>11957821.92</v>
          </cell>
        </row>
        <row r="242">
          <cell r="A242" t="str">
            <v>FSUS2</v>
          </cell>
          <cell r="D242">
            <v>5000000</v>
          </cell>
          <cell r="F242">
            <v>309850000</v>
          </cell>
        </row>
        <row r="243">
          <cell r="A243" t="str">
            <v>FSUS2</v>
          </cell>
          <cell r="D243">
            <v>5000000</v>
          </cell>
          <cell r="F243">
            <v>307900000</v>
          </cell>
        </row>
        <row r="244">
          <cell r="A244" t="str">
            <v>FSUS2</v>
          </cell>
          <cell r="D244">
            <v>3000000</v>
          </cell>
          <cell r="F244">
            <v>183630000</v>
          </cell>
        </row>
        <row r="245">
          <cell r="A245" t="str">
            <v>FSUS2</v>
          </cell>
          <cell r="D245">
            <v>455770</v>
          </cell>
          <cell r="F245">
            <v>27696003.474999998</v>
          </cell>
        </row>
        <row r="246">
          <cell r="A246" t="str">
            <v>FSUS2</v>
          </cell>
          <cell r="D246">
            <v>5000000</v>
          </cell>
          <cell r="F246">
            <v>308800000</v>
          </cell>
        </row>
        <row r="247">
          <cell r="A247" t="str">
            <v>FSUS2</v>
          </cell>
          <cell r="D247">
            <v>5000000</v>
          </cell>
          <cell r="F247">
            <v>306900000</v>
          </cell>
        </row>
        <row r="248">
          <cell r="A248" t="str">
            <v>FSUS2</v>
          </cell>
          <cell r="D248">
            <v>3000000</v>
          </cell>
          <cell r="F248">
            <v>184140000</v>
          </cell>
        </row>
        <row r="249">
          <cell r="A249" t="str">
            <v>FSUS2</v>
          </cell>
          <cell r="D249">
            <v>2000000</v>
          </cell>
          <cell r="F249">
            <v>122760000</v>
          </cell>
        </row>
        <row r="250">
          <cell r="A250" t="str">
            <v>FSUS2</v>
          </cell>
          <cell r="D250">
            <v>4000000</v>
          </cell>
          <cell r="F250">
            <v>244640000</v>
          </cell>
        </row>
        <row r="251">
          <cell r="A251" t="str">
            <v>FSUS2</v>
          </cell>
          <cell r="D251">
            <v>294285</v>
          </cell>
          <cell r="F251">
            <v>17874282.329999998</v>
          </cell>
        </row>
        <row r="252">
          <cell r="A252" t="str">
            <v>FSUS2</v>
          </cell>
          <cell r="D252">
            <v>130920</v>
          </cell>
          <cell r="F252">
            <v>7951426.2000000002</v>
          </cell>
        </row>
        <row r="253">
          <cell r="A253" t="str">
            <v>FSUS2</v>
          </cell>
          <cell r="D253">
            <v>5000000</v>
          </cell>
          <cell r="F253">
            <v>306850000</v>
          </cell>
        </row>
        <row r="254">
          <cell r="A254" t="str">
            <v>FSUS2</v>
          </cell>
          <cell r="D254">
            <v>130740</v>
          </cell>
          <cell r="F254">
            <v>7938140.5800000001</v>
          </cell>
        </row>
        <row r="255">
          <cell r="A255" t="str">
            <v>FSUS2</v>
          </cell>
          <cell r="D255">
            <v>130840</v>
          </cell>
          <cell r="F255">
            <v>7944212.2800000003</v>
          </cell>
        </row>
        <row r="256">
          <cell r="A256" t="str">
            <v>FSUS2</v>
          </cell>
          <cell r="D256">
            <v>3000000</v>
          </cell>
          <cell r="F256">
            <v>183450000</v>
          </cell>
        </row>
        <row r="257">
          <cell r="A257" t="str">
            <v>FSUS2</v>
          </cell>
          <cell r="D257">
            <v>5000000</v>
          </cell>
          <cell r="F257">
            <v>306650000</v>
          </cell>
        </row>
        <row r="258">
          <cell r="A258" t="str">
            <v>FSUS2</v>
          </cell>
          <cell r="D258">
            <v>5000000</v>
          </cell>
          <cell r="F258">
            <v>307700000</v>
          </cell>
        </row>
        <row r="259">
          <cell r="A259" t="str">
            <v>FSUS2</v>
          </cell>
          <cell r="D259">
            <v>1000000</v>
          </cell>
          <cell r="F259">
            <v>60769500</v>
          </cell>
        </row>
        <row r="260">
          <cell r="A260" t="str">
            <v>FSUS2</v>
          </cell>
          <cell r="D260">
            <v>1000000</v>
          </cell>
          <cell r="F260">
            <v>60769500</v>
          </cell>
        </row>
        <row r="261">
          <cell r="A261" t="str">
            <v>FSUS2</v>
          </cell>
          <cell r="D261">
            <v>3000000</v>
          </cell>
          <cell r="F261">
            <v>184140000</v>
          </cell>
        </row>
        <row r="262">
          <cell r="A262" t="str">
            <v>FSUS2</v>
          </cell>
          <cell r="D262">
            <v>130600</v>
          </cell>
          <cell r="F262">
            <v>7936953.8000000007</v>
          </cell>
        </row>
        <row r="263">
          <cell r="A263" t="str">
            <v>FSUS2</v>
          </cell>
          <cell r="D263">
            <v>392670</v>
          </cell>
          <cell r="F263">
            <v>23863733.91</v>
          </cell>
        </row>
        <row r="264">
          <cell r="A264" t="str">
            <v>FSUS2</v>
          </cell>
          <cell r="D264">
            <v>650000</v>
          </cell>
          <cell r="F264">
            <v>39489125</v>
          </cell>
        </row>
        <row r="265">
          <cell r="A265" t="str">
            <v>FSUS2</v>
          </cell>
          <cell r="D265">
            <v>198240</v>
          </cell>
          <cell r="F265">
            <v>12043575.6</v>
          </cell>
        </row>
        <row r="266">
          <cell r="A266" t="str">
            <v>FSUS2</v>
          </cell>
          <cell r="D266">
            <v>261240</v>
          </cell>
          <cell r="F266">
            <v>15870983.1</v>
          </cell>
        </row>
        <row r="267">
          <cell r="A267" t="str">
            <v>FSUS2</v>
          </cell>
          <cell r="D267">
            <v>198170</v>
          </cell>
          <cell r="F267">
            <v>12039322.924999999</v>
          </cell>
        </row>
        <row r="268">
          <cell r="A268" t="str">
            <v>FSUS2</v>
          </cell>
          <cell r="D268">
            <v>3000000</v>
          </cell>
          <cell r="F268">
            <v>185880000</v>
          </cell>
        </row>
        <row r="269">
          <cell r="A269" t="str">
            <v>FSUS2</v>
          </cell>
          <cell r="D269">
            <v>5000000</v>
          </cell>
          <cell r="F269">
            <v>307250000</v>
          </cell>
        </row>
        <row r="270">
          <cell r="A270" t="str">
            <v>FSUS2</v>
          </cell>
          <cell r="D270">
            <v>5000000</v>
          </cell>
          <cell r="F270">
            <v>307250000</v>
          </cell>
        </row>
        <row r="271">
          <cell r="A271" t="str">
            <v>FSUS2</v>
          </cell>
          <cell r="D271">
            <v>1955850</v>
          </cell>
          <cell r="F271">
            <v>119121044.25</v>
          </cell>
        </row>
        <row r="272">
          <cell r="A272" t="str">
            <v>FSUS2</v>
          </cell>
          <cell r="D272">
            <v>7823010</v>
          </cell>
          <cell r="F272">
            <v>476460424.05000001</v>
          </cell>
        </row>
        <row r="273">
          <cell r="A273" t="str">
            <v>FSUS2</v>
          </cell>
          <cell r="D273">
            <v>3000000</v>
          </cell>
          <cell r="F273">
            <v>184800000</v>
          </cell>
        </row>
        <row r="274">
          <cell r="A274" t="str">
            <v>FSUS2</v>
          </cell>
          <cell r="D274">
            <v>5000000</v>
          </cell>
          <cell r="F274">
            <v>308100000</v>
          </cell>
        </row>
        <row r="275">
          <cell r="A275" t="str">
            <v>FSUS2</v>
          </cell>
          <cell r="D275">
            <v>5000000</v>
          </cell>
          <cell r="F275">
            <v>308050000</v>
          </cell>
        </row>
        <row r="276">
          <cell r="A276" t="str">
            <v>FSUS2</v>
          </cell>
          <cell r="D276">
            <v>2000000</v>
          </cell>
          <cell r="F276">
            <v>123940000</v>
          </cell>
        </row>
        <row r="277">
          <cell r="A277" t="str">
            <v>FSUS2</v>
          </cell>
          <cell r="D277">
            <v>5000000</v>
          </cell>
          <cell r="F277">
            <v>307875000</v>
          </cell>
        </row>
        <row r="278">
          <cell r="A278" t="str">
            <v>FSUS2</v>
          </cell>
          <cell r="D278">
            <v>3000000</v>
          </cell>
          <cell r="F278">
            <v>184710000</v>
          </cell>
        </row>
        <row r="279">
          <cell r="A279" t="str">
            <v>FSUS2</v>
          </cell>
          <cell r="D279">
            <v>5000000</v>
          </cell>
          <cell r="F279">
            <v>307850000</v>
          </cell>
        </row>
        <row r="280">
          <cell r="A280" t="str">
            <v>FSUS2</v>
          </cell>
          <cell r="D280">
            <v>2000000</v>
          </cell>
          <cell r="F280">
            <v>123500000</v>
          </cell>
        </row>
        <row r="281">
          <cell r="A281" t="str">
            <v>FSUS2</v>
          </cell>
          <cell r="D281">
            <v>3000000</v>
          </cell>
          <cell r="F281">
            <v>185760000</v>
          </cell>
        </row>
        <row r="282">
          <cell r="A282" t="str">
            <v>FSUS2</v>
          </cell>
          <cell r="D282">
            <v>5000000</v>
          </cell>
          <cell r="F282">
            <v>308600000</v>
          </cell>
        </row>
        <row r="283">
          <cell r="A283" t="str">
            <v>FSUS2</v>
          </cell>
          <cell r="D283">
            <v>5000000</v>
          </cell>
          <cell r="F283">
            <v>307650000</v>
          </cell>
        </row>
        <row r="284">
          <cell r="A284" t="str">
            <v>FSUS2</v>
          </cell>
          <cell r="D284">
            <v>4000000</v>
          </cell>
          <cell r="F284">
            <v>246200000</v>
          </cell>
        </row>
        <row r="285">
          <cell r="A285" t="str">
            <v>FSUS2</v>
          </cell>
          <cell r="D285">
            <v>2000000</v>
          </cell>
          <cell r="F285">
            <v>124310000</v>
          </cell>
        </row>
        <row r="286">
          <cell r="A286" t="str">
            <v>FSUS2</v>
          </cell>
          <cell r="D286">
            <v>5000000</v>
          </cell>
          <cell r="F286">
            <v>310375000</v>
          </cell>
        </row>
        <row r="287">
          <cell r="A287" t="str">
            <v>FSUS2</v>
          </cell>
          <cell r="D287">
            <v>462767.62</v>
          </cell>
          <cell r="F287">
            <v>28187175.734199997</v>
          </cell>
        </row>
        <row r="288">
          <cell r="A288" t="str">
            <v>FSUS2</v>
          </cell>
          <cell r="D288">
            <v>5000000</v>
          </cell>
          <cell r="F288">
            <v>310450000</v>
          </cell>
        </row>
        <row r="289">
          <cell r="A289" t="str">
            <v>FSUS2</v>
          </cell>
          <cell r="D289">
            <v>5000000</v>
          </cell>
          <cell r="F289">
            <v>310550000</v>
          </cell>
        </row>
        <row r="290">
          <cell r="A290" t="str">
            <v>FSUS2</v>
          </cell>
          <cell r="D290">
            <v>5000000</v>
          </cell>
          <cell r="F290">
            <v>310700000</v>
          </cell>
        </row>
        <row r="291">
          <cell r="A291" t="str">
            <v>FSUS2</v>
          </cell>
          <cell r="D291">
            <v>5000000</v>
          </cell>
          <cell r="F291">
            <v>308800000</v>
          </cell>
        </row>
        <row r="292">
          <cell r="A292" t="str">
            <v>FSUK2</v>
          </cell>
          <cell r="D292">
            <v>100000</v>
          </cell>
          <cell r="F292">
            <v>11903347.5</v>
          </cell>
        </row>
        <row r="293">
          <cell r="A293" t="str">
            <v>FSUK1</v>
          </cell>
          <cell r="D293">
            <v>40000</v>
          </cell>
          <cell r="F293">
            <v>4749693.4399999995</v>
          </cell>
        </row>
        <row r="294">
          <cell r="A294" t="str">
            <v>FSUK1</v>
          </cell>
          <cell r="D294">
            <v>500000</v>
          </cell>
          <cell r="F294">
            <v>59404527.5</v>
          </cell>
        </row>
        <row r="295">
          <cell r="A295" t="str">
            <v>FSUK1</v>
          </cell>
          <cell r="D295">
            <v>100000</v>
          </cell>
          <cell r="F295">
            <v>11876053.199999999</v>
          </cell>
        </row>
        <row r="296">
          <cell r="A296" t="str">
            <v>FSUK1</v>
          </cell>
          <cell r="D296">
            <v>100000</v>
          </cell>
          <cell r="F296">
            <v>11879085.9</v>
          </cell>
        </row>
        <row r="297">
          <cell r="A297" t="str">
            <v>FSUK1</v>
          </cell>
          <cell r="D297">
            <v>100000</v>
          </cell>
          <cell r="F297">
            <v>11893036.300000001</v>
          </cell>
        </row>
        <row r="298">
          <cell r="A298" t="str">
            <v>FSUK2</v>
          </cell>
          <cell r="D298">
            <v>750000</v>
          </cell>
          <cell r="F298">
            <v>89309224.5</v>
          </cell>
        </row>
        <row r="299">
          <cell r="A299" t="str">
            <v>FSUK2</v>
          </cell>
          <cell r="D299">
            <v>3500000</v>
          </cell>
          <cell r="F299">
            <v>416808224</v>
          </cell>
        </row>
        <row r="300">
          <cell r="A300" t="str">
            <v>FSUK2</v>
          </cell>
          <cell r="D300">
            <v>400000</v>
          </cell>
          <cell r="F300">
            <v>47631586.399999999</v>
          </cell>
        </row>
        <row r="301">
          <cell r="A301" t="str">
            <v>FSUK1</v>
          </cell>
          <cell r="D301">
            <v>500000</v>
          </cell>
          <cell r="F301">
            <v>59584439.5</v>
          </cell>
        </row>
        <row r="302">
          <cell r="A302" t="str">
            <v>FSUK1</v>
          </cell>
          <cell r="D302">
            <v>50000</v>
          </cell>
          <cell r="F302">
            <v>5959960.2999999998</v>
          </cell>
        </row>
        <row r="303">
          <cell r="A303" t="str">
            <v>FSUK2</v>
          </cell>
          <cell r="D303">
            <v>500000</v>
          </cell>
          <cell r="F303">
            <v>58514081.5</v>
          </cell>
        </row>
        <row r="304">
          <cell r="A304" t="str">
            <v>FSUK2</v>
          </cell>
          <cell r="D304">
            <v>850000</v>
          </cell>
          <cell r="F304">
            <v>101041481.35000001</v>
          </cell>
        </row>
        <row r="305">
          <cell r="A305" t="str">
            <v>FSUK2</v>
          </cell>
          <cell r="D305">
            <v>800000</v>
          </cell>
          <cell r="F305">
            <v>94970052.799999997</v>
          </cell>
        </row>
        <row r="306">
          <cell r="A306" t="str">
            <v>FSSR1</v>
          </cell>
          <cell r="D306">
            <v>150000</v>
          </cell>
          <cell r="F306">
            <v>2426200.0499999998</v>
          </cell>
        </row>
        <row r="307">
          <cell r="A307" t="str">
            <v>FSSF1</v>
          </cell>
          <cell r="D307">
            <v>608590</v>
          </cell>
          <cell r="F307">
            <v>30327000.055020001</v>
          </cell>
        </row>
        <row r="308">
          <cell r="A308" t="str">
            <v>FSSF1</v>
          </cell>
          <cell r="D308">
            <v>350000</v>
          </cell>
          <cell r="F308">
            <v>17458120.399999999</v>
          </cell>
        </row>
        <row r="309">
          <cell r="A309" t="str">
            <v>FSSF1</v>
          </cell>
          <cell r="D309">
            <v>303250</v>
          </cell>
          <cell r="F309">
            <v>15163749.9965</v>
          </cell>
        </row>
        <row r="310">
          <cell r="A310" t="str">
            <v>FSSF1</v>
          </cell>
          <cell r="D310">
            <v>50000</v>
          </cell>
          <cell r="F310">
            <v>2494448.4</v>
          </cell>
        </row>
        <row r="311">
          <cell r="A311" t="str">
            <v>FSSF2</v>
          </cell>
          <cell r="D311">
            <v>998250</v>
          </cell>
          <cell r="F311">
            <v>50089875.049500003</v>
          </cell>
        </row>
        <row r="312">
          <cell r="A312" t="str">
            <v>FSJY2</v>
          </cell>
          <cell r="D312">
            <v>37200000</v>
          </cell>
          <cell r="F312">
            <v>19766182.799999997</v>
          </cell>
        </row>
        <row r="313">
          <cell r="A313" t="str">
            <v>FSJY1</v>
          </cell>
          <cell r="D313">
            <v>10000000</v>
          </cell>
          <cell r="F313">
            <v>5142350</v>
          </cell>
        </row>
        <row r="314">
          <cell r="A314" t="str">
            <v>FSJY1</v>
          </cell>
          <cell r="D314">
            <v>58810000</v>
          </cell>
          <cell r="F314">
            <v>30327023.18</v>
          </cell>
        </row>
        <row r="315">
          <cell r="A315" t="str">
            <v>FSJY1</v>
          </cell>
          <cell r="D315">
            <v>10000000</v>
          </cell>
          <cell r="F315">
            <v>5167410</v>
          </cell>
        </row>
        <row r="316">
          <cell r="A316" t="str">
            <v>FSJY1</v>
          </cell>
          <cell r="D316">
            <v>40000000</v>
          </cell>
          <cell r="F316">
            <v>20589480</v>
          </cell>
        </row>
        <row r="317">
          <cell r="A317" t="str">
            <v>FSJY2</v>
          </cell>
          <cell r="D317">
            <v>116178000</v>
          </cell>
          <cell r="F317">
            <v>60711021.281999998</v>
          </cell>
        </row>
        <row r="318">
          <cell r="A318" t="str">
            <v>FSJY2</v>
          </cell>
          <cell r="D318">
            <v>7620000</v>
          </cell>
          <cell r="F318">
            <v>3963291.5400000005</v>
          </cell>
        </row>
        <row r="319">
          <cell r="A319" t="str">
            <v>FSJY2</v>
          </cell>
          <cell r="D319">
            <v>6720000</v>
          </cell>
          <cell r="F319">
            <v>3473164.8</v>
          </cell>
        </row>
        <row r="320">
          <cell r="A320" t="str">
            <v>FSJY2</v>
          </cell>
          <cell r="D320">
            <v>8000000</v>
          </cell>
          <cell r="F320">
            <v>4029744</v>
          </cell>
        </row>
        <row r="321">
          <cell r="A321" t="str">
            <v>FSJY2</v>
          </cell>
          <cell r="D321">
            <v>45000000</v>
          </cell>
          <cell r="F321">
            <v>22979025</v>
          </cell>
        </row>
        <row r="322">
          <cell r="A322" t="str">
            <v>FSJY2</v>
          </cell>
          <cell r="D322">
            <v>80000000</v>
          </cell>
          <cell r="F322">
            <v>40712080.000000007</v>
          </cell>
        </row>
        <row r="323">
          <cell r="A323" t="str">
            <v>FSEU2</v>
          </cell>
          <cell r="D323">
            <v>3500000</v>
          </cell>
          <cell r="F323">
            <v>283288950</v>
          </cell>
        </row>
        <row r="324">
          <cell r="A324" t="str">
            <v>FSEU1</v>
          </cell>
          <cell r="D324">
            <v>500000</v>
          </cell>
          <cell r="F324">
            <v>40392531.5</v>
          </cell>
        </row>
        <row r="325">
          <cell r="A325" t="str">
            <v>FSEU1</v>
          </cell>
          <cell r="D325">
            <v>500000</v>
          </cell>
          <cell r="F325">
            <v>40410727.5</v>
          </cell>
        </row>
        <row r="326">
          <cell r="A326" t="str">
            <v>FSEU1</v>
          </cell>
          <cell r="D326">
            <v>500000</v>
          </cell>
          <cell r="F326">
            <v>40474414</v>
          </cell>
        </row>
        <row r="327">
          <cell r="A327" t="str">
            <v>FSEU2</v>
          </cell>
          <cell r="D327">
            <v>1500000</v>
          </cell>
          <cell r="F327">
            <v>121939295.99999999</v>
          </cell>
        </row>
        <row r="328">
          <cell r="A328" t="str">
            <v>FSEU2</v>
          </cell>
          <cell r="D328">
            <v>1000000</v>
          </cell>
          <cell r="F328">
            <v>80993228</v>
          </cell>
        </row>
        <row r="329">
          <cell r="A329" t="str">
            <v>FSEU1</v>
          </cell>
          <cell r="D329">
            <v>500000</v>
          </cell>
          <cell r="F329">
            <v>40444754</v>
          </cell>
        </row>
        <row r="330">
          <cell r="A330" t="str">
            <v>FSEU1</v>
          </cell>
          <cell r="D330">
            <v>500000</v>
          </cell>
          <cell r="F330">
            <v>40475081.5</v>
          </cell>
        </row>
        <row r="331">
          <cell r="A331" t="str">
            <v>FSEU1</v>
          </cell>
          <cell r="D331">
            <v>50000</v>
          </cell>
          <cell r="F331">
            <v>4041139.4</v>
          </cell>
        </row>
        <row r="332">
          <cell r="A332" t="str">
            <v>FSEU1</v>
          </cell>
          <cell r="D332">
            <v>1500000</v>
          </cell>
          <cell r="F332">
            <v>121206886.5</v>
          </cell>
        </row>
        <row r="333">
          <cell r="A333" t="str">
            <v>FSEU1</v>
          </cell>
          <cell r="D333">
            <v>1000000</v>
          </cell>
          <cell r="F333">
            <v>80786395</v>
          </cell>
        </row>
        <row r="334">
          <cell r="A334" t="str">
            <v>FSEU1</v>
          </cell>
          <cell r="D334">
            <v>50000</v>
          </cell>
          <cell r="F334">
            <v>4040836.1</v>
          </cell>
        </row>
        <row r="335">
          <cell r="A335" t="str">
            <v>FSEU1</v>
          </cell>
          <cell r="D335">
            <v>500000</v>
          </cell>
          <cell r="F335">
            <v>40408361</v>
          </cell>
        </row>
        <row r="336">
          <cell r="A336" t="str">
            <v>FSEU2</v>
          </cell>
          <cell r="D336">
            <v>1500000</v>
          </cell>
          <cell r="F336">
            <v>121530087.00000001</v>
          </cell>
        </row>
        <row r="337">
          <cell r="A337" t="str">
            <v>FSEU1</v>
          </cell>
          <cell r="D337">
            <v>2000000</v>
          </cell>
          <cell r="F337">
            <v>162128608</v>
          </cell>
        </row>
        <row r="338">
          <cell r="A338" t="str">
            <v>FSEU2</v>
          </cell>
          <cell r="D338">
            <v>1000000</v>
          </cell>
          <cell r="F338">
            <v>81069281</v>
          </cell>
        </row>
        <row r="339">
          <cell r="A339" t="str">
            <v>FSEU2</v>
          </cell>
          <cell r="D339">
            <v>1000000</v>
          </cell>
          <cell r="F339">
            <v>81201266</v>
          </cell>
        </row>
        <row r="340">
          <cell r="A340" t="str">
            <v>FSEU2</v>
          </cell>
          <cell r="D340">
            <v>231000</v>
          </cell>
          <cell r="F340">
            <v>17835901.313999999</v>
          </cell>
        </row>
        <row r="341">
          <cell r="A341" t="str">
            <v>FSED1</v>
          </cell>
          <cell r="D341">
            <v>600000</v>
          </cell>
          <cell r="F341">
            <v>9910407.5999999996</v>
          </cell>
        </row>
        <row r="342">
          <cell r="A342" t="str">
            <v>FSED1</v>
          </cell>
          <cell r="D342">
            <v>650000</v>
          </cell>
          <cell r="F342">
            <v>10743532.799999999</v>
          </cell>
        </row>
        <row r="343">
          <cell r="A343" t="str">
            <v>FSED2</v>
          </cell>
          <cell r="D343">
            <v>525000</v>
          </cell>
          <cell r="F343">
            <v>8679712.125</v>
          </cell>
        </row>
        <row r="344">
          <cell r="A344" t="str">
            <v>FSED2</v>
          </cell>
          <cell r="D344">
            <v>500000</v>
          </cell>
          <cell r="F344">
            <v>8264948</v>
          </cell>
        </row>
        <row r="345">
          <cell r="A345" t="str">
            <v>FSED2</v>
          </cell>
          <cell r="D345">
            <v>650000</v>
          </cell>
          <cell r="F345">
            <v>10741838.899999999</v>
          </cell>
        </row>
        <row r="346">
          <cell r="A346" t="str">
            <v>FSED2</v>
          </cell>
          <cell r="D346">
            <v>1750000</v>
          </cell>
          <cell r="F346">
            <v>29016802.499999996</v>
          </cell>
        </row>
        <row r="347">
          <cell r="A347" t="str">
            <v>FSDK1</v>
          </cell>
          <cell r="D347">
            <v>558900</v>
          </cell>
          <cell r="F347">
            <v>6065500.2551999995</v>
          </cell>
        </row>
        <row r="348">
          <cell r="A348" t="str">
            <v>FSCD1</v>
          </cell>
          <cell r="D348">
            <v>231060</v>
          </cell>
          <cell r="F348">
            <v>12130799.957940001</v>
          </cell>
        </row>
        <row r="349">
          <cell r="A349" t="str">
            <v>FSCD1</v>
          </cell>
          <cell r="D349">
            <v>288625</v>
          </cell>
          <cell r="F349">
            <v>15163499.995124999</v>
          </cell>
        </row>
        <row r="350">
          <cell r="A350" t="str">
            <v>FSCD1</v>
          </cell>
          <cell r="D350">
            <v>289200</v>
          </cell>
          <cell r="F350">
            <v>15163500.111599999</v>
          </cell>
        </row>
        <row r="351">
          <cell r="A351" t="str">
            <v>FPUS2</v>
          </cell>
          <cell r="D351">
            <v>2000000</v>
          </cell>
          <cell r="F351">
            <v>123640000</v>
          </cell>
        </row>
        <row r="352">
          <cell r="A352" t="str">
            <v>FPUS2</v>
          </cell>
          <cell r="D352">
            <v>3000000</v>
          </cell>
          <cell r="F352">
            <v>185160000</v>
          </cell>
        </row>
        <row r="353">
          <cell r="A353" t="str">
            <v>FPUS2</v>
          </cell>
          <cell r="D353">
            <v>5000000</v>
          </cell>
          <cell r="F353">
            <v>311200000</v>
          </cell>
        </row>
        <row r="354">
          <cell r="A354" t="str">
            <v>FPUS2</v>
          </cell>
          <cell r="D354">
            <v>5000000</v>
          </cell>
          <cell r="F354">
            <v>308200000</v>
          </cell>
        </row>
        <row r="355">
          <cell r="A355" t="str">
            <v>FPUS2</v>
          </cell>
          <cell r="D355">
            <v>5000000</v>
          </cell>
          <cell r="F355">
            <v>310100000</v>
          </cell>
        </row>
        <row r="356">
          <cell r="A356" t="str">
            <v>FPUS2</v>
          </cell>
          <cell r="D356">
            <v>3000000</v>
          </cell>
          <cell r="F356">
            <v>185970000</v>
          </cell>
        </row>
        <row r="357">
          <cell r="A357" t="str">
            <v>FPUS2</v>
          </cell>
          <cell r="D357">
            <v>5000000</v>
          </cell>
          <cell r="F357">
            <v>310050000</v>
          </cell>
        </row>
        <row r="358">
          <cell r="A358" t="str">
            <v>FPUS2</v>
          </cell>
          <cell r="D358">
            <v>3000000</v>
          </cell>
          <cell r="F358">
            <v>185100000</v>
          </cell>
        </row>
        <row r="359">
          <cell r="A359" t="str">
            <v>FPUS2</v>
          </cell>
          <cell r="D359">
            <v>3000000</v>
          </cell>
          <cell r="F359">
            <v>185190000</v>
          </cell>
        </row>
        <row r="360">
          <cell r="A360" t="str">
            <v>FPUS2</v>
          </cell>
          <cell r="D360">
            <v>2000000</v>
          </cell>
          <cell r="F360">
            <v>123720000</v>
          </cell>
        </row>
        <row r="361">
          <cell r="A361" t="str">
            <v>FPUS2</v>
          </cell>
          <cell r="D361">
            <v>5000000</v>
          </cell>
          <cell r="F361">
            <v>308425000</v>
          </cell>
        </row>
        <row r="362">
          <cell r="A362" t="str">
            <v>FPUS2</v>
          </cell>
          <cell r="D362">
            <v>5000000</v>
          </cell>
          <cell r="F362">
            <v>309050000</v>
          </cell>
        </row>
        <row r="363">
          <cell r="A363" t="str">
            <v>FPUS2</v>
          </cell>
          <cell r="D363">
            <v>5000000</v>
          </cell>
          <cell r="F363">
            <v>308250000</v>
          </cell>
        </row>
        <row r="364">
          <cell r="A364" t="str">
            <v>FPUS2</v>
          </cell>
          <cell r="D364">
            <v>2500000</v>
          </cell>
          <cell r="F364">
            <v>154100000</v>
          </cell>
        </row>
        <row r="365">
          <cell r="A365" t="str">
            <v>FPUS2</v>
          </cell>
          <cell r="D365">
            <v>5000000</v>
          </cell>
          <cell r="F365">
            <v>308750000</v>
          </cell>
        </row>
        <row r="366">
          <cell r="A366" t="str">
            <v>FPUS2</v>
          </cell>
          <cell r="D366">
            <v>3000000</v>
          </cell>
          <cell r="F366">
            <v>185460000</v>
          </cell>
        </row>
        <row r="367">
          <cell r="A367" t="str">
            <v>FPUS2</v>
          </cell>
          <cell r="D367">
            <v>3000000</v>
          </cell>
          <cell r="F367">
            <v>185550000</v>
          </cell>
        </row>
        <row r="368">
          <cell r="A368" t="str">
            <v>FPUS2</v>
          </cell>
          <cell r="D368">
            <v>3000000</v>
          </cell>
          <cell r="F368">
            <v>185640000</v>
          </cell>
        </row>
        <row r="369">
          <cell r="A369" t="str">
            <v>FPUS2</v>
          </cell>
          <cell r="D369">
            <v>3000000</v>
          </cell>
          <cell r="F369">
            <v>185580000</v>
          </cell>
        </row>
        <row r="370">
          <cell r="A370" t="str">
            <v>FPUS2</v>
          </cell>
          <cell r="D370">
            <v>3000000</v>
          </cell>
          <cell r="F370">
            <v>185580000</v>
          </cell>
        </row>
        <row r="371">
          <cell r="A371" t="str">
            <v>FPUS2</v>
          </cell>
          <cell r="D371">
            <v>3000000</v>
          </cell>
          <cell r="F371">
            <v>185580000</v>
          </cell>
        </row>
        <row r="372">
          <cell r="A372" t="str">
            <v>FPUS2</v>
          </cell>
          <cell r="D372">
            <v>3000000</v>
          </cell>
          <cell r="F372">
            <v>185010000</v>
          </cell>
        </row>
        <row r="373">
          <cell r="A373" t="str">
            <v>FPUS2</v>
          </cell>
          <cell r="D373">
            <v>5000000</v>
          </cell>
          <cell r="F373">
            <v>308850000</v>
          </cell>
        </row>
        <row r="374">
          <cell r="A374" t="str">
            <v>FPUS2</v>
          </cell>
          <cell r="D374">
            <v>3000000</v>
          </cell>
          <cell r="F374">
            <v>184650000</v>
          </cell>
        </row>
        <row r="375">
          <cell r="A375" t="str">
            <v>FPUS2</v>
          </cell>
          <cell r="D375">
            <v>3000000</v>
          </cell>
          <cell r="F375">
            <v>185265000</v>
          </cell>
        </row>
        <row r="376">
          <cell r="A376" t="str">
            <v>FPUS2</v>
          </cell>
          <cell r="D376">
            <v>3000000</v>
          </cell>
          <cell r="F376">
            <v>185100000</v>
          </cell>
        </row>
        <row r="377">
          <cell r="A377" t="str">
            <v>FPUS2</v>
          </cell>
          <cell r="D377">
            <v>2500000</v>
          </cell>
          <cell r="F377">
            <v>154250000</v>
          </cell>
        </row>
        <row r="378">
          <cell r="A378" t="str">
            <v>FPUS2</v>
          </cell>
          <cell r="D378">
            <v>2000000</v>
          </cell>
          <cell r="F378">
            <v>123020000</v>
          </cell>
        </row>
        <row r="379">
          <cell r="A379" t="str">
            <v>FPUS2</v>
          </cell>
          <cell r="D379">
            <v>3000000</v>
          </cell>
          <cell r="F379">
            <v>184485000</v>
          </cell>
        </row>
        <row r="380">
          <cell r="A380" t="str">
            <v>FPUS2</v>
          </cell>
          <cell r="D380">
            <v>3000000</v>
          </cell>
          <cell r="F380">
            <v>184470000</v>
          </cell>
        </row>
        <row r="381">
          <cell r="A381" t="str">
            <v>FPUS2</v>
          </cell>
          <cell r="D381">
            <v>2000000</v>
          </cell>
          <cell r="F381">
            <v>123280000</v>
          </cell>
        </row>
        <row r="382">
          <cell r="A382" t="str">
            <v>FPUS2</v>
          </cell>
          <cell r="D382">
            <v>5000000</v>
          </cell>
          <cell r="F382">
            <v>308050000</v>
          </cell>
        </row>
        <row r="383">
          <cell r="A383" t="str">
            <v>FPUS2</v>
          </cell>
          <cell r="D383">
            <v>325744.31</v>
          </cell>
          <cell r="F383">
            <v>19766164.730799999</v>
          </cell>
        </row>
        <row r="384">
          <cell r="A384" t="str">
            <v>FPUS2</v>
          </cell>
          <cell r="D384">
            <v>2000000</v>
          </cell>
          <cell r="F384">
            <v>123240000</v>
          </cell>
        </row>
        <row r="385">
          <cell r="A385" t="str">
            <v>FPUS2</v>
          </cell>
          <cell r="D385">
            <v>294224.7</v>
          </cell>
          <cell r="F385">
            <v>17835901.313999999</v>
          </cell>
        </row>
        <row r="386">
          <cell r="A386" t="str">
            <v>FPUS2</v>
          </cell>
          <cell r="D386">
            <v>3000000</v>
          </cell>
          <cell r="F386">
            <v>184800000</v>
          </cell>
        </row>
        <row r="387">
          <cell r="A387" t="str">
            <v>FPUS2</v>
          </cell>
          <cell r="D387">
            <v>5000000</v>
          </cell>
          <cell r="F387">
            <v>307850000</v>
          </cell>
        </row>
        <row r="388">
          <cell r="A388" t="str">
            <v>FPUS2</v>
          </cell>
          <cell r="D388">
            <v>3000000</v>
          </cell>
          <cell r="F388">
            <v>184590000</v>
          </cell>
        </row>
        <row r="389">
          <cell r="A389" t="str">
            <v>FPUS1</v>
          </cell>
          <cell r="D389">
            <v>160000</v>
          </cell>
          <cell r="F389">
            <v>9712000</v>
          </cell>
        </row>
        <row r="390">
          <cell r="A390" t="str">
            <v>FPUS1</v>
          </cell>
          <cell r="D390">
            <v>200000</v>
          </cell>
          <cell r="F390">
            <v>12130800</v>
          </cell>
        </row>
        <row r="391">
          <cell r="A391" t="str">
            <v>FPUS2</v>
          </cell>
          <cell r="D391">
            <v>196250</v>
          </cell>
          <cell r="F391">
            <v>11903347.5</v>
          </cell>
        </row>
        <row r="392">
          <cell r="A392" t="str">
            <v>FPUS3</v>
          </cell>
          <cell r="D392">
            <v>78308</v>
          </cell>
          <cell r="F392">
            <v>4749693.432</v>
          </cell>
        </row>
        <row r="393">
          <cell r="A393" t="str">
            <v>FPUS1</v>
          </cell>
          <cell r="D393">
            <v>665950</v>
          </cell>
          <cell r="F393">
            <v>40392531.300000004</v>
          </cell>
        </row>
        <row r="394">
          <cell r="A394" t="str">
            <v>FPUS1</v>
          </cell>
          <cell r="D394">
            <v>500000</v>
          </cell>
          <cell r="F394">
            <v>30372500</v>
          </cell>
        </row>
        <row r="395">
          <cell r="A395" t="str">
            <v>FPUS1</v>
          </cell>
          <cell r="D395">
            <v>666250</v>
          </cell>
          <cell r="F395">
            <v>40410727.5</v>
          </cell>
        </row>
        <row r="396">
          <cell r="A396" t="str">
            <v>FPUS1</v>
          </cell>
          <cell r="D396">
            <v>979400</v>
          </cell>
          <cell r="F396">
            <v>59404527.600000001</v>
          </cell>
        </row>
        <row r="397">
          <cell r="A397" t="str">
            <v>FPUS1</v>
          </cell>
          <cell r="D397">
            <v>195800</v>
          </cell>
          <cell r="F397">
            <v>11876053.200000001</v>
          </cell>
        </row>
        <row r="398">
          <cell r="A398" t="str">
            <v>FPUS1</v>
          </cell>
          <cell r="D398">
            <v>84781.69</v>
          </cell>
          <cell r="F398">
            <v>5142348.6252600001</v>
          </cell>
        </row>
        <row r="399">
          <cell r="A399" t="str">
            <v>FPUS1</v>
          </cell>
          <cell r="D399">
            <v>195850</v>
          </cell>
          <cell r="F399">
            <v>11879085.9</v>
          </cell>
        </row>
        <row r="400">
          <cell r="A400" t="str">
            <v>FPUS1</v>
          </cell>
          <cell r="D400">
            <v>250000</v>
          </cell>
          <cell r="F400">
            <v>15163500</v>
          </cell>
        </row>
        <row r="401">
          <cell r="A401" t="str">
            <v>FPUS1</v>
          </cell>
          <cell r="D401">
            <v>1000000</v>
          </cell>
          <cell r="F401">
            <v>60730000</v>
          </cell>
        </row>
        <row r="402">
          <cell r="A402" t="str">
            <v>FPUS1</v>
          </cell>
          <cell r="D402">
            <v>196080</v>
          </cell>
          <cell r="F402">
            <v>11893036.32</v>
          </cell>
        </row>
        <row r="403">
          <cell r="A403" t="str">
            <v>FPUS2</v>
          </cell>
          <cell r="D403">
            <v>1472437.5</v>
          </cell>
          <cell r="F403">
            <v>89309224.125</v>
          </cell>
        </row>
        <row r="404">
          <cell r="A404" t="str">
            <v>FPUS1</v>
          </cell>
          <cell r="D404">
            <v>500000</v>
          </cell>
          <cell r="F404">
            <v>30327000</v>
          </cell>
        </row>
        <row r="405">
          <cell r="A405" t="str">
            <v>FPUS1</v>
          </cell>
          <cell r="D405">
            <v>250000</v>
          </cell>
          <cell r="F405">
            <v>15163500</v>
          </cell>
        </row>
        <row r="406">
          <cell r="A406" t="str">
            <v>FPUS2</v>
          </cell>
          <cell r="D406">
            <v>6871900</v>
          </cell>
          <cell r="F406">
            <v>416808222.60000002</v>
          </cell>
        </row>
        <row r="407">
          <cell r="A407" t="str">
            <v>FPUS1</v>
          </cell>
          <cell r="D407">
            <v>3000000</v>
          </cell>
          <cell r="F407">
            <v>182175000</v>
          </cell>
        </row>
        <row r="408">
          <cell r="A408" t="str">
            <v>FPUS1</v>
          </cell>
          <cell r="D408">
            <v>500000</v>
          </cell>
          <cell r="F408">
            <v>30327000</v>
          </cell>
        </row>
        <row r="409">
          <cell r="A409" t="str">
            <v>FPUS1</v>
          </cell>
          <cell r="D409">
            <v>287831.31</v>
          </cell>
          <cell r="F409">
            <v>17458120.27674</v>
          </cell>
        </row>
        <row r="410">
          <cell r="A410" t="str">
            <v>FPUS1</v>
          </cell>
          <cell r="D410">
            <v>667300</v>
          </cell>
          <cell r="F410">
            <v>40474414.200000003</v>
          </cell>
        </row>
        <row r="411">
          <cell r="A411" t="str">
            <v>FPUS2</v>
          </cell>
          <cell r="D411">
            <v>785300</v>
          </cell>
          <cell r="F411">
            <v>47631586.200000003</v>
          </cell>
        </row>
        <row r="412">
          <cell r="A412" t="str">
            <v>FPUS2</v>
          </cell>
          <cell r="D412">
            <v>2000000</v>
          </cell>
          <cell r="F412">
            <v>121840000</v>
          </cell>
        </row>
        <row r="413">
          <cell r="A413" t="str">
            <v>FPUS1</v>
          </cell>
          <cell r="D413">
            <v>40000</v>
          </cell>
          <cell r="F413">
            <v>2426200</v>
          </cell>
        </row>
        <row r="414">
          <cell r="A414" t="str">
            <v>FPUS2</v>
          </cell>
          <cell r="D414">
            <v>2010375</v>
          </cell>
          <cell r="F414">
            <v>121939295.625</v>
          </cell>
        </row>
        <row r="415">
          <cell r="A415" t="str">
            <v>FPUS2</v>
          </cell>
          <cell r="D415">
            <v>1335310</v>
          </cell>
          <cell r="F415">
            <v>80993228.049999997</v>
          </cell>
        </row>
        <row r="416">
          <cell r="A416" t="str">
            <v>FPUS1</v>
          </cell>
          <cell r="D416">
            <v>666800</v>
          </cell>
          <cell r="F416">
            <v>40444754</v>
          </cell>
        </row>
        <row r="417">
          <cell r="A417" t="str">
            <v>FPUS1</v>
          </cell>
          <cell r="D417">
            <v>100000</v>
          </cell>
          <cell r="F417">
            <v>6065500</v>
          </cell>
        </row>
        <row r="418">
          <cell r="A418" t="str">
            <v>FPUS1</v>
          </cell>
          <cell r="D418">
            <v>250000</v>
          </cell>
          <cell r="F418">
            <v>15163750</v>
          </cell>
        </row>
        <row r="419">
          <cell r="A419" t="str">
            <v>FPUS1</v>
          </cell>
          <cell r="D419">
            <v>667300</v>
          </cell>
          <cell r="F419">
            <v>40475081.5</v>
          </cell>
        </row>
        <row r="420">
          <cell r="A420" t="str">
            <v>FPUS1</v>
          </cell>
          <cell r="D420">
            <v>163389.79</v>
          </cell>
          <cell r="F420">
            <v>9910407.7124500014</v>
          </cell>
        </row>
        <row r="421">
          <cell r="A421" t="str">
            <v>FPUS2</v>
          </cell>
          <cell r="D421">
            <v>3000000</v>
          </cell>
          <cell r="F421">
            <v>185505000</v>
          </cell>
        </row>
        <row r="422">
          <cell r="A422" t="str">
            <v>FPUS2</v>
          </cell>
          <cell r="D422">
            <v>2000000</v>
          </cell>
          <cell r="F422">
            <v>122520000</v>
          </cell>
        </row>
        <row r="423">
          <cell r="A423" t="str">
            <v>FPUS1</v>
          </cell>
          <cell r="D423">
            <v>85193.39</v>
          </cell>
          <cell r="F423">
            <v>5167405.0704500005</v>
          </cell>
        </row>
        <row r="424">
          <cell r="A424" t="str">
            <v>FPUS1</v>
          </cell>
          <cell r="D424">
            <v>66625</v>
          </cell>
          <cell r="F424">
            <v>4041139.375</v>
          </cell>
        </row>
        <row r="425">
          <cell r="A425" t="str">
            <v>FPUS1</v>
          </cell>
          <cell r="D425">
            <v>1998300</v>
          </cell>
          <cell r="F425">
            <v>121206886.5</v>
          </cell>
        </row>
        <row r="426">
          <cell r="A426" t="str">
            <v>FPUS1</v>
          </cell>
          <cell r="D426">
            <v>1331900</v>
          </cell>
          <cell r="F426">
            <v>80786394.5</v>
          </cell>
        </row>
        <row r="427">
          <cell r="A427" t="str">
            <v>FPUS2</v>
          </cell>
          <cell r="D427">
            <v>2000000</v>
          </cell>
          <cell r="F427">
            <v>122520000</v>
          </cell>
        </row>
        <row r="428">
          <cell r="A428" t="str">
            <v>FPUS1</v>
          </cell>
          <cell r="D428">
            <v>66620</v>
          </cell>
          <cell r="F428">
            <v>4040836.1</v>
          </cell>
        </row>
        <row r="429">
          <cell r="A429" t="str">
            <v>FPUS2</v>
          </cell>
          <cell r="D429">
            <v>5000000</v>
          </cell>
          <cell r="F429">
            <v>306200000</v>
          </cell>
        </row>
        <row r="430">
          <cell r="A430" t="str">
            <v>FPUS1</v>
          </cell>
          <cell r="D430">
            <v>666200</v>
          </cell>
          <cell r="F430">
            <v>40408361</v>
          </cell>
        </row>
        <row r="431">
          <cell r="A431" t="str">
            <v>FPUS1</v>
          </cell>
          <cell r="D431">
            <v>982350</v>
          </cell>
          <cell r="F431">
            <v>59584439.25</v>
          </cell>
        </row>
        <row r="432">
          <cell r="A432" t="str">
            <v>FPUS1</v>
          </cell>
          <cell r="D432">
            <v>98260</v>
          </cell>
          <cell r="F432">
            <v>5959960.2999999998</v>
          </cell>
        </row>
        <row r="433">
          <cell r="A433" t="str">
            <v>FPUS1</v>
          </cell>
          <cell r="D433">
            <v>41125.19</v>
          </cell>
          <cell r="F433">
            <v>2494448.3994500004</v>
          </cell>
        </row>
        <row r="434">
          <cell r="A434" t="str">
            <v>FPUS2</v>
          </cell>
          <cell r="D434">
            <v>3000000</v>
          </cell>
          <cell r="F434">
            <v>182580000</v>
          </cell>
        </row>
        <row r="435">
          <cell r="A435" t="str">
            <v>FPUS2</v>
          </cell>
          <cell r="D435">
            <v>2002605</v>
          </cell>
          <cell r="F435">
            <v>121530087.03</v>
          </cell>
        </row>
        <row r="436">
          <cell r="A436" t="str">
            <v>FPUS1</v>
          </cell>
          <cell r="D436">
            <v>3000000</v>
          </cell>
          <cell r="F436">
            <v>182250000</v>
          </cell>
        </row>
        <row r="437">
          <cell r="A437" t="str">
            <v>FPUS2</v>
          </cell>
          <cell r="D437">
            <v>3000000</v>
          </cell>
          <cell r="F437">
            <v>183780000</v>
          </cell>
        </row>
        <row r="438">
          <cell r="A438" t="str">
            <v>FPUS1</v>
          </cell>
          <cell r="D438">
            <v>2000000</v>
          </cell>
          <cell r="F438">
            <v>121385000</v>
          </cell>
        </row>
        <row r="439">
          <cell r="A439" t="str">
            <v>FPUS2</v>
          </cell>
          <cell r="D439">
            <v>5000000</v>
          </cell>
          <cell r="F439">
            <v>309200000</v>
          </cell>
        </row>
        <row r="440">
          <cell r="A440" t="str">
            <v>FPUS2</v>
          </cell>
          <cell r="D440">
            <v>5000000</v>
          </cell>
          <cell r="F440">
            <v>309200000</v>
          </cell>
        </row>
        <row r="441">
          <cell r="A441" t="str">
            <v>FPUS1</v>
          </cell>
          <cell r="D441">
            <v>5000000</v>
          </cell>
          <cell r="F441">
            <v>303500000</v>
          </cell>
        </row>
        <row r="442">
          <cell r="A442" t="str">
            <v>FPUS1</v>
          </cell>
          <cell r="D442">
            <v>5000000</v>
          </cell>
          <cell r="F442">
            <v>303750000</v>
          </cell>
        </row>
        <row r="443">
          <cell r="A443" t="str">
            <v>FPUS1</v>
          </cell>
          <cell r="D443">
            <v>2670740</v>
          </cell>
          <cell r="F443">
            <v>162128607.06999999</v>
          </cell>
        </row>
        <row r="444">
          <cell r="A444" t="str">
            <v>FPUS2</v>
          </cell>
          <cell r="D444">
            <v>1335452</v>
          </cell>
          <cell r="F444">
            <v>81069281.386000007</v>
          </cell>
        </row>
        <row r="445">
          <cell r="A445" t="str">
            <v>FPUS1</v>
          </cell>
          <cell r="D445">
            <v>339169.88</v>
          </cell>
          <cell r="F445">
            <v>20589477.150340002</v>
          </cell>
        </row>
        <row r="446">
          <cell r="A446" t="str">
            <v>FPUS2</v>
          </cell>
          <cell r="D446">
            <v>3000000</v>
          </cell>
          <cell r="F446">
            <v>183960000</v>
          </cell>
        </row>
        <row r="447">
          <cell r="A447" t="str">
            <v>FPUS1</v>
          </cell>
          <cell r="D447">
            <v>177005.61</v>
          </cell>
          <cell r="F447">
            <v>10743532.504559999</v>
          </cell>
        </row>
        <row r="448">
          <cell r="A448" t="str">
            <v>FPUS2</v>
          </cell>
          <cell r="D448">
            <v>5000000</v>
          </cell>
          <cell r="F448">
            <v>307450000</v>
          </cell>
        </row>
        <row r="449">
          <cell r="A449" t="str">
            <v>FPUS2</v>
          </cell>
          <cell r="D449">
            <v>5000000</v>
          </cell>
          <cell r="F449">
            <v>304525000</v>
          </cell>
        </row>
        <row r="450">
          <cell r="A450" t="str">
            <v>FPUS2</v>
          </cell>
          <cell r="D450">
            <v>5000000</v>
          </cell>
          <cell r="F450">
            <v>304600000</v>
          </cell>
        </row>
        <row r="451">
          <cell r="A451" t="str">
            <v>FPUS2</v>
          </cell>
          <cell r="D451">
            <v>5000000</v>
          </cell>
          <cell r="F451">
            <v>305650000</v>
          </cell>
        </row>
        <row r="452">
          <cell r="A452" t="str">
            <v>FPUS2</v>
          </cell>
          <cell r="D452">
            <v>5000000</v>
          </cell>
          <cell r="F452">
            <v>307600000</v>
          </cell>
        </row>
        <row r="453">
          <cell r="A453" t="str">
            <v>FPUS2</v>
          </cell>
          <cell r="D453">
            <v>3000000</v>
          </cell>
          <cell r="F453">
            <v>182685000</v>
          </cell>
        </row>
        <row r="454">
          <cell r="A454" t="str">
            <v>FPUS2</v>
          </cell>
          <cell r="D454">
            <v>3000000</v>
          </cell>
          <cell r="F454">
            <v>182700000</v>
          </cell>
        </row>
        <row r="455">
          <cell r="A455" t="str">
            <v>FPUS2</v>
          </cell>
          <cell r="D455">
            <v>5000000</v>
          </cell>
          <cell r="F455">
            <v>307500000</v>
          </cell>
        </row>
        <row r="456">
          <cell r="A456" t="str">
            <v>FPUS1</v>
          </cell>
          <cell r="D456">
            <v>5000000</v>
          </cell>
          <cell r="F456">
            <v>304012500</v>
          </cell>
        </row>
        <row r="457">
          <cell r="A457" t="str">
            <v>FPUS2</v>
          </cell>
          <cell r="D457">
            <v>5000000</v>
          </cell>
          <cell r="F457">
            <v>309400000</v>
          </cell>
        </row>
        <row r="458">
          <cell r="A458" t="str">
            <v>FPUS2</v>
          </cell>
          <cell r="D458">
            <v>5000000</v>
          </cell>
          <cell r="F458">
            <v>308450000</v>
          </cell>
        </row>
        <row r="459">
          <cell r="A459" t="str">
            <v>FPUS2</v>
          </cell>
          <cell r="D459">
            <v>3000000</v>
          </cell>
          <cell r="F459">
            <v>182775000</v>
          </cell>
        </row>
        <row r="460">
          <cell r="A460" t="str">
            <v>FPUS2</v>
          </cell>
          <cell r="D460">
            <v>3000000</v>
          </cell>
          <cell r="F460">
            <v>182775000</v>
          </cell>
        </row>
        <row r="461">
          <cell r="A461" t="str">
            <v>FPUS2</v>
          </cell>
          <cell r="D461">
            <v>5000000</v>
          </cell>
          <cell r="F461">
            <v>307625000</v>
          </cell>
        </row>
        <row r="462">
          <cell r="A462" t="str">
            <v>FPUS2</v>
          </cell>
          <cell r="D462">
            <v>2000000</v>
          </cell>
          <cell r="F462">
            <v>122670000</v>
          </cell>
        </row>
        <row r="463">
          <cell r="A463" t="str">
            <v>FPUS2</v>
          </cell>
          <cell r="D463">
            <v>2000000</v>
          </cell>
          <cell r="F463">
            <v>123080000</v>
          </cell>
        </row>
        <row r="464">
          <cell r="A464" t="str">
            <v>FPUS2</v>
          </cell>
          <cell r="D464">
            <v>1337505</v>
          </cell>
          <cell r="F464">
            <v>81201266.054999992</v>
          </cell>
        </row>
        <row r="465">
          <cell r="A465" t="str">
            <v>FPUS2</v>
          </cell>
          <cell r="D465">
            <v>1000000</v>
          </cell>
          <cell r="F465">
            <v>60711000</v>
          </cell>
        </row>
        <row r="466">
          <cell r="A466" t="str">
            <v>FPUS2</v>
          </cell>
          <cell r="D466">
            <v>5000000</v>
          </cell>
          <cell r="F466">
            <v>309500000</v>
          </cell>
        </row>
        <row r="467">
          <cell r="A467" t="str">
            <v>FPUS2</v>
          </cell>
          <cell r="D467">
            <v>5000000</v>
          </cell>
          <cell r="F467">
            <v>304625000</v>
          </cell>
        </row>
        <row r="468">
          <cell r="A468" t="str">
            <v>FPUS2</v>
          </cell>
          <cell r="D468">
            <v>2010000</v>
          </cell>
          <cell r="F468">
            <v>122861250</v>
          </cell>
        </row>
        <row r="469">
          <cell r="A469" t="str">
            <v>FPUS2</v>
          </cell>
          <cell r="D469">
            <v>5000000</v>
          </cell>
          <cell r="F469">
            <v>306650000</v>
          </cell>
        </row>
        <row r="470">
          <cell r="A470" t="str">
            <v>FPUS2</v>
          </cell>
          <cell r="D470">
            <v>5000000</v>
          </cell>
          <cell r="F470">
            <v>309550000</v>
          </cell>
        </row>
        <row r="471">
          <cell r="A471" t="str">
            <v>FPUS3</v>
          </cell>
          <cell r="D471">
            <v>5000000</v>
          </cell>
          <cell r="F471">
            <v>315750000</v>
          </cell>
        </row>
        <row r="472">
          <cell r="A472" t="str">
            <v>FPUS2</v>
          </cell>
          <cell r="D472">
            <v>5000000</v>
          </cell>
          <cell r="F472">
            <v>309700000</v>
          </cell>
        </row>
        <row r="473">
          <cell r="A473" t="str">
            <v>FPUS2</v>
          </cell>
          <cell r="D473">
            <v>3010000</v>
          </cell>
          <cell r="F473">
            <v>185325700</v>
          </cell>
        </row>
        <row r="474">
          <cell r="A474" t="str">
            <v>FPUS2</v>
          </cell>
          <cell r="D474">
            <v>3000000</v>
          </cell>
          <cell r="F474">
            <v>185910000</v>
          </cell>
        </row>
        <row r="475">
          <cell r="A475" t="str">
            <v>FPUS2</v>
          </cell>
          <cell r="D475">
            <v>3000000</v>
          </cell>
          <cell r="F475">
            <v>182880000</v>
          </cell>
        </row>
        <row r="476">
          <cell r="A476" t="str">
            <v>FPUS2</v>
          </cell>
          <cell r="D476">
            <v>142958.28</v>
          </cell>
          <cell r="F476">
            <v>8679711.9702000003</v>
          </cell>
        </row>
        <row r="477">
          <cell r="A477" t="str">
            <v>FPUS3</v>
          </cell>
          <cell r="D477">
            <v>5000000</v>
          </cell>
          <cell r="F477">
            <v>315550000</v>
          </cell>
        </row>
        <row r="478">
          <cell r="A478" t="str">
            <v>FPUS2</v>
          </cell>
          <cell r="D478">
            <v>5000000</v>
          </cell>
          <cell r="F478">
            <v>309850000</v>
          </cell>
        </row>
        <row r="479">
          <cell r="A479" t="str">
            <v>FPUS2</v>
          </cell>
          <cell r="D479">
            <v>2000000</v>
          </cell>
          <cell r="F479">
            <v>122280000</v>
          </cell>
        </row>
        <row r="480">
          <cell r="A480" t="str">
            <v>FPUS2</v>
          </cell>
          <cell r="D480">
            <v>825000</v>
          </cell>
          <cell r="F480">
            <v>50089875</v>
          </cell>
        </row>
        <row r="481">
          <cell r="A481" t="str">
            <v>FPUS2</v>
          </cell>
          <cell r="D481">
            <v>2010000</v>
          </cell>
          <cell r="F481">
            <v>122484375</v>
          </cell>
        </row>
        <row r="482">
          <cell r="A482" t="str">
            <v>FPUS2</v>
          </cell>
          <cell r="D482">
            <v>2000000</v>
          </cell>
          <cell r="F482">
            <v>123850000</v>
          </cell>
        </row>
        <row r="483">
          <cell r="A483" t="str">
            <v>FPUS2</v>
          </cell>
          <cell r="D483">
            <v>5000000</v>
          </cell>
          <cell r="F483">
            <v>304500000</v>
          </cell>
        </row>
        <row r="484">
          <cell r="A484" t="str">
            <v>FPUS2</v>
          </cell>
          <cell r="D484">
            <v>2010000</v>
          </cell>
          <cell r="F484">
            <v>124037100</v>
          </cell>
        </row>
        <row r="485">
          <cell r="A485" t="str">
            <v>FPUS2</v>
          </cell>
          <cell r="D485">
            <v>5000000</v>
          </cell>
          <cell r="F485">
            <v>304750000</v>
          </cell>
        </row>
        <row r="486">
          <cell r="A486" t="str">
            <v>FPUS2</v>
          </cell>
          <cell r="D486">
            <v>5000000</v>
          </cell>
          <cell r="F486">
            <v>309550000</v>
          </cell>
        </row>
        <row r="487">
          <cell r="A487" t="str">
            <v>FPUS2</v>
          </cell>
          <cell r="D487">
            <v>5000000</v>
          </cell>
          <cell r="F487">
            <v>308400000</v>
          </cell>
        </row>
        <row r="488">
          <cell r="A488" t="str">
            <v>FPUS2</v>
          </cell>
          <cell r="D488">
            <v>5000000</v>
          </cell>
          <cell r="F488">
            <v>304650000</v>
          </cell>
        </row>
        <row r="489">
          <cell r="A489" t="str">
            <v>FPUS2</v>
          </cell>
          <cell r="D489">
            <v>2010000</v>
          </cell>
          <cell r="F489">
            <v>122499450</v>
          </cell>
        </row>
        <row r="490">
          <cell r="A490" t="str">
            <v>FPUS2</v>
          </cell>
          <cell r="D490">
            <v>5000000</v>
          </cell>
          <cell r="F490">
            <v>305750000</v>
          </cell>
        </row>
        <row r="491">
          <cell r="A491" t="str">
            <v>FPUS2</v>
          </cell>
          <cell r="D491">
            <v>963750</v>
          </cell>
          <cell r="F491">
            <v>58514081.25</v>
          </cell>
        </row>
        <row r="492">
          <cell r="A492" t="str">
            <v>FPUS2</v>
          </cell>
          <cell r="D492">
            <v>1000000</v>
          </cell>
          <cell r="F492">
            <v>61145000</v>
          </cell>
        </row>
        <row r="493">
          <cell r="A493" t="str">
            <v>FPUS2</v>
          </cell>
          <cell r="D493">
            <v>5000000</v>
          </cell>
          <cell r="F493">
            <v>306550000</v>
          </cell>
        </row>
        <row r="494">
          <cell r="A494" t="str">
            <v>FPUS2</v>
          </cell>
          <cell r="D494">
            <v>3000000</v>
          </cell>
          <cell r="F494">
            <v>185055000</v>
          </cell>
        </row>
        <row r="495">
          <cell r="A495" t="str">
            <v>FPUS2</v>
          </cell>
          <cell r="D495">
            <v>5000000</v>
          </cell>
          <cell r="F495">
            <v>308450000</v>
          </cell>
        </row>
        <row r="496">
          <cell r="A496" t="str">
            <v>FPUS2</v>
          </cell>
          <cell r="D496">
            <v>3000000</v>
          </cell>
          <cell r="F496">
            <v>183390000</v>
          </cell>
        </row>
        <row r="497">
          <cell r="A497" t="str">
            <v>FPUS2</v>
          </cell>
          <cell r="D497">
            <v>136135.92000000001</v>
          </cell>
          <cell r="F497">
            <v>8264947.8391200006</v>
          </cell>
        </row>
        <row r="498">
          <cell r="A498" t="str">
            <v>FPUS2</v>
          </cell>
          <cell r="D498">
            <v>3000000</v>
          </cell>
          <cell r="F498">
            <v>185700000</v>
          </cell>
        </row>
        <row r="499">
          <cell r="A499" t="str">
            <v>FPUS2</v>
          </cell>
          <cell r="D499">
            <v>3000000</v>
          </cell>
          <cell r="F499">
            <v>182775000</v>
          </cell>
        </row>
        <row r="500">
          <cell r="A500" t="str">
            <v>FPUS2</v>
          </cell>
          <cell r="D500">
            <v>5000000</v>
          </cell>
          <cell r="F500">
            <v>305600000</v>
          </cell>
        </row>
        <row r="501">
          <cell r="A501" t="str">
            <v>FPUS2</v>
          </cell>
          <cell r="D501">
            <v>5000000</v>
          </cell>
          <cell r="F501">
            <v>309425000</v>
          </cell>
        </row>
        <row r="502">
          <cell r="A502" t="str">
            <v>FPUS2</v>
          </cell>
          <cell r="D502">
            <v>1664810</v>
          </cell>
          <cell r="F502">
            <v>101041480.925</v>
          </cell>
        </row>
        <row r="503">
          <cell r="A503" t="str">
            <v>FPUS2</v>
          </cell>
          <cell r="D503">
            <v>65301.23</v>
          </cell>
          <cell r="F503">
            <v>3963294.9017750002</v>
          </cell>
        </row>
        <row r="504">
          <cell r="A504" t="str">
            <v>FPUS2</v>
          </cell>
          <cell r="D504">
            <v>57225.58</v>
          </cell>
          <cell r="F504">
            <v>3473163.5141500002</v>
          </cell>
        </row>
        <row r="505">
          <cell r="A505" t="str">
            <v>FPUS2</v>
          </cell>
          <cell r="D505">
            <v>2000000</v>
          </cell>
          <cell r="F505">
            <v>122170000</v>
          </cell>
        </row>
        <row r="506">
          <cell r="A506" t="str">
            <v>FPUS2</v>
          </cell>
          <cell r="D506">
            <v>3000000</v>
          </cell>
          <cell r="F506">
            <v>183780000</v>
          </cell>
        </row>
        <row r="507">
          <cell r="A507" t="str">
            <v>FPUS2</v>
          </cell>
          <cell r="D507">
            <v>66390.039999999994</v>
          </cell>
          <cell r="F507">
            <v>4029742.6479199994</v>
          </cell>
        </row>
        <row r="508">
          <cell r="A508" t="str">
            <v>FPUS2</v>
          </cell>
          <cell r="D508">
            <v>5000000</v>
          </cell>
          <cell r="F508">
            <v>314750000</v>
          </cell>
        </row>
        <row r="509">
          <cell r="A509" t="str">
            <v>FPUS2</v>
          </cell>
          <cell r="D509">
            <v>176971.88</v>
          </cell>
          <cell r="F509">
            <v>10741839.17224</v>
          </cell>
        </row>
        <row r="510">
          <cell r="A510" t="str">
            <v>FPUS2</v>
          </cell>
          <cell r="D510">
            <v>4000000</v>
          </cell>
          <cell r="F510">
            <v>244320000</v>
          </cell>
        </row>
        <row r="511">
          <cell r="A511" t="str">
            <v>FPUS2</v>
          </cell>
          <cell r="D511">
            <v>5000000</v>
          </cell>
          <cell r="F511">
            <v>305675000</v>
          </cell>
        </row>
        <row r="512">
          <cell r="A512" t="str">
            <v>FPUS2</v>
          </cell>
          <cell r="D512">
            <v>3000000</v>
          </cell>
          <cell r="F512">
            <v>185940000</v>
          </cell>
        </row>
        <row r="513">
          <cell r="A513" t="str">
            <v>FPUS2</v>
          </cell>
          <cell r="D513">
            <v>2000000</v>
          </cell>
          <cell r="F513">
            <v>123960000</v>
          </cell>
        </row>
        <row r="514">
          <cell r="A514" t="str">
            <v>FPUS2</v>
          </cell>
          <cell r="D514">
            <v>3000000</v>
          </cell>
          <cell r="F514">
            <v>186000000</v>
          </cell>
        </row>
        <row r="515">
          <cell r="A515" t="str">
            <v>FPUS2</v>
          </cell>
          <cell r="D515">
            <v>2000000</v>
          </cell>
          <cell r="F515">
            <v>124000000</v>
          </cell>
        </row>
        <row r="516">
          <cell r="A516" t="str">
            <v>FPUS2</v>
          </cell>
          <cell r="D516">
            <v>5000000</v>
          </cell>
          <cell r="F516">
            <v>307200000</v>
          </cell>
        </row>
        <row r="517">
          <cell r="A517" t="str">
            <v>FPUS2</v>
          </cell>
          <cell r="D517">
            <v>3000000</v>
          </cell>
          <cell r="F517">
            <v>183570000</v>
          </cell>
        </row>
        <row r="518">
          <cell r="A518" t="str">
            <v>FPUS2</v>
          </cell>
          <cell r="D518">
            <v>5000000</v>
          </cell>
          <cell r="F518">
            <v>308700000</v>
          </cell>
        </row>
        <row r="519">
          <cell r="A519" t="str">
            <v>FPUS2</v>
          </cell>
          <cell r="D519">
            <v>3000000</v>
          </cell>
          <cell r="F519">
            <v>183540000</v>
          </cell>
        </row>
        <row r="520">
          <cell r="A520" t="str">
            <v>FPUS2</v>
          </cell>
          <cell r="D520">
            <v>5000000</v>
          </cell>
          <cell r="F520">
            <v>305950000</v>
          </cell>
        </row>
        <row r="521">
          <cell r="A521" t="str">
            <v>FPUS2</v>
          </cell>
          <cell r="D521">
            <v>3000000</v>
          </cell>
          <cell r="F521">
            <v>185790000</v>
          </cell>
        </row>
        <row r="522">
          <cell r="A522" t="str">
            <v>FPUS2</v>
          </cell>
          <cell r="D522">
            <v>5000000</v>
          </cell>
          <cell r="F522">
            <v>308825000</v>
          </cell>
        </row>
        <row r="523">
          <cell r="A523" t="str">
            <v>FPUS2</v>
          </cell>
          <cell r="D523">
            <v>3000000</v>
          </cell>
          <cell r="F523">
            <v>185220000</v>
          </cell>
        </row>
        <row r="524">
          <cell r="A524" t="str">
            <v>FPUS2</v>
          </cell>
          <cell r="D524">
            <v>3000000</v>
          </cell>
          <cell r="F524">
            <v>184680000</v>
          </cell>
        </row>
        <row r="525">
          <cell r="A525" t="str">
            <v>FPUS2</v>
          </cell>
          <cell r="D525">
            <v>1562560</v>
          </cell>
          <cell r="F525">
            <v>94970052.960000008</v>
          </cell>
        </row>
        <row r="526">
          <cell r="A526" t="str">
            <v>FPUS2</v>
          </cell>
          <cell r="D526">
            <v>2000000</v>
          </cell>
          <cell r="F526">
            <v>123905000</v>
          </cell>
        </row>
        <row r="527">
          <cell r="A527" t="str">
            <v>FPUS2</v>
          </cell>
          <cell r="D527">
            <v>3000000</v>
          </cell>
          <cell r="F527">
            <v>185857500</v>
          </cell>
        </row>
        <row r="528">
          <cell r="A528" t="str">
            <v>FPUS2</v>
          </cell>
          <cell r="D528">
            <v>3000000</v>
          </cell>
          <cell r="F528">
            <v>183540000</v>
          </cell>
        </row>
        <row r="529">
          <cell r="A529" t="str">
            <v>FPUS2</v>
          </cell>
          <cell r="D529">
            <v>2000000</v>
          </cell>
          <cell r="F529">
            <v>122380000</v>
          </cell>
        </row>
        <row r="530">
          <cell r="A530" t="str">
            <v>FPUS2</v>
          </cell>
          <cell r="D530">
            <v>5000000</v>
          </cell>
          <cell r="F530">
            <v>308475000</v>
          </cell>
        </row>
        <row r="531">
          <cell r="A531" t="str">
            <v>FPUS2</v>
          </cell>
          <cell r="D531">
            <v>5000000</v>
          </cell>
          <cell r="F531">
            <v>305700000</v>
          </cell>
        </row>
        <row r="532">
          <cell r="A532" t="str">
            <v>FPUS2</v>
          </cell>
          <cell r="D532">
            <v>5000000</v>
          </cell>
          <cell r="F532">
            <v>310100000</v>
          </cell>
        </row>
        <row r="533">
          <cell r="A533" t="str">
            <v>FPUS2</v>
          </cell>
          <cell r="D533">
            <v>378373.83</v>
          </cell>
          <cell r="F533">
            <v>22979021.069730002</v>
          </cell>
        </row>
        <row r="534">
          <cell r="A534" t="str">
            <v>FPUS2</v>
          </cell>
          <cell r="D534">
            <v>3000000</v>
          </cell>
          <cell r="F534">
            <v>184620000</v>
          </cell>
        </row>
        <row r="535">
          <cell r="A535" t="str">
            <v>FPUS2</v>
          </cell>
          <cell r="D535">
            <v>5000000</v>
          </cell>
          <cell r="F535">
            <v>309650000</v>
          </cell>
        </row>
        <row r="536">
          <cell r="A536" t="str">
            <v>FPUS2</v>
          </cell>
          <cell r="D536">
            <v>5000000</v>
          </cell>
          <cell r="F536">
            <v>308700000</v>
          </cell>
        </row>
        <row r="537">
          <cell r="A537" t="str">
            <v>FPUS2</v>
          </cell>
          <cell r="D537">
            <v>669904.54</v>
          </cell>
          <cell r="F537">
            <v>40712108.609420002</v>
          </cell>
        </row>
        <row r="538">
          <cell r="A538" t="str">
            <v>FPUS2</v>
          </cell>
          <cell r="D538">
            <v>2000000</v>
          </cell>
          <cell r="F538">
            <v>123160000</v>
          </cell>
        </row>
        <row r="539">
          <cell r="A539" t="str">
            <v>FPUS2</v>
          </cell>
          <cell r="D539">
            <v>5000000</v>
          </cell>
          <cell r="F539">
            <v>307450000</v>
          </cell>
        </row>
        <row r="540">
          <cell r="A540" t="str">
            <v>FPUS2</v>
          </cell>
          <cell r="D540">
            <v>5010000</v>
          </cell>
          <cell r="F540">
            <v>310544850</v>
          </cell>
        </row>
        <row r="541">
          <cell r="A541" t="str">
            <v>FPUS2</v>
          </cell>
          <cell r="D541">
            <v>2000000</v>
          </cell>
          <cell r="F541">
            <v>123180000</v>
          </cell>
        </row>
        <row r="542">
          <cell r="A542" t="str">
            <v>FPUS2</v>
          </cell>
          <cell r="D542">
            <v>3000000</v>
          </cell>
          <cell r="F542">
            <v>184680000</v>
          </cell>
        </row>
        <row r="543">
          <cell r="A543" t="str">
            <v>FPUS2</v>
          </cell>
          <cell r="D543">
            <v>5000000</v>
          </cell>
          <cell r="F543">
            <v>310000000</v>
          </cell>
        </row>
        <row r="544">
          <cell r="A544" t="str">
            <v>FPUS2</v>
          </cell>
          <cell r="D544">
            <v>5000000</v>
          </cell>
          <cell r="F544">
            <v>308450000</v>
          </cell>
        </row>
        <row r="545">
          <cell r="A545" t="str">
            <v>FPUS2</v>
          </cell>
          <cell r="D545">
            <v>2000000</v>
          </cell>
          <cell r="F545">
            <v>123360000</v>
          </cell>
        </row>
        <row r="546">
          <cell r="A546" t="str">
            <v>FPUS2</v>
          </cell>
          <cell r="D546">
            <v>2000000</v>
          </cell>
          <cell r="F546">
            <v>123680000</v>
          </cell>
        </row>
        <row r="547">
          <cell r="A547" t="str">
            <v>FPUS2</v>
          </cell>
          <cell r="D547">
            <v>2000000</v>
          </cell>
          <cell r="F547">
            <v>123600000</v>
          </cell>
        </row>
        <row r="548">
          <cell r="A548" t="str">
            <v>FPUS2</v>
          </cell>
          <cell r="D548">
            <v>3000000</v>
          </cell>
          <cell r="F548">
            <v>186540000</v>
          </cell>
        </row>
        <row r="549">
          <cell r="A549" t="str">
            <v>FPUS2</v>
          </cell>
          <cell r="D549">
            <v>2000000</v>
          </cell>
          <cell r="F549">
            <v>124340000</v>
          </cell>
        </row>
        <row r="550">
          <cell r="A550" t="str">
            <v>FPUS2</v>
          </cell>
          <cell r="D550">
            <v>2000000</v>
          </cell>
          <cell r="F550">
            <v>123640000</v>
          </cell>
        </row>
        <row r="551">
          <cell r="A551" t="str">
            <v>FPUS2</v>
          </cell>
          <cell r="D551">
            <v>5000000</v>
          </cell>
          <cell r="F551">
            <v>309100000</v>
          </cell>
        </row>
        <row r="552">
          <cell r="A552" t="str">
            <v>FPUS2</v>
          </cell>
          <cell r="D552">
            <v>3000000</v>
          </cell>
          <cell r="F552">
            <v>185460000</v>
          </cell>
        </row>
        <row r="553">
          <cell r="A553" t="str">
            <v>FPUS2</v>
          </cell>
          <cell r="D553">
            <v>5000000</v>
          </cell>
          <cell r="F553">
            <v>308850000</v>
          </cell>
        </row>
        <row r="554">
          <cell r="A554" t="str">
            <v>FPUS2</v>
          </cell>
          <cell r="D554">
            <v>5000000</v>
          </cell>
          <cell r="F554">
            <v>308550000</v>
          </cell>
        </row>
        <row r="555">
          <cell r="A555" t="str">
            <v>FPUS2</v>
          </cell>
          <cell r="D555">
            <v>3000000</v>
          </cell>
          <cell r="F555">
            <v>185190000</v>
          </cell>
        </row>
        <row r="556">
          <cell r="A556" t="str">
            <v>FPUS2</v>
          </cell>
          <cell r="D556">
            <v>5000000</v>
          </cell>
          <cell r="F556">
            <v>307700000</v>
          </cell>
        </row>
        <row r="557">
          <cell r="A557" t="str">
            <v>FPUS2</v>
          </cell>
          <cell r="D557">
            <v>5000000</v>
          </cell>
          <cell r="F557">
            <v>310750000</v>
          </cell>
        </row>
        <row r="558">
          <cell r="A558" t="str">
            <v>FPUS2</v>
          </cell>
          <cell r="D558">
            <v>5000000</v>
          </cell>
          <cell r="F558">
            <v>308650000</v>
          </cell>
        </row>
        <row r="559">
          <cell r="A559" t="str">
            <v>FPUS2</v>
          </cell>
          <cell r="D559">
            <v>5000000</v>
          </cell>
          <cell r="F559">
            <v>307900000</v>
          </cell>
        </row>
        <row r="560">
          <cell r="A560" t="str">
            <v>FPUS2</v>
          </cell>
          <cell r="D560">
            <v>5000000</v>
          </cell>
          <cell r="F560">
            <v>310750000</v>
          </cell>
        </row>
        <row r="561">
          <cell r="A561" t="str">
            <v>FPUS2</v>
          </cell>
          <cell r="D561">
            <v>5000000</v>
          </cell>
          <cell r="F561">
            <v>308800000</v>
          </cell>
        </row>
        <row r="562">
          <cell r="A562" t="str">
            <v>FPUS2</v>
          </cell>
          <cell r="D562">
            <v>5000000</v>
          </cell>
          <cell r="F562">
            <v>309750000</v>
          </cell>
        </row>
        <row r="563">
          <cell r="A563" t="str">
            <v>FPUS2</v>
          </cell>
          <cell r="D563">
            <v>476388.16</v>
          </cell>
          <cell r="F563">
            <v>29016802.825599998</v>
          </cell>
        </row>
        <row r="564">
          <cell r="A564" t="str">
            <v>FPUS2</v>
          </cell>
          <cell r="D564">
            <v>5000000</v>
          </cell>
          <cell r="F564">
            <v>308000000</v>
          </cell>
        </row>
        <row r="565">
          <cell r="A565" t="str">
            <v>FPUS2</v>
          </cell>
          <cell r="D565">
            <v>5010000</v>
          </cell>
          <cell r="F565">
            <v>311271300</v>
          </cell>
        </row>
        <row r="566">
          <cell r="A566" t="str">
            <v>FPUS2</v>
          </cell>
          <cell r="D566">
            <v>5000000</v>
          </cell>
          <cell r="F566">
            <v>308800000</v>
          </cell>
        </row>
        <row r="567">
          <cell r="A567" t="str">
            <v>FPUK2</v>
          </cell>
          <cell r="D567">
            <v>100000</v>
          </cell>
          <cell r="F567">
            <v>12039332.199999999</v>
          </cell>
        </row>
        <row r="568">
          <cell r="A568" t="str">
            <v>FPUK2</v>
          </cell>
          <cell r="D568">
            <v>2381645</v>
          </cell>
          <cell r="F568">
            <v>283288949.07526499</v>
          </cell>
        </row>
        <row r="569">
          <cell r="A569" t="str">
            <v>FPUK1</v>
          </cell>
          <cell r="D569">
            <v>500000</v>
          </cell>
          <cell r="F569">
            <v>59362070</v>
          </cell>
        </row>
        <row r="570">
          <cell r="A570" t="str">
            <v>FPUK1</v>
          </cell>
          <cell r="D570">
            <v>40000</v>
          </cell>
          <cell r="F570">
            <v>4749936.04</v>
          </cell>
        </row>
        <row r="571">
          <cell r="A571" t="str">
            <v>FPUK1</v>
          </cell>
          <cell r="D571">
            <v>200000</v>
          </cell>
          <cell r="F571">
            <v>23752106.399999999</v>
          </cell>
        </row>
        <row r="572">
          <cell r="A572" t="str">
            <v>FPUK1</v>
          </cell>
          <cell r="D572">
            <v>70000</v>
          </cell>
          <cell r="F572">
            <v>8334890.6900000004</v>
          </cell>
        </row>
        <row r="573">
          <cell r="A573" t="str">
            <v>FPUK1</v>
          </cell>
          <cell r="D573">
            <v>100000</v>
          </cell>
          <cell r="F573">
            <v>11902134.4</v>
          </cell>
        </row>
        <row r="574">
          <cell r="A574" t="str">
            <v>FPUK1</v>
          </cell>
          <cell r="D574">
            <v>200000</v>
          </cell>
          <cell r="F574">
            <v>23786072.600000001</v>
          </cell>
        </row>
        <row r="575">
          <cell r="A575" t="str">
            <v>FPUK1</v>
          </cell>
          <cell r="D575">
            <v>100000</v>
          </cell>
          <cell r="F575">
            <v>11913052.1</v>
          </cell>
        </row>
        <row r="576">
          <cell r="A576" t="str">
            <v>FPUK1</v>
          </cell>
          <cell r="D576">
            <v>350000</v>
          </cell>
          <cell r="F576">
            <v>41697805.450000003</v>
          </cell>
        </row>
        <row r="577">
          <cell r="A577" t="str">
            <v>FPUK1</v>
          </cell>
          <cell r="D577">
            <v>16000</v>
          </cell>
          <cell r="F577">
            <v>1905117.888</v>
          </cell>
        </row>
        <row r="578">
          <cell r="A578" t="str">
            <v>FPUK1</v>
          </cell>
          <cell r="D578">
            <v>400000</v>
          </cell>
          <cell r="F578">
            <v>47632799.200000003</v>
          </cell>
        </row>
        <row r="579">
          <cell r="A579" t="str">
            <v>FPUK2</v>
          </cell>
          <cell r="D579">
            <v>3500000</v>
          </cell>
          <cell r="F579">
            <v>416702079.5</v>
          </cell>
        </row>
        <row r="580">
          <cell r="A580" t="str">
            <v>FPUK1</v>
          </cell>
          <cell r="D580">
            <v>70000</v>
          </cell>
          <cell r="F580">
            <v>8337575.6800000006</v>
          </cell>
        </row>
        <row r="581">
          <cell r="A581" t="str">
            <v>FPUK1</v>
          </cell>
          <cell r="D581">
            <v>50000</v>
          </cell>
          <cell r="F581">
            <v>5956321</v>
          </cell>
        </row>
        <row r="582">
          <cell r="A582" t="str">
            <v>FPUK1</v>
          </cell>
          <cell r="D582">
            <v>300000</v>
          </cell>
          <cell r="F582">
            <v>35728827.899999999</v>
          </cell>
        </row>
        <row r="583">
          <cell r="A583" t="str">
            <v>FPUK1</v>
          </cell>
          <cell r="D583">
            <v>100000</v>
          </cell>
          <cell r="F583">
            <v>11918101</v>
          </cell>
        </row>
        <row r="584">
          <cell r="A584" t="str">
            <v>FPUK2</v>
          </cell>
          <cell r="D584">
            <v>2000000</v>
          </cell>
          <cell r="F584">
            <v>238334556</v>
          </cell>
        </row>
        <row r="585">
          <cell r="A585" t="str">
            <v>FPUK2</v>
          </cell>
          <cell r="D585">
            <v>2000000</v>
          </cell>
          <cell r="F585">
            <v>238353368</v>
          </cell>
        </row>
        <row r="586">
          <cell r="A586" t="str">
            <v>FPUK1</v>
          </cell>
          <cell r="D586">
            <v>1000000</v>
          </cell>
          <cell r="F586">
            <v>118941702</v>
          </cell>
        </row>
        <row r="587">
          <cell r="A587" t="str">
            <v>FPUK2</v>
          </cell>
          <cell r="D587">
            <v>80000</v>
          </cell>
          <cell r="F587">
            <v>9561490</v>
          </cell>
        </row>
        <row r="588">
          <cell r="A588" t="str">
            <v>FPUK2</v>
          </cell>
          <cell r="D588">
            <v>100000</v>
          </cell>
          <cell r="F588">
            <v>11952317.700000001</v>
          </cell>
        </row>
        <row r="589">
          <cell r="A589" t="str">
            <v>FPUK2</v>
          </cell>
          <cell r="D589">
            <v>100000</v>
          </cell>
          <cell r="F589">
            <v>11929102.199999999</v>
          </cell>
        </row>
        <row r="590">
          <cell r="A590" t="str">
            <v>FPUK2</v>
          </cell>
          <cell r="D590">
            <v>100000</v>
          </cell>
          <cell r="F590">
            <v>11934868.199999999</v>
          </cell>
        </row>
        <row r="591">
          <cell r="A591" t="str">
            <v>FPUK2</v>
          </cell>
          <cell r="D591">
            <v>5500000</v>
          </cell>
          <cell r="F591">
            <v>642541894.5</v>
          </cell>
        </row>
        <row r="592">
          <cell r="A592" t="str">
            <v>FPUK2</v>
          </cell>
          <cell r="D592">
            <v>100000</v>
          </cell>
          <cell r="F592">
            <v>11713745</v>
          </cell>
        </row>
        <row r="593">
          <cell r="A593" t="str">
            <v>FPUK2</v>
          </cell>
          <cell r="D593">
            <v>1000000</v>
          </cell>
          <cell r="F593">
            <v>118693288</v>
          </cell>
        </row>
        <row r="594">
          <cell r="A594" t="str">
            <v>FPUK2</v>
          </cell>
          <cell r="D594">
            <v>5000000</v>
          </cell>
          <cell r="F594">
            <v>592055185</v>
          </cell>
        </row>
        <row r="595">
          <cell r="A595" t="str">
            <v>FPUK2</v>
          </cell>
          <cell r="D595">
            <v>100000</v>
          </cell>
          <cell r="F595">
            <v>11838074.199999999</v>
          </cell>
        </row>
        <row r="596">
          <cell r="A596" t="str">
            <v>FPUK2</v>
          </cell>
          <cell r="D596">
            <v>100000</v>
          </cell>
          <cell r="F596">
            <v>11846809.399999999</v>
          </cell>
        </row>
        <row r="597">
          <cell r="A597" t="str">
            <v>FPUK2</v>
          </cell>
          <cell r="D597">
            <v>100000</v>
          </cell>
          <cell r="F597">
            <v>11957821.9</v>
          </cell>
        </row>
        <row r="598">
          <cell r="A598" t="str">
            <v>FPUK2</v>
          </cell>
          <cell r="D598">
            <v>150000</v>
          </cell>
          <cell r="F598">
            <v>17874282.300000001</v>
          </cell>
        </row>
        <row r="599">
          <cell r="A599" t="str">
            <v>FPUK2</v>
          </cell>
          <cell r="D599">
            <v>100000</v>
          </cell>
          <cell r="F599">
            <v>12043575.6</v>
          </cell>
        </row>
        <row r="600">
          <cell r="A600" t="str">
            <v>FPUK2</v>
          </cell>
          <cell r="D600">
            <v>100000</v>
          </cell>
          <cell r="F600">
            <v>12039322.9</v>
          </cell>
        </row>
        <row r="601">
          <cell r="A601" t="str">
            <v>FPSF1</v>
          </cell>
          <cell r="D601">
            <v>7026.56</v>
          </cell>
          <cell r="F601">
            <v>349999.98016000004</v>
          </cell>
        </row>
        <row r="602">
          <cell r="A602" t="str">
            <v>FPSF1</v>
          </cell>
          <cell r="D602">
            <v>304050</v>
          </cell>
          <cell r="F602">
            <v>15163750.0437</v>
          </cell>
        </row>
        <row r="603">
          <cell r="A603" t="str">
            <v>FPSF1</v>
          </cell>
          <cell r="D603">
            <v>362550</v>
          </cell>
          <cell r="F603">
            <v>18196500.153450001</v>
          </cell>
        </row>
        <row r="604">
          <cell r="A604" t="str">
            <v>FPSF2</v>
          </cell>
          <cell r="D604">
            <v>50000</v>
          </cell>
          <cell r="F604">
            <v>2506647.2999999998</v>
          </cell>
        </row>
        <row r="605">
          <cell r="A605" t="str">
            <v>FPSF2</v>
          </cell>
          <cell r="D605">
            <v>801303.75</v>
          </cell>
          <cell r="F605">
            <v>39489124.624998748</v>
          </cell>
        </row>
        <row r="606">
          <cell r="A606" t="str">
            <v>FPJY1</v>
          </cell>
          <cell r="D606">
            <v>29490000</v>
          </cell>
          <cell r="F606">
            <v>15163492.589999998</v>
          </cell>
        </row>
        <row r="607">
          <cell r="A607" t="str">
            <v>FPJY1</v>
          </cell>
          <cell r="D607">
            <v>59010000</v>
          </cell>
          <cell r="F607">
            <v>30327009.300000001</v>
          </cell>
        </row>
        <row r="608">
          <cell r="A608" t="str">
            <v>FPJY1</v>
          </cell>
          <cell r="D608">
            <v>58715000</v>
          </cell>
          <cell r="F608">
            <v>30327471.799999997</v>
          </cell>
        </row>
        <row r="609">
          <cell r="A609" t="str">
            <v>FPJY1</v>
          </cell>
          <cell r="D609">
            <v>58610000</v>
          </cell>
          <cell r="F609">
            <v>30327510.059999999</v>
          </cell>
        </row>
        <row r="610">
          <cell r="A610" t="str">
            <v>FPJY2</v>
          </cell>
          <cell r="D610">
            <v>50000000</v>
          </cell>
          <cell r="F610">
            <v>25812700</v>
          </cell>
        </row>
        <row r="611">
          <cell r="A611" t="str">
            <v>FPJY2</v>
          </cell>
          <cell r="D611">
            <v>50000000</v>
          </cell>
          <cell r="F611">
            <v>25827600</v>
          </cell>
        </row>
        <row r="612">
          <cell r="A612" t="str">
            <v>FPJY2</v>
          </cell>
          <cell r="D612">
            <v>30000000</v>
          </cell>
          <cell r="F612">
            <v>15837660</v>
          </cell>
        </row>
        <row r="613">
          <cell r="A613" t="str">
            <v>FPJY2</v>
          </cell>
          <cell r="D613">
            <v>5000000</v>
          </cell>
          <cell r="F613">
            <v>2633654.9999999995</v>
          </cell>
        </row>
        <row r="614">
          <cell r="A614" t="str">
            <v>FPJY2</v>
          </cell>
          <cell r="D614">
            <v>120090000</v>
          </cell>
          <cell r="F614">
            <v>60769502.969999991</v>
          </cell>
        </row>
        <row r="615">
          <cell r="A615" t="str">
            <v>FPJY2</v>
          </cell>
          <cell r="D615">
            <v>118780000</v>
          </cell>
          <cell r="F615">
            <v>60769510.920000002</v>
          </cell>
        </row>
        <row r="616">
          <cell r="A616" t="str">
            <v>FPEU2</v>
          </cell>
          <cell r="D616">
            <v>100000</v>
          </cell>
          <cell r="F616">
            <v>8171736.0999999996</v>
          </cell>
        </row>
        <row r="617">
          <cell r="A617" t="str">
            <v>FPEU2</v>
          </cell>
          <cell r="D617">
            <v>300000</v>
          </cell>
          <cell r="F617">
            <v>24506454.300000001</v>
          </cell>
        </row>
        <row r="618">
          <cell r="A618" t="str">
            <v>FPEU2</v>
          </cell>
          <cell r="D618">
            <v>1000000</v>
          </cell>
          <cell r="F618">
            <v>78873475</v>
          </cell>
        </row>
        <row r="619">
          <cell r="A619" t="str">
            <v>FPEU1</v>
          </cell>
          <cell r="D619">
            <v>100000</v>
          </cell>
          <cell r="F619">
            <v>8073047.4000000004</v>
          </cell>
        </row>
        <row r="620">
          <cell r="A620" t="str">
            <v>FPEU1</v>
          </cell>
          <cell r="D620">
            <v>500000</v>
          </cell>
          <cell r="F620">
            <v>40365237</v>
          </cell>
        </row>
        <row r="621">
          <cell r="A621" t="str">
            <v>FPEU2</v>
          </cell>
          <cell r="D621">
            <v>950000</v>
          </cell>
          <cell r="F621">
            <v>76953246.150000006</v>
          </cell>
        </row>
        <row r="622">
          <cell r="A622" t="str">
            <v>FPEU1</v>
          </cell>
          <cell r="D622">
            <v>50000</v>
          </cell>
          <cell r="F622">
            <v>4036523.7</v>
          </cell>
        </row>
        <row r="623">
          <cell r="A623" t="str">
            <v>FPEU1</v>
          </cell>
          <cell r="D623">
            <v>50000</v>
          </cell>
          <cell r="F623">
            <v>4034400.8000000003</v>
          </cell>
        </row>
        <row r="624">
          <cell r="A624" t="str">
            <v>FPEU1</v>
          </cell>
          <cell r="D624">
            <v>500000</v>
          </cell>
          <cell r="F624">
            <v>40316714</v>
          </cell>
        </row>
        <row r="625">
          <cell r="A625" t="str">
            <v>FPEU1</v>
          </cell>
          <cell r="D625">
            <v>500000</v>
          </cell>
          <cell r="F625">
            <v>40407695</v>
          </cell>
        </row>
        <row r="626">
          <cell r="A626" t="str">
            <v>FPEU1</v>
          </cell>
          <cell r="D626">
            <v>125000</v>
          </cell>
          <cell r="F626">
            <v>10103440</v>
          </cell>
        </row>
        <row r="627">
          <cell r="A627" t="str">
            <v>FPEU2</v>
          </cell>
          <cell r="D627">
            <v>2900000</v>
          </cell>
          <cell r="F627">
            <v>234909909.29999998</v>
          </cell>
        </row>
        <row r="628">
          <cell r="A628" t="str">
            <v>FPEU1</v>
          </cell>
          <cell r="D628">
            <v>100000</v>
          </cell>
          <cell r="F628">
            <v>8088817.4000000004</v>
          </cell>
        </row>
        <row r="629">
          <cell r="A629" t="str">
            <v>FPEU1</v>
          </cell>
          <cell r="D629">
            <v>100000</v>
          </cell>
          <cell r="F629">
            <v>8094276.2999999998</v>
          </cell>
        </row>
        <row r="630">
          <cell r="A630" t="str">
            <v>FPEU1</v>
          </cell>
          <cell r="D630">
            <v>500000</v>
          </cell>
          <cell r="F630">
            <v>40431956.5</v>
          </cell>
        </row>
        <row r="631">
          <cell r="A631" t="str">
            <v>FPEU1</v>
          </cell>
          <cell r="D631">
            <v>500000</v>
          </cell>
          <cell r="F631">
            <v>40401629.5</v>
          </cell>
        </row>
        <row r="632">
          <cell r="A632" t="str">
            <v>FPEU1</v>
          </cell>
          <cell r="D632">
            <v>17000</v>
          </cell>
          <cell r="F632">
            <v>1376130.0760000001</v>
          </cell>
        </row>
        <row r="633">
          <cell r="A633" t="str">
            <v>FPEU1</v>
          </cell>
          <cell r="D633">
            <v>75000</v>
          </cell>
          <cell r="F633">
            <v>6068987.625</v>
          </cell>
        </row>
        <row r="634">
          <cell r="A634" t="str">
            <v>FPEU1</v>
          </cell>
          <cell r="D634">
            <v>1500000</v>
          </cell>
          <cell r="F634">
            <v>121397950.5</v>
          </cell>
        </row>
        <row r="635">
          <cell r="A635" t="str">
            <v>FPEU1</v>
          </cell>
          <cell r="D635">
            <v>1000000</v>
          </cell>
          <cell r="F635">
            <v>80925901</v>
          </cell>
        </row>
        <row r="636">
          <cell r="A636" t="str">
            <v>FPEU1</v>
          </cell>
          <cell r="D636">
            <v>75000</v>
          </cell>
          <cell r="F636">
            <v>6064438.5750000002</v>
          </cell>
        </row>
        <row r="637">
          <cell r="A637" t="str">
            <v>FPEU1</v>
          </cell>
          <cell r="D637">
            <v>100000</v>
          </cell>
          <cell r="F637">
            <v>8077426.4000000004</v>
          </cell>
        </row>
        <row r="638">
          <cell r="A638" t="str">
            <v>FPEU1</v>
          </cell>
          <cell r="D638">
            <v>150000</v>
          </cell>
          <cell r="F638">
            <v>12117959.25</v>
          </cell>
        </row>
        <row r="639">
          <cell r="A639" t="str">
            <v>FPEU1</v>
          </cell>
          <cell r="D639">
            <v>100000</v>
          </cell>
          <cell r="F639">
            <v>8082278.7999999998</v>
          </cell>
        </row>
        <row r="640">
          <cell r="A640" t="str">
            <v>FPEU1</v>
          </cell>
          <cell r="D640">
            <v>300000</v>
          </cell>
          <cell r="F640">
            <v>24246836.400000002</v>
          </cell>
        </row>
        <row r="641">
          <cell r="A641" t="str">
            <v>FPEU2</v>
          </cell>
          <cell r="D641">
            <v>1500000</v>
          </cell>
          <cell r="F641">
            <v>121752781.5</v>
          </cell>
        </row>
        <row r="642">
          <cell r="A642" t="str">
            <v>FPEU2</v>
          </cell>
          <cell r="D642">
            <v>1000000</v>
          </cell>
          <cell r="F642">
            <v>80853115</v>
          </cell>
        </row>
        <row r="643">
          <cell r="A643" t="str">
            <v>FPEU1</v>
          </cell>
          <cell r="D643">
            <v>150000</v>
          </cell>
          <cell r="F643">
            <v>12117049.35</v>
          </cell>
        </row>
        <row r="644">
          <cell r="A644" t="str">
            <v>FPEU2</v>
          </cell>
          <cell r="D644">
            <v>100000</v>
          </cell>
          <cell r="F644">
            <v>8109573.5000000009</v>
          </cell>
        </row>
        <row r="645">
          <cell r="A645" t="str">
            <v>FPEU2</v>
          </cell>
          <cell r="D645">
            <v>200000</v>
          </cell>
          <cell r="F645">
            <v>16237343.6</v>
          </cell>
        </row>
        <row r="646">
          <cell r="A646" t="str">
            <v>FPEU2</v>
          </cell>
          <cell r="D646">
            <v>100000</v>
          </cell>
          <cell r="F646">
            <v>8135144.0999999996</v>
          </cell>
        </row>
        <row r="647">
          <cell r="A647" t="str">
            <v>FPEU2</v>
          </cell>
          <cell r="D647">
            <v>1000000</v>
          </cell>
          <cell r="F647">
            <v>80981137</v>
          </cell>
        </row>
        <row r="648">
          <cell r="A648" t="str">
            <v>FPEU1</v>
          </cell>
          <cell r="D648">
            <v>2000000</v>
          </cell>
          <cell r="F648">
            <v>161986556</v>
          </cell>
        </row>
        <row r="649">
          <cell r="A649" t="str">
            <v>FPEU2</v>
          </cell>
          <cell r="D649">
            <v>100000</v>
          </cell>
          <cell r="F649">
            <v>8075602.7999999998</v>
          </cell>
        </row>
        <row r="650">
          <cell r="A650" t="str">
            <v>FPEU2</v>
          </cell>
          <cell r="D650">
            <v>100000</v>
          </cell>
          <cell r="F650">
            <v>8093204.5999999996</v>
          </cell>
        </row>
        <row r="651">
          <cell r="A651" t="str">
            <v>FPEU2</v>
          </cell>
          <cell r="D651">
            <v>50000</v>
          </cell>
          <cell r="F651">
            <v>4057697.35</v>
          </cell>
        </row>
        <row r="652">
          <cell r="A652" t="str">
            <v>FPEU2</v>
          </cell>
          <cell r="D652">
            <v>200000</v>
          </cell>
          <cell r="F652">
            <v>16330327.600000001</v>
          </cell>
        </row>
        <row r="653">
          <cell r="A653" t="str">
            <v>FPEU2</v>
          </cell>
          <cell r="D653">
            <v>600000</v>
          </cell>
          <cell r="F653">
            <v>48783409.200000003</v>
          </cell>
        </row>
        <row r="654">
          <cell r="A654" t="str">
            <v>FPEU2</v>
          </cell>
          <cell r="D654">
            <v>60000</v>
          </cell>
          <cell r="F654">
            <v>4849527.42</v>
          </cell>
        </row>
        <row r="655">
          <cell r="A655" t="str">
            <v>FPEU2</v>
          </cell>
          <cell r="D655">
            <v>225000</v>
          </cell>
          <cell r="F655">
            <v>18198019.125</v>
          </cell>
        </row>
        <row r="656">
          <cell r="A656" t="str">
            <v>FPEU2</v>
          </cell>
          <cell r="D656">
            <v>100000</v>
          </cell>
          <cell r="F656">
            <v>8111680.6999999993</v>
          </cell>
        </row>
        <row r="657">
          <cell r="A657" t="str">
            <v>FPEU2</v>
          </cell>
          <cell r="D657">
            <v>200000</v>
          </cell>
          <cell r="F657">
            <v>16267064</v>
          </cell>
        </row>
        <row r="658">
          <cell r="A658" t="str">
            <v>FPEU2</v>
          </cell>
          <cell r="D658">
            <v>40000</v>
          </cell>
          <cell r="F658">
            <v>3247585.8</v>
          </cell>
        </row>
        <row r="659">
          <cell r="A659" t="str">
            <v>FPEU2</v>
          </cell>
          <cell r="D659">
            <v>65000</v>
          </cell>
          <cell r="F659">
            <v>5272592.4550000001</v>
          </cell>
        </row>
        <row r="660">
          <cell r="A660" t="str">
            <v>FPEU2</v>
          </cell>
          <cell r="D660">
            <v>40000</v>
          </cell>
          <cell r="F660">
            <v>3234824.4</v>
          </cell>
        </row>
        <row r="661">
          <cell r="A661" t="str">
            <v>FPEU2</v>
          </cell>
          <cell r="D661">
            <v>80000</v>
          </cell>
          <cell r="F661">
            <v>6478389.6000000006</v>
          </cell>
        </row>
        <row r="662">
          <cell r="A662" t="str">
            <v>FPEU2</v>
          </cell>
          <cell r="D662">
            <v>60000</v>
          </cell>
          <cell r="F662">
            <v>4851872.4000000004</v>
          </cell>
        </row>
        <row r="663">
          <cell r="A663" t="str">
            <v>FPEU2</v>
          </cell>
          <cell r="D663">
            <v>500000</v>
          </cell>
          <cell r="F663">
            <v>40526807.5</v>
          </cell>
        </row>
        <row r="664">
          <cell r="A664" t="str">
            <v>FPEU2</v>
          </cell>
          <cell r="D664">
            <v>210000</v>
          </cell>
          <cell r="F664">
            <v>17127422.969999999</v>
          </cell>
        </row>
        <row r="665">
          <cell r="A665" t="str">
            <v>FPEU2</v>
          </cell>
          <cell r="D665">
            <v>1000000</v>
          </cell>
          <cell r="F665">
            <v>80991510</v>
          </cell>
        </row>
        <row r="666">
          <cell r="A666" t="str">
            <v>FPEU2</v>
          </cell>
          <cell r="D666">
            <v>200000</v>
          </cell>
          <cell r="F666">
            <v>16243835.200000001</v>
          </cell>
        </row>
        <row r="667">
          <cell r="A667" t="str">
            <v>FPEU2</v>
          </cell>
          <cell r="D667">
            <v>300000</v>
          </cell>
          <cell r="F667">
            <v>24363931.5</v>
          </cell>
        </row>
        <row r="668">
          <cell r="A668" t="str">
            <v>FPEU2</v>
          </cell>
          <cell r="D668">
            <v>200000</v>
          </cell>
          <cell r="F668">
            <v>16255977.4</v>
          </cell>
        </row>
        <row r="669">
          <cell r="A669" t="str">
            <v>FPEU2</v>
          </cell>
          <cell r="D669">
            <v>1000000</v>
          </cell>
          <cell r="F669">
            <v>80478152</v>
          </cell>
        </row>
        <row r="670">
          <cell r="A670" t="str">
            <v>FPEU2</v>
          </cell>
          <cell r="D670">
            <v>100000</v>
          </cell>
          <cell r="F670">
            <v>8010234.8000000007</v>
          </cell>
        </row>
        <row r="671">
          <cell r="A671" t="str">
            <v>FPEU2</v>
          </cell>
          <cell r="D671">
            <v>1500000</v>
          </cell>
          <cell r="F671">
            <v>120711432</v>
          </cell>
        </row>
        <row r="672">
          <cell r="A672" t="str">
            <v>FPEU2</v>
          </cell>
          <cell r="D672">
            <v>60000</v>
          </cell>
          <cell r="F672">
            <v>4795574.6999999993</v>
          </cell>
        </row>
        <row r="673">
          <cell r="A673" t="str">
            <v>FPEU2</v>
          </cell>
          <cell r="D673">
            <v>100000</v>
          </cell>
          <cell r="F673">
            <v>8017323.7000000002</v>
          </cell>
        </row>
        <row r="674">
          <cell r="A674" t="str">
            <v>FPEU2</v>
          </cell>
          <cell r="D674">
            <v>100000</v>
          </cell>
          <cell r="F674">
            <v>8026432.2000000011</v>
          </cell>
        </row>
        <row r="675">
          <cell r="A675" t="str">
            <v>FPEU2</v>
          </cell>
          <cell r="D675">
            <v>100000</v>
          </cell>
          <cell r="F675">
            <v>8034326.2999999989</v>
          </cell>
        </row>
        <row r="676">
          <cell r="A676" t="str">
            <v>FPEU2</v>
          </cell>
          <cell r="D676">
            <v>250000</v>
          </cell>
          <cell r="F676">
            <v>19996413.25</v>
          </cell>
        </row>
        <row r="677">
          <cell r="A677" t="str">
            <v>FPEU2</v>
          </cell>
          <cell r="D677">
            <v>150000</v>
          </cell>
          <cell r="F677">
            <v>11984806.800000001</v>
          </cell>
        </row>
        <row r="678">
          <cell r="A678" t="str">
            <v>FPEU2</v>
          </cell>
          <cell r="D678">
            <v>100000</v>
          </cell>
          <cell r="F678">
            <v>8018708.9000000004</v>
          </cell>
        </row>
        <row r="679">
          <cell r="A679" t="str">
            <v>FPEU2</v>
          </cell>
          <cell r="D679">
            <v>500000</v>
          </cell>
          <cell r="F679">
            <v>40029000</v>
          </cell>
        </row>
        <row r="680">
          <cell r="A680" t="str">
            <v>FPEU2</v>
          </cell>
          <cell r="D680">
            <v>100000</v>
          </cell>
          <cell r="F680">
            <v>8019749.5</v>
          </cell>
        </row>
        <row r="681">
          <cell r="A681" t="str">
            <v>FPEU2</v>
          </cell>
          <cell r="D681">
            <v>200000</v>
          </cell>
          <cell r="F681">
            <v>16028582</v>
          </cell>
        </row>
        <row r="682">
          <cell r="A682" t="str">
            <v>FPEU2</v>
          </cell>
          <cell r="D682">
            <v>250000</v>
          </cell>
          <cell r="F682">
            <v>20128218.75</v>
          </cell>
        </row>
        <row r="683">
          <cell r="A683" t="str">
            <v>FPEU2</v>
          </cell>
          <cell r="D683">
            <v>325000</v>
          </cell>
          <cell r="F683">
            <v>25931930.050000001</v>
          </cell>
        </row>
        <row r="684">
          <cell r="A684" t="str">
            <v>FPEU2</v>
          </cell>
          <cell r="D684">
            <v>100000</v>
          </cell>
          <cell r="F684">
            <v>7987249.7999999989</v>
          </cell>
        </row>
        <row r="685">
          <cell r="A685" t="str">
            <v>FPEU2</v>
          </cell>
          <cell r="D685">
            <v>250000</v>
          </cell>
          <cell r="F685">
            <v>20066385.75</v>
          </cell>
        </row>
        <row r="686">
          <cell r="A686" t="str">
            <v>FPEU2</v>
          </cell>
          <cell r="D686">
            <v>100000</v>
          </cell>
          <cell r="F686">
            <v>8049648.7999999998</v>
          </cell>
        </row>
        <row r="687">
          <cell r="A687" t="str">
            <v>FPEU2</v>
          </cell>
          <cell r="D687">
            <v>1000000</v>
          </cell>
          <cell r="F687">
            <v>80441790</v>
          </cell>
        </row>
        <row r="688">
          <cell r="A688" t="str">
            <v>FPEU2</v>
          </cell>
          <cell r="D688">
            <v>175000</v>
          </cell>
          <cell r="F688">
            <v>13950696.024999999</v>
          </cell>
        </row>
        <row r="689">
          <cell r="A689" t="str">
            <v>FPEU2</v>
          </cell>
          <cell r="D689">
            <v>150000</v>
          </cell>
          <cell r="F689">
            <v>12037718.250000002</v>
          </cell>
        </row>
        <row r="690">
          <cell r="A690" t="str">
            <v>FPEU2</v>
          </cell>
          <cell r="D690">
            <v>100000</v>
          </cell>
          <cell r="F690">
            <v>8005260</v>
          </cell>
        </row>
        <row r="691">
          <cell r="A691" t="str">
            <v>FPEU2</v>
          </cell>
          <cell r="D691">
            <v>150000</v>
          </cell>
          <cell r="F691">
            <v>11971771.949999999</v>
          </cell>
        </row>
        <row r="692">
          <cell r="A692" t="str">
            <v>FPEU2</v>
          </cell>
          <cell r="D692">
            <v>100000</v>
          </cell>
          <cell r="F692">
            <v>7938651.5999999996</v>
          </cell>
        </row>
        <row r="693">
          <cell r="A693" t="str">
            <v>FPEU2</v>
          </cell>
          <cell r="D693">
            <v>350000</v>
          </cell>
          <cell r="F693">
            <v>27696003.649999999</v>
          </cell>
        </row>
        <row r="694">
          <cell r="A694" t="str">
            <v>FPEU2</v>
          </cell>
          <cell r="D694">
            <v>100000</v>
          </cell>
          <cell r="F694">
            <v>7951426.2000000002</v>
          </cell>
        </row>
        <row r="695">
          <cell r="A695" t="str">
            <v>FPEU2</v>
          </cell>
          <cell r="D695">
            <v>100000</v>
          </cell>
          <cell r="F695">
            <v>7938140.5999999996</v>
          </cell>
        </row>
        <row r="696">
          <cell r="A696" t="str">
            <v>FPEU2</v>
          </cell>
          <cell r="D696">
            <v>100000</v>
          </cell>
          <cell r="F696">
            <v>7944212.2999999998</v>
          </cell>
        </row>
        <row r="697">
          <cell r="A697" t="str">
            <v>FPEU2</v>
          </cell>
          <cell r="D697">
            <v>100000</v>
          </cell>
          <cell r="F697">
            <v>7936953.8000000007</v>
          </cell>
        </row>
        <row r="698">
          <cell r="A698" t="str">
            <v>FPEU2</v>
          </cell>
          <cell r="D698">
            <v>300000</v>
          </cell>
          <cell r="F698">
            <v>23863733.999999996</v>
          </cell>
        </row>
        <row r="699">
          <cell r="A699" t="str">
            <v>FPEU2</v>
          </cell>
          <cell r="D699">
            <v>200000</v>
          </cell>
          <cell r="F699">
            <v>15870983.200000001</v>
          </cell>
        </row>
        <row r="700">
          <cell r="A700" t="str">
            <v>FPEU2</v>
          </cell>
          <cell r="D700">
            <v>1500000</v>
          </cell>
          <cell r="F700">
            <v>119121045</v>
          </cell>
        </row>
        <row r="701">
          <cell r="A701" t="str">
            <v>FPEU2</v>
          </cell>
          <cell r="D701">
            <v>6000000</v>
          </cell>
          <cell r="F701">
            <v>476460426</v>
          </cell>
        </row>
        <row r="702">
          <cell r="A702" t="str">
            <v>FPED1</v>
          </cell>
          <cell r="D702">
            <v>600000</v>
          </cell>
          <cell r="F702">
            <v>9917220.6000000015</v>
          </cell>
        </row>
        <row r="703">
          <cell r="A703" t="str">
            <v>FPED1</v>
          </cell>
          <cell r="D703">
            <v>650000</v>
          </cell>
          <cell r="F703">
            <v>10742020.250000002</v>
          </cell>
        </row>
        <row r="704">
          <cell r="A704" t="str">
            <v>FPED2</v>
          </cell>
          <cell r="D704">
            <v>525000</v>
          </cell>
          <cell r="F704">
            <v>8679475.875</v>
          </cell>
        </row>
        <row r="705">
          <cell r="A705" t="str">
            <v>FPED2</v>
          </cell>
          <cell r="D705">
            <v>500000</v>
          </cell>
          <cell r="F705">
            <v>8264272.5000000009</v>
          </cell>
        </row>
        <row r="706">
          <cell r="A706" t="str">
            <v>FPED2</v>
          </cell>
          <cell r="D706">
            <v>650000</v>
          </cell>
          <cell r="F706">
            <v>10742716.4</v>
          </cell>
        </row>
        <row r="707">
          <cell r="A707" t="str">
            <v>FPED2</v>
          </cell>
          <cell r="D707">
            <v>1700000</v>
          </cell>
          <cell r="F707">
            <v>28187176.399999999</v>
          </cell>
        </row>
        <row r="708">
          <cell r="A708" t="str">
            <v>FPDK1</v>
          </cell>
          <cell r="D708">
            <v>900000</v>
          </cell>
          <cell r="F708">
            <v>9767311.1999999993</v>
          </cell>
        </row>
        <row r="709">
          <cell r="A709" t="str">
            <v>FPCD1</v>
          </cell>
          <cell r="D709">
            <v>80000</v>
          </cell>
          <cell r="F709">
            <v>4204783.3600000003</v>
          </cell>
        </row>
        <row r="710">
          <cell r="A710" t="str">
            <v>FPCD1</v>
          </cell>
          <cell r="D710">
            <v>100000</v>
          </cell>
          <cell r="F710">
            <v>5246885.8</v>
          </cell>
        </row>
        <row r="711">
          <cell r="A711" t="str">
            <v>FPCD2</v>
          </cell>
          <cell r="D711">
            <v>100000</v>
          </cell>
          <cell r="F711">
            <v>5257025.3</v>
          </cell>
        </row>
        <row r="712">
          <cell r="A712" t="str">
            <v>FPCD2</v>
          </cell>
          <cell r="D712">
            <v>100000</v>
          </cell>
          <cell r="F712">
            <v>5161411.3000000007</v>
          </cell>
        </row>
      </sheetData>
      <sheetData sheetId="4" refreshError="1">
        <row r="1">
          <cell r="A1" t="str">
            <v>Cur/P/S</v>
          </cell>
          <cell r="D1" t="str">
            <v xml:space="preserve">Fc Amount </v>
          </cell>
          <cell r="F1" t="str">
            <v xml:space="preserve">Eqvt. Pkr </v>
          </cell>
        </row>
        <row r="2">
          <cell r="A2" t="str">
            <v>FSEU2</v>
          </cell>
          <cell r="D2">
            <v>846654</v>
          </cell>
          <cell r="F2">
            <v>69002301</v>
          </cell>
        </row>
        <row r="3">
          <cell r="A3" t="str">
            <v>FSEU2</v>
          </cell>
          <cell r="D3">
            <v>662875</v>
          </cell>
          <cell r="F3">
            <v>54249027.125</v>
          </cell>
        </row>
        <row r="4">
          <cell r="A4" t="str">
            <v>FSEU2</v>
          </cell>
          <cell r="D4">
            <v>1400000</v>
          </cell>
          <cell r="F4">
            <v>114730000</v>
          </cell>
        </row>
        <row r="5">
          <cell r="A5" t="str">
            <v>FSEU2</v>
          </cell>
          <cell r="D5">
            <v>7422000</v>
          </cell>
          <cell r="F5">
            <v>612323906.39999998</v>
          </cell>
        </row>
        <row r="6">
          <cell r="A6" t="str">
            <v>FSJY2</v>
          </cell>
          <cell r="D6">
            <v>115900000</v>
          </cell>
          <cell r="F6">
            <v>62065609.000000007</v>
          </cell>
        </row>
        <row r="7">
          <cell r="A7" t="str">
            <v>FSJY2</v>
          </cell>
          <cell r="D7">
            <v>6363738</v>
          </cell>
          <cell r="F7">
            <v>3281385.1348440005</v>
          </cell>
        </row>
        <row r="8">
          <cell r="A8" t="str">
            <v>FSJY2</v>
          </cell>
          <cell r="D8">
            <v>6363738</v>
          </cell>
          <cell r="F8">
            <v>3284439.729084</v>
          </cell>
        </row>
        <row r="9">
          <cell r="A9" t="str">
            <v>FSJY2</v>
          </cell>
          <cell r="D9">
            <v>11027262</v>
          </cell>
          <cell r="F9">
            <v>5691368.4089159993</v>
          </cell>
        </row>
        <row r="10">
          <cell r="A10" t="str">
            <v>FSJY2</v>
          </cell>
          <cell r="D10">
            <v>12727476</v>
          </cell>
          <cell r="F10">
            <v>6535151.6467680009</v>
          </cell>
        </row>
        <row r="11">
          <cell r="A11" t="str">
            <v>FSJY2</v>
          </cell>
          <cell r="D11">
            <v>11027262</v>
          </cell>
          <cell r="F11">
            <v>5662146.1646160008</v>
          </cell>
        </row>
        <row r="12">
          <cell r="A12" t="str">
            <v>FSJY2</v>
          </cell>
          <cell r="D12">
            <v>25228488</v>
          </cell>
          <cell r="F12">
            <v>12839130.742031999</v>
          </cell>
        </row>
        <row r="13">
          <cell r="A13" t="str">
            <v>FSJY2</v>
          </cell>
          <cell r="D13">
            <v>25228488</v>
          </cell>
          <cell r="F13">
            <v>12852047.727888001</v>
          </cell>
        </row>
        <row r="14">
          <cell r="A14" t="str">
            <v>FSJY2</v>
          </cell>
          <cell r="D14">
            <v>845000</v>
          </cell>
          <cell r="F14">
            <v>438090.25</v>
          </cell>
        </row>
        <row r="15">
          <cell r="A15" t="str">
            <v>FSJY2</v>
          </cell>
          <cell r="D15">
            <v>845000</v>
          </cell>
          <cell r="F15">
            <v>443802.44999999995</v>
          </cell>
        </row>
        <row r="16">
          <cell r="A16" t="str">
            <v>FSJY2</v>
          </cell>
          <cell r="D16">
            <v>27490536</v>
          </cell>
          <cell r="F16">
            <v>14317263.582552001</v>
          </cell>
        </row>
        <row r="17">
          <cell r="A17" t="str">
            <v>FSJY2</v>
          </cell>
          <cell r="D17">
            <v>19974870</v>
          </cell>
          <cell r="F17">
            <v>10395901.116630001</v>
          </cell>
        </row>
        <row r="18">
          <cell r="A18" t="str">
            <v>FSJY2</v>
          </cell>
          <cell r="D18">
            <v>6363738</v>
          </cell>
          <cell r="F18">
            <v>3312001.0783620002</v>
          </cell>
        </row>
        <row r="19">
          <cell r="A19" t="str">
            <v>FSJY3</v>
          </cell>
          <cell r="D19">
            <v>1000000000</v>
          </cell>
          <cell r="F19">
            <v>543341000</v>
          </cell>
        </row>
        <row r="20">
          <cell r="A20" t="str">
            <v>FSJY3</v>
          </cell>
          <cell r="D20">
            <v>1000000000</v>
          </cell>
          <cell r="F20">
            <v>543341000</v>
          </cell>
        </row>
        <row r="21">
          <cell r="A21" t="str">
            <v>FSJY3</v>
          </cell>
          <cell r="D21">
            <v>1000000000</v>
          </cell>
          <cell r="F21">
            <v>525776000</v>
          </cell>
        </row>
        <row r="22">
          <cell r="A22" t="str">
            <v>FSJY3</v>
          </cell>
          <cell r="D22">
            <v>1000000000</v>
          </cell>
          <cell r="F22">
            <v>546996000</v>
          </cell>
        </row>
        <row r="23">
          <cell r="A23" t="str">
            <v>FSJY3</v>
          </cell>
          <cell r="D23">
            <v>1000000000</v>
          </cell>
          <cell r="F23">
            <v>546996000</v>
          </cell>
        </row>
        <row r="24">
          <cell r="A24" t="str">
            <v>FSJY2</v>
          </cell>
          <cell r="D24">
            <v>100000000</v>
          </cell>
          <cell r="F24">
            <v>51694900</v>
          </cell>
        </row>
        <row r="25">
          <cell r="A25" t="str">
            <v>FSJY2</v>
          </cell>
          <cell r="D25">
            <v>100000000</v>
          </cell>
          <cell r="F25">
            <v>50309300</v>
          </cell>
        </row>
        <row r="26">
          <cell r="A26" t="str">
            <v>FSJY2</v>
          </cell>
          <cell r="D26">
            <v>100000000</v>
          </cell>
          <cell r="F26">
            <v>51476800</v>
          </cell>
        </row>
        <row r="27">
          <cell r="A27" t="str">
            <v>FSJY2</v>
          </cell>
          <cell r="D27">
            <v>100000000</v>
          </cell>
          <cell r="F27">
            <v>50000000</v>
          </cell>
        </row>
        <row r="28">
          <cell r="A28" t="str">
            <v>FSJY2</v>
          </cell>
          <cell r="D28">
            <v>100000000</v>
          </cell>
          <cell r="F28">
            <v>51788800</v>
          </cell>
        </row>
        <row r="29">
          <cell r="A29" t="str">
            <v>FSJY2</v>
          </cell>
          <cell r="D29">
            <v>100000000</v>
          </cell>
          <cell r="F29">
            <v>50331099.999999993</v>
          </cell>
        </row>
        <row r="30">
          <cell r="A30" t="str">
            <v>FSJY2</v>
          </cell>
          <cell r="D30">
            <v>200000000</v>
          </cell>
          <cell r="F30">
            <v>106350799.99999999</v>
          </cell>
        </row>
        <row r="31">
          <cell r="A31" t="str">
            <v>FSJY2</v>
          </cell>
          <cell r="D31">
            <v>200000000</v>
          </cell>
          <cell r="F31">
            <v>106350799.99999999</v>
          </cell>
        </row>
        <row r="32">
          <cell r="A32" t="str">
            <v>FSSF2</v>
          </cell>
          <cell r="D32">
            <v>948486</v>
          </cell>
          <cell r="F32">
            <v>47452754.579999998</v>
          </cell>
        </row>
        <row r="33">
          <cell r="A33" t="str">
            <v>FSUS2</v>
          </cell>
          <cell r="D33">
            <v>5000000</v>
          </cell>
          <cell r="F33">
            <v>315000000</v>
          </cell>
        </row>
        <row r="34">
          <cell r="A34" t="str">
            <v>FSUS2</v>
          </cell>
          <cell r="D34">
            <v>25799794</v>
          </cell>
          <cell r="F34">
            <v>1624355030.24</v>
          </cell>
        </row>
        <row r="35">
          <cell r="A35" t="str">
            <v>FSUS2</v>
          </cell>
          <cell r="D35">
            <v>1126000</v>
          </cell>
          <cell r="F35">
            <v>70014680</v>
          </cell>
        </row>
        <row r="36">
          <cell r="A36" t="str">
            <v>FSUS2</v>
          </cell>
          <cell r="D36">
            <v>485452</v>
          </cell>
          <cell r="F36">
            <v>30204823.439999998</v>
          </cell>
        </row>
        <row r="37">
          <cell r="A37" t="str">
            <v>FSUS2</v>
          </cell>
          <cell r="D37">
            <v>1266288</v>
          </cell>
          <cell r="F37">
            <v>79003708.320000008</v>
          </cell>
        </row>
        <row r="38">
          <cell r="A38" t="str">
            <v>FSUS2</v>
          </cell>
          <cell r="D38">
            <v>199000</v>
          </cell>
          <cell r="F38">
            <v>12596700</v>
          </cell>
        </row>
        <row r="39">
          <cell r="A39" t="str">
            <v>FSUS2</v>
          </cell>
          <cell r="D39">
            <v>940600</v>
          </cell>
          <cell r="F39">
            <v>57828088</v>
          </cell>
        </row>
        <row r="40">
          <cell r="A40" t="str">
            <v>FSUS2</v>
          </cell>
          <cell r="D40">
            <v>220550</v>
          </cell>
          <cell r="F40">
            <v>13689538.5</v>
          </cell>
        </row>
        <row r="41">
          <cell r="A41" t="str">
            <v>FSUS2</v>
          </cell>
          <cell r="D41">
            <v>64846</v>
          </cell>
          <cell r="F41">
            <v>4018506.62</v>
          </cell>
        </row>
        <row r="42">
          <cell r="A42" t="str">
            <v>FSUS2</v>
          </cell>
          <cell r="D42">
            <v>362584</v>
          </cell>
          <cell r="F42">
            <v>22295290.16</v>
          </cell>
        </row>
        <row r="43">
          <cell r="A43" t="str">
            <v>FSUS2</v>
          </cell>
          <cell r="D43">
            <v>244521</v>
          </cell>
          <cell r="F43">
            <v>15040486.709999999</v>
          </cell>
        </row>
        <row r="44">
          <cell r="A44" t="str">
            <v>FSUS2</v>
          </cell>
          <cell r="D44">
            <v>4464</v>
          </cell>
          <cell r="F44">
            <v>275205.59999999998</v>
          </cell>
        </row>
        <row r="45">
          <cell r="A45" t="str">
            <v>FSUS2</v>
          </cell>
          <cell r="D45">
            <v>32174.65</v>
          </cell>
          <cell r="F45">
            <v>1983567.1725000001</v>
          </cell>
        </row>
        <row r="46">
          <cell r="A46" t="str">
            <v>FSUS2</v>
          </cell>
          <cell r="D46">
            <v>16224</v>
          </cell>
          <cell r="F46">
            <v>999560.64</v>
          </cell>
        </row>
        <row r="47">
          <cell r="A47" t="str">
            <v>FSUS2</v>
          </cell>
          <cell r="D47">
            <v>44955</v>
          </cell>
          <cell r="F47">
            <v>2785411.8</v>
          </cell>
        </row>
        <row r="48">
          <cell r="A48" t="str">
            <v>FSUS2</v>
          </cell>
          <cell r="D48">
            <v>51293.4</v>
          </cell>
          <cell r="F48">
            <v>3166341.5819999999</v>
          </cell>
        </row>
        <row r="49">
          <cell r="A49" t="str">
            <v>FSUS2</v>
          </cell>
          <cell r="D49">
            <v>51643.4</v>
          </cell>
          <cell r="F49">
            <v>3187947.0819999999</v>
          </cell>
        </row>
        <row r="50">
          <cell r="A50" t="str">
            <v>FSUS2</v>
          </cell>
          <cell r="D50">
            <v>13436</v>
          </cell>
          <cell r="F50">
            <v>830076.08</v>
          </cell>
        </row>
        <row r="51">
          <cell r="A51" t="str">
            <v>FSUS2</v>
          </cell>
          <cell r="D51">
            <v>13436</v>
          </cell>
          <cell r="F51">
            <v>830076.08</v>
          </cell>
        </row>
        <row r="52">
          <cell r="A52" t="str">
            <v>FSUS2</v>
          </cell>
          <cell r="D52">
            <v>1656.87</v>
          </cell>
          <cell r="F52">
            <v>102394.56599999999</v>
          </cell>
        </row>
        <row r="53">
          <cell r="A53" t="str">
            <v>FSUS2</v>
          </cell>
          <cell r="D53">
            <v>2223.19</v>
          </cell>
          <cell r="F53">
            <v>136948.50400000002</v>
          </cell>
        </row>
        <row r="54">
          <cell r="A54" t="str">
            <v>FSUS2</v>
          </cell>
          <cell r="D54">
            <v>791.61</v>
          </cell>
          <cell r="F54">
            <v>48486.112500000003</v>
          </cell>
        </row>
        <row r="55">
          <cell r="A55" t="str">
            <v>FSUS2</v>
          </cell>
          <cell r="D55">
            <v>392.69</v>
          </cell>
          <cell r="F55">
            <v>23946.236199999999</v>
          </cell>
        </row>
        <row r="56">
          <cell r="A56" t="str">
            <v>FSUS2</v>
          </cell>
          <cell r="D56">
            <v>2200000</v>
          </cell>
          <cell r="F56">
            <v>134442000</v>
          </cell>
        </row>
        <row r="57">
          <cell r="A57" t="str">
            <v>FSUS2</v>
          </cell>
          <cell r="D57">
            <v>21420</v>
          </cell>
          <cell r="F57">
            <v>1321614</v>
          </cell>
        </row>
        <row r="58">
          <cell r="A58" t="str">
            <v>FSUS2</v>
          </cell>
          <cell r="D58">
            <v>35200</v>
          </cell>
          <cell r="F58">
            <v>2150368</v>
          </cell>
        </row>
        <row r="59">
          <cell r="A59" t="str">
            <v>FSUS2</v>
          </cell>
          <cell r="D59">
            <v>35200</v>
          </cell>
          <cell r="F59">
            <v>2150368</v>
          </cell>
        </row>
        <row r="60">
          <cell r="A60" t="str">
            <v>FSUS2</v>
          </cell>
          <cell r="D60">
            <v>21420</v>
          </cell>
          <cell r="F60">
            <v>1321614</v>
          </cell>
        </row>
        <row r="61">
          <cell r="A61" t="str">
            <v>FSUS2</v>
          </cell>
          <cell r="D61">
            <v>440</v>
          </cell>
          <cell r="F61">
            <v>27222.799999999999</v>
          </cell>
        </row>
        <row r="62">
          <cell r="A62" t="str">
            <v>FSUS2</v>
          </cell>
          <cell r="D62">
            <v>440</v>
          </cell>
          <cell r="F62">
            <v>27222.799999999999</v>
          </cell>
        </row>
        <row r="63">
          <cell r="A63" t="str">
            <v>FSUS2</v>
          </cell>
          <cell r="D63">
            <v>46083.4</v>
          </cell>
          <cell r="F63">
            <v>2870995.82</v>
          </cell>
        </row>
        <row r="64">
          <cell r="A64" t="str">
            <v>FSUS2</v>
          </cell>
          <cell r="D64">
            <v>615000</v>
          </cell>
          <cell r="F64">
            <v>38142300</v>
          </cell>
        </row>
        <row r="65">
          <cell r="A65" t="str">
            <v>FSUS2</v>
          </cell>
          <cell r="D65">
            <v>10000000</v>
          </cell>
          <cell r="F65">
            <v>614100000</v>
          </cell>
        </row>
        <row r="66">
          <cell r="A66" t="str">
            <v>FSUS2</v>
          </cell>
          <cell r="D66">
            <v>5000000</v>
          </cell>
          <cell r="F66">
            <v>304750000</v>
          </cell>
        </row>
        <row r="67">
          <cell r="A67" t="str">
            <v>FSUS2</v>
          </cell>
          <cell r="D67">
            <v>42503.040000000001</v>
          </cell>
          <cell r="F67">
            <v>2539556.64</v>
          </cell>
        </row>
        <row r="68">
          <cell r="A68" t="str">
            <v>FSUS3</v>
          </cell>
          <cell r="D68">
            <v>8620689.6600000001</v>
          </cell>
          <cell r="F68">
            <v>525775862.36340004</v>
          </cell>
        </row>
        <row r="69">
          <cell r="A69" t="str">
            <v>FSUS3</v>
          </cell>
          <cell r="D69">
            <v>8908685.9700000007</v>
          </cell>
          <cell r="F69">
            <v>543340757.31030011</v>
          </cell>
        </row>
        <row r="70">
          <cell r="A70" t="str">
            <v>FSUS3</v>
          </cell>
          <cell r="D70">
            <v>8908685.9700000007</v>
          </cell>
          <cell r="F70">
            <v>543340757.31030011</v>
          </cell>
        </row>
        <row r="71">
          <cell r="A71" t="str">
            <v>FSUS3</v>
          </cell>
          <cell r="D71">
            <v>8968609.8699999992</v>
          </cell>
          <cell r="F71">
            <v>546995515.97130001</v>
          </cell>
        </row>
        <row r="72">
          <cell r="A72" t="str">
            <v>FSUS3</v>
          </cell>
          <cell r="D72">
            <v>8968609.8699999992</v>
          </cell>
          <cell r="F72">
            <v>546995515.97130001</v>
          </cell>
        </row>
        <row r="73">
          <cell r="A73" t="str">
            <v>FSUS2</v>
          </cell>
          <cell r="D73">
            <v>847457.63</v>
          </cell>
          <cell r="F73">
            <v>51694915.43</v>
          </cell>
        </row>
        <row r="74">
          <cell r="A74" t="str">
            <v>FSUS2</v>
          </cell>
          <cell r="D74">
            <v>824742.27</v>
          </cell>
          <cell r="F74">
            <v>50309278.469999999</v>
          </cell>
        </row>
        <row r="75">
          <cell r="A75" t="str">
            <v>FSUS2</v>
          </cell>
          <cell r="D75">
            <v>843881.86</v>
          </cell>
          <cell r="F75">
            <v>51476793.460000001</v>
          </cell>
        </row>
        <row r="76">
          <cell r="A76" t="str">
            <v>FSUS2</v>
          </cell>
          <cell r="D76">
            <v>819672.13</v>
          </cell>
          <cell r="F76">
            <v>49999999.93</v>
          </cell>
        </row>
        <row r="77">
          <cell r="A77" t="str">
            <v>FSUS2</v>
          </cell>
          <cell r="D77">
            <v>851788.76</v>
          </cell>
          <cell r="F77">
            <v>51788756.607999995</v>
          </cell>
        </row>
        <row r="78">
          <cell r="A78" t="str">
            <v>FSUS2</v>
          </cell>
          <cell r="D78">
            <v>827814.57</v>
          </cell>
          <cell r="F78">
            <v>50331125.855999991</v>
          </cell>
        </row>
        <row r="79">
          <cell r="A79" t="str">
            <v>FSUS2</v>
          </cell>
          <cell r="D79">
            <v>1754385.96</v>
          </cell>
          <cell r="F79">
            <v>106350876.8952</v>
          </cell>
        </row>
        <row r="80">
          <cell r="A80" t="str">
            <v>FSUS2</v>
          </cell>
          <cell r="D80">
            <v>1754385.96</v>
          </cell>
          <cell r="F80">
            <v>106350876.8952</v>
          </cell>
        </row>
        <row r="81">
          <cell r="A81" t="str">
            <v>FPEU2</v>
          </cell>
          <cell r="D81">
            <v>17000</v>
          </cell>
          <cell r="F81">
            <v>1326340</v>
          </cell>
        </row>
        <row r="82">
          <cell r="A82" t="str">
            <v>FPEU2</v>
          </cell>
          <cell r="D82">
            <v>48716</v>
          </cell>
          <cell r="F82">
            <v>3775490</v>
          </cell>
        </row>
        <row r="83">
          <cell r="A83" t="str">
            <v>FPEU2</v>
          </cell>
          <cell r="D83">
            <v>7962.1</v>
          </cell>
          <cell r="F83">
            <v>621185.52538000001</v>
          </cell>
        </row>
        <row r="84">
          <cell r="A84" t="str">
            <v>FPEU2</v>
          </cell>
          <cell r="D84">
            <v>11314</v>
          </cell>
          <cell r="F84">
            <v>889824.60340000002</v>
          </cell>
        </row>
        <row r="85">
          <cell r="A85" t="str">
            <v>FPEU2</v>
          </cell>
          <cell r="D85">
            <v>11486.5</v>
          </cell>
          <cell r="F85">
            <v>901690.25</v>
          </cell>
        </row>
        <row r="86">
          <cell r="A86" t="str">
            <v>FPEU2</v>
          </cell>
          <cell r="D86">
            <v>6854</v>
          </cell>
          <cell r="F86">
            <v>536138.38580000005</v>
          </cell>
        </row>
        <row r="87">
          <cell r="A87" t="str">
            <v>FPEU2</v>
          </cell>
          <cell r="D87">
            <v>3225</v>
          </cell>
          <cell r="F87">
            <v>253810.40250000003</v>
          </cell>
        </row>
        <row r="88">
          <cell r="A88" t="str">
            <v>FPEU2</v>
          </cell>
          <cell r="D88">
            <v>11909.75</v>
          </cell>
          <cell r="F88">
            <v>944443.17499999993</v>
          </cell>
        </row>
        <row r="89">
          <cell r="A89" t="str">
            <v>FPEU2</v>
          </cell>
          <cell r="D89">
            <v>12900</v>
          </cell>
          <cell r="F89">
            <v>1028549.25</v>
          </cell>
        </row>
        <row r="90">
          <cell r="A90" t="str">
            <v>FPEU2</v>
          </cell>
          <cell r="D90">
            <v>18558.32</v>
          </cell>
          <cell r="F90">
            <v>1450332.7080000001</v>
          </cell>
        </row>
        <row r="91">
          <cell r="A91" t="str">
            <v>FPEU2</v>
          </cell>
          <cell r="D91">
            <v>10321.92</v>
          </cell>
          <cell r="F91">
            <v>801034.66598399996</v>
          </cell>
        </row>
        <row r="92">
          <cell r="A92" t="str">
            <v>FPEU2</v>
          </cell>
          <cell r="D92">
            <v>29095.1</v>
          </cell>
          <cell r="F92">
            <v>2265053.5349999997</v>
          </cell>
        </row>
        <row r="93">
          <cell r="A93" t="str">
            <v>FPEU2</v>
          </cell>
          <cell r="D93">
            <v>29548.98</v>
          </cell>
          <cell r="F93">
            <v>2281181.2560000001</v>
          </cell>
        </row>
        <row r="94">
          <cell r="A94" t="str">
            <v>FPEU2</v>
          </cell>
          <cell r="D94">
            <v>30112.16</v>
          </cell>
          <cell r="F94">
            <v>2303580.2399999998</v>
          </cell>
        </row>
        <row r="95">
          <cell r="A95" t="str">
            <v>FPEU2</v>
          </cell>
          <cell r="D95">
            <v>16896</v>
          </cell>
          <cell r="F95">
            <v>1306060.8</v>
          </cell>
        </row>
        <row r="96">
          <cell r="A96" t="str">
            <v>FPEU2</v>
          </cell>
          <cell r="D96">
            <v>25158.14</v>
          </cell>
          <cell r="F96">
            <v>1944221.0592</v>
          </cell>
        </row>
        <row r="97">
          <cell r="A97" t="str">
            <v>FPEU2</v>
          </cell>
          <cell r="D97">
            <v>13569.12</v>
          </cell>
          <cell r="F97">
            <v>1070603.5680000002</v>
          </cell>
        </row>
        <row r="98">
          <cell r="A98" t="str">
            <v>FPEU2</v>
          </cell>
          <cell r="D98">
            <v>15307.57</v>
          </cell>
          <cell r="F98">
            <v>1207767.273</v>
          </cell>
        </row>
        <row r="99">
          <cell r="A99" t="str">
            <v>FPEU2</v>
          </cell>
          <cell r="D99">
            <v>49836.32</v>
          </cell>
          <cell r="F99">
            <v>3907167.4880000004</v>
          </cell>
        </row>
        <row r="100">
          <cell r="A100" t="str">
            <v>FPEU2</v>
          </cell>
          <cell r="D100">
            <v>27951.25</v>
          </cell>
          <cell r="F100">
            <v>2192775.5625</v>
          </cell>
        </row>
        <row r="101">
          <cell r="A101" t="str">
            <v>FPEU2</v>
          </cell>
          <cell r="D101">
            <v>49830.64</v>
          </cell>
          <cell r="F101">
            <v>3876823.7919999999</v>
          </cell>
        </row>
        <row r="102">
          <cell r="A102" t="str">
            <v>FPEU2</v>
          </cell>
          <cell r="D102">
            <v>59581.18</v>
          </cell>
          <cell r="F102">
            <v>4700955.102</v>
          </cell>
        </row>
        <row r="103">
          <cell r="A103" t="str">
            <v>FPEU2</v>
          </cell>
          <cell r="D103">
            <v>15784.58</v>
          </cell>
          <cell r="F103">
            <v>1235932.6140000001</v>
          </cell>
        </row>
        <row r="104">
          <cell r="A104" t="str">
            <v>FPEU2</v>
          </cell>
          <cell r="D104">
            <v>29601.32</v>
          </cell>
          <cell r="F104">
            <v>2320743.4880000004</v>
          </cell>
        </row>
        <row r="105">
          <cell r="A105" t="str">
            <v>FPEU2</v>
          </cell>
          <cell r="D105">
            <v>14245.3</v>
          </cell>
          <cell r="F105">
            <v>1131076.82</v>
          </cell>
        </row>
        <row r="106">
          <cell r="A106" t="str">
            <v>FPEU2</v>
          </cell>
          <cell r="D106">
            <v>24381.4</v>
          </cell>
          <cell r="F106">
            <v>1935883.1600000001</v>
          </cell>
        </row>
        <row r="107">
          <cell r="A107" t="str">
            <v>FPEU2</v>
          </cell>
          <cell r="D107">
            <v>49631.839999999997</v>
          </cell>
          <cell r="F107">
            <v>3940768.0959999999</v>
          </cell>
        </row>
        <row r="108">
          <cell r="A108" t="str">
            <v>FPEU2</v>
          </cell>
          <cell r="D108">
            <v>50000</v>
          </cell>
          <cell r="F108">
            <v>4079500</v>
          </cell>
        </row>
        <row r="109">
          <cell r="A109" t="str">
            <v>FPEU2</v>
          </cell>
          <cell r="D109">
            <v>50000</v>
          </cell>
          <cell r="F109">
            <v>4095000.0000000005</v>
          </cell>
        </row>
        <row r="110">
          <cell r="A110" t="str">
            <v>FPEU2</v>
          </cell>
          <cell r="D110">
            <v>50000</v>
          </cell>
          <cell r="F110">
            <v>4117499.9999999995</v>
          </cell>
        </row>
        <row r="111">
          <cell r="A111" t="str">
            <v>FPEU2</v>
          </cell>
          <cell r="D111">
            <v>14896.98</v>
          </cell>
          <cell r="F111">
            <v>1168966.0205999999</v>
          </cell>
        </row>
        <row r="112">
          <cell r="A112" t="str">
            <v>FPEU2</v>
          </cell>
          <cell r="D112">
            <v>14522.76</v>
          </cell>
          <cell r="F112">
            <v>1146571.902</v>
          </cell>
        </row>
        <row r="113">
          <cell r="A113" t="str">
            <v>FPEU2</v>
          </cell>
          <cell r="D113">
            <v>48600</v>
          </cell>
          <cell r="F113">
            <v>3817530</v>
          </cell>
        </row>
        <row r="114">
          <cell r="A114" t="str">
            <v>FPEU2</v>
          </cell>
          <cell r="D114">
            <v>32995.53</v>
          </cell>
          <cell r="F114">
            <v>2586849.5520000001</v>
          </cell>
        </row>
        <row r="115">
          <cell r="A115" t="str">
            <v>FPEU2</v>
          </cell>
          <cell r="D115">
            <v>11438.28</v>
          </cell>
          <cell r="F115">
            <v>884179.04399999999</v>
          </cell>
        </row>
        <row r="116">
          <cell r="A116" t="str">
            <v>FPEU2</v>
          </cell>
          <cell r="D116">
            <v>15624.72</v>
          </cell>
          <cell r="F116">
            <v>1214040.7439999999</v>
          </cell>
        </row>
        <row r="117">
          <cell r="A117" t="str">
            <v>FPEU2</v>
          </cell>
          <cell r="D117">
            <v>31382.16</v>
          </cell>
          <cell r="F117">
            <v>2455264.8812159998</v>
          </cell>
        </row>
        <row r="118">
          <cell r="A118" t="str">
            <v>FPEU2</v>
          </cell>
          <cell r="D118">
            <v>14919.66</v>
          </cell>
          <cell r="F118">
            <v>1169253.7542000001</v>
          </cell>
        </row>
        <row r="119">
          <cell r="A119" t="str">
            <v>FPEU2</v>
          </cell>
          <cell r="D119">
            <v>15114.03</v>
          </cell>
          <cell r="F119">
            <v>1186451.355</v>
          </cell>
        </row>
        <row r="120">
          <cell r="A120" t="str">
            <v>FPEU2</v>
          </cell>
          <cell r="D120">
            <v>53900</v>
          </cell>
          <cell r="F120">
            <v>4244625</v>
          </cell>
        </row>
        <row r="121">
          <cell r="A121" t="str">
            <v>FPEU2</v>
          </cell>
          <cell r="D121">
            <v>16250</v>
          </cell>
          <cell r="F121">
            <v>1261000</v>
          </cell>
        </row>
        <row r="122">
          <cell r="A122" t="str">
            <v>FPEU2</v>
          </cell>
          <cell r="D122">
            <v>112750</v>
          </cell>
          <cell r="F122">
            <v>9116468.9000000004</v>
          </cell>
        </row>
        <row r="123">
          <cell r="A123" t="str">
            <v>FPEU2</v>
          </cell>
          <cell r="D123">
            <v>526240</v>
          </cell>
          <cell r="F123">
            <v>42662276.799999997</v>
          </cell>
        </row>
        <row r="124">
          <cell r="A124" t="str">
            <v>FPEU2</v>
          </cell>
          <cell r="D124">
            <v>15000</v>
          </cell>
          <cell r="F124">
            <v>1196250</v>
          </cell>
        </row>
        <row r="125">
          <cell r="A125" t="str">
            <v>FPEU2</v>
          </cell>
          <cell r="D125">
            <v>17200</v>
          </cell>
          <cell r="F125">
            <v>1370496.0000000002</v>
          </cell>
        </row>
        <row r="126">
          <cell r="A126" t="str">
            <v>FPEU2</v>
          </cell>
          <cell r="D126">
            <v>12000</v>
          </cell>
          <cell r="F126">
            <v>955440</v>
          </cell>
        </row>
        <row r="127">
          <cell r="A127" t="str">
            <v>FPEU2</v>
          </cell>
          <cell r="D127">
            <v>84480</v>
          </cell>
          <cell r="F127">
            <v>6768537.6000000006</v>
          </cell>
        </row>
        <row r="128">
          <cell r="A128" t="str">
            <v>FPEU2</v>
          </cell>
          <cell r="D128">
            <v>50800</v>
          </cell>
          <cell r="F128">
            <v>4025900</v>
          </cell>
        </row>
        <row r="129">
          <cell r="A129" t="str">
            <v>FPEU2</v>
          </cell>
          <cell r="D129">
            <v>19900</v>
          </cell>
          <cell r="F129">
            <v>1556180</v>
          </cell>
        </row>
        <row r="130">
          <cell r="A130" t="str">
            <v>FPEU2</v>
          </cell>
          <cell r="D130">
            <v>19000</v>
          </cell>
          <cell r="F130">
            <v>1473450</v>
          </cell>
        </row>
        <row r="131">
          <cell r="A131" t="str">
            <v>FPEU2</v>
          </cell>
          <cell r="D131">
            <v>91500</v>
          </cell>
          <cell r="F131">
            <v>7141575</v>
          </cell>
        </row>
        <row r="132">
          <cell r="A132" t="str">
            <v>FPEU2</v>
          </cell>
          <cell r="D132">
            <v>7300</v>
          </cell>
          <cell r="F132">
            <v>574284.43000000005</v>
          </cell>
        </row>
        <row r="133">
          <cell r="A133" t="str">
            <v>FPEU2</v>
          </cell>
          <cell r="D133">
            <v>10000</v>
          </cell>
          <cell r="F133">
            <v>782500</v>
          </cell>
        </row>
        <row r="134">
          <cell r="A134" t="str">
            <v>FPEU2</v>
          </cell>
          <cell r="D134">
            <v>100000</v>
          </cell>
          <cell r="F134">
            <v>8020999.9999999991</v>
          </cell>
        </row>
        <row r="135">
          <cell r="A135" t="str">
            <v>FPEU2</v>
          </cell>
          <cell r="D135">
            <v>55370.23</v>
          </cell>
          <cell r="F135">
            <v>4434048.0184000004</v>
          </cell>
        </row>
        <row r="136">
          <cell r="A136" t="str">
            <v>FPEU2</v>
          </cell>
          <cell r="D136">
            <v>100000</v>
          </cell>
          <cell r="F136">
            <v>8042000</v>
          </cell>
        </row>
        <row r="137">
          <cell r="A137" t="str">
            <v>FPEU2</v>
          </cell>
          <cell r="D137">
            <v>9067.98</v>
          </cell>
          <cell r="F137">
            <v>702043.01159999997</v>
          </cell>
        </row>
        <row r="138">
          <cell r="A138" t="str">
            <v>FPEU2</v>
          </cell>
          <cell r="D138">
            <v>66706.7</v>
          </cell>
          <cell r="F138">
            <v>5156427.9099999992</v>
          </cell>
        </row>
        <row r="139">
          <cell r="A139" t="str">
            <v>FPEU2</v>
          </cell>
          <cell r="D139">
            <v>100429.97</v>
          </cell>
          <cell r="F139">
            <v>7909864.4372000005</v>
          </cell>
        </row>
        <row r="140">
          <cell r="A140" t="str">
            <v>FPEU2</v>
          </cell>
          <cell r="D140">
            <v>50654.1</v>
          </cell>
          <cell r="F140">
            <v>3989516.9160000002</v>
          </cell>
        </row>
        <row r="141">
          <cell r="A141" t="str">
            <v>FPEU2</v>
          </cell>
          <cell r="D141">
            <v>30720</v>
          </cell>
          <cell r="F141">
            <v>2485248</v>
          </cell>
        </row>
        <row r="142">
          <cell r="A142" t="str">
            <v>FPEU2</v>
          </cell>
          <cell r="D142">
            <v>35813.4</v>
          </cell>
          <cell r="F142">
            <v>2820305.25</v>
          </cell>
        </row>
        <row r="143">
          <cell r="A143" t="str">
            <v>FPEU2</v>
          </cell>
          <cell r="D143">
            <v>26745.89</v>
          </cell>
          <cell r="F143">
            <v>2093400.8102999998</v>
          </cell>
        </row>
        <row r="144">
          <cell r="A144" t="str">
            <v>FPEU2</v>
          </cell>
          <cell r="D144">
            <v>44789.8</v>
          </cell>
          <cell r="F144">
            <v>3551831.14</v>
          </cell>
        </row>
        <row r="145">
          <cell r="A145" t="str">
            <v>FPEU2</v>
          </cell>
          <cell r="D145">
            <v>38355.82</v>
          </cell>
          <cell r="F145">
            <v>3149012.8219999997</v>
          </cell>
        </row>
        <row r="146">
          <cell r="A146" t="str">
            <v>FPEU2</v>
          </cell>
          <cell r="D146">
            <v>22720.5</v>
          </cell>
          <cell r="F146">
            <v>1829000.25</v>
          </cell>
        </row>
        <row r="147">
          <cell r="A147" t="str">
            <v>FPEU2</v>
          </cell>
          <cell r="D147">
            <v>40221.82</v>
          </cell>
          <cell r="F147">
            <v>3310658.0041999999</v>
          </cell>
        </row>
        <row r="148">
          <cell r="A148" t="str">
            <v>FPEU2</v>
          </cell>
          <cell r="D148">
            <v>125929.65</v>
          </cell>
          <cell r="F148">
            <v>9757029.2819999997</v>
          </cell>
        </row>
        <row r="149">
          <cell r="A149" t="str">
            <v>FPEU2</v>
          </cell>
          <cell r="D149">
            <v>104949.08</v>
          </cell>
          <cell r="F149">
            <v>8131454.7184000006</v>
          </cell>
        </row>
        <row r="150">
          <cell r="A150" t="str">
            <v>FPEU2</v>
          </cell>
          <cell r="D150">
            <v>92254.26</v>
          </cell>
          <cell r="F150">
            <v>7241959.4099999992</v>
          </cell>
        </row>
        <row r="151">
          <cell r="A151" t="str">
            <v>FPEU2</v>
          </cell>
          <cell r="D151">
            <v>69203.61</v>
          </cell>
          <cell r="F151">
            <v>5394421.3995000003</v>
          </cell>
        </row>
        <row r="152">
          <cell r="A152" t="str">
            <v>FPEU2</v>
          </cell>
          <cell r="D152">
            <v>104977.11</v>
          </cell>
          <cell r="F152">
            <v>8259599.0148000009</v>
          </cell>
        </row>
        <row r="153">
          <cell r="A153" t="str">
            <v>FPEU2</v>
          </cell>
          <cell r="D153">
            <v>62661.38</v>
          </cell>
          <cell r="F153">
            <v>4956515.1579999998</v>
          </cell>
        </row>
        <row r="154">
          <cell r="A154" t="str">
            <v>FPEU2</v>
          </cell>
          <cell r="D154">
            <v>46168.29</v>
          </cell>
          <cell r="F154">
            <v>3642678.0810000002</v>
          </cell>
        </row>
        <row r="155">
          <cell r="A155" t="str">
            <v>FPJY3</v>
          </cell>
          <cell r="D155">
            <v>1000000000</v>
          </cell>
          <cell r="F155">
            <v>525776000</v>
          </cell>
        </row>
        <row r="156">
          <cell r="A156" t="str">
            <v>FPJY3</v>
          </cell>
          <cell r="D156">
            <v>1000000000</v>
          </cell>
          <cell r="F156">
            <v>543341000</v>
          </cell>
        </row>
        <row r="157">
          <cell r="A157" t="str">
            <v>FPJY3</v>
          </cell>
          <cell r="D157">
            <v>1000000000</v>
          </cell>
          <cell r="F157">
            <v>543341000</v>
          </cell>
        </row>
        <row r="158">
          <cell r="A158" t="str">
            <v>FPJY3</v>
          </cell>
          <cell r="D158">
            <v>1000000000</v>
          </cell>
          <cell r="F158">
            <v>546996000</v>
          </cell>
        </row>
        <row r="159">
          <cell r="A159" t="str">
            <v>FPJY3</v>
          </cell>
          <cell r="D159">
            <v>1000000000</v>
          </cell>
          <cell r="F159">
            <v>546996000</v>
          </cell>
        </row>
        <row r="160">
          <cell r="A160" t="str">
            <v>FPJY2</v>
          </cell>
          <cell r="D160">
            <v>100000000</v>
          </cell>
          <cell r="F160">
            <v>51694900</v>
          </cell>
        </row>
        <row r="161">
          <cell r="A161" t="str">
            <v>FPJY2</v>
          </cell>
          <cell r="D161">
            <v>100000000</v>
          </cell>
          <cell r="F161">
            <v>50309300</v>
          </cell>
        </row>
        <row r="162">
          <cell r="A162" t="str">
            <v>FPJY2</v>
          </cell>
          <cell r="D162">
            <v>100000000</v>
          </cell>
          <cell r="F162">
            <v>51476800</v>
          </cell>
        </row>
        <row r="163">
          <cell r="A163" t="str">
            <v>FPJY2</v>
          </cell>
          <cell r="D163">
            <v>100000000</v>
          </cell>
          <cell r="F163">
            <v>50000000</v>
          </cell>
        </row>
        <row r="164">
          <cell r="A164" t="str">
            <v>FPJY2</v>
          </cell>
          <cell r="D164">
            <v>100000000</v>
          </cell>
          <cell r="F164">
            <v>51788800</v>
          </cell>
        </row>
        <row r="165">
          <cell r="A165" t="str">
            <v>FPJY2</v>
          </cell>
          <cell r="D165">
            <v>100000000</v>
          </cell>
          <cell r="F165">
            <v>50331099.999999993</v>
          </cell>
        </row>
        <row r="166">
          <cell r="A166" t="str">
            <v>FPJY2</v>
          </cell>
          <cell r="D166">
            <v>200000000</v>
          </cell>
          <cell r="F166">
            <v>106350799.99999999</v>
          </cell>
        </row>
        <row r="167">
          <cell r="A167" t="str">
            <v>FPJY2</v>
          </cell>
          <cell r="D167">
            <v>200000000</v>
          </cell>
          <cell r="F167">
            <v>106350799.99999999</v>
          </cell>
        </row>
        <row r="168">
          <cell r="A168" t="str">
            <v>FPUK2</v>
          </cell>
          <cell r="D168">
            <v>4630.95</v>
          </cell>
          <cell r="F168">
            <v>538347.9375</v>
          </cell>
        </row>
        <row r="169">
          <cell r="A169" t="str">
            <v>FPUK2</v>
          </cell>
          <cell r="D169">
            <v>15393</v>
          </cell>
          <cell r="F169">
            <v>1822597.3899000001</v>
          </cell>
        </row>
        <row r="170">
          <cell r="A170" t="str">
            <v>FPUK2</v>
          </cell>
          <cell r="D170">
            <v>5492.5</v>
          </cell>
          <cell r="F170">
            <v>650335.61775000009</v>
          </cell>
        </row>
        <row r="171">
          <cell r="A171" t="str">
            <v>FPUK2</v>
          </cell>
          <cell r="D171">
            <v>14235.2</v>
          </cell>
          <cell r="F171">
            <v>1671924.2400000002</v>
          </cell>
        </row>
        <row r="172">
          <cell r="A172" t="str">
            <v>FPUK2</v>
          </cell>
          <cell r="D172">
            <v>9686.65</v>
          </cell>
          <cell r="F172">
            <v>1136545.299815</v>
          </cell>
        </row>
        <row r="173">
          <cell r="A173" t="str">
            <v>FPUK2</v>
          </cell>
          <cell r="D173">
            <v>8716.6</v>
          </cell>
          <cell r="F173">
            <v>1022702.98812</v>
          </cell>
        </row>
        <row r="174">
          <cell r="A174" t="str">
            <v>FPUK2</v>
          </cell>
          <cell r="D174">
            <v>2213.4</v>
          </cell>
          <cell r="F174">
            <v>255361.28604000001</v>
          </cell>
        </row>
        <row r="175">
          <cell r="A175" t="str">
            <v>FPUK2</v>
          </cell>
          <cell r="D175">
            <v>3802.5</v>
          </cell>
          <cell r="F175">
            <v>439145.40150000004</v>
          </cell>
        </row>
        <row r="176">
          <cell r="A176" t="str">
            <v>FPUK2</v>
          </cell>
          <cell r="D176">
            <v>6511.6</v>
          </cell>
          <cell r="F176">
            <v>752609.4256800001</v>
          </cell>
        </row>
        <row r="177">
          <cell r="A177" t="str">
            <v>FPUK2</v>
          </cell>
          <cell r="D177">
            <v>26145.7</v>
          </cell>
          <cell r="F177">
            <v>3027672.06</v>
          </cell>
        </row>
        <row r="178">
          <cell r="A178" t="str">
            <v>FPUK2</v>
          </cell>
          <cell r="D178">
            <v>3106.25</v>
          </cell>
          <cell r="F178">
            <v>364042.56</v>
          </cell>
        </row>
        <row r="179">
          <cell r="A179" t="str">
            <v>FPUK2</v>
          </cell>
          <cell r="D179">
            <v>8520.75</v>
          </cell>
          <cell r="F179">
            <v>1002168.01125</v>
          </cell>
        </row>
        <row r="180">
          <cell r="A180" t="str">
            <v>FPUK2</v>
          </cell>
          <cell r="D180">
            <v>35000</v>
          </cell>
          <cell r="F180">
            <v>4096050</v>
          </cell>
        </row>
        <row r="181">
          <cell r="A181" t="str">
            <v>FPUK2</v>
          </cell>
          <cell r="D181">
            <v>4500</v>
          </cell>
          <cell r="F181">
            <v>528723.45000000007</v>
          </cell>
        </row>
        <row r="182">
          <cell r="A182" t="str">
            <v>FPUK1</v>
          </cell>
          <cell r="D182">
            <v>16645</v>
          </cell>
          <cell r="F182">
            <v>1974097</v>
          </cell>
        </row>
        <row r="183">
          <cell r="A183" t="str">
            <v>FPUK2</v>
          </cell>
          <cell r="D183">
            <v>46666.6</v>
          </cell>
          <cell r="F183">
            <v>5404925.6119999997</v>
          </cell>
        </row>
        <row r="184">
          <cell r="A184" t="str">
            <v>FPUK2</v>
          </cell>
          <cell r="D184">
            <v>39910</v>
          </cell>
          <cell r="F184">
            <v>4647519.5</v>
          </cell>
        </row>
        <row r="185">
          <cell r="A185" t="str">
            <v>FPUK2</v>
          </cell>
          <cell r="D185">
            <v>17075.52</v>
          </cell>
          <cell r="F185">
            <v>2012008.5216000001</v>
          </cell>
        </row>
        <row r="186">
          <cell r="A186" t="str">
            <v>FPUK2</v>
          </cell>
          <cell r="D186">
            <v>15262.5</v>
          </cell>
          <cell r="F186">
            <v>1789528.125</v>
          </cell>
        </row>
        <row r="187">
          <cell r="A187" t="str">
            <v>FPUK2</v>
          </cell>
          <cell r="D187">
            <v>8544.56</v>
          </cell>
          <cell r="F187">
            <v>998097.74370400002</v>
          </cell>
        </row>
        <row r="188">
          <cell r="A188" t="str">
            <v>FPUK2</v>
          </cell>
          <cell r="D188">
            <v>15262.5</v>
          </cell>
          <cell r="F188">
            <v>1795633.125</v>
          </cell>
        </row>
        <row r="189">
          <cell r="A189" t="str">
            <v>FPUK2</v>
          </cell>
          <cell r="D189">
            <v>1925.32</v>
          </cell>
          <cell r="F189">
            <v>223508.85854400002</v>
          </cell>
        </row>
        <row r="190">
          <cell r="A190" t="str">
            <v>FPUK2</v>
          </cell>
          <cell r="D190">
            <v>11955</v>
          </cell>
          <cell r="F190">
            <v>1386780</v>
          </cell>
        </row>
        <row r="191">
          <cell r="A191" t="str">
            <v>FPUK2</v>
          </cell>
          <cell r="D191">
            <v>51552</v>
          </cell>
          <cell r="F191">
            <v>6041894.4000000004</v>
          </cell>
        </row>
        <row r="192">
          <cell r="A192" t="str">
            <v>FPUK2</v>
          </cell>
          <cell r="D192">
            <v>5033.6000000000004</v>
          </cell>
          <cell r="F192">
            <v>580657.97504000005</v>
          </cell>
        </row>
        <row r="193">
          <cell r="A193" t="str">
            <v>FPUK2</v>
          </cell>
          <cell r="D193">
            <v>15473.4</v>
          </cell>
          <cell r="F193">
            <v>1780988.3399999999</v>
          </cell>
        </row>
        <row r="194">
          <cell r="A194" t="str">
            <v>FPUK2</v>
          </cell>
          <cell r="D194">
            <v>18936</v>
          </cell>
          <cell r="F194">
            <v>2199037.6799999997</v>
          </cell>
        </row>
        <row r="195">
          <cell r="A195" t="str">
            <v>FPUK2</v>
          </cell>
          <cell r="D195">
            <v>5531.95</v>
          </cell>
          <cell r="F195">
            <v>642784.93024999998</v>
          </cell>
        </row>
        <row r="196">
          <cell r="A196" t="str">
            <v>FPUK2</v>
          </cell>
          <cell r="D196">
            <v>12400</v>
          </cell>
          <cell r="F196">
            <v>1443360</v>
          </cell>
        </row>
        <row r="197">
          <cell r="A197" t="str">
            <v>FPUK2</v>
          </cell>
          <cell r="D197">
            <v>5500.32</v>
          </cell>
          <cell r="F197">
            <v>642437.37599999993</v>
          </cell>
        </row>
        <row r="198">
          <cell r="A198" t="str">
            <v>FPUK2</v>
          </cell>
          <cell r="D198">
            <v>15791.7</v>
          </cell>
          <cell r="F198">
            <v>1835785.125</v>
          </cell>
        </row>
        <row r="199">
          <cell r="A199" t="str">
            <v>FPUK2</v>
          </cell>
          <cell r="D199">
            <v>20718</v>
          </cell>
          <cell r="F199">
            <v>2449903.5</v>
          </cell>
        </row>
        <row r="200">
          <cell r="A200" t="str">
            <v>FPUK2</v>
          </cell>
          <cell r="D200">
            <v>5788.23</v>
          </cell>
          <cell r="F200">
            <v>684458.19749999989</v>
          </cell>
        </row>
        <row r="201">
          <cell r="A201" t="str">
            <v>FPUK2</v>
          </cell>
          <cell r="D201">
            <v>7276</v>
          </cell>
          <cell r="F201">
            <v>859150.08</v>
          </cell>
        </row>
        <row r="202">
          <cell r="A202" t="str">
            <v>FPUK2</v>
          </cell>
          <cell r="D202">
            <v>16137</v>
          </cell>
          <cell r="F202">
            <v>1905456.96</v>
          </cell>
        </row>
        <row r="203">
          <cell r="A203" t="str">
            <v>FPUK2</v>
          </cell>
          <cell r="D203">
            <v>5616</v>
          </cell>
          <cell r="F203">
            <v>663137.28000000003</v>
          </cell>
        </row>
        <row r="204">
          <cell r="A204" t="str">
            <v>FPUK2</v>
          </cell>
          <cell r="D204">
            <v>16177.5</v>
          </cell>
          <cell r="F204">
            <v>1910239.2</v>
          </cell>
        </row>
        <row r="205">
          <cell r="A205" t="str">
            <v>FPUK2</v>
          </cell>
          <cell r="D205">
            <v>38400</v>
          </cell>
          <cell r="F205">
            <v>4469760</v>
          </cell>
        </row>
        <row r="206">
          <cell r="A206" t="str">
            <v>FPUK2</v>
          </cell>
          <cell r="D206">
            <v>35447.919999999998</v>
          </cell>
          <cell r="F206">
            <v>4202350.9159999993</v>
          </cell>
        </row>
        <row r="207">
          <cell r="A207" t="str">
            <v>FPUK2</v>
          </cell>
          <cell r="D207">
            <v>10502.25</v>
          </cell>
          <cell r="F207">
            <v>1233489.2625</v>
          </cell>
        </row>
        <row r="208">
          <cell r="A208" t="str">
            <v>FPUK2</v>
          </cell>
          <cell r="D208">
            <v>41586.400000000001</v>
          </cell>
          <cell r="F208">
            <v>4873926.08</v>
          </cell>
        </row>
        <row r="209">
          <cell r="A209" t="str">
            <v>FPUK2</v>
          </cell>
          <cell r="D209">
            <v>28742.2</v>
          </cell>
          <cell r="F209">
            <v>3364849.3539999998</v>
          </cell>
        </row>
        <row r="210">
          <cell r="A210" t="str">
            <v>FPUS2</v>
          </cell>
          <cell r="D210">
            <v>37537.5</v>
          </cell>
          <cell r="F210">
            <v>2242865.625</v>
          </cell>
        </row>
        <row r="211">
          <cell r="A211" t="str">
            <v>FPUS2</v>
          </cell>
          <cell r="D211">
            <v>32479.119999999999</v>
          </cell>
          <cell r="F211">
            <v>1940627.42</v>
          </cell>
        </row>
        <row r="212">
          <cell r="A212" t="str">
            <v>FPUS2</v>
          </cell>
          <cell r="D212">
            <v>37537.5</v>
          </cell>
          <cell r="F212">
            <v>2242865.625</v>
          </cell>
        </row>
        <row r="213">
          <cell r="A213" t="str">
            <v>FPUS2</v>
          </cell>
          <cell r="D213">
            <v>37050</v>
          </cell>
          <cell r="F213">
            <v>2213737.5</v>
          </cell>
        </row>
        <row r="214">
          <cell r="A214" t="str">
            <v>FPUS2</v>
          </cell>
          <cell r="D214">
            <v>43054.01</v>
          </cell>
          <cell r="F214">
            <v>2583671.1401</v>
          </cell>
        </row>
        <row r="215">
          <cell r="A215" t="str">
            <v>FPUS2</v>
          </cell>
          <cell r="D215">
            <v>983870.97</v>
          </cell>
          <cell r="F215">
            <v>62065608.158574693</v>
          </cell>
        </row>
        <row r="216">
          <cell r="A216" t="str">
            <v>FPUS2</v>
          </cell>
          <cell r="D216">
            <v>1101496.8500000001</v>
          </cell>
          <cell r="F216">
            <v>69002300.851022005</v>
          </cell>
        </row>
        <row r="217">
          <cell r="A217" t="str">
            <v>FPUS2</v>
          </cell>
          <cell r="D217">
            <v>863195.83</v>
          </cell>
          <cell r="F217">
            <v>54249026.633177593</v>
          </cell>
        </row>
        <row r="218">
          <cell r="A218" t="str">
            <v>FPUS2</v>
          </cell>
          <cell r="D218">
            <v>51675</v>
          </cell>
          <cell r="F218">
            <v>3091715.25</v>
          </cell>
        </row>
        <row r="219">
          <cell r="A219" t="str">
            <v>FPUS2</v>
          </cell>
          <cell r="D219">
            <v>36562.5</v>
          </cell>
          <cell r="F219">
            <v>2187534.375</v>
          </cell>
        </row>
        <row r="220">
          <cell r="A220" t="str">
            <v>FPUS2</v>
          </cell>
          <cell r="D220">
            <v>17997.509999999998</v>
          </cell>
          <cell r="F220">
            <v>1079670.6248999999</v>
          </cell>
        </row>
        <row r="221">
          <cell r="A221" t="str">
            <v>FPUS2</v>
          </cell>
          <cell r="D221">
            <v>8258.6</v>
          </cell>
          <cell r="F221">
            <v>495433.41400000005</v>
          </cell>
        </row>
        <row r="222">
          <cell r="A222" t="str">
            <v>FPUS2</v>
          </cell>
          <cell r="D222">
            <v>7628.04</v>
          </cell>
          <cell r="F222">
            <v>452190.21120000002</v>
          </cell>
        </row>
        <row r="223">
          <cell r="A223" t="str">
            <v>FPUS2</v>
          </cell>
          <cell r="D223">
            <v>73625.84</v>
          </cell>
          <cell r="F223">
            <v>4416814.1415999997</v>
          </cell>
        </row>
        <row r="224">
          <cell r="A224" t="str">
            <v>FPUS2</v>
          </cell>
          <cell r="D224">
            <v>41809.5</v>
          </cell>
          <cell r="F224">
            <v>2508151.9050000003</v>
          </cell>
        </row>
        <row r="225">
          <cell r="A225" t="str">
            <v>FPUS2</v>
          </cell>
          <cell r="D225">
            <v>28829.01</v>
          </cell>
          <cell r="F225">
            <v>1722821.6375999998</v>
          </cell>
        </row>
        <row r="226">
          <cell r="A226" t="str">
            <v>FPUS2</v>
          </cell>
          <cell r="D226">
            <v>32252</v>
          </cell>
          <cell r="F226">
            <v>1927379.52</v>
          </cell>
        </row>
        <row r="227">
          <cell r="A227" t="str">
            <v>FPUS2</v>
          </cell>
          <cell r="D227">
            <v>500000</v>
          </cell>
          <cell r="F227">
            <v>30930000</v>
          </cell>
        </row>
        <row r="228">
          <cell r="A228" t="str">
            <v>FPUS2</v>
          </cell>
          <cell r="D228">
            <v>28665</v>
          </cell>
          <cell r="F228">
            <v>1719900</v>
          </cell>
        </row>
        <row r="229">
          <cell r="A229" t="str">
            <v>FPUS2</v>
          </cell>
          <cell r="D229">
            <v>28762.5</v>
          </cell>
          <cell r="F229">
            <v>1725750</v>
          </cell>
        </row>
        <row r="230">
          <cell r="A230" t="str">
            <v>FPUS2</v>
          </cell>
          <cell r="D230">
            <v>29737.5</v>
          </cell>
          <cell r="F230">
            <v>1784250</v>
          </cell>
        </row>
        <row r="231">
          <cell r="A231" t="str">
            <v>FPUS2</v>
          </cell>
          <cell r="D231">
            <v>51012.5</v>
          </cell>
          <cell r="F231">
            <v>3060750</v>
          </cell>
        </row>
        <row r="232">
          <cell r="A232" t="str">
            <v>FPUS2</v>
          </cell>
          <cell r="D232">
            <v>32479.119999999999</v>
          </cell>
          <cell r="F232">
            <v>1948747.2</v>
          </cell>
        </row>
        <row r="233">
          <cell r="A233" t="str">
            <v>FPUS2</v>
          </cell>
          <cell r="D233">
            <v>500000</v>
          </cell>
          <cell r="F233">
            <v>30665000</v>
          </cell>
        </row>
        <row r="234">
          <cell r="A234" t="str">
            <v>FPUS2</v>
          </cell>
          <cell r="D234">
            <v>500000</v>
          </cell>
          <cell r="F234">
            <v>30760000</v>
          </cell>
        </row>
        <row r="235">
          <cell r="A235" t="str">
            <v>FPUS2</v>
          </cell>
          <cell r="D235">
            <v>34320</v>
          </cell>
          <cell r="F235">
            <v>2067436.8</v>
          </cell>
        </row>
        <row r="236">
          <cell r="A236" t="str">
            <v>FPUS2</v>
          </cell>
          <cell r="D236">
            <v>39939.9</v>
          </cell>
          <cell r="F236">
            <v>2405979.5760000004</v>
          </cell>
        </row>
        <row r="237">
          <cell r="A237" t="str">
            <v>FPUS2</v>
          </cell>
          <cell r="D237">
            <v>69615</v>
          </cell>
          <cell r="F237">
            <v>4176900</v>
          </cell>
        </row>
        <row r="238">
          <cell r="A238" t="str">
            <v>FPUS2</v>
          </cell>
          <cell r="D238">
            <v>37050</v>
          </cell>
          <cell r="F238">
            <v>2216701.5</v>
          </cell>
        </row>
        <row r="239">
          <cell r="A239" t="str">
            <v>FPUS2</v>
          </cell>
          <cell r="D239">
            <v>17306.25</v>
          </cell>
          <cell r="F239">
            <v>1033875.375</v>
          </cell>
        </row>
        <row r="240">
          <cell r="A240" t="str">
            <v>FPUS2</v>
          </cell>
          <cell r="D240">
            <v>34266.379999999997</v>
          </cell>
          <cell r="F240">
            <v>2055640.1361999998</v>
          </cell>
        </row>
        <row r="241">
          <cell r="A241" t="str">
            <v>FPUS2</v>
          </cell>
          <cell r="D241">
            <v>33442.5</v>
          </cell>
          <cell r="F241">
            <v>2004877.875</v>
          </cell>
        </row>
        <row r="242">
          <cell r="A242" t="str">
            <v>FPUS2</v>
          </cell>
          <cell r="D242">
            <v>21450</v>
          </cell>
          <cell r="F242">
            <v>1285927.5</v>
          </cell>
        </row>
        <row r="243">
          <cell r="A243" t="str">
            <v>FPUS2</v>
          </cell>
          <cell r="D243">
            <v>28762.5</v>
          </cell>
          <cell r="F243">
            <v>1724311.875</v>
          </cell>
        </row>
        <row r="244">
          <cell r="A244" t="str">
            <v>FPUS2</v>
          </cell>
          <cell r="D244">
            <v>33442.5</v>
          </cell>
          <cell r="F244">
            <v>2003205.75</v>
          </cell>
        </row>
        <row r="245">
          <cell r="A245" t="str">
            <v>FPUS2</v>
          </cell>
          <cell r="D245">
            <v>33442.5</v>
          </cell>
          <cell r="F245">
            <v>2003205.75</v>
          </cell>
        </row>
        <row r="246">
          <cell r="A246" t="str">
            <v>FPUS2</v>
          </cell>
          <cell r="D246">
            <v>33442.5</v>
          </cell>
          <cell r="F246">
            <v>2003205.75</v>
          </cell>
        </row>
        <row r="247">
          <cell r="A247" t="str">
            <v>FPUS2</v>
          </cell>
          <cell r="D247">
            <v>33442.5</v>
          </cell>
          <cell r="F247">
            <v>2003205.75</v>
          </cell>
        </row>
        <row r="248">
          <cell r="A248" t="str">
            <v>FPUS1</v>
          </cell>
          <cell r="D248">
            <v>33965.57</v>
          </cell>
          <cell r="F248">
            <v>2056275.6077999999</v>
          </cell>
        </row>
        <row r="249">
          <cell r="A249" t="str">
            <v>FPUS2</v>
          </cell>
          <cell r="D249">
            <v>500000</v>
          </cell>
          <cell r="F249">
            <v>30945000</v>
          </cell>
        </row>
        <row r="250">
          <cell r="A250" t="str">
            <v>FPUS2</v>
          </cell>
          <cell r="D250">
            <v>460</v>
          </cell>
          <cell r="F250">
            <v>27801.157999999999</v>
          </cell>
        </row>
        <row r="251">
          <cell r="A251" t="str">
            <v>FPUS2</v>
          </cell>
          <cell r="D251">
            <v>450</v>
          </cell>
          <cell r="F251">
            <v>27196.785</v>
          </cell>
        </row>
        <row r="252">
          <cell r="A252" t="str">
            <v>FPUS2</v>
          </cell>
          <cell r="D252">
            <v>600</v>
          </cell>
          <cell r="F252">
            <v>36262.379999999997</v>
          </cell>
        </row>
        <row r="253">
          <cell r="A253" t="str">
            <v>FPUS2</v>
          </cell>
          <cell r="D253">
            <v>400</v>
          </cell>
          <cell r="F253">
            <v>24174.920000000002</v>
          </cell>
        </row>
        <row r="254">
          <cell r="A254" t="str">
            <v>FPUS2</v>
          </cell>
          <cell r="D254">
            <v>500</v>
          </cell>
          <cell r="F254">
            <v>30218.65</v>
          </cell>
        </row>
        <row r="255">
          <cell r="A255" t="str">
            <v>FPUS2</v>
          </cell>
          <cell r="D255">
            <v>14288</v>
          </cell>
          <cell r="F255">
            <v>845145.20160000003</v>
          </cell>
        </row>
        <row r="256">
          <cell r="A256" t="str">
            <v>FPUS2</v>
          </cell>
          <cell r="D256">
            <v>9827</v>
          </cell>
          <cell r="F256">
            <v>581273.92890000006</v>
          </cell>
        </row>
        <row r="257">
          <cell r="A257" t="str">
            <v>FPUS2</v>
          </cell>
          <cell r="D257">
            <v>7834</v>
          </cell>
          <cell r="F257">
            <v>463386.58380000002</v>
          </cell>
        </row>
        <row r="258">
          <cell r="A258" t="str">
            <v>FPUS2</v>
          </cell>
          <cell r="D258">
            <v>6700</v>
          </cell>
          <cell r="F258">
            <v>396440.34</v>
          </cell>
        </row>
        <row r="259">
          <cell r="A259" t="str">
            <v>FPUS2</v>
          </cell>
          <cell r="D259">
            <v>6700</v>
          </cell>
          <cell r="F259">
            <v>396440.34</v>
          </cell>
        </row>
        <row r="260">
          <cell r="A260" t="str">
            <v>FPUS2</v>
          </cell>
          <cell r="D260">
            <v>3800</v>
          </cell>
          <cell r="F260">
            <v>224846.76</v>
          </cell>
        </row>
        <row r="261">
          <cell r="A261" t="str">
            <v>FPUS2</v>
          </cell>
          <cell r="D261">
            <v>3800</v>
          </cell>
          <cell r="F261">
            <v>224772.66</v>
          </cell>
        </row>
        <row r="262">
          <cell r="A262" t="str">
            <v>FPUS2</v>
          </cell>
          <cell r="D262">
            <v>48000</v>
          </cell>
          <cell r="F262">
            <v>2873280</v>
          </cell>
        </row>
        <row r="263">
          <cell r="A263" t="str">
            <v>FPUS2</v>
          </cell>
          <cell r="D263">
            <v>49650</v>
          </cell>
          <cell r="F263">
            <v>2972049</v>
          </cell>
        </row>
        <row r="264">
          <cell r="A264" t="str">
            <v>FPUS2</v>
          </cell>
          <cell r="D264">
            <v>13550</v>
          </cell>
          <cell r="F264">
            <v>809874.01500000001</v>
          </cell>
        </row>
        <row r="265">
          <cell r="A265" t="str">
            <v>FPUS2</v>
          </cell>
          <cell r="D265">
            <v>48000</v>
          </cell>
          <cell r="F265">
            <v>2861280</v>
          </cell>
        </row>
        <row r="266">
          <cell r="A266" t="str">
            <v>FPUS2</v>
          </cell>
          <cell r="D266">
            <v>64000</v>
          </cell>
          <cell r="F266">
            <v>3813120</v>
          </cell>
        </row>
        <row r="267">
          <cell r="A267" t="str">
            <v>FPUS2</v>
          </cell>
          <cell r="D267">
            <v>64000</v>
          </cell>
          <cell r="F267">
            <v>3813120</v>
          </cell>
        </row>
        <row r="268">
          <cell r="A268" t="str">
            <v>FPUS2</v>
          </cell>
          <cell r="D268">
            <v>96000</v>
          </cell>
          <cell r="F268">
            <v>5719680</v>
          </cell>
        </row>
        <row r="269">
          <cell r="A269" t="str">
            <v>FPUS2</v>
          </cell>
          <cell r="D269">
            <v>9130</v>
          </cell>
          <cell r="F269">
            <v>544168.99899999995</v>
          </cell>
        </row>
        <row r="270">
          <cell r="A270" t="str">
            <v>FPUS2</v>
          </cell>
          <cell r="D270">
            <v>33600</v>
          </cell>
          <cell r="F270">
            <v>2004240</v>
          </cell>
        </row>
        <row r="271">
          <cell r="A271" t="str">
            <v>FPUS2</v>
          </cell>
          <cell r="D271">
            <v>128000</v>
          </cell>
          <cell r="F271">
            <v>7636480</v>
          </cell>
        </row>
        <row r="272">
          <cell r="A272" t="str">
            <v>FPUS2</v>
          </cell>
          <cell r="D272">
            <v>80000</v>
          </cell>
          <cell r="F272">
            <v>4772800</v>
          </cell>
        </row>
        <row r="273">
          <cell r="A273" t="str">
            <v>FPUS2</v>
          </cell>
          <cell r="D273">
            <v>14570</v>
          </cell>
          <cell r="F273">
            <v>866260.80700000003</v>
          </cell>
        </row>
        <row r="274">
          <cell r="A274" t="str">
            <v>FPUS2</v>
          </cell>
          <cell r="D274">
            <v>81250</v>
          </cell>
          <cell r="F274">
            <v>4909937.5</v>
          </cell>
        </row>
        <row r="275">
          <cell r="A275" t="str">
            <v>FPUS2</v>
          </cell>
          <cell r="D275">
            <v>21904.55</v>
          </cell>
          <cell r="F275">
            <v>1323691.9564999999</v>
          </cell>
        </row>
        <row r="276">
          <cell r="A276" t="str">
            <v>FPUS2</v>
          </cell>
          <cell r="D276">
            <v>20000</v>
          </cell>
          <cell r="F276">
            <v>1208600</v>
          </cell>
        </row>
        <row r="277">
          <cell r="A277" t="str">
            <v>FPUS2</v>
          </cell>
          <cell r="D277">
            <v>320000</v>
          </cell>
          <cell r="F277">
            <v>19113600</v>
          </cell>
        </row>
        <row r="278">
          <cell r="A278" t="str">
            <v>FPUS2</v>
          </cell>
          <cell r="D278">
            <v>29420</v>
          </cell>
          <cell r="F278">
            <v>1762258</v>
          </cell>
        </row>
        <row r="279">
          <cell r="A279" t="str">
            <v>FPUS2</v>
          </cell>
          <cell r="D279">
            <v>6347.5</v>
          </cell>
          <cell r="F279">
            <v>383625.76175000001</v>
          </cell>
        </row>
        <row r="280">
          <cell r="A280" t="str">
            <v>FPUS2</v>
          </cell>
          <cell r="D280">
            <v>23018.880000000001</v>
          </cell>
          <cell r="F280">
            <v>1391198.9562240001</v>
          </cell>
        </row>
        <row r="281">
          <cell r="A281" t="str">
            <v>FPUS2</v>
          </cell>
          <cell r="D281">
            <v>17870</v>
          </cell>
          <cell r="F281">
            <v>1063265</v>
          </cell>
        </row>
        <row r="282">
          <cell r="A282" t="str">
            <v>FPUS2</v>
          </cell>
          <cell r="D282">
            <v>15050</v>
          </cell>
          <cell r="F282">
            <v>895475</v>
          </cell>
        </row>
        <row r="283">
          <cell r="A283" t="str">
            <v>FPUS2</v>
          </cell>
          <cell r="D283">
            <v>68955.600000000006</v>
          </cell>
          <cell r="F283">
            <v>4169055.5760000004</v>
          </cell>
        </row>
        <row r="284">
          <cell r="A284" t="str">
            <v>FPUS2</v>
          </cell>
          <cell r="D284">
            <v>11582</v>
          </cell>
          <cell r="F284">
            <v>699984.80859999999</v>
          </cell>
        </row>
        <row r="285">
          <cell r="A285" t="str">
            <v>FPUS2</v>
          </cell>
          <cell r="D285">
            <v>15023.75</v>
          </cell>
          <cell r="F285">
            <v>897693.10050000006</v>
          </cell>
        </row>
        <row r="286">
          <cell r="A286" t="str">
            <v>FPUS2</v>
          </cell>
          <cell r="D286">
            <v>80000</v>
          </cell>
          <cell r="F286">
            <v>4785600</v>
          </cell>
        </row>
        <row r="287">
          <cell r="A287" t="str">
            <v>FPUS2</v>
          </cell>
          <cell r="D287">
            <v>96000</v>
          </cell>
          <cell r="F287">
            <v>5742720</v>
          </cell>
        </row>
        <row r="288">
          <cell r="A288" t="str">
            <v>FPUS2</v>
          </cell>
          <cell r="D288">
            <v>64000</v>
          </cell>
          <cell r="F288">
            <v>3828480</v>
          </cell>
        </row>
        <row r="289">
          <cell r="A289" t="str">
            <v>FPUS2</v>
          </cell>
          <cell r="D289">
            <v>32000</v>
          </cell>
          <cell r="F289">
            <v>1914240</v>
          </cell>
        </row>
        <row r="290">
          <cell r="A290" t="str">
            <v>FPUS2</v>
          </cell>
          <cell r="D290">
            <v>64000</v>
          </cell>
          <cell r="F290">
            <v>3824640</v>
          </cell>
        </row>
        <row r="291">
          <cell r="A291" t="str">
            <v>FPUS2</v>
          </cell>
          <cell r="D291">
            <v>64000</v>
          </cell>
          <cell r="F291">
            <v>3824832</v>
          </cell>
        </row>
        <row r="292">
          <cell r="A292" t="str">
            <v>FPUS2</v>
          </cell>
          <cell r="D292">
            <v>66200</v>
          </cell>
          <cell r="F292">
            <v>3956112</v>
          </cell>
        </row>
        <row r="293">
          <cell r="A293" t="str">
            <v>FPUS2</v>
          </cell>
          <cell r="D293">
            <v>2180</v>
          </cell>
          <cell r="F293">
            <v>133132.6</v>
          </cell>
        </row>
        <row r="294">
          <cell r="A294" t="str">
            <v>FPUS2</v>
          </cell>
          <cell r="D294">
            <v>300</v>
          </cell>
          <cell r="F294">
            <v>18252</v>
          </cell>
        </row>
        <row r="295">
          <cell r="A295" t="str">
            <v>FPUS2</v>
          </cell>
          <cell r="D295">
            <v>45237.5</v>
          </cell>
          <cell r="F295">
            <v>2702940.625</v>
          </cell>
        </row>
        <row r="296">
          <cell r="A296" t="str">
            <v>FPUS2</v>
          </cell>
          <cell r="D296">
            <v>38018.75</v>
          </cell>
          <cell r="F296">
            <v>2271620.3125</v>
          </cell>
        </row>
        <row r="297">
          <cell r="A297" t="str">
            <v>FPUS2</v>
          </cell>
          <cell r="D297">
            <v>17910.72</v>
          </cell>
          <cell r="F297">
            <v>1072135.6992000001</v>
          </cell>
        </row>
        <row r="298">
          <cell r="A298" t="str">
            <v>FPUS2</v>
          </cell>
          <cell r="D298">
            <v>32000</v>
          </cell>
          <cell r="F298">
            <v>1915520</v>
          </cell>
        </row>
        <row r="299">
          <cell r="A299" t="str">
            <v>FPUS2</v>
          </cell>
          <cell r="D299">
            <v>40425</v>
          </cell>
          <cell r="F299">
            <v>2420244.75</v>
          </cell>
        </row>
        <row r="300">
          <cell r="A300" t="str">
            <v>FPUS2</v>
          </cell>
          <cell r="D300">
            <v>32725</v>
          </cell>
          <cell r="F300">
            <v>1959245.75</v>
          </cell>
        </row>
        <row r="301">
          <cell r="A301" t="str">
            <v>FPUS2</v>
          </cell>
          <cell r="D301">
            <v>38018.75</v>
          </cell>
          <cell r="F301">
            <v>2276182.5625</v>
          </cell>
        </row>
        <row r="302">
          <cell r="A302" t="str">
            <v>FPUS2</v>
          </cell>
          <cell r="D302">
            <v>40350.6</v>
          </cell>
          <cell r="F302">
            <v>2415790.4219999998</v>
          </cell>
        </row>
        <row r="303">
          <cell r="A303" t="str">
            <v>FPUS2</v>
          </cell>
          <cell r="D303">
            <v>31286.959999999999</v>
          </cell>
          <cell r="F303">
            <v>1873150.2951999998</v>
          </cell>
        </row>
        <row r="304">
          <cell r="A304" t="str">
            <v>FPUS2</v>
          </cell>
          <cell r="D304">
            <v>24907.85</v>
          </cell>
          <cell r="F304">
            <v>1485753.2524999999</v>
          </cell>
        </row>
        <row r="305">
          <cell r="A305" t="str">
            <v>FPUS2</v>
          </cell>
          <cell r="D305">
            <v>125000</v>
          </cell>
          <cell r="F305">
            <v>7735000</v>
          </cell>
        </row>
        <row r="306">
          <cell r="A306" t="str">
            <v>FPUS2</v>
          </cell>
          <cell r="D306">
            <v>125000</v>
          </cell>
          <cell r="F306">
            <v>7746250</v>
          </cell>
        </row>
        <row r="307">
          <cell r="A307" t="str">
            <v>FPUS2</v>
          </cell>
          <cell r="D307">
            <v>200000</v>
          </cell>
          <cell r="F307">
            <v>12414000</v>
          </cell>
        </row>
        <row r="308">
          <cell r="A308" t="str">
            <v>FPUS2</v>
          </cell>
          <cell r="D308">
            <v>200000</v>
          </cell>
          <cell r="F308">
            <v>12424000</v>
          </cell>
        </row>
        <row r="309">
          <cell r="A309" t="str">
            <v>FPUS2</v>
          </cell>
          <cell r="D309">
            <v>200000</v>
          </cell>
          <cell r="F309">
            <v>12444000</v>
          </cell>
        </row>
        <row r="310">
          <cell r="A310" t="str">
            <v>FPUS2</v>
          </cell>
          <cell r="D310">
            <v>200000</v>
          </cell>
          <cell r="F310">
            <v>12462000</v>
          </cell>
        </row>
        <row r="311">
          <cell r="A311" t="str">
            <v>FPUS2</v>
          </cell>
          <cell r="D311">
            <v>200000</v>
          </cell>
          <cell r="F311">
            <v>12478000</v>
          </cell>
        </row>
        <row r="312">
          <cell r="A312" t="str">
            <v>FPUS2</v>
          </cell>
          <cell r="D312">
            <v>200000</v>
          </cell>
          <cell r="F312">
            <v>12496000</v>
          </cell>
        </row>
        <row r="313">
          <cell r="A313" t="str">
            <v>FPUS2</v>
          </cell>
          <cell r="D313">
            <v>200000</v>
          </cell>
          <cell r="F313">
            <v>12514000</v>
          </cell>
        </row>
        <row r="314">
          <cell r="A314" t="str">
            <v>FPUS2</v>
          </cell>
          <cell r="D314">
            <v>200000</v>
          </cell>
          <cell r="F314">
            <v>12532000</v>
          </cell>
        </row>
        <row r="315">
          <cell r="A315" t="str">
            <v>FPUS2</v>
          </cell>
          <cell r="D315">
            <v>6325.91</v>
          </cell>
          <cell r="F315">
            <v>376034.23108499998</v>
          </cell>
        </row>
        <row r="316">
          <cell r="A316" t="str">
            <v>FPUS2</v>
          </cell>
          <cell r="D316">
            <v>45237.5</v>
          </cell>
          <cell r="F316">
            <v>2706559.625</v>
          </cell>
        </row>
        <row r="317">
          <cell r="A317" t="str">
            <v>FPUS2</v>
          </cell>
          <cell r="D317">
            <v>32000</v>
          </cell>
          <cell r="F317">
            <v>1910400</v>
          </cell>
        </row>
        <row r="318">
          <cell r="A318" t="str">
            <v>FPUS2</v>
          </cell>
          <cell r="D318">
            <v>37733.85</v>
          </cell>
          <cell r="F318">
            <v>2251578.8295</v>
          </cell>
        </row>
        <row r="319">
          <cell r="A319" t="str">
            <v>FPUS2</v>
          </cell>
          <cell r="D319">
            <v>170222.07999999999</v>
          </cell>
          <cell r="F319">
            <v>10162258.175999999</v>
          </cell>
        </row>
        <row r="320">
          <cell r="A320" t="str">
            <v>FPUS2</v>
          </cell>
          <cell r="D320">
            <v>62337.1</v>
          </cell>
          <cell r="F320">
            <v>3712174.3049999997</v>
          </cell>
        </row>
        <row r="321">
          <cell r="A321" t="str">
            <v>FPUS2</v>
          </cell>
          <cell r="D321">
            <v>8845.44</v>
          </cell>
          <cell r="F321">
            <v>530018.7648</v>
          </cell>
        </row>
        <row r="322">
          <cell r="A322" t="str">
            <v>FPUS2</v>
          </cell>
          <cell r="D322">
            <v>56320</v>
          </cell>
          <cell r="F322">
            <v>3360614.3999999999</v>
          </cell>
        </row>
        <row r="323">
          <cell r="A323" t="str">
            <v>FPUS2</v>
          </cell>
          <cell r="D323">
            <v>40425</v>
          </cell>
          <cell r="F323">
            <v>2420244.75</v>
          </cell>
        </row>
        <row r="324">
          <cell r="A324" t="str">
            <v>FPUS2</v>
          </cell>
          <cell r="D324">
            <v>71313.149999999994</v>
          </cell>
          <cell r="F324">
            <v>4219599.0855</v>
          </cell>
        </row>
        <row r="325">
          <cell r="A325" t="str">
            <v>FPUS2</v>
          </cell>
          <cell r="D325">
            <v>36894.5</v>
          </cell>
          <cell r="F325">
            <v>2207766.8800000004</v>
          </cell>
        </row>
        <row r="326">
          <cell r="A326" t="str">
            <v>FPUS2</v>
          </cell>
          <cell r="D326">
            <v>53187.16</v>
          </cell>
          <cell r="F326">
            <v>3172614.094</v>
          </cell>
        </row>
        <row r="327">
          <cell r="A327" t="str">
            <v>FPUS2</v>
          </cell>
          <cell r="D327">
            <v>68428.800000000003</v>
          </cell>
          <cell r="F327">
            <v>4098885.12</v>
          </cell>
        </row>
        <row r="328">
          <cell r="A328" t="str">
            <v>FPUS2</v>
          </cell>
          <cell r="D328">
            <v>19231.34</v>
          </cell>
          <cell r="F328">
            <v>1142918.5362</v>
          </cell>
        </row>
        <row r="329">
          <cell r="A329" t="str">
            <v>FPUS2</v>
          </cell>
          <cell r="D329">
            <v>83250</v>
          </cell>
          <cell r="F329">
            <v>4871790</v>
          </cell>
        </row>
        <row r="330">
          <cell r="A330" t="str">
            <v>FPUS2</v>
          </cell>
          <cell r="D330">
            <v>88000</v>
          </cell>
          <cell r="F330">
            <v>5264160</v>
          </cell>
        </row>
        <row r="331">
          <cell r="A331" t="str">
            <v>FPUS2</v>
          </cell>
          <cell r="D331">
            <v>38797.089999999997</v>
          </cell>
          <cell r="F331">
            <v>2315022.3602999998</v>
          </cell>
        </row>
        <row r="332">
          <cell r="A332" t="str">
            <v>FPUS2</v>
          </cell>
          <cell r="D332">
            <v>32387.040000000001</v>
          </cell>
          <cell r="F332">
            <v>1931563.0656000001</v>
          </cell>
        </row>
        <row r="333">
          <cell r="A333" t="str">
            <v>FPUS2</v>
          </cell>
          <cell r="D333">
            <v>57240.82</v>
          </cell>
          <cell r="F333">
            <v>3413842.5048000002</v>
          </cell>
        </row>
        <row r="334">
          <cell r="A334" t="str">
            <v>FPUS2</v>
          </cell>
          <cell r="D334">
            <v>45585.68</v>
          </cell>
          <cell r="F334">
            <v>2718729.9552000002</v>
          </cell>
        </row>
        <row r="335">
          <cell r="A335" t="str">
            <v>FPUS2</v>
          </cell>
          <cell r="D335">
            <v>30075.040000000001</v>
          </cell>
          <cell r="F335">
            <v>1793374.6352000001</v>
          </cell>
        </row>
        <row r="336">
          <cell r="A336" t="str">
            <v>FPUS2</v>
          </cell>
          <cell r="D336">
            <v>40810</v>
          </cell>
          <cell r="F336">
            <v>2434316.5</v>
          </cell>
        </row>
        <row r="337">
          <cell r="A337" t="str">
            <v>FPUS2</v>
          </cell>
          <cell r="D337">
            <v>38018.75</v>
          </cell>
          <cell r="F337">
            <v>2267818.4375</v>
          </cell>
        </row>
        <row r="338">
          <cell r="A338" t="str">
            <v>FPUS2</v>
          </cell>
          <cell r="D338">
            <v>33889.68</v>
          </cell>
          <cell r="F338">
            <v>2032703.0063999998</v>
          </cell>
        </row>
        <row r="339">
          <cell r="A339" t="str">
            <v>FPUS2</v>
          </cell>
          <cell r="D339">
            <v>45760</v>
          </cell>
          <cell r="F339">
            <v>2742396.8</v>
          </cell>
        </row>
        <row r="340">
          <cell r="A340" t="str">
            <v>FPUS2</v>
          </cell>
          <cell r="D340">
            <v>63268.63</v>
          </cell>
          <cell r="F340">
            <v>3760054.6809</v>
          </cell>
        </row>
        <row r="341">
          <cell r="A341" t="str">
            <v>FPUS2</v>
          </cell>
          <cell r="D341">
            <v>37733.85</v>
          </cell>
          <cell r="F341">
            <v>2253088.1834999998</v>
          </cell>
        </row>
        <row r="342">
          <cell r="A342" t="str">
            <v>FPUS2</v>
          </cell>
          <cell r="D342">
            <v>32000</v>
          </cell>
          <cell r="F342">
            <v>1909440</v>
          </cell>
        </row>
        <row r="343">
          <cell r="A343" t="str">
            <v>FPUS2</v>
          </cell>
          <cell r="D343">
            <v>32000</v>
          </cell>
          <cell r="F343">
            <v>1909440</v>
          </cell>
        </row>
        <row r="344">
          <cell r="A344" t="str">
            <v>FPUS2</v>
          </cell>
          <cell r="D344">
            <v>18317.060000000001</v>
          </cell>
          <cell r="F344">
            <v>1097191.8940000001</v>
          </cell>
        </row>
        <row r="345">
          <cell r="A345" t="str">
            <v>FPUS2</v>
          </cell>
          <cell r="D345">
            <v>38981.25</v>
          </cell>
          <cell r="F345">
            <v>2320553.8125</v>
          </cell>
        </row>
        <row r="346">
          <cell r="A346" t="str">
            <v>FPUS2</v>
          </cell>
          <cell r="D346">
            <v>3424.75</v>
          </cell>
          <cell r="F346">
            <v>204735.66469999999</v>
          </cell>
        </row>
        <row r="347">
          <cell r="A347" t="str">
            <v>FPUS2</v>
          </cell>
          <cell r="D347">
            <v>40810</v>
          </cell>
          <cell r="F347">
            <v>2415131.719</v>
          </cell>
        </row>
        <row r="348">
          <cell r="A348" t="str">
            <v>FPUS2</v>
          </cell>
          <cell r="D348">
            <v>37733.85</v>
          </cell>
          <cell r="F348">
            <v>2248937.46</v>
          </cell>
        </row>
        <row r="349">
          <cell r="A349" t="str">
            <v>FPUS2</v>
          </cell>
          <cell r="D349">
            <v>41195</v>
          </cell>
          <cell r="F349">
            <v>2457281.75</v>
          </cell>
        </row>
        <row r="350">
          <cell r="A350" t="str">
            <v>FPUS2</v>
          </cell>
          <cell r="D350">
            <v>40642.559999999998</v>
          </cell>
          <cell r="F350">
            <v>2424328.7039999999</v>
          </cell>
        </row>
        <row r="351">
          <cell r="A351" t="str">
            <v>FPUS2</v>
          </cell>
          <cell r="D351">
            <v>40642.559999999998</v>
          </cell>
          <cell r="F351">
            <v>2424328.7039999999</v>
          </cell>
        </row>
        <row r="352">
          <cell r="A352" t="str">
            <v>FPUS2</v>
          </cell>
          <cell r="D352">
            <v>65751.5</v>
          </cell>
          <cell r="F352">
            <v>3925364.5500000003</v>
          </cell>
        </row>
        <row r="353">
          <cell r="A353" t="str">
            <v>FPUS2</v>
          </cell>
          <cell r="D353">
            <v>45177.16</v>
          </cell>
          <cell r="F353">
            <v>2697076.4520000005</v>
          </cell>
        </row>
        <row r="354">
          <cell r="A354" t="str">
            <v>FPUS2</v>
          </cell>
          <cell r="D354">
            <v>38500</v>
          </cell>
          <cell r="F354">
            <v>2294600</v>
          </cell>
        </row>
        <row r="355">
          <cell r="A355" t="str">
            <v>FPUS2</v>
          </cell>
          <cell r="D355">
            <v>43164.9</v>
          </cell>
          <cell r="F355">
            <v>2577807.8280000002</v>
          </cell>
        </row>
        <row r="356">
          <cell r="A356" t="str">
            <v>FPUS2</v>
          </cell>
          <cell r="D356">
            <v>10445.82</v>
          </cell>
          <cell r="F356">
            <v>626017.9926</v>
          </cell>
        </row>
        <row r="357">
          <cell r="A357" t="str">
            <v>FPUS2</v>
          </cell>
          <cell r="D357">
            <v>13247.86</v>
          </cell>
          <cell r="F357">
            <v>793944.24979999999</v>
          </cell>
        </row>
        <row r="358">
          <cell r="A358" t="str">
            <v>FPUS2</v>
          </cell>
          <cell r="D358">
            <v>39462.5</v>
          </cell>
          <cell r="F358">
            <v>2357489.75</v>
          </cell>
        </row>
        <row r="359">
          <cell r="A359" t="str">
            <v>FPUS2</v>
          </cell>
          <cell r="D359">
            <v>40810</v>
          </cell>
          <cell r="F359">
            <v>2437989.4</v>
          </cell>
        </row>
        <row r="360">
          <cell r="A360" t="str">
            <v>FPUS2</v>
          </cell>
          <cell r="D360">
            <v>36936</v>
          </cell>
          <cell r="F360">
            <v>2208772.7999999998</v>
          </cell>
        </row>
        <row r="361">
          <cell r="A361" t="str">
            <v>FPUS2</v>
          </cell>
          <cell r="D361">
            <v>73260.600000000006</v>
          </cell>
          <cell r="F361">
            <v>4411753.3320000004</v>
          </cell>
        </row>
        <row r="362">
          <cell r="A362" t="str">
            <v>FPUS2</v>
          </cell>
          <cell r="D362">
            <v>73933</v>
          </cell>
          <cell r="F362">
            <v>4428586.7</v>
          </cell>
        </row>
        <row r="363">
          <cell r="A363" t="str">
            <v>FPUS2</v>
          </cell>
          <cell r="D363">
            <v>34842.9</v>
          </cell>
          <cell r="F363">
            <v>2087089.71</v>
          </cell>
        </row>
        <row r="364">
          <cell r="A364" t="str">
            <v>FPUS2</v>
          </cell>
          <cell r="D364">
            <v>37320</v>
          </cell>
          <cell r="F364">
            <v>2235468</v>
          </cell>
        </row>
        <row r="365">
          <cell r="A365" t="str">
            <v>FPUS2</v>
          </cell>
          <cell r="D365">
            <v>38418</v>
          </cell>
          <cell r="F365">
            <v>2322368.1</v>
          </cell>
        </row>
        <row r="366">
          <cell r="A366" t="str">
            <v>FPUS2</v>
          </cell>
          <cell r="D366">
            <v>35026.33</v>
          </cell>
          <cell r="F366">
            <v>2093523.7441000002</v>
          </cell>
        </row>
        <row r="367">
          <cell r="A367" t="str">
            <v>FPUS2</v>
          </cell>
          <cell r="D367">
            <v>33687.5</v>
          </cell>
          <cell r="F367">
            <v>2012154.375</v>
          </cell>
        </row>
        <row r="368">
          <cell r="A368" t="str">
            <v>FPUS2</v>
          </cell>
          <cell r="D368">
            <v>38500</v>
          </cell>
          <cell r="F368">
            <v>2299605</v>
          </cell>
        </row>
        <row r="369">
          <cell r="A369" t="str">
            <v>FPUS2</v>
          </cell>
          <cell r="D369">
            <v>17186.009999999998</v>
          </cell>
          <cell r="F369">
            <v>1038035.0039999998</v>
          </cell>
        </row>
        <row r="370">
          <cell r="A370" t="str">
            <v>FPUS2</v>
          </cell>
          <cell r="D370">
            <v>62968.26</v>
          </cell>
          <cell r="F370">
            <v>3763612.9002000005</v>
          </cell>
        </row>
        <row r="371">
          <cell r="A371" t="str">
            <v>FPUS2</v>
          </cell>
          <cell r="D371">
            <v>29592.6</v>
          </cell>
          <cell r="F371">
            <v>1768749.702</v>
          </cell>
        </row>
        <row r="372">
          <cell r="A372" t="str">
            <v>FPUS2</v>
          </cell>
          <cell r="D372">
            <v>66932</v>
          </cell>
          <cell r="F372">
            <v>3989147.2</v>
          </cell>
        </row>
        <row r="373">
          <cell r="A373" t="str">
            <v>FPUS2</v>
          </cell>
          <cell r="D373">
            <v>33202.400000000001</v>
          </cell>
          <cell r="F373">
            <v>1985171.496</v>
          </cell>
        </row>
        <row r="374">
          <cell r="A374" t="str">
            <v>FPUS2</v>
          </cell>
          <cell r="D374">
            <v>39616.5</v>
          </cell>
          <cell r="F374">
            <v>2368670.5350000001</v>
          </cell>
        </row>
        <row r="375">
          <cell r="A375" t="str">
            <v>FPUS2</v>
          </cell>
          <cell r="D375">
            <v>40660</v>
          </cell>
          <cell r="F375">
            <v>2415204</v>
          </cell>
        </row>
        <row r="376">
          <cell r="A376" t="str">
            <v>FPUS2</v>
          </cell>
          <cell r="D376">
            <v>100000</v>
          </cell>
          <cell r="F376">
            <v>6189000</v>
          </cell>
        </row>
        <row r="377">
          <cell r="A377" t="str">
            <v>FPUS2</v>
          </cell>
          <cell r="D377">
            <v>3998.95</v>
          </cell>
          <cell r="F377">
            <v>241776.51699999999</v>
          </cell>
        </row>
        <row r="378">
          <cell r="A378" t="str">
            <v>FPUS2</v>
          </cell>
          <cell r="D378">
            <v>26907.42</v>
          </cell>
          <cell r="F378">
            <v>1626822.6132</v>
          </cell>
        </row>
        <row r="379">
          <cell r="A379" t="str">
            <v>FPUS2</v>
          </cell>
          <cell r="D379">
            <v>5716.26</v>
          </cell>
          <cell r="F379">
            <v>345605.0796</v>
          </cell>
        </row>
        <row r="380">
          <cell r="A380" t="str">
            <v>FPUS2</v>
          </cell>
          <cell r="D380">
            <v>32000</v>
          </cell>
          <cell r="F380">
            <v>1912960</v>
          </cell>
        </row>
        <row r="381">
          <cell r="A381" t="str">
            <v>FPUS2</v>
          </cell>
          <cell r="D381">
            <v>40810</v>
          </cell>
          <cell r="F381">
            <v>2439213.7000000002</v>
          </cell>
        </row>
        <row r="382">
          <cell r="A382" t="str">
            <v>FPUS2</v>
          </cell>
          <cell r="D382">
            <v>34168.75</v>
          </cell>
          <cell r="F382">
            <v>2041582.8125</v>
          </cell>
        </row>
        <row r="383">
          <cell r="A383" t="str">
            <v>FPUS2</v>
          </cell>
          <cell r="D383">
            <v>32000</v>
          </cell>
          <cell r="F383">
            <v>1913280</v>
          </cell>
        </row>
        <row r="384">
          <cell r="A384" t="str">
            <v>FPUS2</v>
          </cell>
          <cell r="D384">
            <v>33202.400000000001</v>
          </cell>
          <cell r="F384">
            <v>1985171.496</v>
          </cell>
        </row>
        <row r="385">
          <cell r="A385" t="str">
            <v>FPUS2</v>
          </cell>
          <cell r="D385">
            <v>34960</v>
          </cell>
          <cell r="F385">
            <v>2084315.2</v>
          </cell>
        </row>
        <row r="386">
          <cell r="A386" t="str">
            <v>FPUS2</v>
          </cell>
          <cell r="D386">
            <v>40810</v>
          </cell>
          <cell r="F386">
            <v>2440846.1</v>
          </cell>
        </row>
        <row r="387">
          <cell r="A387" t="str">
            <v>FPUS2</v>
          </cell>
          <cell r="D387">
            <v>21120</v>
          </cell>
          <cell r="F387">
            <v>1262976</v>
          </cell>
        </row>
        <row r="388">
          <cell r="A388" t="str">
            <v>FPUS2</v>
          </cell>
          <cell r="D388">
            <v>55650</v>
          </cell>
          <cell r="F388">
            <v>3327870</v>
          </cell>
        </row>
        <row r="389">
          <cell r="A389" t="str">
            <v>FPUS2</v>
          </cell>
          <cell r="D389">
            <v>55650</v>
          </cell>
          <cell r="F389">
            <v>3327870</v>
          </cell>
        </row>
        <row r="390">
          <cell r="A390" t="str">
            <v>FPUS2</v>
          </cell>
          <cell r="D390">
            <v>31147.45</v>
          </cell>
          <cell r="F390">
            <v>1861994.561</v>
          </cell>
        </row>
        <row r="391">
          <cell r="A391" t="str">
            <v>FPUS2</v>
          </cell>
          <cell r="D391">
            <v>51280.800000000003</v>
          </cell>
          <cell r="F391">
            <v>3098898.7439999999</v>
          </cell>
        </row>
        <row r="392">
          <cell r="A392" t="str">
            <v>FPUS2</v>
          </cell>
          <cell r="D392">
            <v>21579.119999999999</v>
          </cell>
          <cell r="F392">
            <v>1304026.2216</v>
          </cell>
        </row>
        <row r="393">
          <cell r="A393" t="str">
            <v>FPUS2</v>
          </cell>
          <cell r="D393">
            <v>12736.4</v>
          </cell>
          <cell r="F393">
            <v>769660.652</v>
          </cell>
        </row>
        <row r="394">
          <cell r="A394" t="str">
            <v>FPUS2</v>
          </cell>
          <cell r="D394">
            <v>38500</v>
          </cell>
          <cell r="F394">
            <v>2301145</v>
          </cell>
        </row>
        <row r="395">
          <cell r="A395" t="str">
            <v>FPUS2</v>
          </cell>
          <cell r="D395">
            <v>68602.460000000006</v>
          </cell>
          <cell r="F395">
            <v>4095566.8620000007</v>
          </cell>
        </row>
        <row r="396">
          <cell r="A396" t="str">
            <v>FPUS2</v>
          </cell>
          <cell r="D396">
            <v>33687.5</v>
          </cell>
          <cell r="F396">
            <v>2004406.25</v>
          </cell>
        </row>
        <row r="397">
          <cell r="A397" t="str">
            <v>FPUS2</v>
          </cell>
          <cell r="D397">
            <v>34168.75</v>
          </cell>
          <cell r="F397">
            <v>2033040.625</v>
          </cell>
        </row>
        <row r="398">
          <cell r="A398" t="str">
            <v>FPUS2</v>
          </cell>
          <cell r="D398">
            <v>12736.5</v>
          </cell>
          <cell r="F398">
            <v>769921.42500000005</v>
          </cell>
        </row>
        <row r="399">
          <cell r="A399" t="str">
            <v>FPUS2</v>
          </cell>
          <cell r="D399">
            <v>4024.65</v>
          </cell>
          <cell r="F399">
            <v>243290.09250000003</v>
          </cell>
        </row>
        <row r="400">
          <cell r="A400" t="str">
            <v>FPUS2</v>
          </cell>
          <cell r="D400">
            <v>4921.05</v>
          </cell>
          <cell r="F400">
            <v>297477.47250000003</v>
          </cell>
        </row>
        <row r="401">
          <cell r="A401" t="str">
            <v>FPUS2</v>
          </cell>
          <cell r="D401">
            <v>55650</v>
          </cell>
          <cell r="F401">
            <v>3325922.25</v>
          </cell>
        </row>
        <row r="402">
          <cell r="A402" t="str">
            <v>FPUS2</v>
          </cell>
          <cell r="D402">
            <v>55650</v>
          </cell>
          <cell r="F402">
            <v>3325922.25</v>
          </cell>
        </row>
        <row r="403">
          <cell r="A403" t="str">
            <v>FPUS2</v>
          </cell>
          <cell r="D403">
            <v>26400</v>
          </cell>
          <cell r="F403">
            <v>1577796</v>
          </cell>
        </row>
        <row r="404">
          <cell r="A404" t="str">
            <v>FPUS2</v>
          </cell>
          <cell r="D404">
            <v>37730</v>
          </cell>
          <cell r="F404">
            <v>2245689.6</v>
          </cell>
        </row>
        <row r="405">
          <cell r="A405" t="str">
            <v>FPUS2</v>
          </cell>
          <cell r="D405">
            <v>9303.6</v>
          </cell>
          <cell r="F405">
            <v>559663.64016000007</v>
          </cell>
        </row>
        <row r="406">
          <cell r="A406" t="str">
            <v>FPUS1</v>
          </cell>
          <cell r="D406">
            <v>8900</v>
          </cell>
          <cell r="F406">
            <v>537891.97</v>
          </cell>
        </row>
        <row r="407">
          <cell r="A407" t="str">
            <v>FPUS1</v>
          </cell>
          <cell r="D407">
            <v>10477.6</v>
          </cell>
          <cell r="F407">
            <v>633237.85447999998</v>
          </cell>
        </row>
        <row r="408">
          <cell r="A408" t="str">
            <v>FPUS2</v>
          </cell>
          <cell r="D408">
            <v>68428.800000000003</v>
          </cell>
          <cell r="F408">
            <v>4064670.72</v>
          </cell>
        </row>
        <row r="409">
          <cell r="A409" t="str">
            <v>FPUS2</v>
          </cell>
          <cell r="D409">
            <v>34960</v>
          </cell>
          <cell r="F409">
            <v>2081868</v>
          </cell>
        </row>
        <row r="410">
          <cell r="A410" t="str">
            <v>FPUS2</v>
          </cell>
          <cell r="D410">
            <v>34301.230000000003</v>
          </cell>
          <cell r="F410">
            <v>2030632.8160000003</v>
          </cell>
        </row>
        <row r="411">
          <cell r="A411" t="str">
            <v>FPUS2</v>
          </cell>
          <cell r="D411">
            <v>40660</v>
          </cell>
          <cell r="F411">
            <v>2407072</v>
          </cell>
        </row>
        <row r="412">
          <cell r="A412" t="str">
            <v>FPUS1</v>
          </cell>
          <cell r="D412">
            <v>14207.1</v>
          </cell>
          <cell r="F412">
            <v>860666.11800000002</v>
          </cell>
        </row>
        <row r="413">
          <cell r="A413" t="str">
            <v>FPUS1</v>
          </cell>
          <cell r="D413">
            <v>8272.7999999999993</v>
          </cell>
          <cell r="F413">
            <v>501166.22399999993</v>
          </cell>
        </row>
        <row r="414">
          <cell r="A414" t="str">
            <v>FPUS1</v>
          </cell>
          <cell r="D414">
            <v>10822.4</v>
          </cell>
          <cell r="F414">
            <v>655620.99199999997</v>
          </cell>
        </row>
        <row r="415">
          <cell r="A415" t="str">
            <v>FPUS1</v>
          </cell>
          <cell r="D415">
            <v>15606</v>
          </cell>
          <cell r="F415">
            <v>945411.48</v>
          </cell>
        </row>
        <row r="416">
          <cell r="A416" t="str">
            <v>FPUS1</v>
          </cell>
          <cell r="D416">
            <v>5466.6</v>
          </cell>
          <cell r="F416">
            <v>331166.62800000003</v>
          </cell>
        </row>
        <row r="417">
          <cell r="A417" t="str">
            <v>FPUS2</v>
          </cell>
          <cell r="D417">
            <v>40425</v>
          </cell>
          <cell r="F417">
            <v>2415393.75</v>
          </cell>
        </row>
        <row r="418">
          <cell r="A418" t="str">
            <v>FPUS1</v>
          </cell>
          <cell r="D418">
            <v>82192.39</v>
          </cell>
          <cell r="F418">
            <v>4977571.1384000005</v>
          </cell>
        </row>
        <row r="419">
          <cell r="A419" t="str">
            <v>FPUS2</v>
          </cell>
          <cell r="D419">
            <v>16879.080000000002</v>
          </cell>
          <cell r="F419">
            <v>1011900.8460000001</v>
          </cell>
        </row>
        <row r="420">
          <cell r="A420" t="str">
            <v>FPUS2</v>
          </cell>
          <cell r="D420">
            <v>18177.29</v>
          </cell>
          <cell r="F420">
            <v>1089728.5355</v>
          </cell>
        </row>
        <row r="421">
          <cell r="A421" t="str">
            <v>FPUS2</v>
          </cell>
          <cell r="D421">
            <v>10098</v>
          </cell>
          <cell r="F421">
            <v>610424.1</v>
          </cell>
        </row>
        <row r="422">
          <cell r="A422" t="str">
            <v>FPUS2</v>
          </cell>
          <cell r="D422">
            <v>25516.58</v>
          </cell>
          <cell r="F422">
            <v>1542477.2610000002</v>
          </cell>
        </row>
        <row r="423">
          <cell r="A423" t="str">
            <v>FPUS2</v>
          </cell>
          <cell r="D423">
            <v>5647.89</v>
          </cell>
          <cell r="F423">
            <v>341414.95050000004</v>
          </cell>
        </row>
        <row r="424">
          <cell r="A424" t="str">
            <v>FPUS2</v>
          </cell>
          <cell r="D424">
            <v>26006.400000000001</v>
          </cell>
          <cell r="F424">
            <v>1572086.8800000001</v>
          </cell>
        </row>
        <row r="425">
          <cell r="A425" t="str">
            <v>FPUS1</v>
          </cell>
          <cell r="D425">
            <v>33280.120000000003</v>
          </cell>
          <cell r="F425">
            <v>2015111.2660000001</v>
          </cell>
        </row>
        <row r="426">
          <cell r="A426" t="str">
            <v>FPUS2</v>
          </cell>
          <cell r="D426">
            <v>44536.5</v>
          </cell>
          <cell r="F426">
            <v>2686441.68</v>
          </cell>
        </row>
        <row r="427">
          <cell r="A427" t="str">
            <v>FPUS2</v>
          </cell>
          <cell r="D427">
            <v>74297.25</v>
          </cell>
          <cell r="F427">
            <v>4481610.12</v>
          </cell>
        </row>
        <row r="428">
          <cell r="A428" t="str">
            <v>FPUS1</v>
          </cell>
          <cell r="D428">
            <v>38800.300000000003</v>
          </cell>
          <cell r="F428">
            <v>2350134.1710000001</v>
          </cell>
        </row>
        <row r="429">
          <cell r="A429" t="str">
            <v>FPUS1</v>
          </cell>
          <cell r="D429">
            <v>22932</v>
          </cell>
          <cell r="F429">
            <v>1388991.24</v>
          </cell>
        </row>
        <row r="430">
          <cell r="A430" t="str">
            <v>FPUS2</v>
          </cell>
          <cell r="D430">
            <v>67699.199999999997</v>
          </cell>
          <cell r="F430">
            <v>4013208.5759999999</v>
          </cell>
        </row>
        <row r="431">
          <cell r="A431" t="str">
            <v>FPUS2</v>
          </cell>
          <cell r="D431">
            <v>23362.25</v>
          </cell>
          <cell r="F431">
            <v>1384914.18</v>
          </cell>
        </row>
        <row r="432">
          <cell r="A432" t="str">
            <v>FPUS2</v>
          </cell>
          <cell r="D432">
            <v>39189.019999999997</v>
          </cell>
          <cell r="F432">
            <v>2350949.3097999999</v>
          </cell>
        </row>
        <row r="433">
          <cell r="A433" t="str">
            <v>FPUS2</v>
          </cell>
          <cell r="D433">
            <v>8301</v>
          </cell>
          <cell r="F433">
            <v>501795.45</v>
          </cell>
        </row>
        <row r="434">
          <cell r="A434" t="str">
            <v>FPUS2</v>
          </cell>
          <cell r="D434">
            <v>7782.2</v>
          </cell>
          <cell r="F434">
            <v>470433.99</v>
          </cell>
        </row>
        <row r="435">
          <cell r="A435" t="str">
            <v>FPUS2</v>
          </cell>
          <cell r="D435">
            <v>5873.3</v>
          </cell>
          <cell r="F435">
            <v>355040.98500000004</v>
          </cell>
        </row>
        <row r="436">
          <cell r="A436" t="str">
            <v>FPUS2</v>
          </cell>
          <cell r="D436">
            <v>34072.5</v>
          </cell>
          <cell r="F436">
            <v>2034128.25</v>
          </cell>
        </row>
        <row r="437">
          <cell r="A437" t="str">
            <v>FPUS2</v>
          </cell>
          <cell r="D437">
            <v>41403</v>
          </cell>
          <cell r="F437">
            <v>2500741.1999999997</v>
          </cell>
        </row>
        <row r="438">
          <cell r="A438" t="str">
            <v>FPUS2</v>
          </cell>
          <cell r="D438">
            <v>10476.6</v>
          </cell>
          <cell r="F438">
            <v>632786.64</v>
          </cell>
        </row>
        <row r="439">
          <cell r="A439" t="str">
            <v>FPUS2</v>
          </cell>
          <cell r="D439">
            <v>33042.959999999999</v>
          </cell>
          <cell r="F439">
            <v>1971012.564</v>
          </cell>
        </row>
        <row r="440">
          <cell r="A440" t="str">
            <v>FPUS2</v>
          </cell>
          <cell r="D440">
            <v>51500</v>
          </cell>
          <cell r="F440">
            <v>3071975</v>
          </cell>
        </row>
        <row r="441">
          <cell r="A441" t="str">
            <v>FPUS2</v>
          </cell>
          <cell r="D441">
            <v>55650</v>
          </cell>
          <cell r="F441">
            <v>3319522.5</v>
          </cell>
        </row>
        <row r="442">
          <cell r="A442" t="str">
            <v>FPUS2</v>
          </cell>
          <cell r="D442">
            <v>55650</v>
          </cell>
          <cell r="F442">
            <v>3319522.5</v>
          </cell>
        </row>
        <row r="443">
          <cell r="A443" t="str">
            <v>FPUS2</v>
          </cell>
          <cell r="D443">
            <v>34301.230000000003</v>
          </cell>
          <cell r="F443">
            <v>2047783.4310000003</v>
          </cell>
        </row>
        <row r="444">
          <cell r="A444" t="str">
            <v>FPUS2</v>
          </cell>
          <cell r="D444">
            <v>33267.019999999997</v>
          </cell>
          <cell r="F444">
            <v>1986041.0939999998</v>
          </cell>
        </row>
        <row r="445">
          <cell r="A445" t="str">
            <v>FPUS2</v>
          </cell>
          <cell r="D445">
            <v>33267.019999999997</v>
          </cell>
          <cell r="F445">
            <v>1986041.0939999998</v>
          </cell>
        </row>
        <row r="446">
          <cell r="A446" t="str">
            <v>FPUS2</v>
          </cell>
          <cell r="D446">
            <v>149351</v>
          </cell>
          <cell r="F446">
            <v>9028267.9500000011</v>
          </cell>
        </row>
        <row r="447">
          <cell r="A447" t="str">
            <v>FPUS2</v>
          </cell>
          <cell r="D447">
            <v>34301.230000000003</v>
          </cell>
          <cell r="F447">
            <v>2030632.8160000003</v>
          </cell>
        </row>
        <row r="448">
          <cell r="A448" t="str">
            <v>FPUS2</v>
          </cell>
          <cell r="D448">
            <v>66344</v>
          </cell>
          <cell r="F448">
            <v>3952775.52</v>
          </cell>
        </row>
        <row r="449">
          <cell r="A449" t="str">
            <v>FPUS2</v>
          </cell>
          <cell r="D449">
            <v>40425</v>
          </cell>
          <cell r="F449">
            <v>2413776.75</v>
          </cell>
        </row>
        <row r="450">
          <cell r="A450" t="str">
            <v>FPUS2</v>
          </cell>
          <cell r="D450">
            <v>100000</v>
          </cell>
          <cell r="F450">
            <v>6146000</v>
          </cell>
        </row>
        <row r="451">
          <cell r="A451" t="str">
            <v>FPUS2</v>
          </cell>
          <cell r="D451">
            <v>28061.82</v>
          </cell>
          <cell r="F451">
            <v>1650876.8706</v>
          </cell>
        </row>
        <row r="452">
          <cell r="A452" t="str">
            <v>FPUS2</v>
          </cell>
          <cell r="D452">
            <v>39462.5</v>
          </cell>
          <cell r="F452">
            <v>2359857.5</v>
          </cell>
        </row>
        <row r="453">
          <cell r="A453" t="str">
            <v>FPUS2</v>
          </cell>
          <cell r="D453">
            <v>37537.5</v>
          </cell>
          <cell r="F453">
            <v>2244742.5</v>
          </cell>
        </row>
        <row r="454">
          <cell r="A454" t="str">
            <v>FPUS2</v>
          </cell>
          <cell r="D454">
            <v>39553.919999999998</v>
          </cell>
          <cell r="F454">
            <v>2363346.7199999997</v>
          </cell>
        </row>
        <row r="455">
          <cell r="A455" t="str">
            <v>FPUS2</v>
          </cell>
          <cell r="D455">
            <v>62743.5</v>
          </cell>
          <cell r="F455">
            <v>3748924.125</v>
          </cell>
        </row>
        <row r="456">
          <cell r="A456" t="str">
            <v>FPUS2</v>
          </cell>
          <cell r="D456">
            <v>41549.760000000002</v>
          </cell>
          <cell r="F456">
            <v>2482598.16</v>
          </cell>
        </row>
        <row r="457">
          <cell r="A457" t="str">
            <v>FPUS2</v>
          </cell>
          <cell r="D457">
            <v>42345.64</v>
          </cell>
          <cell r="F457">
            <v>2530151.9899999998</v>
          </cell>
        </row>
        <row r="458">
          <cell r="A458" t="str">
            <v>FPUS2</v>
          </cell>
          <cell r="D458">
            <v>30780</v>
          </cell>
          <cell r="F458">
            <v>1840336.2</v>
          </cell>
        </row>
        <row r="459">
          <cell r="A459" t="str">
            <v>FPUS2</v>
          </cell>
          <cell r="D459">
            <v>29974.799999999999</v>
          </cell>
          <cell r="F459">
            <v>1792193.2919999999</v>
          </cell>
        </row>
        <row r="460">
          <cell r="A460" t="str">
            <v>FPUS2</v>
          </cell>
          <cell r="D460">
            <v>11786.37</v>
          </cell>
          <cell r="F460">
            <v>703999.88010000007</v>
          </cell>
        </row>
        <row r="461">
          <cell r="A461" t="str">
            <v>FPUS2</v>
          </cell>
          <cell r="D461">
            <v>11670</v>
          </cell>
          <cell r="F461">
            <v>697049.1</v>
          </cell>
        </row>
        <row r="462">
          <cell r="A462" t="str">
            <v>FPUS2</v>
          </cell>
          <cell r="D462">
            <v>37733.85</v>
          </cell>
          <cell r="F462">
            <v>2253465.5219999999</v>
          </cell>
        </row>
        <row r="463">
          <cell r="A463" t="str">
            <v>FPUS2</v>
          </cell>
          <cell r="D463">
            <v>33704.53</v>
          </cell>
          <cell r="F463">
            <v>2012834.5315999999</v>
          </cell>
        </row>
        <row r="464">
          <cell r="A464" t="str">
            <v>FPUS2</v>
          </cell>
          <cell r="D464">
            <v>39616.5</v>
          </cell>
          <cell r="F464">
            <v>2365897.38</v>
          </cell>
        </row>
        <row r="465">
          <cell r="A465" t="str">
            <v>FPUS2</v>
          </cell>
          <cell r="D465">
            <v>33013.75</v>
          </cell>
          <cell r="F465">
            <v>1971581.15</v>
          </cell>
        </row>
        <row r="466">
          <cell r="A466" t="str">
            <v>FPUS2</v>
          </cell>
          <cell r="D466">
            <v>93540.25</v>
          </cell>
          <cell r="F466">
            <v>5589029.9375</v>
          </cell>
        </row>
        <row r="467">
          <cell r="A467" t="str">
            <v>FPUS2</v>
          </cell>
          <cell r="D467">
            <v>39553.919999999998</v>
          </cell>
          <cell r="F467">
            <v>2363346.7199999997</v>
          </cell>
        </row>
        <row r="468">
          <cell r="A468" t="str">
            <v>FPUS2</v>
          </cell>
          <cell r="D468">
            <v>41549.760000000002</v>
          </cell>
          <cell r="F468">
            <v>2482598.16</v>
          </cell>
        </row>
        <row r="469">
          <cell r="A469" t="str">
            <v>FPUS2</v>
          </cell>
          <cell r="D469">
            <v>40425</v>
          </cell>
          <cell r="F469">
            <v>2405287.5</v>
          </cell>
        </row>
        <row r="470">
          <cell r="A470" t="str">
            <v>FPUS2</v>
          </cell>
          <cell r="D470">
            <v>45237.5</v>
          </cell>
          <cell r="F470">
            <v>2705202.5</v>
          </cell>
        </row>
        <row r="471">
          <cell r="A471" t="str">
            <v>FPUS2</v>
          </cell>
          <cell r="D471">
            <v>1500000</v>
          </cell>
          <cell r="F471">
            <v>92220000</v>
          </cell>
        </row>
        <row r="472">
          <cell r="A472" t="str">
            <v>FPUS2</v>
          </cell>
          <cell r="D472">
            <v>1500000</v>
          </cell>
          <cell r="F472">
            <v>92475000</v>
          </cell>
        </row>
        <row r="473">
          <cell r="A473" t="str">
            <v>FPUS2</v>
          </cell>
          <cell r="D473">
            <v>1500000</v>
          </cell>
          <cell r="F473">
            <v>92775000</v>
          </cell>
        </row>
        <row r="474">
          <cell r="A474" t="str">
            <v>FPUS2</v>
          </cell>
          <cell r="D474">
            <v>1500000</v>
          </cell>
          <cell r="F474">
            <v>93045000</v>
          </cell>
        </row>
        <row r="475">
          <cell r="A475" t="str">
            <v>FPUS2</v>
          </cell>
          <cell r="D475">
            <v>33704.53</v>
          </cell>
          <cell r="F475">
            <v>2016204.9845999999</v>
          </cell>
        </row>
        <row r="476">
          <cell r="A476" t="str">
            <v>FPUS2</v>
          </cell>
          <cell r="D476">
            <v>43519.75</v>
          </cell>
          <cell r="F476">
            <v>2604657.0375000001</v>
          </cell>
        </row>
        <row r="477">
          <cell r="A477" t="str">
            <v>FPUS2</v>
          </cell>
          <cell r="D477">
            <v>90239.38</v>
          </cell>
          <cell r="F477">
            <v>5400826.8930000002</v>
          </cell>
        </row>
        <row r="478">
          <cell r="A478" t="str">
            <v>FPUS2</v>
          </cell>
          <cell r="D478">
            <v>45237.5</v>
          </cell>
          <cell r="F478">
            <v>2706107.25</v>
          </cell>
        </row>
        <row r="479">
          <cell r="A479" t="str">
            <v>FPUS2</v>
          </cell>
          <cell r="D479">
            <v>40425</v>
          </cell>
          <cell r="F479">
            <v>2418223.5</v>
          </cell>
        </row>
        <row r="480">
          <cell r="A480" t="str">
            <v>FPUS2</v>
          </cell>
          <cell r="D480">
            <v>38018.75</v>
          </cell>
          <cell r="F480">
            <v>2274281.625</v>
          </cell>
        </row>
        <row r="481">
          <cell r="A481" t="str">
            <v>FPUS2</v>
          </cell>
          <cell r="D481">
            <v>32725</v>
          </cell>
          <cell r="F481">
            <v>1957609.5</v>
          </cell>
        </row>
        <row r="482">
          <cell r="A482" t="str">
            <v>FPUS2</v>
          </cell>
          <cell r="D482">
            <v>100000</v>
          </cell>
          <cell r="F482">
            <v>6211000</v>
          </cell>
        </row>
        <row r="483">
          <cell r="A483" t="str">
            <v>FPUS2</v>
          </cell>
          <cell r="D483">
            <v>50159.4</v>
          </cell>
          <cell r="F483">
            <v>3001538.4960000003</v>
          </cell>
        </row>
        <row r="484">
          <cell r="A484" t="str">
            <v>FPUS2</v>
          </cell>
          <cell r="D484">
            <v>90000</v>
          </cell>
          <cell r="F484">
            <v>5295600</v>
          </cell>
        </row>
        <row r="485">
          <cell r="A485" t="str">
            <v>FPUS2</v>
          </cell>
          <cell r="D485">
            <v>100000</v>
          </cell>
          <cell r="F485">
            <v>6007000</v>
          </cell>
        </row>
        <row r="486">
          <cell r="A486" t="str">
            <v>FPUS2</v>
          </cell>
          <cell r="D486">
            <v>5538.75</v>
          </cell>
          <cell r="F486">
            <v>332878.875</v>
          </cell>
        </row>
        <row r="487">
          <cell r="A487" t="str">
            <v>FPUS2</v>
          </cell>
          <cell r="D487">
            <v>58681.25</v>
          </cell>
          <cell r="F487">
            <v>3526743.125</v>
          </cell>
        </row>
        <row r="488">
          <cell r="A488" t="str">
            <v>FPUS2</v>
          </cell>
          <cell r="D488">
            <v>100000</v>
          </cell>
          <cell r="F488">
            <v>6208000</v>
          </cell>
        </row>
        <row r="489">
          <cell r="A489" t="str">
            <v>FPUS2</v>
          </cell>
          <cell r="D489">
            <v>100000</v>
          </cell>
          <cell r="F489">
            <v>6208000</v>
          </cell>
        </row>
        <row r="490">
          <cell r="A490" t="str">
            <v>FPUS2</v>
          </cell>
          <cell r="D490">
            <v>53793.2</v>
          </cell>
          <cell r="F490">
            <v>3281385.1999999997</v>
          </cell>
        </row>
        <row r="491">
          <cell r="A491" t="str">
            <v>FPUS2</v>
          </cell>
          <cell r="D491">
            <v>93301.14</v>
          </cell>
          <cell r="F491">
            <v>5691369.54</v>
          </cell>
        </row>
        <row r="492">
          <cell r="A492" t="str">
            <v>FPUS2</v>
          </cell>
          <cell r="D492">
            <v>37245</v>
          </cell>
          <cell r="F492">
            <v>2234700</v>
          </cell>
        </row>
        <row r="493">
          <cell r="A493" t="str">
            <v>FPUS2</v>
          </cell>
          <cell r="D493">
            <v>34612.5</v>
          </cell>
          <cell r="F493">
            <v>2076750</v>
          </cell>
        </row>
        <row r="494">
          <cell r="A494" t="str">
            <v>FPUS2</v>
          </cell>
          <cell r="D494">
            <v>38220</v>
          </cell>
          <cell r="F494">
            <v>2293200</v>
          </cell>
        </row>
        <row r="495">
          <cell r="A495" t="str">
            <v>FPUS2</v>
          </cell>
          <cell r="D495">
            <v>38220</v>
          </cell>
          <cell r="F495">
            <v>2293200</v>
          </cell>
        </row>
        <row r="496">
          <cell r="A496" t="str">
            <v>FPUS2</v>
          </cell>
          <cell r="D496">
            <v>35231.620000000003</v>
          </cell>
          <cell r="F496">
            <v>2113897.2000000002</v>
          </cell>
        </row>
        <row r="497">
          <cell r="A497" t="str">
            <v>FPUS2</v>
          </cell>
          <cell r="D497">
            <v>70463</v>
          </cell>
          <cell r="F497">
            <v>4227780</v>
          </cell>
        </row>
        <row r="498">
          <cell r="A498" t="str">
            <v>FPUS2</v>
          </cell>
          <cell r="D498">
            <v>69228.899999999994</v>
          </cell>
          <cell r="F498">
            <v>4153733.9999999995</v>
          </cell>
        </row>
        <row r="499">
          <cell r="A499" t="str">
            <v>FPUS2</v>
          </cell>
          <cell r="D499">
            <v>34614.449999999997</v>
          </cell>
          <cell r="F499">
            <v>2076866.9999999998</v>
          </cell>
        </row>
        <row r="500">
          <cell r="A500" t="str">
            <v>FPUS2</v>
          </cell>
          <cell r="D500">
            <v>42519.75</v>
          </cell>
          <cell r="F500">
            <v>2551185</v>
          </cell>
        </row>
        <row r="501">
          <cell r="A501" t="str">
            <v>FPUS2</v>
          </cell>
          <cell r="D501">
            <v>31198.79</v>
          </cell>
          <cell r="F501">
            <v>1871927.4000000001</v>
          </cell>
        </row>
        <row r="502">
          <cell r="A502" t="str">
            <v>FPUS2</v>
          </cell>
          <cell r="D502">
            <v>53843.27</v>
          </cell>
          <cell r="F502">
            <v>3284439.4699999997</v>
          </cell>
        </row>
        <row r="503">
          <cell r="A503" t="str">
            <v>FPUS2</v>
          </cell>
          <cell r="D503">
            <v>62596.800000000003</v>
          </cell>
          <cell r="F503">
            <v>3762067.68</v>
          </cell>
        </row>
        <row r="504">
          <cell r="A504" t="str">
            <v>FPUS2</v>
          </cell>
          <cell r="D504">
            <v>22972</v>
          </cell>
          <cell r="F504">
            <v>1365536.0819999999</v>
          </cell>
        </row>
        <row r="505">
          <cell r="A505" t="str">
            <v>FPUS2</v>
          </cell>
          <cell r="D505">
            <v>34080</v>
          </cell>
          <cell r="F505">
            <v>2055024</v>
          </cell>
        </row>
        <row r="506">
          <cell r="A506" t="str">
            <v>FPUS2</v>
          </cell>
          <cell r="D506">
            <v>500000</v>
          </cell>
          <cell r="F506">
            <v>30980000</v>
          </cell>
        </row>
        <row r="507">
          <cell r="A507" t="str">
            <v>FPUS2</v>
          </cell>
          <cell r="D507">
            <v>500000</v>
          </cell>
          <cell r="F507">
            <v>31075000</v>
          </cell>
        </row>
        <row r="508">
          <cell r="A508" t="str">
            <v>FPUS2</v>
          </cell>
          <cell r="D508">
            <v>175000</v>
          </cell>
          <cell r="F508">
            <v>10829000</v>
          </cell>
        </row>
        <row r="509">
          <cell r="A509" t="str">
            <v>FPUS2</v>
          </cell>
          <cell r="D509">
            <v>175000</v>
          </cell>
          <cell r="F509">
            <v>10836000</v>
          </cell>
        </row>
        <row r="510">
          <cell r="A510" t="str">
            <v>FPUS2</v>
          </cell>
          <cell r="D510">
            <v>175000</v>
          </cell>
          <cell r="F510">
            <v>10846500</v>
          </cell>
        </row>
        <row r="511">
          <cell r="A511" t="str">
            <v>FPUS2</v>
          </cell>
          <cell r="D511">
            <v>175000</v>
          </cell>
          <cell r="F511">
            <v>10851750</v>
          </cell>
        </row>
        <row r="512">
          <cell r="A512" t="str">
            <v>FPUS2</v>
          </cell>
          <cell r="D512">
            <v>175000</v>
          </cell>
          <cell r="F512">
            <v>10864000</v>
          </cell>
        </row>
        <row r="513">
          <cell r="A513" t="str">
            <v>FPUS2</v>
          </cell>
          <cell r="D513">
            <v>175000</v>
          </cell>
          <cell r="F513">
            <v>10871000</v>
          </cell>
        </row>
        <row r="514">
          <cell r="A514" t="str">
            <v>FPUS2</v>
          </cell>
          <cell r="D514">
            <v>175000</v>
          </cell>
          <cell r="F514">
            <v>10878000</v>
          </cell>
        </row>
        <row r="515">
          <cell r="A515" t="str">
            <v>FPUS2</v>
          </cell>
          <cell r="D515">
            <v>175000</v>
          </cell>
          <cell r="F515">
            <v>10885000</v>
          </cell>
        </row>
        <row r="516">
          <cell r="A516" t="str">
            <v>FPUS2</v>
          </cell>
          <cell r="D516">
            <v>107133.63</v>
          </cell>
          <cell r="F516">
            <v>6535151.4300000006</v>
          </cell>
        </row>
        <row r="517">
          <cell r="A517" t="str">
            <v>FPUS2</v>
          </cell>
          <cell r="D517">
            <v>92822.07</v>
          </cell>
          <cell r="F517">
            <v>5662146.2700000005</v>
          </cell>
        </row>
        <row r="518">
          <cell r="A518" t="str">
            <v>FPUS2</v>
          </cell>
          <cell r="D518">
            <v>31531.5</v>
          </cell>
          <cell r="F518">
            <v>1890628.74</v>
          </cell>
        </row>
        <row r="519">
          <cell r="A519" t="str">
            <v>FPUS2</v>
          </cell>
          <cell r="D519">
            <v>36913.99</v>
          </cell>
          <cell r="F519">
            <v>2213362.8404000001</v>
          </cell>
        </row>
        <row r="520">
          <cell r="A520" t="str">
            <v>FPUS2</v>
          </cell>
          <cell r="D520">
            <v>1306.01</v>
          </cell>
          <cell r="F520">
            <v>77955.736900000004</v>
          </cell>
        </row>
        <row r="521">
          <cell r="A521" t="str">
            <v>FPUS2</v>
          </cell>
          <cell r="D521">
            <v>84800</v>
          </cell>
          <cell r="F521">
            <v>5088000</v>
          </cell>
        </row>
        <row r="522">
          <cell r="A522" t="str">
            <v>FPUS2</v>
          </cell>
          <cell r="D522">
            <v>22000</v>
          </cell>
          <cell r="F522">
            <v>1303462.6000000001</v>
          </cell>
        </row>
        <row r="523">
          <cell r="A523" t="str">
            <v>FPUS2</v>
          </cell>
          <cell r="D523">
            <v>80560</v>
          </cell>
          <cell r="F523">
            <v>4828766.3999999994</v>
          </cell>
        </row>
        <row r="524">
          <cell r="A524" t="str">
            <v>FPUS2</v>
          </cell>
          <cell r="D524">
            <v>84800</v>
          </cell>
          <cell r="F524">
            <v>5082912</v>
          </cell>
        </row>
        <row r="525">
          <cell r="A525" t="str">
            <v>FPUS2</v>
          </cell>
          <cell r="D525">
            <v>84800</v>
          </cell>
          <cell r="F525">
            <v>5082912</v>
          </cell>
        </row>
        <row r="526">
          <cell r="A526" t="str">
            <v>FPUS2</v>
          </cell>
          <cell r="D526">
            <v>54157.120000000003</v>
          </cell>
          <cell r="F526">
            <v>3249427.2</v>
          </cell>
        </row>
        <row r="527">
          <cell r="A527" t="str">
            <v>FPUS2</v>
          </cell>
          <cell r="D527">
            <v>50893.919999999998</v>
          </cell>
          <cell r="F527">
            <v>3053635.1999999997</v>
          </cell>
        </row>
        <row r="528">
          <cell r="A528" t="str">
            <v>FPUS2</v>
          </cell>
          <cell r="D528">
            <v>211169.91</v>
          </cell>
          <cell r="F528">
            <v>12839130.527999999</v>
          </cell>
        </row>
        <row r="529">
          <cell r="A529" t="str">
            <v>FPUS2</v>
          </cell>
          <cell r="D529">
            <v>211382.36</v>
          </cell>
          <cell r="F529">
            <v>12852047.487999998</v>
          </cell>
        </row>
        <row r="530">
          <cell r="A530" t="str">
            <v>FPUS2</v>
          </cell>
          <cell r="D530">
            <v>662860</v>
          </cell>
          <cell r="F530">
            <v>40480860.200000003</v>
          </cell>
        </row>
        <row r="531">
          <cell r="A531" t="str">
            <v>FPUS2</v>
          </cell>
          <cell r="D531">
            <v>500000</v>
          </cell>
          <cell r="F531">
            <v>30865000</v>
          </cell>
        </row>
        <row r="532">
          <cell r="A532" t="str">
            <v>FPUS2</v>
          </cell>
          <cell r="D532">
            <v>500000</v>
          </cell>
          <cell r="F532">
            <v>30685000</v>
          </cell>
        </row>
        <row r="533">
          <cell r="A533" t="str">
            <v>FPUS2</v>
          </cell>
          <cell r="D533">
            <v>500000</v>
          </cell>
          <cell r="F533">
            <v>30782500</v>
          </cell>
        </row>
        <row r="534">
          <cell r="A534" t="str">
            <v>FPUS2</v>
          </cell>
          <cell r="D534">
            <v>12720</v>
          </cell>
          <cell r="F534">
            <v>754296</v>
          </cell>
        </row>
        <row r="535">
          <cell r="A535" t="str">
            <v>FPUS2</v>
          </cell>
          <cell r="D535">
            <v>25000</v>
          </cell>
          <cell r="F535">
            <v>1482500</v>
          </cell>
        </row>
        <row r="536">
          <cell r="A536" t="str">
            <v>FPUS2</v>
          </cell>
          <cell r="D536">
            <v>38024</v>
          </cell>
          <cell r="F536">
            <v>2287143.6</v>
          </cell>
        </row>
        <row r="537">
          <cell r="A537" t="str">
            <v>FPUS2</v>
          </cell>
          <cell r="D537">
            <v>35100</v>
          </cell>
          <cell r="F537">
            <v>2111265</v>
          </cell>
        </row>
        <row r="538">
          <cell r="A538" t="str">
            <v>FPUS2</v>
          </cell>
          <cell r="D538">
            <v>38697.75</v>
          </cell>
          <cell r="F538">
            <v>2327669.6625000001</v>
          </cell>
        </row>
        <row r="539">
          <cell r="A539" t="str">
            <v>FPUS2</v>
          </cell>
          <cell r="D539">
            <v>5602.24</v>
          </cell>
          <cell r="F539">
            <v>337142.80319999997</v>
          </cell>
        </row>
        <row r="540">
          <cell r="A540" t="str">
            <v>FPUS2</v>
          </cell>
          <cell r="D540">
            <v>13248.32</v>
          </cell>
          <cell r="F540">
            <v>797283.89760000003</v>
          </cell>
        </row>
        <row r="541">
          <cell r="A541" t="str">
            <v>FPUS2</v>
          </cell>
          <cell r="D541">
            <v>51519.4</v>
          </cell>
          <cell r="F541">
            <v>3087042.4480000003</v>
          </cell>
        </row>
        <row r="542">
          <cell r="A542" t="str">
            <v>FPUS2</v>
          </cell>
          <cell r="D542">
            <v>41437.5</v>
          </cell>
          <cell r="F542">
            <v>2495366.25</v>
          </cell>
        </row>
        <row r="543">
          <cell r="A543" t="str">
            <v>FPUS2</v>
          </cell>
          <cell r="D543">
            <v>34749</v>
          </cell>
          <cell r="F543">
            <v>2092584.78</v>
          </cell>
        </row>
        <row r="544">
          <cell r="A544" t="str">
            <v>FPUS2</v>
          </cell>
          <cell r="D544">
            <v>34749</v>
          </cell>
          <cell r="F544">
            <v>2092584.78</v>
          </cell>
        </row>
        <row r="545">
          <cell r="A545" t="str">
            <v>FPUS2</v>
          </cell>
          <cell r="D545">
            <v>34749</v>
          </cell>
          <cell r="F545">
            <v>2092584.78</v>
          </cell>
        </row>
        <row r="546">
          <cell r="A546" t="str">
            <v>FPUS2</v>
          </cell>
          <cell r="D546">
            <v>31198.79</v>
          </cell>
          <cell r="F546">
            <v>1878791.1338</v>
          </cell>
        </row>
        <row r="547">
          <cell r="A547" t="str">
            <v>FPUS2</v>
          </cell>
          <cell r="D547">
            <v>35721</v>
          </cell>
          <cell r="F547">
            <v>2151118.62</v>
          </cell>
        </row>
        <row r="548">
          <cell r="A548" t="str">
            <v>FPUS2</v>
          </cell>
          <cell r="D548">
            <v>178080</v>
          </cell>
          <cell r="F548">
            <v>10674115.199999999</v>
          </cell>
        </row>
        <row r="549">
          <cell r="A549" t="str">
            <v>FPUS2</v>
          </cell>
          <cell r="D549">
            <v>89040</v>
          </cell>
          <cell r="F549">
            <v>5337057.5999999996</v>
          </cell>
        </row>
        <row r="550">
          <cell r="A550" t="str">
            <v>FPUS2</v>
          </cell>
          <cell r="D550">
            <v>450000</v>
          </cell>
          <cell r="F550">
            <v>27895500</v>
          </cell>
        </row>
        <row r="551">
          <cell r="A551" t="str">
            <v>FPUS2</v>
          </cell>
          <cell r="D551">
            <v>650000</v>
          </cell>
          <cell r="F551">
            <v>40326000</v>
          </cell>
        </row>
        <row r="552">
          <cell r="A552" t="str">
            <v>FPUS2</v>
          </cell>
          <cell r="D552">
            <v>39701.839999999997</v>
          </cell>
          <cell r="F552">
            <v>2405931.5039999997</v>
          </cell>
        </row>
        <row r="553">
          <cell r="A553" t="str">
            <v>FPUS2</v>
          </cell>
          <cell r="D553">
            <v>175000</v>
          </cell>
          <cell r="F553">
            <v>10771250</v>
          </cell>
        </row>
        <row r="554">
          <cell r="A554" t="str">
            <v>FPUS2</v>
          </cell>
          <cell r="D554">
            <v>175000</v>
          </cell>
          <cell r="F554">
            <v>10778250</v>
          </cell>
        </row>
        <row r="555">
          <cell r="A555" t="str">
            <v>FPUS2</v>
          </cell>
          <cell r="D555">
            <v>175000</v>
          </cell>
          <cell r="F555">
            <v>10787000</v>
          </cell>
        </row>
        <row r="556">
          <cell r="A556" t="str">
            <v>FPUS2</v>
          </cell>
          <cell r="D556">
            <v>175000</v>
          </cell>
          <cell r="F556">
            <v>10792250</v>
          </cell>
        </row>
        <row r="557">
          <cell r="A557" t="str">
            <v>FPUS2</v>
          </cell>
          <cell r="D557">
            <v>175000</v>
          </cell>
          <cell r="F557">
            <v>10804500</v>
          </cell>
        </row>
        <row r="558">
          <cell r="A558" t="str">
            <v>FPUS2</v>
          </cell>
          <cell r="D558">
            <v>175000</v>
          </cell>
          <cell r="F558">
            <v>10813250</v>
          </cell>
        </row>
        <row r="559">
          <cell r="A559" t="str">
            <v>FPUS2</v>
          </cell>
          <cell r="D559">
            <v>175000</v>
          </cell>
          <cell r="F559">
            <v>10820250</v>
          </cell>
        </row>
        <row r="560">
          <cell r="A560" t="str">
            <v>FPUS2</v>
          </cell>
          <cell r="D560">
            <v>175000</v>
          </cell>
          <cell r="F560">
            <v>10827250</v>
          </cell>
        </row>
        <row r="561">
          <cell r="A561" t="str">
            <v>FPUS2</v>
          </cell>
          <cell r="D561">
            <v>30698.86</v>
          </cell>
          <cell r="F561">
            <v>1847764.3833999999</v>
          </cell>
        </row>
        <row r="562">
          <cell r="A562" t="str">
            <v>FPUS2</v>
          </cell>
          <cell r="D562">
            <v>7998.89</v>
          </cell>
          <cell r="F562">
            <v>477773.6997</v>
          </cell>
        </row>
        <row r="563">
          <cell r="A563" t="str">
            <v>FPUS2</v>
          </cell>
          <cell r="D563">
            <v>36500.1</v>
          </cell>
          <cell r="F563">
            <v>2196941.0189999999</v>
          </cell>
        </row>
        <row r="564">
          <cell r="A564" t="str">
            <v>FPUS2</v>
          </cell>
          <cell r="D564">
            <v>33920.25</v>
          </cell>
          <cell r="F564">
            <v>2041659.8474999999</v>
          </cell>
        </row>
        <row r="565">
          <cell r="A565" t="str">
            <v>FPUS2</v>
          </cell>
          <cell r="D565">
            <v>35757</v>
          </cell>
          <cell r="F565">
            <v>2152213.83</v>
          </cell>
        </row>
        <row r="566">
          <cell r="A566" t="str">
            <v>FPUS2</v>
          </cell>
          <cell r="D566">
            <v>38697.75</v>
          </cell>
          <cell r="F566">
            <v>2329217.5724999998</v>
          </cell>
        </row>
        <row r="567">
          <cell r="A567" t="str">
            <v>FPUS2</v>
          </cell>
          <cell r="D567">
            <v>213000</v>
          </cell>
          <cell r="F567">
            <v>12811950</v>
          </cell>
        </row>
        <row r="568">
          <cell r="A568" t="str">
            <v>FPUS2</v>
          </cell>
          <cell r="D568">
            <v>28567.5</v>
          </cell>
          <cell r="F568">
            <v>1715192.7</v>
          </cell>
        </row>
        <row r="569">
          <cell r="A569" t="str">
            <v>FPUS2</v>
          </cell>
          <cell r="D569">
            <v>29737.5</v>
          </cell>
          <cell r="F569">
            <v>1785439.5</v>
          </cell>
        </row>
        <row r="570">
          <cell r="A570" t="str">
            <v>FPUS2</v>
          </cell>
          <cell r="D570">
            <v>213000</v>
          </cell>
          <cell r="F570">
            <v>12801300</v>
          </cell>
        </row>
        <row r="571">
          <cell r="A571" t="str">
            <v>FPUS2</v>
          </cell>
          <cell r="D571">
            <v>426000</v>
          </cell>
          <cell r="F571">
            <v>25602600</v>
          </cell>
        </row>
        <row r="572">
          <cell r="A572" t="str">
            <v>FPUS2</v>
          </cell>
          <cell r="D572">
            <v>30900.62</v>
          </cell>
          <cell r="F572">
            <v>1855273.2248</v>
          </cell>
        </row>
        <row r="573">
          <cell r="A573" t="str">
            <v>FPUS2</v>
          </cell>
          <cell r="D573">
            <v>34875.75</v>
          </cell>
          <cell r="F573">
            <v>2093940.03</v>
          </cell>
        </row>
        <row r="574">
          <cell r="A574" t="str">
            <v>FPUS2</v>
          </cell>
          <cell r="D574">
            <v>29387.47</v>
          </cell>
          <cell r="F574">
            <v>1764423.6988000001</v>
          </cell>
        </row>
        <row r="575">
          <cell r="A575" t="str">
            <v>FPUS2</v>
          </cell>
          <cell r="D575">
            <v>28957.5</v>
          </cell>
          <cell r="F575">
            <v>1738608.3</v>
          </cell>
        </row>
        <row r="576">
          <cell r="A576" t="str">
            <v>FPUS2</v>
          </cell>
          <cell r="D576">
            <v>84800</v>
          </cell>
          <cell r="F576">
            <v>5077824</v>
          </cell>
        </row>
        <row r="577">
          <cell r="A577" t="str">
            <v>FPUS2</v>
          </cell>
          <cell r="D577">
            <v>29387.47</v>
          </cell>
          <cell r="F577">
            <v>1764717.5734999999</v>
          </cell>
        </row>
        <row r="578">
          <cell r="A578" t="str">
            <v>FPUS2</v>
          </cell>
          <cell r="D578">
            <v>14375</v>
          </cell>
          <cell r="F578">
            <v>867531.25</v>
          </cell>
        </row>
        <row r="579">
          <cell r="A579" t="str">
            <v>FPUS2</v>
          </cell>
          <cell r="D579">
            <v>19050</v>
          </cell>
          <cell r="F579">
            <v>1137517.4100000001</v>
          </cell>
        </row>
        <row r="580">
          <cell r="A580" t="str">
            <v>FPUS2</v>
          </cell>
          <cell r="D580">
            <v>42042</v>
          </cell>
          <cell r="F580">
            <v>2509907.4</v>
          </cell>
        </row>
        <row r="581">
          <cell r="A581" t="str">
            <v>FPUS2</v>
          </cell>
          <cell r="D581">
            <v>38697.75</v>
          </cell>
          <cell r="F581">
            <v>2310255.6750000003</v>
          </cell>
        </row>
        <row r="582">
          <cell r="A582" t="str">
            <v>FPUS2</v>
          </cell>
          <cell r="D582">
            <v>33357.440000000002</v>
          </cell>
          <cell r="F582">
            <v>1991439.1680000003</v>
          </cell>
        </row>
        <row r="583">
          <cell r="A583" t="str">
            <v>FPUS2</v>
          </cell>
          <cell r="D583">
            <v>31177.56</v>
          </cell>
          <cell r="F583">
            <v>1861300.3320000002</v>
          </cell>
        </row>
        <row r="584">
          <cell r="A584" t="str">
            <v>FPUS2</v>
          </cell>
          <cell r="D584">
            <v>30767.1</v>
          </cell>
          <cell r="F584">
            <v>1838641.8959999999</v>
          </cell>
        </row>
        <row r="585">
          <cell r="A585" t="str">
            <v>FPUS2</v>
          </cell>
          <cell r="D585">
            <v>44688</v>
          </cell>
          <cell r="F585">
            <v>2670554.88</v>
          </cell>
        </row>
        <row r="586">
          <cell r="A586" t="str">
            <v>FPUS2</v>
          </cell>
          <cell r="D586">
            <v>27000</v>
          </cell>
          <cell r="F586">
            <v>1625400</v>
          </cell>
        </row>
        <row r="587">
          <cell r="A587" t="str">
            <v>FPUS2</v>
          </cell>
          <cell r="D587">
            <v>46875</v>
          </cell>
          <cell r="F587">
            <v>2801835.9375</v>
          </cell>
        </row>
        <row r="588">
          <cell r="A588" t="str">
            <v>FPUS2</v>
          </cell>
          <cell r="D588">
            <v>37031.25</v>
          </cell>
          <cell r="F588">
            <v>2213450.390625</v>
          </cell>
        </row>
        <row r="589">
          <cell r="A589" t="str">
            <v>FPUS2</v>
          </cell>
          <cell r="D589">
            <v>77717.69</v>
          </cell>
          <cell r="F589">
            <v>4645380.6255250005</v>
          </cell>
        </row>
        <row r="590">
          <cell r="A590" t="str">
            <v>FPUS2</v>
          </cell>
          <cell r="D590">
            <v>116943.75</v>
          </cell>
          <cell r="F590">
            <v>6989727.9375</v>
          </cell>
        </row>
        <row r="591">
          <cell r="A591" t="str">
            <v>FPUS2</v>
          </cell>
          <cell r="D591">
            <v>37942</v>
          </cell>
          <cell r="F591">
            <v>2267793.3400000003</v>
          </cell>
        </row>
        <row r="592">
          <cell r="A592" t="str">
            <v>FPUS2</v>
          </cell>
          <cell r="D592">
            <v>53319.6</v>
          </cell>
          <cell r="F592">
            <v>3186912.4920000001</v>
          </cell>
        </row>
        <row r="593">
          <cell r="A593" t="str">
            <v>FPUS2</v>
          </cell>
          <cell r="D593">
            <v>45020</v>
          </cell>
          <cell r="F593">
            <v>2690845.4000000004</v>
          </cell>
        </row>
        <row r="594">
          <cell r="A594" t="str">
            <v>FPUS2</v>
          </cell>
          <cell r="D594">
            <v>69369.3</v>
          </cell>
          <cell r="F594">
            <v>4146896.7540000002</v>
          </cell>
        </row>
        <row r="595">
          <cell r="A595" t="str">
            <v>FPUS2</v>
          </cell>
          <cell r="D595">
            <v>35100</v>
          </cell>
          <cell r="F595">
            <v>2098278</v>
          </cell>
        </row>
        <row r="596">
          <cell r="A596" t="str">
            <v>FPUS2</v>
          </cell>
          <cell r="D596">
            <v>35100</v>
          </cell>
          <cell r="F596">
            <v>2098278</v>
          </cell>
        </row>
        <row r="597">
          <cell r="A597" t="str">
            <v>FPUS2</v>
          </cell>
          <cell r="D597">
            <v>39487.5</v>
          </cell>
          <cell r="F597">
            <v>2360562.75</v>
          </cell>
        </row>
        <row r="598">
          <cell r="A598" t="str">
            <v>FPUS2</v>
          </cell>
          <cell r="D598">
            <v>62010</v>
          </cell>
          <cell r="F598">
            <v>3706957.8000000003</v>
          </cell>
        </row>
        <row r="599">
          <cell r="A599" t="str">
            <v>FPUS2</v>
          </cell>
          <cell r="D599">
            <v>39600</v>
          </cell>
          <cell r="F599">
            <v>2376000</v>
          </cell>
        </row>
        <row r="600">
          <cell r="A600" t="str">
            <v>FPUS2</v>
          </cell>
          <cell r="D600">
            <v>96665.86</v>
          </cell>
          <cell r="F600">
            <v>5777718.4522000002</v>
          </cell>
        </row>
        <row r="601">
          <cell r="A601" t="str">
            <v>FPUS2</v>
          </cell>
          <cell r="D601">
            <v>42519.75</v>
          </cell>
          <cell r="F601">
            <v>2541830.6550000003</v>
          </cell>
        </row>
        <row r="602">
          <cell r="A602" t="str">
            <v>FPUS2</v>
          </cell>
          <cell r="D602">
            <v>34398</v>
          </cell>
          <cell r="F602">
            <v>2056312.44</v>
          </cell>
        </row>
        <row r="603">
          <cell r="A603" t="str">
            <v>FPUS2</v>
          </cell>
          <cell r="D603">
            <v>64501.919999999998</v>
          </cell>
          <cell r="F603">
            <v>3847539.5279999999</v>
          </cell>
        </row>
        <row r="604">
          <cell r="A604" t="str">
            <v>FPUS2</v>
          </cell>
          <cell r="D604">
            <v>35108.6</v>
          </cell>
          <cell r="F604">
            <v>2094227.9899999998</v>
          </cell>
        </row>
        <row r="605">
          <cell r="A605" t="str">
            <v>FPUS2</v>
          </cell>
          <cell r="D605">
            <v>102876.48</v>
          </cell>
          <cell r="F605">
            <v>6136582.0319999997</v>
          </cell>
        </row>
        <row r="606">
          <cell r="A606" t="str">
            <v>FPUS2</v>
          </cell>
          <cell r="D606">
            <v>38424.300000000003</v>
          </cell>
          <cell r="F606">
            <v>2297004.6540000001</v>
          </cell>
        </row>
        <row r="607">
          <cell r="A607" t="str">
            <v>FPUS2</v>
          </cell>
          <cell r="D607">
            <v>40131</v>
          </cell>
          <cell r="F607">
            <v>2421905.85</v>
          </cell>
        </row>
        <row r="608">
          <cell r="A608" t="str">
            <v>FPUS2</v>
          </cell>
          <cell r="D608">
            <v>40131</v>
          </cell>
          <cell r="F608">
            <v>2421905.85</v>
          </cell>
        </row>
        <row r="609">
          <cell r="A609" t="str">
            <v>FPUS2</v>
          </cell>
          <cell r="D609">
            <v>40131</v>
          </cell>
          <cell r="F609">
            <v>2421905.85</v>
          </cell>
        </row>
        <row r="610">
          <cell r="A610" t="str">
            <v>FPUS2</v>
          </cell>
          <cell r="D610">
            <v>4607</v>
          </cell>
          <cell r="F610">
            <v>278032.45</v>
          </cell>
        </row>
        <row r="611">
          <cell r="A611" t="str">
            <v>FPUS2</v>
          </cell>
          <cell r="D611">
            <v>40131</v>
          </cell>
          <cell r="F611">
            <v>2399432.4899999998</v>
          </cell>
        </row>
        <row r="612">
          <cell r="A612" t="str">
            <v>FPUS2</v>
          </cell>
          <cell r="D612">
            <v>40131</v>
          </cell>
          <cell r="F612">
            <v>2399432.4899999998</v>
          </cell>
        </row>
        <row r="613">
          <cell r="A613" t="str">
            <v>FPUS2</v>
          </cell>
          <cell r="D613">
            <v>39095.78</v>
          </cell>
          <cell r="F613">
            <v>2346528.7156000002</v>
          </cell>
        </row>
        <row r="614">
          <cell r="A614" t="str">
            <v>FPUS2</v>
          </cell>
          <cell r="D614">
            <v>30767.1</v>
          </cell>
          <cell r="F614">
            <v>1862640.2339999999</v>
          </cell>
        </row>
        <row r="615">
          <cell r="A615" t="str">
            <v>FPUS2</v>
          </cell>
          <cell r="D615">
            <v>40830</v>
          </cell>
          <cell r="F615">
            <v>2471848.2000000002</v>
          </cell>
        </row>
        <row r="616">
          <cell r="A616" t="str">
            <v>FPUS2</v>
          </cell>
          <cell r="D616">
            <v>69369.3</v>
          </cell>
          <cell r="F616">
            <v>4199617.4220000003</v>
          </cell>
        </row>
        <row r="617">
          <cell r="A617" t="str">
            <v>FPUS2</v>
          </cell>
          <cell r="D617">
            <v>34613.040000000001</v>
          </cell>
          <cell r="F617">
            <v>2095473.4416</v>
          </cell>
        </row>
        <row r="618">
          <cell r="A618" t="str">
            <v>FPUS2</v>
          </cell>
          <cell r="D618">
            <v>77395.5</v>
          </cell>
          <cell r="F618">
            <v>4685523.57</v>
          </cell>
        </row>
        <row r="619">
          <cell r="A619" t="str">
            <v>FPUS2</v>
          </cell>
          <cell r="D619">
            <v>38697.75</v>
          </cell>
          <cell r="F619">
            <v>2342761.7850000001</v>
          </cell>
        </row>
        <row r="620">
          <cell r="A620" t="str">
            <v>FPUS2</v>
          </cell>
          <cell r="D620">
            <v>35231.620000000003</v>
          </cell>
          <cell r="F620">
            <v>2132922.2748000002</v>
          </cell>
        </row>
        <row r="621">
          <cell r="A621" t="str">
            <v>FPUS2</v>
          </cell>
          <cell r="D621">
            <v>34398</v>
          </cell>
          <cell r="F621">
            <v>2082454.92</v>
          </cell>
        </row>
        <row r="622">
          <cell r="A622" t="str">
            <v>FPUS2</v>
          </cell>
          <cell r="D622">
            <v>34875</v>
          </cell>
          <cell r="F622">
            <v>2111332.5</v>
          </cell>
        </row>
        <row r="623">
          <cell r="A623" t="str">
            <v>FPUS2</v>
          </cell>
          <cell r="D623">
            <v>500000</v>
          </cell>
          <cell r="F623">
            <v>30750000</v>
          </cell>
        </row>
        <row r="624">
          <cell r="A624" t="str">
            <v>FPUS2</v>
          </cell>
          <cell r="D624">
            <v>40131</v>
          </cell>
          <cell r="F624">
            <v>2399031.1800000002</v>
          </cell>
        </row>
        <row r="625">
          <cell r="A625" t="str">
            <v>FPUS2</v>
          </cell>
          <cell r="D625">
            <v>40131</v>
          </cell>
          <cell r="F625">
            <v>2399031.1800000002</v>
          </cell>
        </row>
        <row r="626">
          <cell r="A626" t="str">
            <v>FPUS2</v>
          </cell>
          <cell r="D626">
            <v>662860</v>
          </cell>
          <cell r="F626">
            <v>40407945.600000001</v>
          </cell>
        </row>
        <row r="627">
          <cell r="A627" t="str">
            <v>FPUS2</v>
          </cell>
          <cell r="D627">
            <v>39095.78</v>
          </cell>
          <cell r="F627">
            <v>2345746.7999999998</v>
          </cell>
        </row>
        <row r="628">
          <cell r="A628" t="str">
            <v>FPUS2</v>
          </cell>
          <cell r="D628">
            <v>500000</v>
          </cell>
          <cell r="F628">
            <v>30565000</v>
          </cell>
        </row>
        <row r="629">
          <cell r="A629" t="str">
            <v>FPUS2</v>
          </cell>
          <cell r="D629">
            <v>34875</v>
          </cell>
          <cell r="F629">
            <v>2112727.5</v>
          </cell>
        </row>
        <row r="630">
          <cell r="A630" t="str">
            <v>FPUS2</v>
          </cell>
          <cell r="D630">
            <v>34398</v>
          </cell>
          <cell r="F630">
            <v>2083830.8399999999</v>
          </cell>
        </row>
        <row r="631">
          <cell r="A631" t="str">
            <v>FPUS2</v>
          </cell>
          <cell r="D631">
            <v>28600</v>
          </cell>
          <cell r="F631">
            <v>1726868</v>
          </cell>
        </row>
        <row r="632">
          <cell r="A632" t="str">
            <v>FPUS2</v>
          </cell>
          <cell r="D632">
            <v>500000</v>
          </cell>
          <cell r="F632">
            <v>30400000</v>
          </cell>
        </row>
        <row r="633">
          <cell r="A633" t="str">
            <v>FPUS2</v>
          </cell>
          <cell r="D633">
            <v>30841.03</v>
          </cell>
          <cell r="F633">
            <v>1850461.7999999998</v>
          </cell>
        </row>
        <row r="634">
          <cell r="A634" t="str">
            <v>FPUS2</v>
          </cell>
          <cell r="D634">
            <v>7560</v>
          </cell>
          <cell r="F634">
            <v>454926.77999999997</v>
          </cell>
        </row>
        <row r="635">
          <cell r="A635" t="str">
            <v>FPUS2</v>
          </cell>
          <cell r="D635">
            <v>49659</v>
          </cell>
          <cell r="F635">
            <v>2955703.68</v>
          </cell>
        </row>
        <row r="636">
          <cell r="A636" t="str">
            <v>FPUS2</v>
          </cell>
          <cell r="D636">
            <v>31180.400000000001</v>
          </cell>
          <cell r="F636">
            <v>1855857.4080000003</v>
          </cell>
        </row>
        <row r="637">
          <cell r="A637" t="str">
            <v>FPUS2</v>
          </cell>
          <cell r="D637">
            <v>500000</v>
          </cell>
          <cell r="F637">
            <v>30455000</v>
          </cell>
        </row>
        <row r="638">
          <cell r="A638" t="str">
            <v>FPUS1</v>
          </cell>
          <cell r="D638">
            <v>20700</v>
          </cell>
          <cell r="F638">
            <v>1251052.1100000001</v>
          </cell>
        </row>
        <row r="639">
          <cell r="A639" t="str">
            <v>FPUS2</v>
          </cell>
          <cell r="D639">
            <v>60966.400000000001</v>
          </cell>
          <cell r="F639">
            <v>3628720.1280000005</v>
          </cell>
        </row>
        <row r="640">
          <cell r="A640" t="str">
            <v>FPUS2</v>
          </cell>
          <cell r="D640">
            <v>60966.400000000001</v>
          </cell>
          <cell r="F640">
            <v>3628720.1280000005</v>
          </cell>
        </row>
        <row r="641">
          <cell r="A641" t="str">
            <v>FPUS2</v>
          </cell>
          <cell r="D641">
            <v>35721</v>
          </cell>
          <cell r="F641">
            <v>2134329.75</v>
          </cell>
        </row>
        <row r="642">
          <cell r="A642" t="str">
            <v>FPUS2</v>
          </cell>
          <cell r="D642">
            <v>41086.5</v>
          </cell>
          <cell r="F642">
            <v>2454918.375</v>
          </cell>
        </row>
        <row r="643">
          <cell r="A643" t="str">
            <v>FPUS2</v>
          </cell>
          <cell r="D643">
            <v>34875.75</v>
          </cell>
          <cell r="F643">
            <v>2083826.0625</v>
          </cell>
        </row>
        <row r="644">
          <cell r="A644" t="str">
            <v>FPUS2</v>
          </cell>
          <cell r="D644">
            <v>39487.5</v>
          </cell>
          <cell r="F644">
            <v>2359378.125</v>
          </cell>
        </row>
        <row r="645">
          <cell r="A645" t="str">
            <v>FPUS2</v>
          </cell>
          <cell r="D645">
            <v>34548.19</v>
          </cell>
          <cell r="F645">
            <v>2091201.9407000002</v>
          </cell>
        </row>
        <row r="646">
          <cell r="A646" t="str">
            <v>FPUS2</v>
          </cell>
          <cell r="D646">
            <v>235869.25</v>
          </cell>
          <cell r="F646">
            <v>14317263.475000001</v>
          </cell>
        </row>
        <row r="647">
          <cell r="A647" t="str">
            <v>FPUS2</v>
          </cell>
          <cell r="D647">
            <v>200000</v>
          </cell>
          <cell r="F647">
            <v>12298000</v>
          </cell>
        </row>
        <row r="648">
          <cell r="A648" t="str">
            <v>FPUS2</v>
          </cell>
          <cell r="D648">
            <v>9500</v>
          </cell>
          <cell r="F648">
            <v>574154.35</v>
          </cell>
        </row>
        <row r="649">
          <cell r="A649" t="str">
            <v>FPUS2</v>
          </cell>
          <cell r="D649">
            <v>45254</v>
          </cell>
          <cell r="F649">
            <v>2755063.52</v>
          </cell>
        </row>
        <row r="650">
          <cell r="A650" t="str">
            <v>FPUS2</v>
          </cell>
          <cell r="D650">
            <v>200000</v>
          </cell>
          <cell r="F650">
            <v>12374000</v>
          </cell>
        </row>
        <row r="651">
          <cell r="A651" t="str">
            <v>FPUS2</v>
          </cell>
          <cell r="D651">
            <v>200000</v>
          </cell>
          <cell r="F651">
            <v>12374000</v>
          </cell>
        </row>
        <row r="652">
          <cell r="A652" t="str">
            <v>FPUS2</v>
          </cell>
          <cell r="D652">
            <v>200000</v>
          </cell>
          <cell r="F652">
            <v>12374000</v>
          </cell>
        </row>
        <row r="653">
          <cell r="A653" t="str">
            <v>FPUS2</v>
          </cell>
          <cell r="D653">
            <v>400000</v>
          </cell>
          <cell r="F653">
            <v>24748000</v>
          </cell>
        </row>
        <row r="654">
          <cell r="A654" t="str">
            <v>FPUS2</v>
          </cell>
          <cell r="D654">
            <v>171266.91</v>
          </cell>
          <cell r="F654">
            <v>10395901.437000001</v>
          </cell>
        </row>
        <row r="655">
          <cell r="A655" t="str">
            <v>FPUS2</v>
          </cell>
          <cell r="D655">
            <v>54563.45</v>
          </cell>
          <cell r="F655">
            <v>3312001.415</v>
          </cell>
        </row>
        <row r="656">
          <cell r="A656" t="str">
            <v>FPUS2</v>
          </cell>
          <cell r="D656">
            <v>700000</v>
          </cell>
          <cell r="F656">
            <v>43309000</v>
          </cell>
        </row>
        <row r="657">
          <cell r="A657" t="str">
            <v>FPUS2</v>
          </cell>
          <cell r="D657">
            <v>3793</v>
          </cell>
          <cell r="F657">
            <v>226707.61000000002</v>
          </cell>
        </row>
        <row r="658">
          <cell r="A658" t="str">
            <v>FPUS2</v>
          </cell>
          <cell r="D658">
            <v>41252.65</v>
          </cell>
          <cell r="F658">
            <v>2497435.4309999999</v>
          </cell>
        </row>
        <row r="659">
          <cell r="A659" t="str">
            <v>FPUS1</v>
          </cell>
          <cell r="D659">
            <v>5143.2</v>
          </cell>
          <cell r="F659">
            <v>310738.25735999999</v>
          </cell>
        </row>
        <row r="660">
          <cell r="A660" t="str">
            <v>FPUS1</v>
          </cell>
          <cell r="D660">
            <v>104052</v>
          </cell>
          <cell r="F660">
            <v>6306591.7199999997</v>
          </cell>
        </row>
        <row r="661">
          <cell r="A661" t="str">
            <v>FPUS1</v>
          </cell>
          <cell r="D661">
            <v>104052</v>
          </cell>
          <cell r="F661">
            <v>6306591.7199999997</v>
          </cell>
        </row>
        <row r="662">
          <cell r="A662" t="str">
            <v>FPUS1</v>
          </cell>
          <cell r="D662">
            <v>6957.6</v>
          </cell>
          <cell r="F662">
            <v>420359.40648000001</v>
          </cell>
        </row>
        <row r="663">
          <cell r="A663" t="str">
            <v>FPUS1</v>
          </cell>
          <cell r="D663">
            <v>19036.32</v>
          </cell>
          <cell r="F663">
            <v>1150123.0563359999</v>
          </cell>
        </row>
        <row r="664">
          <cell r="A664" t="str">
            <v>FPUS1</v>
          </cell>
          <cell r="D664">
            <v>32500</v>
          </cell>
          <cell r="F664">
            <v>1964950</v>
          </cell>
        </row>
        <row r="665">
          <cell r="A665" t="str">
            <v>FPUS2</v>
          </cell>
          <cell r="D665">
            <v>38028</v>
          </cell>
          <cell r="F665">
            <v>2272553.2799999998</v>
          </cell>
        </row>
        <row r="666">
          <cell r="A666" t="str">
            <v>FPUS2</v>
          </cell>
          <cell r="D666">
            <v>37342.5</v>
          </cell>
          <cell r="F666">
            <v>2261835.2250000001</v>
          </cell>
        </row>
        <row r="667">
          <cell r="A667" t="str">
            <v>FPUS2</v>
          </cell>
          <cell r="D667">
            <v>500000</v>
          </cell>
          <cell r="F667">
            <v>30405000</v>
          </cell>
        </row>
        <row r="668">
          <cell r="A668" t="str">
            <v>FPUS1</v>
          </cell>
          <cell r="D668">
            <v>500000</v>
          </cell>
          <cell r="F668">
            <v>30377500</v>
          </cell>
        </row>
        <row r="669">
          <cell r="A669" t="str">
            <v>FPUS2</v>
          </cell>
          <cell r="D669">
            <v>500000</v>
          </cell>
          <cell r="F669">
            <v>30465000</v>
          </cell>
        </row>
        <row r="670">
          <cell r="A670" t="str">
            <v>FPUS2</v>
          </cell>
          <cell r="D670">
            <v>200000</v>
          </cell>
          <cell r="F670">
            <v>12306000</v>
          </cell>
        </row>
        <row r="671">
          <cell r="A671" t="str">
            <v>FPUS2</v>
          </cell>
          <cell r="D671">
            <v>500000</v>
          </cell>
          <cell r="F671">
            <v>30820000</v>
          </cell>
        </row>
        <row r="672">
          <cell r="A672" t="str">
            <v>FPUS2</v>
          </cell>
          <cell r="D672">
            <v>100000</v>
          </cell>
          <cell r="F672">
            <v>6157000</v>
          </cell>
        </row>
        <row r="673">
          <cell r="A673" t="str">
            <v>FPUS2</v>
          </cell>
          <cell r="D673">
            <v>100000</v>
          </cell>
          <cell r="F673">
            <v>6157000</v>
          </cell>
        </row>
        <row r="674">
          <cell r="A674" t="str">
            <v>FPUS2</v>
          </cell>
          <cell r="D674">
            <v>75000</v>
          </cell>
          <cell r="F674">
            <v>4608750</v>
          </cell>
        </row>
        <row r="675">
          <cell r="A675" t="str">
            <v>FPUS2</v>
          </cell>
          <cell r="D675">
            <v>75000</v>
          </cell>
          <cell r="F675">
            <v>4611750</v>
          </cell>
        </row>
        <row r="676">
          <cell r="A676" t="str">
            <v>FPUS2</v>
          </cell>
          <cell r="D676">
            <v>75000</v>
          </cell>
          <cell r="F676">
            <v>4614000</v>
          </cell>
        </row>
        <row r="677">
          <cell r="A677" t="str">
            <v>FPUS2</v>
          </cell>
          <cell r="D677">
            <v>75000</v>
          </cell>
          <cell r="F677">
            <v>4617000</v>
          </cell>
        </row>
        <row r="678">
          <cell r="A678" t="str">
            <v>FPUS2</v>
          </cell>
          <cell r="D678">
            <v>75000</v>
          </cell>
          <cell r="F678">
            <v>4622250</v>
          </cell>
        </row>
        <row r="679">
          <cell r="A679" t="str">
            <v>FPUS2</v>
          </cell>
          <cell r="D679">
            <v>75000</v>
          </cell>
          <cell r="F679">
            <v>4624500</v>
          </cell>
        </row>
        <row r="680">
          <cell r="A680" t="str">
            <v>FPUS2</v>
          </cell>
          <cell r="D680">
            <v>75000</v>
          </cell>
          <cell r="F680">
            <v>4627500</v>
          </cell>
        </row>
        <row r="681">
          <cell r="A681" t="str">
            <v>FPUS2</v>
          </cell>
          <cell r="D681">
            <v>75000</v>
          </cell>
          <cell r="F681">
            <v>4630500</v>
          </cell>
        </row>
        <row r="682">
          <cell r="A682" t="str">
            <v>FPUS2</v>
          </cell>
          <cell r="D682">
            <v>50000</v>
          </cell>
          <cell r="F682">
            <v>3072500</v>
          </cell>
        </row>
        <row r="683">
          <cell r="A683" t="str">
            <v>FPUS2</v>
          </cell>
          <cell r="D683">
            <v>50000</v>
          </cell>
          <cell r="F683">
            <v>3074500</v>
          </cell>
        </row>
        <row r="684">
          <cell r="A684" t="str">
            <v>FPUS2</v>
          </cell>
          <cell r="D684">
            <v>50000</v>
          </cell>
          <cell r="F684">
            <v>3076000</v>
          </cell>
        </row>
        <row r="685">
          <cell r="A685" t="str">
            <v>FPUS2</v>
          </cell>
          <cell r="D685">
            <v>50000</v>
          </cell>
          <cell r="F685">
            <v>3078000</v>
          </cell>
        </row>
        <row r="686">
          <cell r="A686" t="str">
            <v>FPUS2</v>
          </cell>
          <cell r="D686">
            <v>50000</v>
          </cell>
          <cell r="F686">
            <v>3081500</v>
          </cell>
        </row>
        <row r="687">
          <cell r="A687" t="str">
            <v>FPUS2</v>
          </cell>
          <cell r="D687">
            <v>100000</v>
          </cell>
          <cell r="F687">
            <v>6140000</v>
          </cell>
        </row>
        <row r="688">
          <cell r="A688" t="str">
            <v>FPUS2</v>
          </cell>
          <cell r="D688">
            <v>100000</v>
          </cell>
          <cell r="F688">
            <v>6140000</v>
          </cell>
        </row>
        <row r="689">
          <cell r="A689" t="str">
            <v>FPUS2</v>
          </cell>
          <cell r="D689">
            <v>200000</v>
          </cell>
          <cell r="F689">
            <v>12304000</v>
          </cell>
        </row>
        <row r="690">
          <cell r="A690" t="str">
            <v>FPUS2</v>
          </cell>
          <cell r="D690">
            <v>100000</v>
          </cell>
          <cell r="F690">
            <v>6163000</v>
          </cell>
        </row>
        <row r="691">
          <cell r="A691" t="str">
            <v>FPUS2</v>
          </cell>
          <cell r="D691">
            <v>200000</v>
          </cell>
          <cell r="F691">
            <v>12342000</v>
          </cell>
        </row>
        <row r="692">
          <cell r="A692" t="str">
            <v>FPUS2</v>
          </cell>
          <cell r="D692">
            <v>624709.49</v>
          </cell>
          <cell r="F692">
            <v>38207232.408399999</v>
          </cell>
        </row>
        <row r="693">
          <cell r="A693" t="str">
            <v>FPUS2</v>
          </cell>
          <cell r="D693">
            <v>42201</v>
          </cell>
          <cell r="F693">
            <v>2586921.2999999998</v>
          </cell>
        </row>
        <row r="694">
          <cell r="A694" t="str">
            <v>FPUS2</v>
          </cell>
          <cell r="D694">
            <v>60582.22</v>
          </cell>
          <cell r="F694">
            <v>3713690.0860000001</v>
          </cell>
        </row>
        <row r="695">
          <cell r="A695" t="str">
            <v>FPUS2</v>
          </cell>
          <cell r="D695">
            <v>500000</v>
          </cell>
          <cell r="F695">
            <v>30860000</v>
          </cell>
        </row>
        <row r="696">
          <cell r="A696" t="str">
            <v>FPUS2</v>
          </cell>
          <cell r="D696">
            <v>500000</v>
          </cell>
          <cell r="F696">
            <v>30595000</v>
          </cell>
        </row>
        <row r="697">
          <cell r="A697" t="str">
            <v>FPUS2</v>
          </cell>
          <cell r="D697">
            <v>500000</v>
          </cell>
          <cell r="F697">
            <v>30875000</v>
          </cell>
        </row>
        <row r="698">
          <cell r="A698" t="str">
            <v>FPUS2</v>
          </cell>
          <cell r="D698">
            <v>100000</v>
          </cell>
          <cell r="F698">
            <v>6187000</v>
          </cell>
        </row>
        <row r="699">
          <cell r="A699" t="str">
            <v>FPUS2</v>
          </cell>
          <cell r="D699">
            <v>500000</v>
          </cell>
          <cell r="F699">
            <v>30725000</v>
          </cell>
        </row>
        <row r="700">
          <cell r="A700" t="str">
            <v>FPUS2</v>
          </cell>
          <cell r="D700">
            <v>200000</v>
          </cell>
          <cell r="F700">
            <v>12360000</v>
          </cell>
        </row>
        <row r="701">
          <cell r="A701" t="str">
            <v>FPUS2</v>
          </cell>
          <cell r="D701">
            <v>100000</v>
          </cell>
          <cell r="F701">
            <v>6168000</v>
          </cell>
        </row>
        <row r="702">
          <cell r="A702" t="str">
            <v>FPUS2</v>
          </cell>
          <cell r="D702">
            <v>55570.36</v>
          </cell>
          <cell r="F702">
            <v>3290321.0156</v>
          </cell>
        </row>
        <row r="703">
          <cell r="A703" t="str">
            <v>FPUS2</v>
          </cell>
          <cell r="D703">
            <v>200000</v>
          </cell>
          <cell r="F703">
            <v>12290000</v>
          </cell>
        </row>
        <row r="704">
          <cell r="A704" t="str">
            <v>FPUS2</v>
          </cell>
          <cell r="D704">
            <v>50000</v>
          </cell>
          <cell r="F704">
            <v>3083000</v>
          </cell>
        </row>
        <row r="705">
          <cell r="A705" t="str">
            <v>FPUS2</v>
          </cell>
          <cell r="D705">
            <v>50000</v>
          </cell>
          <cell r="F705">
            <v>3085000</v>
          </cell>
        </row>
        <row r="706">
          <cell r="A706" t="str">
            <v>FPUS2</v>
          </cell>
          <cell r="D706">
            <v>50000</v>
          </cell>
          <cell r="F706">
            <v>3087000</v>
          </cell>
        </row>
        <row r="707">
          <cell r="A707" t="str">
            <v>FPUS2</v>
          </cell>
          <cell r="D707">
            <v>100000</v>
          </cell>
          <cell r="F707">
            <v>6145000</v>
          </cell>
        </row>
        <row r="708">
          <cell r="A708" t="str">
            <v>FPUS2</v>
          </cell>
          <cell r="D708">
            <v>100000</v>
          </cell>
          <cell r="F708">
            <v>6149000</v>
          </cell>
        </row>
        <row r="709">
          <cell r="A709" t="str">
            <v>FPUS2</v>
          </cell>
          <cell r="D709">
            <v>100000</v>
          </cell>
          <cell r="F709">
            <v>6152000</v>
          </cell>
        </row>
        <row r="710">
          <cell r="A710" t="str">
            <v>FPUS2</v>
          </cell>
          <cell r="D710">
            <v>100000</v>
          </cell>
          <cell r="F710">
            <v>6163000</v>
          </cell>
        </row>
        <row r="711">
          <cell r="A711" t="str">
            <v>FPUS2</v>
          </cell>
          <cell r="D711">
            <v>100000</v>
          </cell>
          <cell r="F711">
            <v>6166000</v>
          </cell>
        </row>
        <row r="712">
          <cell r="A712" t="str">
            <v>FPUS2</v>
          </cell>
          <cell r="D712">
            <v>100000</v>
          </cell>
          <cell r="F712">
            <v>6170000</v>
          </cell>
        </row>
        <row r="713">
          <cell r="A713" t="str">
            <v>FPUS2</v>
          </cell>
          <cell r="D713">
            <v>100000</v>
          </cell>
          <cell r="F713">
            <v>6174000</v>
          </cell>
        </row>
        <row r="714">
          <cell r="A714" t="str">
            <v>FPUS2</v>
          </cell>
          <cell r="D714">
            <v>100000</v>
          </cell>
          <cell r="F714">
            <v>6156000</v>
          </cell>
        </row>
        <row r="715">
          <cell r="A715" t="str">
            <v>FPUS2</v>
          </cell>
          <cell r="D715">
            <v>38252.230000000003</v>
          </cell>
          <cell r="F715">
            <v>2286718.3094000001</v>
          </cell>
        </row>
        <row r="716">
          <cell r="A716" t="str">
            <v>FPUS2</v>
          </cell>
          <cell r="D716">
            <v>35108.639999999999</v>
          </cell>
          <cell r="F716">
            <v>2098794.4992</v>
          </cell>
        </row>
        <row r="717">
          <cell r="A717" t="str">
            <v>FPUS2</v>
          </cell>
          <cell r="D717">
            <v>37791</v>
          </cell>
          <cell r="F717">
            <v>2261413.44</v>
          </cell>
        </row>
        <row r="718">
          <cell r="A718" t="str">
            <v>FPUS2</v>
          </cell>
          <cell r="D718">
            <v>31531.8</v>
          </cell>
          <cell r="F718">
            <v>1886862.912</v>
          </cell>
        </row>
        <row r="719">
          <cell r="A719" t="str">
            <v>FPUS2</v>
          </cell>
          <cell r="D719">
            <v>42412.5</v>
          </cell>
          <cell r="F719">
            <v>2537964</v>
          </cell>
        </row>
        <row r="720">
          <cell r="A720" t="str">
            <v>FPUS2</v>
          </cell>
          <cell r="D720">
            <v>39172.080000000002</v>
          </cell>
          <cell r="F720">
            <v>2344057.2672000001</v>
          </cell>
        </row>
        <row r="721">
          <cell r="A721" t="str">
            <v>FPUS2</v>
          </cell>
          <cell r="D721">
            <v>39172.080000000002</v>
          </cell>
          <cell r="F721">
            <v>2344057.2672000001</v>
          </cell>
        </row>
        <row r="722">
          <cell r="A722" t="str">
            <v>FPUS2</v>
          </cell>
          <cell r="D722">
            <v>34398</v>
          </cell>
          <cell r="F722">
            <v>2058376.32</v>
          </cell>
        </row>
        <row r="723">
          <cell r="A723" t="str">
            <v>FPUS2</v>
          </cell>
          <cell r="D723">
            <v>38512.5</v>
          </cell>
          <cell r="F723">
            <v>2304588</v>
          </cell>
        </row>
        <row r="724">
          <cell r="A724" t="str">
            <v>FPUS2</v>
          </cell>
          <cell r="D724">
            <v>41277.599999999999</v>
          </cell>
          <cell r="F724">
            <v>2470051.5840000003</v>
          </cell>
        </row>
        <row r="725">
          <cell r="A725" t="str">
            <v>FPUS2</v>
          </cell>
          <cell r="D725">
            <v>34807.5</v>
          </cell>
          <cell r="F725">
            <v>2081140.425</v>
          </cell>
        </row>
        <row r="726">
          <cell r="A726" t="str">
            <v>FPUS2</v>
          </cell>
          <cell r="D726">
            <v>98340.479999999996</v>
          </cell>
          <cell r="F726">
            <v>5877810.4896</v>
          </cell>
        </row>
        <row r="727">
          <cell r="A727" t="str">
            <v>FPUS2</v>
          </cell>
          <cell r="D727">
            <v>28275</v>
          </cell>
          <cell r="F727">
            <v>1688865.75</v>
          </cell>
        </row>
        <row r="728">
          <cell r="A728" t="str">
            <v>FPUS2</v>
          </cell>
          <cell r="D728">
            <v>28275</v>
          </cell>
          <cell r="F728">
            <v>1688865.75</v>
          </cell>
        </row>
        <row r="729">
          <cell r="A729" t="str">
            <v>FPUS2</v>
          </cell>
          <cell r="D729">
            <v>28275</v>
          </cell>
          <cell r="F729">
            <v>1688865.75</v>
          </cell>
        </row>
        <row r="730">
          <cell r="A730" t="str">
            <v>FPUS2</v>
          </cell>
          <cell r="D730">
            <v>28275</v>
          </cell>
          <cell r="F730">
            <v>1688865.75</v>
          </cell>
        </row>
        <row r="731">
          <cell r="A731" t="str">
            <v>FPUS2</v>
          </cell>
          <cell r="D731">
            <v>34125</v>
          </cell>
          <cell r="F731">
            <v>2042040</v>
          </cell>
        </row>
        <row r="732">
          <cell r="A732" t="str">
            <v>FPUS2</v>
          </cell>
          <cell r="D732">
            <v>29811.599999999999</v>
          </cell>
          <cell r="F732">
            <v>1783926.1440000001</v>
          </cell>
        </row>
        <row r="733">
          <cell r="A733" t="str">
            <v>FPUS2</v>
          </cell>
          <cell r="D733">
            <v>36123.75</v>
          </cell>
          <cell r="F733">
            <v>2161645.2000000002</v>
          </cell>
        </row>
        <row r="734">
          <cell r="A734" t="str">
            <v>FPUS2</v>
          </cell>
          <cell r="D734">
            <v>67840.5</v>
          </cell>
          <cell r="F734">
            <v>4059575.52</v>
          </cell>
        </row>
        <row r="735">
          <cell r="A735" t="str">
            <v>FPUS2</v>
          </cell>
          <cell r="D735">
            <v>33920</v>
          </cell>
          <cell r="F735">
            <v>2029772.8</v>
          </cell>
        </row>
        <row r="736">
          <cell r="A736" t="str">
            <v>FPUS2</v>
          </cell>
          <cell r="D736">
            <v>300000</v>
          </cell>
          <cell r="F736">
            <v>18447000</v>
          </cell>
        </row>
        <row r="737">
          <cell r="A737" t="str">
            <v>FPUS2</v>
          </cell>
          <cell r="D737">
            <v>63112.5</v>
          </cell>
          <cell r="F737">
            <v>3767816.25</v>
          </cell>
        </row>
        <row r="738">
          <cell r="A738" t="str">
            <v>FPUS2</v>
          </cell>
          <cell r="D738">
            <v>100000</v>
          </cell>
          <cell r="F738">
            <v>6161000</v>
          </cell>
        </row>
        <row r="739">
          <cell r="A739" t="str">
            <v>FPUS2</v>
          </cell>
          <cell r="D739">
            <v>100000</v>
          </cell>
          <cell r="F739">
            <v>6181000</v>
          </cell>
        </row>
        <row r="740">
          <cell r="A740" t="str">
            <v>FPUS2</v>
          </cell>
          <cell r="D740">
            <v>100000</v>
          </cell>
          <cell r="F740">
            <v>6199000</v>
          </cell>
        </row>
        <row r="741">
          <cell r="A741" t="str">
            <v>FPUS2</v>
          </cell>
          <cell r="D741">
            <v>60000</v>
          </cell>
          <cell r="F741">
            <v>3589200</v>
          </cell>
        </row>
        <row r="742">
          <cell r="A742" t="str">
            <v>FPUS2</v>
          </cell>
          <cell r="D742">
            <v>50000</v>
          </cell>
          <cell r="F742">
            <v>3083000</v>
          </cell>
        </row>
        <row r="743">
          <cell r="A743" t="str">
            <v>FPUS2</v>
          </cell>
          <cell r="D743">
            <v>50000</v>
          </cell>
          <cell r="F743">
            <v>3093000</v>
          </cell>
        </row>
        <row r="744">
          <cell r="A744" t="str">
            <v>FPUS2</v>
          </cell>
          <cell r="D744">
            <v>50000</v>
          </cell>
          <cell r="F744">
            <v>3102000</v>
          </cell>
        </row>
        <row r="745">
          <cell r="A745" t="str">
            <v>FPUS2</v>
          </cell>
          <cell r="D745">
            <v>200000</v>
          </cell>
          <cell r="F745">
            <v>12298000</v>
          </cell>
        </row>
        <row r="746">
          <cell r="A746" t="str">
            <v>FPUS2</v>
          </cell>
          <cell r="D746">
            <v>60000</v>
          </cell>
          <cell r="F746">
            <v>3600000</v>
          </cell>
        </row>
        <row r="747">
          <cell r="A747" t="str">
            <v>FPUS2</v>
          </cell>
          <cell r="D747">
            <v>45000</v>
          </cell>
          <cell r="F747">
            <v>2695950</v>
          </cell>
        </row>
        <row r="748">
          <cell r="A748" t="str">
            <v>FPUS2</v>
          </cell>
          <cell r="D748">
            <v>100000</v>
          </cell>
          <cell r="F748">
            <v>6185000</v>
          </cell>
        </row>
        <row r="749">
          <cell r="A749" t="str">
            <v>FPUS2</v>
          </cell>
          <cell r="D749">
            <v>200000</v>
          </cell>
          <cell r="F749">
            <v>12376000</v>
          </cell>
        </row>
        <row r="750">
          <cell r="A750" t="str">
            <v>FPUS2</v>
          </cell>
          <cell r="D750">
            <v>100000</v>
          </cell>
          <cell r="F750">
            <v>6170000</v>
          </cell>
        </row>
        <row r="751">
          <cell r="A751" t="str">
            <v>FPUS2</v>
          </cell>
          <cell r="D751">
            <v>98340.479999999996</v>
          </cell>
          <cell r="F751">
            <v>5883710.9183999998</v>
          </cell>
        </row>
        <row r="752">
          <cell r="A752" t="str">
            <v>FPUS2</v>
          </cell>
          <cell r="D752">
            <v>34300</v>
          </cell>
          <cell r="F752">
            <v>2051140</v>
          </cell>
        </row>
        <row r="753">
          <cell r="A753" t="str">
            <v>FPUS2</v>
          </cell>
          <cell r="D753">
            <v>112000</v>
          </cell>
          <cell r="F753">
            <v>6765920</v>
          </cell>
        </row>
        <row r="754">
          <cell r="A754" t="str">
            <v>FPUS1</v>
          </cell>
          <cell r="D754">
            <v>64000</v>
          </cell>
          <cell r="F754">
            <v>3862400</v>
          </cell>
        </row>
        <row r="755">
          <cell r="A755" t="str">
            <v>FPUS2</v>
          </cell>
          <cell r="D755">
            <v>108750</v>
          </cell>
          <cell r="F755">
            <v>6525000</v>
          </cell>
        </row>
        <row r="756">
          <cell r="A756" t="str">
            <v>FPUS2</v>
          </cell>
          <cell r="D756">
            <v>100000</v>
          </cell>
          <cell r="F756">
            <v>6115000</v>
          </cell>
        </row>
        <row r="757">
          <cell r="A757" t="str">
            <v>FPUS2</v>
          </cell>
          <cell r="D757">
            <v>100000</v>
          </cell>
          <cell r="F757">
            <v>6126000</v>
          </cell>
        </row>
        <row r="758">
          <cell r="A758" t="str">
            <v>FPUS2</v>
          </cell>
          <cell r="D758">
            <v>100000</v>
          </cell>
          <cell r="F758">
            <v>6189000</v>
          </cell>
        </row>
        <row r="759">
          <cell r="A759" t="str">
            <v>FPUS2</v>
          </cell>
          <cell r="D759">
            <v>100000</v>
          </cell>
          <cell r="F759">
            <v>6185000</v>
          </cell>
        </row>
        <row r="760">
          <cell r="A760" t="str">
            <v>FPUS2</v>
          </cell>
          <cell r="D760">
            <v>155963.20000000001</v>
          </cell>
          <cell r="F760">
            <v>9359351.6320000011</v>
          </cell>
        </row>
        <row r="761">
          <cell r="A761" t="str">
            <v>FPUS2</v>
          </cell>
          <cell r="D761">
            <v>32610.3</v>
          </cell>
          <cell r="F761">
            <v>1933790.7899999998</v>
          </cell>
        </row>
        <row r="762">
          <cell r="A762" t="str">
            <v>FPUS2</v>
          </cell>
          <cell r="D762">
            <v>49063.4</v>
          </cell>
          <cell r="F762">
            <v>2947729.0720000002</v>
          </cell>
        </row>
        <row r="763">
          <cell r="A763" t="str">
            <v>FPUS2</v>
          </cell>
          <cell r="D763">
            <v>33977.08</v>
          </cell>
          <cell r="F763">
            <v>2043381.5912000001</v>
          </cell>
        </row>
        <row r="764">
          <cell r="A764" t="str">
            <v>FPUS2</v>
          </cell>
          <cell r="D764">
            <v>39872.120000000003</v>
          </cell>
          <cell r="F764">
            <v>2394320.8059999999</v>
          </cell>
        </row>
        <row r="765">
          <cell r="A765" t="str">
            <v>FPUS2</v>
          </cell>
          <cell r="D765">
            <v>29073.1</v>
          </cell>
          <cell r="F765">
            <v>1716766.5549999999</v>
          </cell>
        </row>
        <row r="766">
          <cell r="A766" t="str">
            <v>FPUS2</v>
          </cell>
          <cell r="D766">
            <v>41042.639999999999</v>
          </cell>
          <cell r="F766">
            <v>2448603.9024</v>
          </cell>
        </row>
        <row r="767">
          <cell r="A767" t="str">
            <v>FPUS2</v>
          </cell>
          <cell r="D767">
            <v>42381.4</v>
          </cell>
          <cell r="F767">
            <v>2503893.1120000002</v>
          </cell>
        </row>
        <row r="768">
          <cell r="A768" t="str">
            <v>FPUS2</v>
          </cell>
          <cell r="D768">
            <v>10187.629999999999</v>
          </cell>
          <cell r="F768">
            <v>610239.03699999989</v>
          </cell>
        </row>
        <row r="769">
          <cell r="A769" t="str">
            <v>FPUS2</v>
          </cell>
          <cell r="D769">
            <v>85475</v>
          </cell>
          <cell r="F769">
            <v>5070377</v>
          </cell>
        </row>
        <row r="770">
          <cell r="A770" t="str">
            <v>FPUS2</v>
          </cell>
          <cell r="D770">
            <v>64747.75</v>
          </cell>
          <cell r="F770">
            <v>3860908.3325</v>
          </cell>
        </row>
        <row r="771">
          <cell r="A771" t="str">
            <v>FPUS2</v>
          </cell>
          <cell r="D771">
            <v>36225</v>
          </cell>
          <cell r="F771">
            <v>2151040.5</v>
          </cell>
        </row>
        <row r="772">
          <cell r="A772" t="str">
            <v>FPUS2</v>
          </cell>
          <cell r="D772">
            <v>217836.74</v>
          </cell>
          <cell r="F772">
            <v>13009210.112799998</v>
          </cell>
        </row>
        <row r="773">
          <cell r="A773" t="str">
            <v>FPUS2</v>
          </cell>
          <cell r="D773">
            <v>71304.899999999994</v>
          </cell>
          <cell r="F773">
            <v>4249772.04</v>
          </cell>
        </row>
        <row r="774">
          <cell r="A774" t="str">
            <v>FPUS2</v>
          </cell>
          <cell r="D774">
            <v>45600</v>
          </cell>
          <cell r="F774">
            <v>2717760</v>
          </cell>
        </row>
        <row r="775">
          <cell r="A775" t="str">
            <v>FPUS2</v>
          </cell>
          <cell r="D775">
            <v>39550.410000000003</v>
          </cell>
          <cell r="F775">
            <v>2367883.0467000003</v>
          </cell>
        </row>
        <row r="776">
          <cell r="A776" t="str">
            <v>FPUS2</v>
          </cell>
          <cell r="D776">
            <v>28555.599999999999</v>
          </cell>
          <cell r="F776">
            <v>1712193.7759999998</v>
          </cell>
        </row>
        <row r="777">
          <cell r="A777" t="str">
            <v>FPUS2</v>
          </cell>
          <cell r="D777">
            <v>72990.2</v>
          </cell>
          <cell r="F777">
            <v>4369193.3719999995</v>
          </cell>
        </row>
        <row r="778">
          <cell r="A778" t="str">
            <v>FPUS2</v>
          </cell>
          <cell r="D778">
            <v>43680</v>
          </cell>
          <cell r="F778">
            <v>2605512</v>
          </cell>
        </row>
        <row r="779">
          <cell r="A779" t="str">
            <v>FPUS2</v>
          </cell>
          <cell r="D779">
            <v>81975</v>
          </cell>
          <cell r="F779">
            <v>4864396.5</v>
          </cell>
        </row>
        <row r="780">
          <cell r="A780" t="str">
            <v>FPUS2</v>
          </cell>
          <cell r="D780">
            <v>43055.71</v>
          </cell>
          <cell r="F780">
            <v>2555356.3884999999</v>
          </cell>
        </row>
        <row r="781">
          <cell r="A781" t="str">
            <v>FPUS2</v>
          </cell>
          <cell r="D781">
            <v>33026.120000000003</v>
          </cell>
          <cell r="F781">
            <v>1978925.1104000001</v>
          </cell>
        </row>
        <row r="782">
          <cell r="A782" t="str">
            <v>FPUS2</v>
          </cell>
          <cell r="D782">
            <v>72838.5</v>
          </cell>
          <cell r="F782">
            <v>4346273.2949999999</v>
          </cell>
        </row>
        <row r="783">
          <cell r="A783" t="str">
            <v>FPUS2</v>
          </cell>
          <cell r="D783">
            <v>60803.8</v>
          </cell>
          <cell r="F783">
            <v>3626946.67</v>
          </cell>
        </row>
        <row r="784">
          <cell r="A784" t="str">
            <v>FPUS2</v>
          </cell>
          <cell r="D784">
            <v>59164.28</v>
          </cell>
          <cell r="F784">
            <v>3549856.8</v>
          </cell>
        </row>
        <row r="785">
          <cell r="A785" t="str">
            <v>FPUS2</v>
          </cell>
          <cell r="D785">
            <v>303536.15000000002</v>
          </cell>
          <cell r="F785">
            <v>18148426.408500001</v>
          </cell>
        </row>
        <row r="786">
          <cell r="A786" t="str">
            <v>FPUS2</v>
          </cell>
          <cell r="D786">
            <v>126651.48</v>
          </cell>
          <cell r="F786">
            <v>7637084.243999999</v>
          </cell>
        </row>
        <row r="787">
          <cell r="A787" t="str">
            <v>FPUS2</v>
          </cell>
          <cell r="D787">
            <v>500000</v>
          </cell>
          <cell r="F787">
            <v>30610000</v>
          </cell>
        </row>
        <row r="788">
          <cell r="A788" t="str">
            <v>FPUS2</v>
          </cell>
          <cell r="D788">
            <v>500000</v>
          </cell>
          <cell r="F788">
            <v>30700000</v>
          </cell>
        </row>
        <row r="789">
          <cell r="A789" t="str">
            <v>FPUS2</v>
          </cell>
          <cell r="D789">
            <v>34125</v>
          </cell>
          <cell r="F789">
            <v>2037603.75</v>
          </cell>
        </row>
        <row r="790">
          <cell r="A790" t="str">
            <v>FPUS2</v>
          </cell>
          <cell r="D790">
            <v>74724.899999999994</v>
          </cell>
          <cell r="F790">
            <v>4459582.0319999997</v>
          </cell>
        </row>
        <row r="791">
          <cell r="A791" t="str">
            <v>FPUS2</v>
          </cell>
          <cell r="D791">
            <v>94395.08</v>
          </cell>
          <cell r="F791">
            <v>5630666.5219999999</v>
          </cell>
        </row>
        <row r="792">
          <cell r="A792" t="str">
            <v>FPUS2</v>
          </cell>
          <cell r="D792">
            <v>78384.600000000006</v>
          </cell>
          <cell r="F792">
            <v>4677209.0820000004</v>
          </cell>
        </row>
        <row r="793">
          <cell r="A793" t="str">
            <v>FPUS2</v>
          </cell>
          <cell r="D793">
            <v>64144.11</v>
          </cell>
          <cell r="F793">
            <v>3819140.3094000001</v>
          </cell>
        </row>
        <row r="794">
          <cell r="A794" t="str">
            <v>FPUS2</v>
          </cell>
          <cell r="D794">
            <v>102058.79</v>
          </cell>
          <cell r="F794">
            <v>6096992.1146</v>
          </cell>
        </row>
        <row r="795">
          <cell r="A795" t="str">
            <v>FPUS2</v>
          </cell>
          <cell r="D795">
            <v>83476</v>
          </cell>
          <cell r="F795">
            <v>4950126.8</v>
          </cell>
        </row>
        <row r="796">
          <cell r="A796" t="str">
            <v>FPUS2</v>
          </cell>
          <cell r="D796">
            <v>26260.7</v>
          </cell>
          <cell r="F796">
            <v>1565400.327</v>
          </cell>
        </row>
        <row r="797">
          <cell r="A797" t="str">
            <v>FPUS2</v>
          </cell>
          <cell r="D797">
            <v>37965.440000000002</v>
          </cell>
          <cell r="F797">
            <v>2261601.2608000003</v>
          </cell>
        </row>
        <row r="798">
          <cell r="A798" t="str">
            <v>FPUS2</v>
          </cell>
          <cell r="D798">
            <v>45094</v>
          </cell>
          <cell r="F798">
            <v>2686249.58</v>
          </cell>
        </row>
        <row r="799">
          <cell r="A799" t="str">
            <v>FPUS2</v>
          </cell>
          <cell r="D799">
            <v>48640.76</v>
          </cell>
          <cell r="F799">
            <v>2918932.0076000001</v>
          </cell>
        </row>
        <row r="800">
          <cell r="A800" t="str">
            <v>FPUS2</v>
          </cell>
          <cell r="D800">
            <v>72586.5</v>
          </cell>
          <cell r="F800">
            <v>4324703.67</v>
          </cell>
        </row>
        <row r="801">
          <cell r="A801" t="str">
            <v>FPUS2</v>
          </cell>
          <cell r="D801">
            <v>17005.8</v>
          </cell>
          <cell r="F801">
            <v>1017797.13</v>
          </cell>
        </row>
        <row r="802">
          <cell r="A802" t="str">
            <v>FPUS2</v>
          </cell>
          <cell r="D802">
            <v>67912.039999999994</v>
          </cell>
          <cell r="F802">
            <v>4063177.3531999993</v>
          </cell>
        </row>
        <row r="803">
          <cell r="A803" t="str">
            <v>FPUS2</v>
          </cell>
          <cell r="D803">
            <v>82650</v>
          </cell>
          <cell r="F803">
            <v>4936684.5</v>
          </cell>
        </row>
        <row r="804">
          <cell r="A804" t="str">
            <v>FPUS2</v>
          </cell>
          <cell r="D804">
            <v>73340.52</v>
          </cell>
          <cell r="F804">
            <v>4389430.1220000004</v>
          </cell>
        </row>
        <row r="805">
          <cell r="A805" t="str">
            <v>FPUS2</v>
          </cell>
          <cell r="D805">
            <v>60989.77</v>
          </cell>
          <cell r="F805">
            <v>3642309.0643999996</v>
          </cell>
        </row>
        <row r="806">
          <cell r="A806" t="str">
            <v>FPUS2</v>
          </cell>
          <cell r="D806">
            <v>42431.22</v>
          </cell>
          <cell r="F806">
            <v>2533992.4583999999</v>
          </cell>
        </row>
        <row r="807">
          <cell r="A807" t="str">
            <v>FPUS2</v>
          </cell>
          <cell r="D807">
            <v>25279.46</v>
          </cell>
          <cell r="F807">
            <v>1515503.6270000001</v>
          </cell>
        </row>
        <row r="808">
          <cell r="A808" t="str">
            <v>FPUS2</v>
          </cell>
          <cell r="D808">
            <v>28648.639999999999</v>
          </cell>
          <cell r="F808">
            <v>1718918.4</v>
          </cell>
        </row>
        <row r="809">
          <cell r="A809" t="str">
            <v>FPUS2</v>
          </cell>
          <cell r="D809">
            <v>38205.040000000001</v>
          </cell>
          <cell r="F809">
            <v>2300325.4583999999</v>
          </cell>
        </row>
        <row r="810">
          <cell r="A810" t="str">
            <v>FPUS2</v>
          </cell>
          <cell r="D810">
            <v>12198.47</v>
          </cell>
          <cell r="F810">
            <v>726418.88849999988</v>
          </cell>
        </row>
        <row r="811">
          <cell r="A811" t="str">
            <v>FPUS2</v>
          </cell>
          <cell r="D811">
            <v>19591.900000000001</v>
          </cell>
          <cell r="F811">
            <v>1184134.436</v>
          </cell>
        </row>
        <row r="812">
          <cell r="A812" t="str">
            <v>FPUS2</v>
          </cell>
          <cell r="D812">
            <v>46107.81</v>
          </cell>
          <cell r="F812">
            <v>2749408.7102999999</v>
          </cell>
        </row>
        <row r="813">
          <cell r="A813" t="str">
            <v>FPUS2</v>
          </cell>
          <cell r="D813">
            <v>38567.199999999997</v>
          </cell>
          <cell r="F813">
            <v>2304390.1999999997</v>
          </cell>
        </row>
        <row r="814">
          <cell r="A814" t="str">
            <v>FPUS2</v>
          </cell>
          <cell r="D814">
            <v>157347.12</v>
          </cell>
          <cell r="F814">
            <v>9412504.7183999997</v>
          </cell>
        </row>
        <row r="815">
          <cell r="A815" t="str">
            <v>FPUS2</v>
          </cell>
          <cell r="D815">
            <v>37252</v>
          </cell>
          <cell r="F815">
            <v>2252255.92</v>
          </cell>
        </row>
        <row r="816">
          <cell r="A816" t="str">
            <v>FPUS2</v>
          </cell>
          <cell r="D816">
            <v>83525</v>
          </cell>
          <cell r="F816">
            <v>4969737.5</v>
          </cell>
        </row>
        <row r="817">
          <cell r="A817" t="str">
            <v>FPUS2</v>
          </cell>
          <cell r="D817">
            <v>33927.89</v>
          </cell>
          <cell r="F817">
            <v>2027191.4275</v>
          </cell>
        </row>
        <row r="818">
          <cell r="A818" t="str">
            <v>FPUS2</v>
          </cell>
          <cell r="D818">
            <v>44070.79</v>
          </cell>
          <cell r="F818">
            <v>2664519.9634000002</v>
          </cell>
        </row>
        <row r="819">
          <cell r="A819" t="str">
            <v>FPUS2</v>
          </cell>
          <cell r="D819">
            <v>16631.75</v>
          </cell>
          <cell r="F819">
            <v>1005056.6525</v>
          </cell>
        </row>
        <row r="820">
          <cell r="A820" t="str">
            <v>FPUS2</v>
          </cell>
          <cell r="D820">
            <v>65620.800000000003</v>
          </cell>
          <cell r="F820">
            <v>3927404.8800000004</v>
          </cell>
        </row>
        <row r="821">
          <cell r="A821" t="str">
            <v>FPUS2</v>
          </cell>
          <cell r="D821">
            <v>79989</v>
          </cell>
          <cell r="F821">
            <v>4755346.05</v>
          </cell>
        </row>
        <row r="822">
          <cell r="A822" t="str">
            <v>FPUS2</v>
          </cell>
          <cell r="D822">
            <v>26950</v>
          </cell>
          <cell r="F822">
            <v>1620234</v>
          </cell>
        </row>
        <row r="823">
          <cell r="A823" t="str">
            <v>FPUS2</v>
          </cell>
          <cell r="D823">
            <v>34909.99</v>
          </cell>
          <cell r="F823">
            <v>2102977.7976000002</v>
          </cell>
        </row>
        <row r="824">
          <cell r="A824" t="str">
            <v>FPUS2</v>
          </cell>
          <cell r="D824">
            <v>50030.76</v>
          </cell>
          <cell r="F824">
            <v>2989337.91</v>
          </cell>
        </row>
        <row r="825">
          <cell r="A825" t="str">
            <v>FPUS2</v>
          </cell>
          <cell r="D825">
            <v>34263.300000000003</v>
          </cell>
          <cell r="F825">
            <v>2062650.6600000004</v>
          </cell>
        </row>
        <row r="826">
          <cell r="A826" t="str">
            <v>FPUS2</v>
          </cell>
          <cell r="D826">
            <v>29956.5</v>
          </cell>
          <cell r="F826">
            <v>1796790.8699999999</v>
          </cell>
        </row>
        <row r="827">
          <cell r="A827" t="str">
            <v>FPUS2</v>
          </cell>
          <cell r="D827">
            <v>55092.12</v>
          </cell>
          <cell r="F827">
            <v>3333624.1812</v>
          </cell>
        </row>
        <row r="828">
          <cell r="A828" t="str">
            <v>FPUS2</v>
          </cell>
          <cell r="D828">
            <v>78073</v>
          </cell>
          <cell r="F828">
            <v>4692187.3</v>
          </cell>
        </row>
        <row r="829">
          <cell r="A829" t="str">
            <v>FPUS2</v>
          </cell>
          <cell r="D829">
            <v>38619.42</v>
          </cell>
          <cell r="F829">
            <v>2325661.4723999999</v>
          </cell>
        </row>
        <row r="830">
          <cell r="A830" t="str">
            <v>FPUS2</v>
          </cell>
          <cell r="D830">
            <v>45262.83</v>
          </cell>
          <cell r="F830">
            <v>2684085.8190000001</v>
          </cell>
        </row>
        <row r="831">
          <cell r="A831" t="str">
            <v>FPUS2</v>
          </cell>
          <cell r="D831">
            <v>46998.29</v>
          </cell>
          <cell r="F831">
            <v>2819897.4</v>
          </cell>
        </row>
        <row r="832">
          <cell r="A832" t="str">
            <v>FPUS2</v>
          </cell>
          <cell r="D832">
            <v>174741.45</v>
          </cell>
          <cell r="F832">
            <v>10467012.855</v>
          </cell>
        </row>
        <row r="833">
          <cell r="A833" t="str">
            <v>FPUS2</v>
          </cell>
          <cell r="D833">
            <v>31095.200000000001</v>
          </cell>
          <cell r="F833">
            <v>1881259.6</v>
          </cell>
        </row>
        <row r="834">
          <cell r="A834" t="str">
            <v>FPUS2</v>
          </cell>
          <cell r="D834">
            <v>120587.24</v>
          </cell>
          <cell r="F834">
            <v>7277439.9340000004</v>
          </cell>
        </row>
        <row r="835">
          <cell r="A835" t="str">
            <v>FPUS2</v>
          </cell>
          <cell r="D835">
            <v>92202.77</v>
          </cell>
          <cell r="F835">
            <v>5570891.3634000001</v>
          </cell>
        </row>
        <row r="836">
          <cell r="A836" t="str">
            <v>FPUS2</v>
          </cell>
          <cell r="D836">
            <v>33412.5</v>
          </cell>
          <cell r="F836">
            <v>2019785.625</v>
          </cell>
        </row>
        <row r="837">
          <cell r="A837" t="str">
            <v>FPUS1</v>
          </cell>
          <cell r="D837">
            <v>4123</v>
          </cell>
          <cell r="F837">
            <v>249265.0356</v>
          </cell>
        </row>
        <row r="838">
          <cell r="A838" t="str">
            <v>FPUS2</v>
          </cell>
          <cell r="D838">
            <v>35056.25</v>
          </cell>
          <cell r="F838">
            <v>2094961.5</v>
          </cell>
        </row>
        <row r="839">
          <cell r="A839" t="str">
            <v>FPUS2</v>
          </cell>
          <cell r="D839">
            <v>84066.2</v>
          </cell>
          <cell r="F839">
            <v>5033043.3939999994</v>
          </cell>
        </row>
        <row r="840">
          <cell r="A840" t="str">
            <v>FPUS2</v>
          </cell>
          <cell r="D840">
            <v>48588.31</v>
          </cell>
          <cell r="F840">
            <v>2939592.7549999999</v>
          </cell>
        </row>
        <row r="841">
          <cell r="A841" t="str">
            <v>FPUS2</v>
          </cell>
          <cell r="D841">
            <v>1608</v>
          </cell>
          <cell r="F841">
            <v>97284</v>
          </cell>
        </row>
        <row r="842">
          <cell r="A842" t="str">
            <v>FPUS2</v>
          </cell>
          <cell r="D842">
            <v>71950.880000000005</v>
          </cell>
          <cell r="F842">
            <v>4353028.24</v>
          </cell>
        </row>
        <row r="843">
          <cell r="A843" t="str">
            <v>FPUS2</v>
          </cell>
          <cell r="D843">
            <v>29776.87</v>
          </cell>
          <cell r="F843">
            <v>1801500.635</v>
          </cell>
        </row>
        <row r="844">
          <cell r="A844" t="str">
            <v>FPUS2</v>
          </cell>
          <cell r="D844">
            <v>28560.71</v>
          </cell>
          <cell r="F844">
            <v>1713642.5999999999</v>
          </cell>
        </row>
        <row r="845">
          <cell r="A845" t="str">
            <v>FPUS2</v>
          </cell>
          <cell r="D845">
            <v>60707.7</v>
          </cell>
          <cell r="F845">
            <v>3627285.0749999997</v>
          </cell>
        </row>
        <row r="846">
          <cell r="A846" t="str">
            <v>FPUS2</v>
          </cell>
          <cell r="D846">
            <v>36088.5</v>
          </cell>
          <cell r="F846">
            <v>2137882.7400000002</v>
          </cell>
        </row>
        <row r="847">
          <cell r="A847" t="str">
            <v>FPUS2</v>
          </cell>
          <cell r="D847">
            <v>48695</v>
          </cell>
          <cell r="F847">
            <v>2943125.8</v>
          </cell>
        </row>
        <row r="848">
          <cell r="A848" t="str">
            <v>FPUS2</v>
          </cell>
          <cell r="D848">
            <v>43520</v>
          </cell>
          <cell r="F848">
            <v>2600320</v>
          </cell>
        </row>
        <row r="849">
          <cell r="A849" t="str">
            <v>FPUS2</v>
          </cell>
          <cell r="D849">
            <v>37990</v>
          </cell>
          <cell r="F849">
            <v>2296115.6</v>
          </cell>
        </row>
        <row r="850">
          <cell r="A850" t="str">
            <v>FPUS2</v>
          </cell>
          <cell r="D850">
            <v>23409.26</v>
          </cell>
          <cell r="F850">
            <v>1405726.0629999998</v>
          </cell>
        </row>
        <row r="851">
          <cell r="A851" t="str">
            <v>FPUS2</v>
          </cell>
          <cell r="D851">
            <v>25284.82</v>
          </cell>
          <cell r="F851">
            <v>1529225.9135999999</v>
          </cell>
        </row>
        <row r="852">
          <cell r="A852" t="str">
            <v>FPUS2</v>
          </cell>
          <cell r="D852">
            <v>38549.199999999997</v>
          </cell>
          <cell r="F852">
            <v>2329142.6639999999</v>
          </cell>
        </row>
        <row r="853">
          <cell r="A853" t="str">
            <v>FPUS2</v>
          </cell>
          <cell r="D853">
            <v>11758.35</v>
          </cell>
          <cell r="F853">
            <v>706676.83500000008</v>
          </cell>
        </row>
        <row r="854">
          <cell r="A854" t="str">
            <v>FPUS2</v>
          </cell>
          <cell r="D854">
            <v>19950</v>
          </cell>
          <cell r="F854">
            <v>1206775.5</v>
          </cell>
        </row>
        <row r="855">
          <cell r="A855" t="str">
            <v>FPUS2</v>
          </cell>
          <cell r="D855">
            <v>51228.95</v>
          </cell>
          <cell r="F855">
            <v>3090642.5534999999</v>
          </cell>
        </row>
        <row r="856">
          <cell r="A856" t="str">
            <v>FPUS2</v>
          </cell>
          <cell r="D856">
            <v>36720</v>
          </cell>
          <cell r="F856">
            <v>2220091.2000000002</v>
          </cell>
        </row>
        <row r="857">
          <cell r="A857" t="str">
            <v>FPUS2</v>
          </cell>
          <cell r="D857">
            <v>71597</v>
          </cell>
          <cell r="F857">
            <v>4276488.8099999996</v>
          </cell>
        </row>
        <row r="858">
          <cell r="A858" t="str">
            <v>FPUS2</v>
          </cell>
          <cell r="D858">
            <v>7956.2</v>
          </cell>
          <cell r="F858">
            <v>473314.33799999999</v>
          </cell>
        </row>
        <row r="859">
          <cell r="A859" t="str">
            <v>FPUS2</v>
          </cell>
          <cell r="D859">
            <v>20720</v>
          </cell>
          <cell r="F859">
            <v>1251902.4000000001</v>
          </cell>
        </row>
        <row r="860">
          <cell r="A860" t="str">
            <v>FPUS2</v>
          </cell>
          <cell r="D860">
            <v>71300.429999999993</v>
          </cell>
          <cell r="F860">
            <v>4311537.0020999992</v>
          </cell>
        </row>
        <row r="861">
          <cell r="A861" t="str">
            <v>FPUS2</v>
          </cell>
          <cell r="D861">
            <v>59973.07</v>
          </cell>
          <cell r="F861">
            <v>3626571.5428999998</v>
          </cell>
        </row>
        <row r="862">
          <cell r="A862" t="str">
            <v>FPUS2</v>
          </cell>
          <cell r="D862">
            <v>27891.360000000001</v>
          </cell>
          <cell r="F862">
            <v>1686590.5392</v>
          </cell>
        </row>
        <row r="863">
          <cell r="A863" t="str">
            <v>FPUS2</v>
          </cell>
          <cell r="D863">
            <v>52426.239999999998</v>
          </cell>
          <cell r="F863">
            <v>3170214.7327999999</v>
          </cell>
        </row>
        <row r="864">
          <cell r="A864" t="str">
            <v>FPUS2</v>
          </cell>
          <cell r="D864">
            <v>83925.22</v>
          </cell>
          <cell r="F864">
            <v>5074958.0533999996</v>
          </cell>
        </row>
        <row r="865">
          <cell r="A865" t="str">
            <v>FPUS2</v>
          </cell>
          <cell r="D865">
            <v>62348.71</v>
          </cell>
          <cell r="F865">
            <v>3770849.9807999996</v>
          </cell>
        </row>
        <row r="866">
          <cell r="A866" t="str">
            <v>FPUS2</v>
          </cell>
          <cell r="D866">
            <v>45275.1</v>
          </cell>
          <cell r="F866">
            <v>2738238.048</v>
          </cell>
        </row>
        <row r="867">
          <cell r="A867" t="str">
            <v>FPUS2</v>
          </cell>
          <cell r="D867">
            <v>31088.94</v>
          </cell>
          <cell r="F867">
            <v>1880259.0911999999</v>
          </cell>
        </row>
        <row r="868">
          <cell r="A868" t="str">
            <v>FPUS2</v>
          </cell>
          <cell r="D868">
            <v>45755.23</v>
          </cell>
          <cell r="F868">
            <v>2767276.3103999998</v>
          </cell>
        </row>
        <row r="869">
          <cell r="A869" t="str">
            <v>FPUS2</v>
          </cell>
          <cell r="D869">
            <v>32005.5</v>
          </cell>
          <cell r="F869">
            <v>1935692.64</v>
          </cell>
        </row>
        <row r="870">
          <cell r="A870" t="str">
            <v>FPUS2</v>
          </cell>
          <cell r="D870">
            <v>67702.41</v>
          </cell>
          <cell r="F870">
            <v>4094641.7568000001</v>
          </cell>
        </row>
        <row r="871">
          <cell r="A871" t="str">
            <v>FPUS2</v>
          </cell>
          <cell r="D871">
            <v>29969.03</v>
          </cell>
          <cell r="F871">
            <v>1812526.9343999999</v>
          </cell>
        </row>
        <row r="872">
          <cell r="A872" t="str">
            <v>FPUS2</v>
          </cell>
          <cell r="D872">
            <v>58455.78</v>
          </cell>
          <cell r="F872">
            <v>3535405.5743999998</v>
          </cell>
        </row>
        <row r="873">
          <cell r="A873" t="str">
            <v>FPUS2</v>
          </cell>
          <cell r="D873">
            <v>23413.32</v>
          </cell>
          <cell r="F873">
            <v>1416037.5936</v>
          </cell>
        </row>
        <row r="874">
          <cell r="A874" t="str">
            <v>FPUS2</v>
          </cell>
          <cell r="D874">
            <v>34562.839999999997</v>
          </cell>
          <cell r="F874">
            <v>2090360.5631999997</v>
          </cell>
        </row>
        <row r="875">
          <cell r="A875" t="str">
            <v>FPUS2</v>
          </cell>
          <cell r="D875">
            <v>64147</v>
          </cell>
          <cell r="F875">
            <v>3835990.5999999996</v>
          </cell>
        </row>
        <row r="876">
          <cell r="A876" t="str">
            <v>FPUS2</v>
          </cell>
          <cell r="D876">
            <v>56604.25</v>
          </cell>
          <cell r="F876">
            <v>3414368.36</v>
          </cell>
        </row>
        <row r="877">
          <cell r="A877" t="str">
            <v>FPUS2</v>
          </cell>
          <cell r="D877">
            <v>30257.5</v>
          </cell>
          <cell r="F877">
            <v>1825132.4</v>
          </cell>
        </row>
        <row r="878">
          <cell r="A878" t="str">
            <v>FPUS2</v>
          </cell>
          <cell r="D878">
            <v>30257.5</v>
          </cell>
          <cell r="F878">
            <v>1825132.4</v>
          </cell>
        </row>
        <row r="879">
          <cell r="A879" t="str">
            <v>FPUS2</v>
          </cell>
          <cell r="D879">
            <v>30257.5</v>
          </cell>
          <cell r="F879">
            <v>1825132.4</v>
          </cell>
        </row>
        <row r="880">
          <cell r="A880" t="str">
            <v>FPUS2</v>
          </cell>
          <cell r="D880">
            <v>103821.28</v>
          </cell>
          <cell r="F880">
            <v>6274958.1631999994</v>
          </cell>
        </row>
        <row r="881">
          <cell r="A881" t="str">
            <v>FPUS2</v>
          </cell>
          <cell r="D881">
            <v>87057.97</v>
          </cell>
          <cell r="F881">
            <v>5261783.7067999998</v>
          </cell>
        </row>
        <row r="882">
          <cell r="A882" t="str">
            <v>FPUS2</v>
          </cell>
          <cell r="D882">
            <v>31220</v>
          </cell>
          <cell r="F882">
            <v>1884751.4</v>
          </cell>
        </row>
        <row r="883">
          <cell r="A883" t="str">
            <v>FPUS2</v>
          </cell>
          <cell r="D883">
            <v>118351.33</v>
          </cell>
          <cell r="F883">
            <v>7073858.9941000007</v>
          </cell>
        </row>
        <row r="884">
          <cell r="A884" t="str">
            <v>FPUS2</v>
          </cell>
          <cell r="D884">
            <v>73368.06</v>
          </cell>
          <cell r="F884">
            <v>4385208.9462000001</v>
          </cell>
        </row>
        <row r="885">
          <cell r="A885" t="str">
            <v>FPUS2</v>
          </cell>
          <cell r="D885">
            <v>35225.79</v>
          </cell>
          <cell r="F885">
            <v>2118831.2684999998</v>
          </cell>
        </row>
        <row r="886">
          <cell r="A886" t="str">
            <v>FPUS2</v>
          </cell>
          <cell r="D886">
            <v>42470.32</v>
          </cell>
          <cell r="F886">
            <v>2568604.9535999997</v>
          </cell>
        </row>
        <row r="887">
          <cell r="A887" t="str">
            <v>FPUS2</v>
          </cell>
          <cell r="D887">
            <v>57978.12</v>
          </cell>
          <cell r="F887">
            <v>3506516.6976000001</v>
          </cell>
        </row>
        <row r="888">
          <cell r="A888" t="str">
            <v>FPUS2</v>
          </cell>
          <cell r="D888">
            <v>33390.85</v>
          </cell>
          <cell r="F888">
            <v>2019478.6079999998</v>
          </cell>
        </row>
        <row r="889">
          <cell r="A889" t="str">
            <v>FPUS2</v>
          </cell>
          <cell r="D889">
            <v>51998.63</v>
          </cell>
          <cell r="F889">
            <v>3144877.1423999998</v>
          </cell>
        </row>
        <row r="890">
          <cell r="A890" t="str">
            <v>FPUS2</v>
          </cell>
          <cell r="D890">
            <v>21836.240000000002</v>
          </cell>
          <cell r="F890">
            <v>1320655.7952000001</v>
          </cell>
        </row>
        <row r="891">
          <cell r="A891" t="str">
            <v>FPUS2</v>
          </cell>
          <cell r="D891">
            <v>70388.25</v>
          </cell>
          <cell r="F891">
            <v>4257081.3599999994</v>
          </cell>
        </row>
        <row r="892">
          <cell r="A892" t="str">
            <v>FPUS2</v>
          </cell>
          <cell r="D892">
            <v>32176.58</v>
          </cell>
          <cell r="F892">
            <v>1946039.5584</v>
          </cell>
        </row>
        <row r="893">
          <cell r="A893" t="str">
            <v>FPUS2</v>
          </cell>
          <cell r="D893">
            <v>43776.76</v>
          </cell>
          <cell r="F893">
            <v>2647618.4448000002</v>
          </cell>
        </row>
        <row r="894">
          <cell r="A894" t="str">
            <v>FPUS2</v>
          </cell>
          <cell r="D894">
            <v>59074.61</v>
          </cell>
          <cell r="F894">
            <v>3572832.4128</v>
          </cell>
        </row>
        <row r="895">
          <cell r="A895" t="str">
            <v>FPUS2</v>
          </cell>
          <cell r="D895">
            <v>46602.02</v>
          </cell>
          <cell r="F895">
            <v>2818490.1695999997</v>
          </cell>
        </row>
        <row r="896">
          <cell r="A896" t="str">
            <v>FPUS2</v>
          </cell>
          <cell r="D896">
            <v>26868</v>
          </cell>
          <cell r="F896">
            <v>1629275.52</v>
          </cell>
        </row>
        <row r="897">
          <cell r="A897" t="str">
            <v>FPUS2</v>
          </cell>
          <cell r="D897">
            <v>32000</v>
          </cell>
          <cell r="F897">
            <v>1912640</v>
          </cell>
        </row>
        <row r="898">
          <cell r="A898" t="str">
            <v>FPUS2</v>
          </cell>
          <cell r="D898">
            <v>36500</v>
          </cell>
          <cell r="F898">
            <v>2181605</v>
          </cell>
        </row>
        <row r="899">
          <cell r="A899" t="str">
            <v>FPUS2</v>
          </cell>
          <cell r="D899">
            <v>34934.79</v>
          </cell>
          <cell r="F899">
            <v>2094690.0084000002</v>
          </cell>
        </row>
        <row r="900">
          <cell r="A900" t="str">
            <v>FPUS2</v>
          </cell>
          <cell r="D900">
            <v>58235.67</v>
          </cell>
          <cell r="F900">
            <v>3477834.2123999996</v>
          </cell>
        </row>
        <row r="901">
          <cell r="A901" t="str">
            <v>FPUS2</v>
          </cell>
          <cell r="D901">
            <v>19591.900000000001</v>
          </cell>
          <cell r="F901">
            <v>1183742.5980000002</v>
          </cell>
        </row>
        <row r="902">
          <cell r="A902" t="str">
            <v>FPUS2</v>
          </cell>
          <cell r="D902">
            <v>40704.99</v>
          </cell>
          <cell r="F902">
            <v>2444334.6494999998</v>
          </cell>
        </row>
        <row r="903">
          <cell r="A903" t="str">
            <v>FPUS2</v>
          </cell>
          <cell r="D903">
            <v>29803.21</v>
          </cell>
          <cell r="F903">
            <v>1803094.2049999998</v>
          </cell>
        </row>
        <row r="904">
          <cell r="A904" t="str">
            <v>FPUS2</v>
          </cell>
          <cell r="D904">
            <v>31639.14</v>
          </cell>
          <cell r="F904">
            <v>1914167.97</v>
          </cell>
        </row>
        <row r="905">
          <cell r="A905" t="str">
            <v>FPUS2</v>
          </cell>
          <cell r="D905">
            <v>43522.16</v>
          </cell>
          <cell r="F905">
            <v>2633090.6800000002</v>
          </cell>
        </row>
        <row r="906">
          <cell r="A906" t="str">
            <v>FPUS2</v>
          </cell>
          <cell r="D906">
            <v>45886.99</v>
          </cell>
          <cell r="F906">
            <v>2776162.895</v>
          </cell>
        </row>
        <row r="907">
          <cell r="A907" t="str">
            <v>FPUS2</v>
          </cell>
          <cell r="D907">
            <v>29793.14</v>
          </cell>
          <cell r="F907">
            <v>1802484.97</v>
          </cell>
        </row>
        <row r="908">
          <cell r="A908" t="str">
            <v>FPUS2</v>
          </cell>
          <cell r="D908">
            <v>15651.06</v>
          </cell>
          <cell r="F908">
            <v>946889.13</v>
          </cell>
        </row>
        <row r="909">
          <cell r="A909" t="str">
            <v>FPUS2</v>
          </cell>
          <cell r="D909">
            <v>36718.29</v>
          </cell>
          <cell r="F909">
            <v>2221456.5449999999</v>
          </cell>
        </row>
        <row r="910">
          <cell r="A910" t="str">
            <v>FPUS2</v>
          </cell>
          <cell r="D910">
            <v>20746.099999999999</v>
          </cell>
          <cell r="F910">
            <v>1255139.0499999998</v>
          </cell>
        </row>
        <row r="911">
          <cell r="A911" t="str">
            <v>FPUS2</v>
          </cell>
          <cell r="D911">
            <v>57208.05</v>
          </cell>
          <cell r="F911">
            <v>3461087.0250000004</v>
          </cell>
        </row>
        <row r="912">
          <cell r="A912" t="str">
            <v>FPUS2</v>
          </cell>
          <cell r="D912">
            <v>12297.57</v>
          </cell>
          <cell r="F912">
            <v>744002.98499999999</v>
          </cell>
        </row>
        <row r="913">
          <cell r="A913" t="str">
            <v>FPUS2</v>
          </cell>
          <cell r="D913">
            <v>74322.960000000006</v>
          </cell>
          <cell r="F913">
            <v>4496539.08</v>
          </cell>
        </row>
        <row r="914">
          <cell r="A914" t="str">
            <v>FPUS2</v>
          </cell>
          <cell r="D914">
            <v>34546.26</v>
          </cell>
          <cell r="F914">
            <v>2090048.7300000002</v>
          </cell>
        </row>
        <row r="915">
          <cell r="A915" t="str">
            <v>FPUS2</v>
          </cell>
          <cell r="D915">
            <v>74400</v>
          </cell>
          <cell r="F915">
            <v>4378440</v>
          </cell>
        </row>
        <row r="916">
          <cell r="A916" t="str">
            <v>FPUS2</v>
          </cell>
          <cell r="D916">
            <v>74400</v>
          </cell>
          <cell r="F916">
            <v>4382160</v>
          </cell>
        </row>
        <row r="917">
          <cell r="A917" t="str">
            <v>FPUS2</v>
          </cell>
          <cell r="D917">
            <v>59245.05</v>
          </cell>
          <cell r="F917">
            <v>3483608.94</v>
          </cell>
        </row>
        <row r="918">
          <cell r="A918" t="str">
            <v>FPUS2</v>
          </cell>
          <cell r="D918">
            <v>74400</v>
          </cell>
          <cell r="F918">
            <v>4452840</v>
          </cell>
        </row>
        <row r="919">
          <cell r="A919" t="str">
            <v>FPUS2</v>
          </cell>
          <cell r="D919">
            <v>41434.5</v>
          </cell>
          <cell r="F919">
            <v>2442563.7749999999</v>
          </cell>
        </row>
        <row r="920">
          <cell r="A920" t="str">
            <v>FPUS2</v>
          </cell>
          <cell r="D920">
            <v>56359.14</v>
          </cell>
          <cell r="F920">
            <v>3322371.3030000003</v>
          </cell>
        </row>
        <row r="921">
          <cell r="A921" t="str">
            <v>FPUS2</v>
          </cell>
          <cell r="D921">
            <v>74400</v>
          </cell>
          <cell r="F921">
            <v>4378440</v>
          </cell>
        </row>
        <row r="922">
          <cell r="A922" t="str">
            <v>FPUS2</v>
          </cell>
          <cell r="D922">
            <v>36873.15</v>
          </cell>
          <cell r="F922">
            <v>2169247.4145</v>
          </cell>
        </row>
        <row r="923">
          <cell r="A923" t="str">
            <v>FPUS2</v>
          </cell>
          <cell r="D923">
            <v>26933.4</v>
          </cell>
          <cell r="F923">
            <v>1583683.92</v>
          </cell>
        </row>
        <row r="924">
          <cell r="A924" t="str">
            <v>FPUS2</v>
          </cell>
          <cell r="D924">
            <v>44753.94</v>
          </cell>
          <cell r="F924">
            <v>2644062.7752</v>
          </cell>
        </row>
        <row r="925">
          <cell r="A925" t="str">
            <v>FPUS2</v>
          </cell>
          <cell r="D925">
            <v>38533</v>
          </cell>
          <cell r="F925">
            <v>2256107.15</v>
          </cell>
        </row>
        <row r="926">
          <cell r="A926" t="str">
            <v>FPUS2</v>
          </cell>
          <cell r="D926">
            <v>87732</v>
          </cell>
          <cell r="F926">
            <v>5193734.4000000004</v>
          </cell>
        </row>
        <row r="927">
          <cell r="A927" t="str">
            <v>FPUS2</v>
          </cell>
          <cell r="D927">
            <v>36225</v>
          </cell>
          <cell r="F927">
            <v>2145244.5</v>
          </cell>
        </row>
        <row r="928">
          <cell r="A928" t="str">
            <v>FPUS2</v>
          </cell>
          <cell r="D928">
            <v>80168</v>
          </cell>
          <cell r="F928">
            <v>4745945.6000000006</v>
          </cell>
        </row>
        <row r="929">
          <cell r="A929" t="str">
            <v>FPUS2</v>
          </cell>
          <cell r="D929">
            <v>59108.2</v>
          </cell>
          <cell r="F929">
            <v>3487383.8</v>
          </cell>
        </row>
        <row r="930">
          <cell r="A930" t="str">
            <v>FPUS2</v>
          </cell>
          <cell r="D930">
            <v>39475.800000000003</v>
          </cell>
          <cell r="F930">
            <v>2333019.7800000003</v>
          </cell>
        </row>
        <row r="931">
          <cell r="A931" t="str">
            <v>FPUS2</v>
          </cell>
          <cell r="D931">
            <v>70357</v>
          </cell>
          <cell r="F931">
            <v>4211570.0199999996</v>
          </cell>
        </row>
        <row r="932">
          <cell r="A932" t="str">
            <v>FPUS2</v>
          </cell>
          <cell r="D932">
            <v>70708.960000000006</v>
          </cell>
          <cell r="F932">
            <v>4232638.3456000006</v>
          </cell>
        </row>
        <row r="933">
          <cell r="A933" t="str">
            <v>FPUS2</v>
          </cell>
          <cell r="D933">
            <v>44207.040000000001</v>
          </cell>
          <cell r="F933">
            <v>2641370.64</v>
          </cell>
        </row>
        <row r="934">
          <cell r="A934" t="str">
            <v>FPUS2</v>
          </cell>
          <cell r="D934">
            <v>69069</v>
          </cell>
          <cell r="F934">
            <v>4109605.5</v>
          </cell>
        </row>
        <row r="935">
          <cell r="A935" t="str">
            <v>FPUS2</v>
          </cell>
          <cell r="D935">
            <v>35089.199999999997</v>
          </cell>
          <cell r="F935">
            <v>2070262.7999999998</v>
          </cell>
        </row>
        <row r="936">
          <cell r="A936" t="str">
            <v>FPUS2</v>
          </cell>
          <cell r="D936">
            <v>51240</v>
          </cell>
          <cell r="F936">
            <v>3048780</v>
          </cell>
        </row>
        <row r="937">
          <cell r="A937" t="str">
            <v>FPUS2</v>
          </cell>
          <cell r="D937">
            <v>41993.120000000003</v>
          </cell>
          <cell r="F937">
            <v>2483893.048</v>
          </cell>
        </row>
        <row r="938">
          <cell r="A938" t="str">
            <v>FPUS2</v>
          </cell>
          <cell r="D938">
            <v>81887.7</v>
          </cell>
          <cell r="F938">
            <v>4898522.2139999997</v>
          </cell>
        </row>
        <row r="939">
          <cell r="A939" t="str">
            <v>FPUS2</v>
          </cell>
          <cell r="D939">
            <v>40800</v>
          </cell>
          <cell r="F939">
            <v>2439840</v>
          </cell>
        </row>
        <row r="940">
          <cell r="A940" t="str">
            <v>FPUS2</v>
          </cell>
          <cell r="D940">
            <v>37559.199999999997</v>
          </cell>
          <cell r="F940">
            <v>2221626.6799999997</v>
          </cell>
        </row>
        <row r="941">
          <cell r="A941" t="str">
            <v>FPUS2</v>
          </cell>
          <cell r="D941">
            <v>32652.5</v>
          </cell>
          <cell r="F941">
            <v>1933028</v>
          </cell>
        </row>
        <row r="942">
          <cell r="A942" t="str">
            <v>FPUS2</v>
          </cell>
          <cell r="D942">
            <v>35184.04</v>
          </cell>
          <cell r="F942">
            <v>2099783.5071999999</v>
          </cell>
        </row>
        <row r="943">
          <cell r="A943" t="str">
            <v>FPUS2</v>
          </cell>
          <cell r="D943">
            <v>82800</v>
          </cell>
          <cell r="F943">
            <v>4954752</v>
          </cell>
        </row>
        <row r="944">
          <cell r="A944" t="str">
            <v>FPUS2</v>
          </cell>
          <cell r="D944">
            <v>7035</v>
          </cell>
          <cell r="F944">
            <v>417772.77150000003</v>
          </cell>
        </row>
        <row r="945">
          <cell r="A945" t="str">
            <v>FPUS2</v>
          </cell>
          <cell r="D945">
            <v>76506.600000000006</v>
          </cell>
          <cell r="F945">
            <v>4567444.0200000005</v>
          </cell>
        </row>
        <row r="946">
          <cell r="A946" t="str">
            <v>FPUS2</v>
          </cell>
          <cell r="D946">
            <v>72914.399999999994</v>
          </cell>
          <cell r="F946">
            <v>4352989.68</v>
          </cell>
        </row>
        <row r="947">
          <cell r="A947" t="str">
            <v>FPUS2</v>
          </cell>
          <cell r="D947">
            <v>62558.7</v>
          </cell>
          <cell r="F947">
            <v>3734754.39</v>
          </cell>
        </row>
        <row r="948">
          <cell r="A948" t="str">
            <v>FPUS2</v>
          </cell>
          <cell r="D948">
            <v>87300</v>
          </cell>
          <cell r="F948">
            <v>5187366</v>
          </cell>
        </row>
        <row r="949">
          <cell r="A949" t="str">
            <v>FPUS2</v>
          </cell>
          <cell r="D949">
            <v>39815.160000000003</v>
          </cell>
          <cell r="F949">
            <v>2390104.0548</v>
          </cell>
        </row>
        <row r="950">
          <cell r="A950" t="str">
            <v>FPUS2</v>
          </cell>
          <cell r="D950">
            <v>35000</v>
          </cell>
          <cell r="F950">
            <v>2095100</v>
          </cell>
        </row>
        <row r="951">
          <cell r="A951" t="str">
            <v>FPUS2</v>
          </cell>
          <cell r="D951">
            <v>35000</v>
          </cell>
          <cell r="F951">
            <v>2093700</v>
          </cell>
        </row>
        <row r="952">
          <cell r="A952" t="str">
            <v>FPUS2</v>
          </cell>
          <cell r="D952">
            <v>32625</v>
          </cell>
          <cell r="F952">
            <v>1957500</v>
          </cell>
        </row>
        <row r="953">
          <cell r="A953" t="str">
            <v>FPUS2</v>
          </cell>
          <cell r="D953">
            <v>64050.2</v>
          </cell>
          <cell r="F953">
            <v>3778961.8</v>
          </cell>
        </row>
        <row r="954">
          <cell r="A954" t="str">
            <v>FPUS2</v>
          </cell>
          <cell r="D954">
            <v>35000</v>
          </cell>
          <cell r="F954">
            <v>2088099.9999999998</v>
          </cell>
        </row>
        <row r="955">
          <cell r="A955" t="str">
            <v>FPUS2</v>
          </cell>
          <cell r="D955">
            <v>85006.080000000002</v>
          </cell>
          <cell r="F955">
            <v>5066362.3679999998</v>
          </cell>
        </row>
        <row r="956">
          <cell r="A956" t="str">
            <v>FPUS2</v>
          </cell>
          <cell r="D956">
            <v>32144.26</v>
          </cell>
          <cell r="F956">
            <v>1916762.2238</v>
          </cell>
        </row>
        <row r="957">
          <cell r="A957" t="str">
            <v>FPUS2</v>
          </cell>
          <cell r="D957">
            <v>42503.040000000001</v>
          </cell>
          <cell r="F957">
            <v>2528930.88</v>
          </cell>
        </row>
        <row r="958">
          <cell r="A958" t="str">
            <v>FPUS2</v>
          </cell>
          <cell r="D958">
            <v>32049.93</v>
          </cell>
          <cell r="F958">
            <v>1910175.828</v>
          </cell>
        </row>
        <row r="959">
          <cell r="A959" t="str">
            <v>FPUS2</v>
          </cell>
          <cell r="D959">
            <v>32337.9</v>
          </cell>
          <cell r="F959">
            <v>1928955.7350000001</v>
          </cell>
        </row>
        <row r="960">
          <cell r="A960" t="str">
            <v>FPUS2</v>
          </cell>
          <cell r="D960">
            <v>42503.040000000001</v>
          </cell>
          <cell r="F960">
            <v>2535306.3360000001</v>
          </cell>
        </row>
        <row r="961">
          <cell r="A961" t="str">
            <v>FPUS2</v>
          </cell>
          <cell r="D961">
            <v>64204.08</v>
          </cell>
          <cell r="F961">
            <v>3762359.088</v>
          </cell>
        </row>
        <row r="962">
          <cell r="A962" t="str">
            <v>FPUS2</v>
          </cell>
          <cell r="D962">
            <v>372587.97</v>
          </cell>
          <cell r="F962">
            <v>21759137.447999999</v>
          </cell>
        </row>
        <row r="963">
          <cell r="A963" t="str">
            <v>FPUS2</v>
          </cell>
          <cell r="D963">
            <v>465570.58</v>
          </cell>
          <cell r="F963">
            <v>27468664.220000003</v>
          </cell>
        </row>
        <row r="964">
          <cell r="A964" t="str">
            <v>FPUS2</v>
          </cell>
          <cell r="D964">
            <v>626091.42000000004</v>
          </cell>
          <cell r="F964">
            <v>36663913.555200003</v>
          </cell>
        </row>
        <row r="965">
          <cell r="A965" t="str">
            <v>FPUS2</v>
          </cell>
          <cell r="D965">
            <v>71000</v>
          </cell>
          <cell r="F965">
            <v>4320350</v>
          </cell>
        </row>
        <row r="966">
          <cell r="A966" t="str">
            <v>FPUS2</v>
          </cell>
          <cell r="D966">
            <v>15600</v>
          </cell>
          <cell r="F966">
            <v>949260</v>
          </cell>
        </row>
        <row r="967">
          <cell r="A967" t="str">
            <v>FPUS2</v>
          </cell>
          <cell r="D967">
            <v>70700</v>
          </cell>
          <cell r="F967">
            <v>4302095</v>
          </cell>
        </row>
        <row r="968">
          <cell r="A968" t="str">
            <v>FPUS2</v>
          </cell>
          <cell r="D968">
            <v>70300</v>
          </cell>
          <cell r="F968">
            <v>4277755</v>
          </cell>
        </row>
        <row r="969">
          <cell r="A969" t="str">
            <v>FPUS2</v>
          </cell>
          <cell r="D969">
            <v>50000</v>
          </cell>
          <cell r="F969">
            <v>3020000</v>
          </cell>
        </row>
        <row r="970">
          <cell r="A970" t="str">
            <v>FPUS2</v>
          </cell>
          <cell r="D970">
            <v>57057</v>
          </cell>
          <cell r="F970">
            <v>3446242.8</v>
          </cell>
        </row>
        <row r="971">
          <cell r="A971" t="str">
            <v>FPUS2</v>
          </cell>
          <cell r="D971">
            <v>59722.85</v>
          </cell>
          <cell r="F971">
            <v>3613232.4249999998</v>
          </cell>
        </row>
        <row r="972">
          <cell r="A972" t="str">
            <v>FPUS2</v>
          </cell>
          <cell r="D972">
            <v>59709.02</v>
          </cell>
          <cell r="F972">
            <v>3609410.2590000001</v>
          </cell>
        </row>
        <row r="973">
          <cell r="A973" t="str">
            <v>FPUS2</v>
          </cell>
          <cell r="D973">
            <v>120333.34</v>
          </cell>
          <cell r="F973">
            <v>7274150.4029999999</v>
          </cell>
        </row>
        <row r="974">
          <cell r="A974" t="str">
            <v>FPUS2</v>
          </cell>
          <cell r="D974">
            <v>85006.080000000002</v>
          </cell>
          <cell r="F974">
            <v>5066362.3679999998</v>
          </cell>
        </row>
        <row r="975">
          <cell r="A975" t="str">
            <v>FPUS2</v>
          </cell>
          <cell r="D975">
            <v>59770.2</v>
          </cell>
          <cell r="F975">
            <v>3612349.5084599997</v>
          </cell>
        </row>
        <row r="976">
          <cell r="A976" t="str">
            <v>FPUS2</v>
          </cell>
          <cell r="D976">
            <v>76578.039999999994</v>
          </cell>
          <cell r="F976">
            <v>4479049.5595999993</v>
          </cell>
        </row>
        <row r="977">
          <cell r="A977" t="str">
            <v>FPUS2</v>
          </cell>
          <cell r="D977">
            <v>63810.47</v>
          </cell>
          <cell r="F977">
            <v>3780132.2428000001</v>
          </cell>
        </row>
        <row r="978">
          <cell r="A978" t="str">
            <v>FPUS2</v>
          </cell>
          <cell r="D978">
            <v>42503.040000000001</v>
          </cell>
          <cell r="F978">
            <v>2537431.4880000004</v>
          </cell>
        </row>
        <row r="979">
          <cell r="A979" t="str">
            <v>FPUS2</v>
          </cell>
          <cell r="D979">
            <v>42000</v>
          </cell>
          <cell r="F979">
            <v>2509920</v>
          </cell>
        </row>
        <row r="980">
          <cell r="A980" t="str">
            <v>FPUS2</v>
          </cell>
          <cell r="D980">
            <v>42503.040000000001</v>
          </cell>
          <cell r="F980">
            <v>2537431.4880000004</v>
          </cell>
        </row>
        <row r="981">
          <cell r="A981" t="str">
            <v>FPUS2</v>
          </cell>
          <cell r="D981">
            <v>5000</v>
          </cell>
          <cell r="F981">
            <v>303300</v>
          </cell>
        </row>
        <row r="982">
          <cell r="A982" t="str">
            <v>FPUS1</v>
          </cell>
          <cell r="D982">
            <v>1000000</v>
          </cell>
          <cell r="F982">
            <v>60710000</v>
          </cell>
        </row>
        <row r="983">
          <cell r="A983" t="str">
            <v>FPUS3</v>
          </cell>
          <cell r="D983">
            <v>8908685.9700000007</v>
          </cell>
          <cell r="F983">
            <v>543340757.31030011</v>
          </cell>
        </row>
        <row r="984">
          <cell r="A984" t="str">
            <v>FPUS3</v>
          </cell>
          <cell r="D984">
            <v>8908685.9700000007</v>
          </cell>
          <cell r="F984">
            <v>543340757.31030011</v>
          </cell>
        </row>
        <row r="985">
          <cell r="A985" t="str">
            <v>FPUS3</v>
          </cell>
          <cell r="D985">
            <v>8968609.8699999992</v>
          </cell>
          <cell r="F985">
            <v>546995515.97130001</v>
          </cell>
        </row>
        <row r="986">
          <cell r="A986" t="str">
            <v>FPUS3</v>
          </cell>
          <cell r="D986">
            <v>8620689.6600000001</v>
          </cell>
          <cell r="F986">
            <v>525775862.36340004</v>
          </cell>
        </row>
        <row r="987">
          <cell r="A987" t="str">
            <v>FPUS3</v>
          </cell>
          <cell r="D987">
            <v>8968609.8699999992</v>
          </cell>
          <cell r="F987">
            <v>546995515.97130001</v>
          </cell>
        </row>
        <row r="988">
          <cell r="A988" t="str">
            <v>FPUS2</v>
          </cell>
          <cell r="D988">
            <v>847457.63</v>
          </cell>
          <cell r="F988">
            <v>51694915.43</v>
          </cell>
        </row>
        <row r="989">
          <cell r="A989" t="str">
            <v>FPUS2</v>
          </cell>
          <cell r="D989">
            <v>824742.27</v>
          </cell>
          <cell r="F989">
            <v>50309278.469999999</v>
          </cell>
        </row>
        <row r="990">
          <cell r="A990" t="str">
            <v>FPUS2</v>
          </cell>
          <cell r="D990">
            <v>843881.86</v>
          </cell>
          <cell r="F990">
            <v>51476793.460000001</v>
          </cell>
        </row>
        <row r="991">
          <cell r="A991" t="str">
            <v>FPUS2</v>
          </cell>
          <cell r="D991">
            <v>819672.13</v>
          </cell>
          <cell r="F991">
            <v>49999999.93</v>
          </cell>
        </row>
        <row r="992">
          <cell r="A992" t="str">
            <v>FPUS2</v>
          </cell>
          <cell r="D992">
            <v>851788.76</v>
          </cell>
          <cell r="F992">
            <v>51788756.607999995</v>
          </cell>
        </row>
        <row r="993">
          <cell r="A993" t="str">
            <v>FPUS2</v>
          </cell>
          <cell r="D993">
            <v>827814.57</v>
          </cell>
          <cell r="F993">
            <v>50331125.855999991</v>
          </cell>
        </row>
        <row r="994">
          <cell r="A994" t="str">
            <v>FPUS2</v>
          </cell>
          <cell r="D994">
            <v>8234519</v>
          </cell>
          <cell r="F994">
            <v>499999993.68000001</v>
          </cell>
        </row>
        <row r="995">
          <cell r="A995" t="str">
            <v>FPUS2</v>
          </cell>
          <cell r="D995">
            <v>1754385.96</v>
          </cell>
          <cell r="F995">
            <v>106350876.8952</v>
          </cell>
        </row>
        <row r="996">
          <cell r="A996" t="str">
            <v>FPUS2</v>
          </cell>
          <cell r="D996">
            <v>1754385.96</v>
          </cell>
          <cell r="F996">
            <v>106350876.8952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te"/>
      <sheetName val="Oversea"/>
      <sheetName val="SBP"/>
      <sheetName val="Quetta Rice"/>
      <sheetName val="Collection"/>
      <sheetName val="Agri-sam"/>
      <sheetName val="Yellow"/>
      <sheetName val="Agri-cb"/>
      <sheetName val="Staff"/>
      <sheetName val="FIG'S"/>
      <sheetName val="Corporate"/>
      <sheetName val="SAM"/>
      <sheetName val="cb's"/>
      <sheetName val="Top summary"/>
      <sheetName val="Summary"/>
      <sheetName val="Grid DEC"/>
      <sheetName val="Macro1"/>
      <sheetName val="BSDOMOVS"/>
      <sheetName val="CB3(2)"/>
      <sheetName val="Rate"/>
      <sheetName val="December 06"/>
      <sheetName val="November 06"/>
      <sheetName val="FEb"/>
      <sheetName val="I-B"/>
      <sheetName val="I-BR"/>
      <sheetName val="Lookups"/>
      <sheetName val="SOA "/>
      <sheetName val="OUTSTANDING FX-SWAP"/>
      <sheetName val="BS-OVS"/>
      <sheetName val="woRKING"/>
      <sheetName val="Main1"/>
      <sheetName val="Updated  Rates"/>
      <sheetName val="Sheet4"/>
      <sheetName val="Legend"/>
      <sheetName val="Sheet1"/>
      <sheetName val="Quetta_Rice"/>
      <sheetName val="Top_summary"/>
      <sheetName val="Grid_DEC"/>
      <sheetName val="December_06"/>
      <sheetName val="November_06"/>
      <sheetName val="SOA_"/>
      <sheetName val="OUTSTANDING_FX-SWAP"/>
      <sheetName val="Updated__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70">
          <cell r="A170" t="str">
            <v>Recover</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cN Local Students"/>
      <sheetName val="BScN Generic Students"/>
      <sheetName val="EPI Masters"/>
      <sheetName val="GN Foreign Students"/>
      <sheetName val="HPM Students"/>
      <sheetName val="Medical Foreign"/>
      <sheetName val="Medical Students - Withdrawn"/>
      <sheetName val="Medical Students - Graduates"/>
      <sheetName val="Medical Students - Local"/>
      <sheetName val="MSCN Students"/>
      <sheetName val="PhD Students"/>
      <sheetName val="RN Local"/>
      <sheetName val="RN Foreign"/>
      <sheetName val="SON Withdrawn"/>
    </sheetNames>
    <sheetDataSet>
      <sheetData sheetId="0">
        <row r="9">
          <cell r="A9">
            <v>1</v>
          </cell>
          <cell r="B9" t="str">
            <v xml:space="preserve">  ANN R. FERNANDES</v>
          </cell>
          <cell r="C9" t="str">
            <v>B88006</v>
          </cell>
          <cell r="D9">
            <v>30000</v>
          </cell>
          <cell r="E9">
            <v>2647.9961177984001</v>
          </cell>
          <cell r="F9">
            <v>32647.996117798401</v>
          </cell>
          <cell r="G9">
            <v>0</v>
          </cell>
          <cell r="H9">
            <v>0</v>
          </cell>
          <cell r="I9">
            <v>32647.996117798401</v>
          </cell>
          <cell r="J9">
            <v>20</v>
          </cell>
          <cell r="K9">
            <v>1632.3998058899201</v>
          </cell>
          <cell r="L9">
            <v>32647.996117798401</v>
          </cell>
          <cell r="M9">
            <v>32648</v>
          </cell>
          <cell r="P9">
            <v>0</v>
          </cell>
          <cell r="Q9">
            <v>-3.8822015994810499E-3</v>
          </cell>
        </row>
        <row r="10">
          <cell r="A10">
            <v>2</v>
          </cell>
          <cell r="B10" t="str">
            <v xml:space="preserve">  MOHD. AUSIF KHAN</v>
          </cell>
          <cell r="C10" t="str">
            <v>B88002</v>
          </cell>
          <cell r="D10">
            <v>63600</v>
          </cell>
          <cell r="E10">
            <v>12407.887364378976</v>
          </cell>
          <cell r="F10">
            <v>76007.88736437897</v>
          </cell>
          <cell r="G10">
            <v>0</v>
          </cell>
          <cell r="H10">
            <v>0</v>
          </cell>
          <cell r="I10">
            <v>76007.88736437897</v>
          </cell>
          <cell r="J10">
            <v>20</v>
          </cell>
          <cell r="K10">
            <v>3800.3943682189483</v>
          </cell>
          <cell r="L10">
            <v>76007.88736437897</v>
          </cell>
          <cell r="M10">
            <v>76008</v>
          </cell>
          <cell r="Q10">
            <v>-0.11263562102976721</v>
          </cell>
        </row>
        <row r="11">
          <cell r="A11">
            <v>3</v>
          </cell>
          <cell r="B11" t="str">
            <v xml:space="preserve">  SEEMA BUKHARIL</v>
          </cell>
          <cell r="C11" t="str">
            <v>B88027</v>
          </cell>
          <cell r="D11">
            <v>19500</v>
          </cell>
          <cell r="E11">
            <v>2899.3779295441796</v>
          </cell>
          <cell r="F11">
            <v>22399.377929544178</v>
          </cell>
          <cell r="G11">
            <v>0</v>
          </cell>
          <cell r="H11">
            <v>0</v>
          </cell>
          <cell r="I11">
            <v>22399.377929544178</v>
          </cell>
          <cell r="J11">
            <v>20</v>
          </cell>
          <cell r="K11">
            <v>1119.968896477209</v>
          </cell>
          <cell r="L11">
            <v>22399.377929544178</v>
          </cell>
          <cell r="M11">
            <v>22399</v>
          </cell>
          <cell r="Q11">
            <v>0</v>
          </cell>
        </row>
        <row r="12">
          <cell r="A12" t="str">
            <v>PRIOR - From Dec 31, 91</v>
          </cell>
          <cell r="D12">
            <v>113100</v>
          </cell>
          <cell r="E12">
            <v>17955.261411721556</v>
          </cell>
          <cell r="F12">
            <v>131055.26141172154</v>
          </cell>
          <cell r="G12">
            <v>0</v>
          </cell>
          <cell r="H12">
            <v>0</v>
          </cell>
          <cell r="I12">
            <v>131055.26141172154</v>
          </cell>
          <cell r="K12">
            <v>6552.7630705860774</v>
          </cell>
          <cell r="L12">
            <v>131055.26141172154</v>
          </cell>
          <cell r="M12">
            <v>131055</v>
          </cell>
          <cell r="N12">
            <v>0</v>
          </cell>
          <cell r="P12">
            <v>0</v>
          </cell>
          <cell r="Q12">
            <v>-0.11651782262924826</v>
          </cell>
          <cell r="R12">
            <v>0</v>
          </cell>
        </row>
        <row r="13">
          <cell r="A13">
            <v>1</v>
          </cell>
          <cell r="B13" t="str">
            <v xml:space="preserve">  SALINA ZAIDI</v>
          </cell>
          <cell r="C13" t="str">
            <v>B88022</v>
          </cell>
          <cell r="D13">
            <v>5400</v>
          </cell>
          <cell r="E13">
            <v>929.45065482344376</v>
          </cell>
          <cell r="F13">
            <v>6329.450654823444</v>
          </cell>
          <cell r="G13">
            <v>0</v>
          </cell>
          <cell r="H13">
            <v>0</v>
          </cell>
          <cell r="I13">
            <v>6329.450654823444</v>
          </cell>
          <cell r="J13">
            <v>20</v>
          </cell>
          <cell r="K13">
            <v>316.47253274117219</v>
          </cell>
          <cell r="L13">
            <v>6329.450654823444</v>
          </cell>
          <cell r="M13">
            <v>6329</v>
          </cell>
          <cell r="Q13">
            <v>0</v>
          </cell>
        </row>
        <row r="14">
          <cell r="A14" t="str">
            <v>CLASS OF 1990  - From Dec 31, 92</v>
          </cell>
          <cell r="D14">
            <v>5400</v>
          </cell>
          <cell r="E14">
            <v>929.45065482344376</v>
          </cell>
          <cell r="F14">
            <v>6329.450654823444</v>
          </cell>
          <cell r="G14">
            <v>0</v>
          </cell>
          <cell r="H14">
            <v>0</v>
          </cell>
          <cell r="I14">
            <v>6329.450654823444</v>
          </cell>
          <cell r="K14">
            <v>316.47253274117219</v>
          </cell>
          <cell r="L14">
            <v>6329.450654823444</v>
          </cell>
          <cell r="M14">
            <v>6329</v>
          </cell>
          <cell r="N14">
            <v>0</v>
          </cell>
          <cell r="P14">
            <v>0</v>
          </cell>
          <cell r="Q14">
            <v>0</v>
          </cell>
          <cell r="R14">
            <v>0</v>
          </cell>
        </row>
        <row r="15">
          <cell r="A15">
            <v>1</v>
          </cell>
          <cell r="B15" t="str">
            <v xml:space="preserve">  SYEDA SADIQA BUKHARI</v>
          </cell>
          <cell r="C15" t="str">
            <v>B88001</v>
          </cell>
          <cell r="D15">
            <v>43000</v>
          </cell>
          <cell r="E15">
            <v>15090.09869636751</v>
          </cell>
          <cell r="F15">
            <v>58090.09869636751</v>
          </cell>
          <cell r="G15">
            <v>0</v>
          </cell>
          <cell r="H15">
            <v>0</v>
          </cell>
          <cell r="I15">
            <v>58090.09869636751</v>
          </cell>
          <cell r="J15">
            <v>20</v>
          </cell>
          <cell r="K15">
            <v>2904.5049348183757</v>
          </cell>
          <cell r="L15">
            <v>58090.09869636751</v>
          </cell>
          <cell r="M15">
            <v>5500</v>
          </cell>
          <cell r="P15">
            <v>52590.09869636751</v>
          </cell>
          <cell r="Q15">
            <v>0</v>
          </cell>
          <cell r="R15">
            <v>52590.09869636751</v>
          </cell>
        </row>
        <row r="16">
          <cell r="A16">
            <v>2</v>
          </cell>
          <cell r="B16" t="str">
            <v xml:space="preserve">  FARIDA KAUSAR</v>
          </cell>
          <cell r="C16" t="str">
            <v>B89010</v>
          </cell>
          <cell r="D16">
            <v>19000</v>
          </cell>
          <cell r="E16">
            <v>2342.4223670430465</v>
          </cell>
          <cell r="F16">
            <v>21342.422367043047</v>
          </cell>
          <cell r="G16">
            <v>0</v>
          </cell>
          <cell r="H16">
            <v>0</v>
          </cell>
          <cell r="I16">
            <v>21342.422367043047</v>
          </cell>
          <cell r="J16">
            <v>20</v>
          </cell>
          <cell r="K16">
            <v>1067.1211183521523</v>
          </cell>
          <cell r="L16">
            <v>21342.422367043044</v>
          </cell>
          <cell r="M16">
            <v>21342</v>
          </cell>
          <cell r="Q16">
            <v>0</v>
          </cell>
        </row>
        <row r="17">
          <cell r="A17">
            <v>3</v>
          </cell>
          <cell r="B17" t="str">
            <v xml:space="preserve">  YASMIN KARIMI</v>
          </cell>
          <cell r="C17" t="str">
            <v>B89013</v>
          </cell>
          <cell r="D17">
            <v>10400</v>
          </cell>
          <cell r="E17">
            <v>420.18018598708221</v>
          </cell>
          <cell r="F17">
            <v>10820.180185987083</v>
          </cell>
          <cell r="G17">
            <v>0</v>
          </cell>
          <cell r="H17">
            <v>0</v>
          </cell>
          <cell r="I17">
            <v>10820.180185987083</v>
          </cell>
          <cell r="J17">
            <v>20</v>
          </cell>
          <cell r="K17">
            <v>541.00900929935415</v>
          </cell>
          <cell r="L17">
            <v>10820.180185987083</v>
          </cell>
          <cell r="M17">
            <v>10820</v>
          </cell>
          <cell r="Q17">
            <v>0</v>
          </cell>
        </row>
        <row r="18">
          <cell r="A18">
            <v>4</v>
          </cell>
          <cell r="B18" t="str">
            <v xml:space="preserve">  ESHRAT ROOMI MADHANI</v>
          </cell>
          <cell r="C18" t="str">
            <v>B89020</v>
          </cell>
          <cell r="D18">
            <v>24000</v>
          </cell>
          <cell r="E18">
            <v>7046.8634014716545</v>
          </cell>
          <cell r="F18">
            <v>31046.863401471655</v>
          </cell>
          <cell r="G18">
            <v>0</v>
          </cell>
          <cell r="H18">
            <v>0</v>
          </cell>
          <cell r="I18">
            <v>31046.863401471655</v>
          </cell>
          <cell r="J18">
            <v>20</v>
          </cell>
          <cell r="K18">
            <v>1552.3431700735828</v>
          </cell>
          <cell r="L18">
            <v>31046.863401471655</v>
          </cell>
          <cell r="M18">
            <v>31047</v>
          </cell>
          <cell r="P18">
            <v>0</v>
          </cell>
          <cell r="Q18">
            <v>-0.13659852834462072</v>
          </cell>
          <cell r="R18">
            <v>-0.13659852834462072</v>
          </cell>
        </row>
        <row r="19">
          <cell r="A19">
            <v>5</v>
          </cell>
          <cell r="B19" t="str">
            <v xml:space="preserve">  RUBINA BAROLIA</v>
          </cell>
          <cell r="C19" t="str">
            <v>B89031</v>
          </cell>
          <cell r="D19">
            <v>24000</v>
          </cell>
          <cell r="E19">
            <v>4920.1118400000005</v>
          </cell>
          <cell r="F19">
            <v>28920.111840000001</v>
          </cell>
          <cell r="G19">
            <v>0</v>
          </cell>
          <cell r="H19">
            <v>0</v>
          </cell>
          <cell r="I19">
            <v>28920.111840000001</v>
          </cell>
          <cell r="J19">
            <v>20</v>
          </cell>
          <cell r="K19">
            <v>1446.005592</v>
          </cell>
          <cell r="L19">
            <v>28920.111839999998</v>
          </cell>
          <cell r="M19">
            <v>28920</v>
          </cell>
          <cell r="Q19">
            <v>0</v>
          </cell>
        </row>
        <row r="20">
          <cell r="A20">
            <v>6</v>
          </cell>
          <cell r="B20" t="str">
            <v xml:space="preserve">  ROZINA SHAMJI</v>
          </cell>
          <cell r="C20" t="str">
            <v>B89033</v>
          </cell>
          <cell r="D20">
            <v>23500</v>
          </cell>
          <cell r="E20">
            <v>3781.2902988038081</v>
          </cell>
          <cell r="F20">
            <v>27281.290298803808</v>
          </cell>
          <cell r="G20">
            <v>0</v>
          </cell>
          <cell r="H20">
            <v>0</v>
          </cell>
          <cell r="I20">
            <v>27281.290298803808</v>
          </cell>
          <cell r="J20">
            <v>20</v>
          </cell>
          <cell r="K20">
            <v>1364.0645149401903</v>
          </cell>
          <cell r="L20">
            <v>27281.290298803804</v>
          </cell>
          <cell r="M20">
            <v>27281</v>
          </cell>
          <cell r="Q20">
            <v>0</v>
          </cell>
        </row>
        <row r="21">
          <cell r="A21">
            <v>7</v>
          </cell>
          <cell r="B21" t="str">
            <v xml:space="preserve">  NAZLEEN RAMZANALI</v>
          </cell>
          <cell r="C21" t="str">
            <v>B89038</v>
          </cell>
          <cell r="D21">
            <v>48000</v>
          </cell>
          <cell r="E21">
            <v>10511.443293870923</v>
          </cell>
          <cell r="F21">
            <v>58511.443293870921</v>
          </cell>
          <cell r="G21">
            <v>0</v>
          </cell>
          <cell r="H21">
            <v>0</v>
          </cell>
          <cell r="I21">
            <v>58511.443293870921</v>
          </cell>
          <cell r="J21">
            <v>20</v>
          </cell>
          <cell r="K21">
            <v>2925.5721646935463</v>
          </cell>
          <cell r="L21">
            <v>58511.443293870921</v>
          </cell>
          <cell r="M21">
            <v>58511</v>
          </cell>
          <cell r="Q21">
            <v>0</v>
          </cell>
        </row>
        <row r="22">
          <cell r="A22" t="str">
            <v>CLASS OF 1991 - From Dec 31, 93</v>
          </cell>
          <cell r="D22">
            <v>191900</v>
          </cell>
          <cell r="E22">
            <v>44112.410083544026</v>
          </cell>
          <cell r="F22">
            <v>236012.41008354403</v>
          </cell>
          <cell r="G22">
            <v>0</v>
          </cell>
          <cell r="I22">
            <v>236012.41008354403</v>
          </cell>
          <cell r="K22">
            <v>11800.620504177201</v>
          </cell>
          <cell r="L22">
            <v>236012.41008354403</v>
          </cell>
          <cell r="M22">
            <v>183421</v>
          </cell>
          <cell r="N22">
            <v>0</v>
          </cell>
          <cell r="P22">
            <v>52590.09869636751</v>
          </cell>
          <cell r="Q22">
            <v>-0.13659852834462072</v>
          </cell>
          <cell r="R22">
            <v>52589.962097839161</v>
          </cell>
        </row>
        <row r="23">
          <cell r="A23">
            <v>1</v>
          </cell>
          <cell r="B23" t="str">
            <v xml:space="preserve">  SHAHIDA PARVEEN</v>
          </cell>
          <cell r="C23" t="str">
            <v>B90019</v>
          </cell>
          <cell r="D23">
            <v>59000</v>
          </cell>
          <cell r="E23">
            <v>21187.848176867905</v>
          </cell>
          <cell r="F23">
            <v>80187.848176867905</v>
          </cell>
          <cell r="G23">
            <v>0</v>
          </cell>
          <cell r="H23">
            <v>0</v>
          </cell>
          <cell r="I23">
            <v>80187.848176867905</v>
          </cell>
          <cell r="J23">
            <v>20</v>
          </cell>
          <cell r="K23">
            <v>4009.3924088433951</v>
          </cell>
          <cell r="L23">
            <v>80187.848176867905</v>
          </cell>
          <cell r="M23">
            <v>0</v>
          </cell>
          <cell r="P23">
            <v>80187.848176867905</v>
          </cell>
          <cell r="Q23">
            <v>0</v>
          </cell>
          <cell r="R23">
            <v>80187.848176867905</v>
          </cell>
          <cell r="S23">
            <v>0</v>
          </cell>
        </row>
        <row r="24">
          <cell r="A24" t="str">
            <v>CLASS OF 1992 - From Dec 31, 94</v>
          </cell>
          <cell r="D24">
            <v>59000</v>
          </cell>
          <cell r="E24">
            <v>21187.848176867905</v>
          </cell>
          <cell r="F24">
            <v>80187.848176867905</v>
          </cell>
          <cell r="G24">
            <v>0</v>
          </cell>
          <cell r="H24">
            <v>0</v>
          </cell>
          <cell r="I24">
            <v>80187.848176867905</v>
          </cell>
          <cell r="J24">
            <v>20</v>
          </cell>
          <cell r="K24">
            <v>4009.3924088433951</v>
          </cell>
          <cell r="L24">
            <v>80187.848176867905</v>
          </cell>
          <cell r="M24">
            <v>0</v>
          </cell>
          <cell r="P24">
            <v>80187.848176867905</v>
          </cell>
          <cell r="Q24">
            <v>0</v>
          </cell>
          <cell r="R24">
            <v>80187.848176867905</v>
          </cell>
        </row>
        <row r="25">
          <cell r="A25">
            <v>1</v>
          </cell>
          <cell r="B25" t="str">
            <v xml:space="preserve">  AFSHAN NAZLIN</v>
          </cell>
          <cell r="C25" t="str">
            <v>B91009</v>
          </cell>
          <cell r="D25">
            <v>8783</v>
          </cell>
          <cell r="E25">
            <v>1883.684343342899</v>
          </cell>
          <cell r="F25">
            <v>10666.684343342899</v>
          </cell>
          <cell r="G25">
            <v>0</v>
          </cell>
          <cell r="H25">
            <v>0</v>
          </cell>
          <cell r="I25">
            <v>10666.684343342899</v>
          </cell>
          <cell r="J25">
            <v>20</v>
          </cell>
          <cell r="K25">
            <v>533.33421716714497</v>
          </cell>
          <cell r="L25">
            <v>10666.684343342899</v>
          </cell>
          <cell r="M25">
            <v>10667</v>
          </cell>
          <cell r="Q25">
            <v>-0.31565665710149915</v>
          </cell>
        </row>
        <row r="26">
          <cell r="A26">
            <v>2</v>
          </cell>
          <cell r="B26" t="str">
            <v xml:space="preserve">  REHANA AFGHANI</v>
          </cell>
          <cell r="C26" t="str">
            <v>B91033</v>
          </cell>
          <cell r="D26">
            <v>30783</v>
          </cell>
          <cell r="E26">
            <v>2618.1381516270585</v>
          </cell>
          <cell r="F26">
            <v>33401.138151627056</v>
          </cell>
          <cell r="G26">
            <v>0</v>
          </cell>
          <cell r="H26">
            <v>0</v>
          </cell>
          <cell r="I26">
            <v>33401.138151627056</v>
          </cell>
          <cell r="J26">
            <v>20</v>
          </cell>
          <cell r="K26">
            <v>1670.0569075813528</v>
          </cell>
          <cell r="L26">
            <v>33401.138151627056</v>
          </cell>
          <cell r="M26">
            <v>33401</v>
          </cell>
          <cell r="Q26">
            <v>0</v>
          </cell>
        </row>
        <row r="27">
          <cell r="A27" t="str">
            <v>CLASS OF 1993  - From Dec 31, 95</v>
          </cell>
          <cell r="D27">
            <v>39566</v>
          </cell>
          <cell r="E27">
            <v>4501.8224949699579</v>
          </cell>
          <cell r="F27">
            <v>44067.822494969951</v>
          </cell>
          <cell r="G27">
            <v>0</v>
          </cell>
          <cell r="H27">
            <v>0</v>
          </cell>
          <cell r="I27">
            <v>44067.822494969951</v>
          </cell>
          <cell r="J27">
            <v>40</v>
          </cell>
          <cell r="K27">
            <v>2203.3911247484975</v>
          </cell>
          <cell r="L27">
            <v>44067.822494969951</v>
          </cell>
          <cell r="M27">
            <v>44068</v>
          </cell>
          <cell r="N27">
            <v>0</v>
          </cell>
          <cell r="P27">
            <v>0</v>
          </cell>
          <cell r="Q27">
            <v>-0.31565665710149915</v>
          </cell>
          <cell r="R27">
            <v>0</v>
          </cell>
        </row>
        <row r="28">
          <cell r="A28">
            <v>1</v>
          </cell>
          <cell r="B28" t="str">
            <v xml:space="preserve">  ROBINA JAFFAR</v>
          </cell>
          <cell r="C28" t="str">
            <v>B92014</v>
          </cell>
          <cell r="D28">
            <v>38000</v>
          </cell>
          <cell r="E28">
            <v>11371.794815634003</v>
          </cell>
          <cell r="F28">
            <v>49371.794815633999</v>
          </cell>
          <cell r="G28">
            <v>0</v>
          </cell>
          <cell r="H28">
            <v>0</v>
          </cell>
          <cell r="I28">
            <v>49371.794815633999</v>
          </cell>
          <cell r="J28">
            <v>20</v>
          </cell>
          <cell r="K28">
            <v>2468.5897407817001</v>
          </cell>
          <cell r="L28">
            <v>49371.794815633999</v>
          </cell>
          <cell r="M28">
            <v>0</v>
          </cell>
          <cell r="P28">
            <v>49371.794815633999</v>
          </cell>
          <cell r="Q28">
            <v>0</v>
          </cell>
          <cell r="R28">
            <v>49371.794815633999</v>
          </cell>
          <cell r="S28">
            <v>0</v>
          </cell>
        </row>
        <row r="29">
          <cell r="A29">
            <v>2</v>
          </cell>
          <cell r="B29" t="str">
            <v xml:space="preserve">  SHABNUM PIRANI</v>
          </cell>
          <cell r="C29" t="str">
            <v>B92024</v>
          </cell>
          <cell r="D29">
            <v>15000</v>
          </cell>
          <cell r="E29">
            <v>1125.05556</v>
          </cell>
          <cell r="F29">
            <v>16125.055560000001</v>
          </cell>
          <cell r="G29">
            <v>0</v>
          </cell>
          <cell r="H29">
            <v>0</v>
          </cell>
          <cell r="I29">
            <v>16125.055560000001</v>
          </cell>
          <cell r="J29">
            <v>20</v>
          </cell>
          <cell r="K29">
            <v>806.25277800000003</v>
          </cell>
          <cell r="L29">
            <v>16125.055560000001</v>
          </cell>
          <cell r="M29">
            <v>16125</v>
          </cell>
          <cell r="Q29">
            <v>0</v>
          </cell>
        </row>
        <row r="30">
          <cell r="A30">
            <v>3</v>
          </cell>
          <cell r="B30" t="str">
            <v xml:space="preserve">  GULZAREEN EMMANUEL</v>
          </cell>
          <cell r="C30" t="str">
            <v>B92025</v>
          </cell>
          <cell r="D30">
            <v>32000</v>
          </cell>
          <cell r="E30">
            <v>4293.3495613139203</v>
          </cell>
          <cell r="F30">
            <v>36293.349561313924</v>
          </cell>
          <cell r="G30">
            <v>0</v>
          </cell>
          <cell r="H30">
            <v>0</v>
          </cell>
          <cell r="I30">
            <v>36293.349561313924</v>
          </cell>
          <cell r="J30">
            <v>20</v>
          </cell>
          <cell r="K30">
            <v>1814.6674780656963</v>
          </cell>
          <cell r="L30">
            <v>36293.349561313924</v>
          </cell>
          <cell r="M30">
            <v>36293</v>
          </cell>
          <cell r="Q30">
            <v>0</v>
          </cell>
        </row>
        <row r="31">
          <cell r="A31">
            <v>4</v>
          </cell>
          <cell r="B31" t="str">
            <v xml:space="preserve">  ANJUNA RANI ROY</v>
          </cell>
          <cell r="C31" t="str">
            <v>B92034</v>
          </cell>
          <cell r="D31">
            <v>166959.17000000001</v>
          </cell>
          <cell r="E31">
            <v>46989.966722808218</v>
          </cell>
          <cell r="F31">
            <v>213949.13672280824</v>
          </cell>
          <cell r="G31">
            <v>0</v>
          </cell>
          <cell r="H31">
            <v>0</v>
          </cell>
          <cell r="I31">
            <v>213949.13672280824</v>
          </cell>
          <cell r="J31">
            <v>20</v>
          </cell>
          <cell r="K31">
            <v>10697.456836140413</v>
          </cell>
          <cell r="L31">
            <v>213949.13672280824</v>
          </cell>
          <cell r="M31">
            <v>18000</v>
          </cell>
          <cell r="N31">
            <v>2000</v>
          </cell>
          <cell r="P31">
            <v>193949.13672280824</v>
          </cell>
          <cell r="Q31">
            <v>0</v>
          </cell>
          <cell r="R31">
            <v>193949.13672280824</v>
          </cell>
        </row>
        <row r="32">
          <cell r="A32">
            <v>5</v>
          </cell>
          <cell r="B32" t="str">
            <v xml:space="preserve">  MUSSARAT ASAD</v>
          </cell>
          <cell r="C32" t="str">
            <v>B92046</v>
          </cell>
          <cell r="D32">
            <v>8000</v>
          </cell>
          <cell r="E32">
            <v>320.98399999999998</v>
          </cell>
          <cell r="F32">
            <v>8320.9840000000004</v>
          </cell>
          <cell r="G32">
            <v>0</v>
          </cell>
          <cell r="H32">
            <v>0</v>
          </cell>
          <cell r="I32">
            <v>8320.9840000000004</v>
          </cell>
          <cell r="J32">
            <v>20</v>
          </cell>
          <cell r="K32">
            <v>416.04920000000004</v>
          </cell>
          <cell r="L32">
            <v>8320.9840000000004</v>
          </cell>
          <cell r="M32">
            <v>8321</v>
          </cell>
          <cell r="P32">
            <v>0</v>
          </cell>
        </row>
        <row r="33">
          <cell r="A33">
            <v>6</v>
          </cell>
          <cell r="B33" t="str">
            <v xml:space="preserve">  JACOLINE PARKASH</v>
          </cell>
          <cell r="C33" t="str">
            <v>B93003</v>
          </cell>
          <cell r="D33">
            <v>35000</v>
          </cell>
          <cell r="E33">
            <v>4598.3568353631999</v>
          </cell>
          <cell r="F33">
            <v>39598.3568353632</v>
          </cell>
          <cell r="G33">
            <v>0</v>
          </cell>
          <cell r="H33">
            <v>0</v>
          </cell>
          <cell r="I33">
            <v>39598.3568353632</v>
          </cell>
          <cell r="J33">
            <v>20</v>
          </cell>
          <cell r="K33">
            <v>1979.9178417681601</v>
          </cell>
          <cell r="L33">
            <v>39598.3568353632</v>
          </cell>
          <cell r="M33">
            <v>39598</v>
          </cell>
          <cell r="Q33">
            <v>0</v>
          </cell>
        </row>
        <row r="34">
          <cell r="A34" t="str">
            <v>CLASS OF 1994 - From Dec 31, 96</v>
          </cell>
          <cell r="D34">
            <v>294959.17000000004</v>
          </cell>
          <cell r="E34">
            <v>68699.507495119338</v>
          </cell>
          <cell r="F34">
            <v>363658.67749511934</v>
          </cell>
          <cell r="G34">
            <v>0</v>
          </cell>
          <cell r="H34">
            <v>0</v>
          </cell>
          <cell r="I34">
            <v>363658.67749511934</v>
          </cell>
          <cell r="K34">
            <v>18182.93387475597</v>
          </cell>
          <cell r="L34">
            <v>363658.67749511934</v>
          </cell>
          <cell r="M34">
            <v>118337</v>
          </cell>
          <cell r="N34">
            <v>2000</v>
          </cell>
          <cell r="P34">
            <v>243320.93153844224</v>
          </cell>
          <cell r="Q34">
            <v>0</v>
          </cell>
          <cell r="R34">
            <v>243320.93153844224</v>
          </cell>
        </row>
        <row r="35">
          <cell r="A35">
            <v>1</v>
          </cell>
          <cell r="B35" t="str">
            <v xml:space="preserve">  NARGIS ALI</v>
          </cell>
          <cell r="C35" t="str">
            <v>B90006</v>
          </cell>
          <cell r="D35">
            <v>15500</v>
          </cell>
          <cell r="E35">
            <v>1256.8002240000001</v>
          </cell>
          <cell r="F35">
            <v>16756.800223999999</v>
          </cell>
          <cell r="G35">
            <v>0</v>
          </cell>
          <cell r="H35">
            <v>0</v>
          </cell>
          <cell r="I35">
            <v>16756.800223999999</v>
          </cell>
          <cell r="J35">
            <v>20</v>
          </cell>
          <cell r="K35">
            <v>837.84001119999994</v>
          </cell>
          <cell r="L35">
            <v>16756.800223999999</v>
          </cell>
          <cell r="M35">
            <v>16757</v>
          </cell>
          <cell r="P35">
            <v>0</v>
          </cell>
          <cell r="Q35">
            <v>-0.19977600000129314</v>
          </cell>
        </row>
        <row r="36">
          <cell r="A36">
            <v>2</v>
          </cell>
          <cell r="B36" t="str">
            <v xml:space="preserve">  ISMAT PARVEEN</v>
          </cell>
          <cell r="C36" t="str">
            <v>B91057</v>
          </cell>
          <cell r="D36">
            <v>35000</v>
          </cell>
          <cell r="E36">
            <v>5710.413776623288</v>
          </cell>
          <cell r="F36">
            <v>40710.413776623289</v>
          </cell>
          <cell r="G36">
            <v>0</v>
          </cell>
          <cell r="H36">
            <v>0</v>
          </cell>
          <cell r="I36">
            <v>40710.413776623289</v>
          </cell>
          <cell r="J36">
            <v>20</v>
          </cell>
          <cell r="K36">
            <v>2035.5206888311645</v>
          </cell>
          <cell r="L36">
            <v>40710.413776623289</v>
          </cell>
          <cell r="M36">
            <v>28748</v>
          </cell>
          <cell r="P36">
            <v>11962.413776623289</v>
          </cell>
          <cell r="Q36">
            <v>0</v>
          </cell>
          <cell r="R36">
            <v>11962.413776623289</v>
          </cell>
          <cell r="S36">
            <v>0</v>
          </cell>
        </row>
        <row r="37">
          <cell r="A37">
            <v>3</v>
          </cell>
          <cell r="B37" t="str">
            <v xml:space="preserve">  TAMIZA LAKHANI</v>
          </cell>
          <cell r="C37" t="str">
            <v>B93018</v>
          </cell>
          <cell r="D37">
            <v>20000</v>
          </cell>
          <cell r="E37">
            <v>3442.4485930365413</v>
          </cell>
          <cell r="F37">
            <v>23442.448593036541</v>
          </cell>
          <cell r="G37">
            <v>0</v>
          </cell>
          <cell r="H37">
            <v>0</v>
          </cell>
          <cell r="I37">
            <v>23442.448593036541</v>
          </cell>
          <cell r="J37">
            <v>20</v>
          </cell>
          <cell r="K37">
            <v>1172.1224296518271</v>
          </cell>
          <cell r="L37">
            <v>23442.448593036541</v>
          </cell>
          <cell r="M37">
            <v>8075</v>
          </cell>
          <cell r="P37">
            <v>15367.448593036541</v>
          </cell>
          <cell r="Q37">
            <v>0</v>
          </cell>
          <cell r="R37">
            <v>15367.448593036541</v>
          </cell>
          <cell r="S37">
            <v>0</v>
          </cell>
        </row>
        <row r="38">
          <cell r="A38">
            <v>4</v>
          </cell>
          <cell r="B38" t="str">
            <v xml:space="preserve">  HAMIDAH LAKHANI</v>
          </cell>
          <cell r="C38" t="str">
            <v>B93035</v>
          </cell>
          <cell r="D38">
            <v>20000</v>
          </cell>
          <cell r="E38">
            <v>5502.8152956326594</v>
          </cell>
          <cell r="F38">
            <v>25502.815295632659</v>
          </cell>
          <cell r="G38">
            <v>0</v>
          </cell>
          <cell r="H38">
            <v>0</v>
          </cell>
          <cell r="I38">
            <v>25502.815295632659</v>
          </cell>
          <cell r="J38">
            <v>20</v>
          </cell>
          <cell r="K38">
            <v>1275.1407647816329</v>
          </cell>
          <cell r="L38">
            <v>25502.815295632659</v>
          </cell>
          <cell r="M38">
            <v>500</v>
          </cell>
          <cell r="P38">
            <v>25002.815295632659</v>
          </cell>
          <cell r="Q38">
            <v>0</v>
          </cell>
          <cell r="R38">
            <v>25002.815295632659</v>
          </cell>
          <cell r="S38">
            <v>0</v>
          </cell>
        </row>
        <row r="39">
          <cell r="A39">
            <v>5</v>
          </cell>
          <cell r="B39" t="str">
            <v xml:space="preserve">  SHAGUFTA KAMRAN</v>
          </cell>
          <cell r="C39" t="str">
            <v>B93039</v>
          </cell>
          <cell r="D39">
            <v>22000</v>
          </cell>
          <cell r="E39">
            <v>6211.7297254833056</v>
          </cell>
          <cell r="F39">
            <v>28211.729725483307</v>
          </cell>
          <cell r="G39">
            <v>0</v>
          </cell>
          <cell r="H39">
            <v>0</v>
          </cell>
          <cell r="I39">
            <v>28211.729725483307</v>
          </cell>
          <cell r="J39">
            <v>20</v>
          </cell>
          <cell r="K39">
            <v>1410.5864862741653</v>
          </cell>
          <cell r="L39">
            <v>28211.729725483307</v>
          </cell>
          <cell r="M39">
            <v>0</v>
          </cell>
          <cell r="P39">
            <v>28211.729725483307</v>
          </cell>
          <cell r="Q39">
            <v>0</v>
          </cell>
          <cell r="R39">
            <v>28211.729725483307</v>
          </cell>
          <cell r="S39">
            <v>0</v>
          </cell>
        </row>
        <row r="40">
          <cell r="A40">
            <v>6</v>
          </cell>
          <cell r="B40" t="str">
            <v xml:space="preserve">  NADIA QADANI</v>
          </cell>
          <cell r="C40" t="str">
            <v>B93055</v>
          </cell>
          <cell r="D40">
            <v>24400</v>
          </cell>
          <cell r="E40">
            <v>1752.4181510400001</v>
          </cell>
          <cell r="F40">
            <v>26152.418151040001</v>
          </cell>
          <cell r="G40">
            <v>0</v>
          </cell>
          <cell r="H40">
            <v>0</v>
          </cell>
          <cell r="I40">
            <v>26152.418151040001</v>
          </cell>
          <cell r="J40">
            <v>20</v>
          </cell>
          <cell r="K40">
            <v>1307.6209075520001</v>
          </cell>
          <cell r="L40">
            <v>26152.418151040001</v>
          </cell>
          <cell r="M40">
            <v>26152</v>
          </cell>
          <cell r="P40">
            <v>0.41815104000124848</v>
          </cell>
          <cell r="Q40">
            <v>0</v>
          </cell>
        </row>
        <row r="41">
          <cell r="A41">
            <v>7</v>
          </cell>
          <cell r="B41" t="str">
            <v xml:space="preserve">  ZEENAT RAJAN</v>
          </cell>
          <cell r="C41" t="str">
            <v>B93056</v>
          </cell>
          <cell r="D41">
            <v>36000</v>
          </cell>
          <cell r="E41">
            <v>3326.98219208928</v>
          </cell>
          <cell r="F41">
            <v>39326.982192089279</v>
          </cell>
          <cell r="G41">
            <v>0</v>
          </cell>
          <cell r="H41">
            <v>0</v>
          </cell>
          <cell r="I41">
            <v>39326.982192089279</v>
          </cell>
          <cell r="J41">
            <v>20</v>
          </cell>
          <cell r="K41">
            <v>1966.349109604464</v>
          </cell>
          <cell r="L41">
            <v>39326.982192089279</v>
          </cell>
          <cell r="M41">
            <v>39327</v>
          </cell>
          <cell r="P41">
            <v>0</v>
          </cell>
          <cell r="Q41">
            <v>-1.7807910720875952E-2</v>
          </cell>
          <cell r="R41">
            <v>-1.7807910720875952E-2</v>
          </cell>
        </row>
        <row r="42">
          <cell r="A42" t="str">
            <v>CLASS OF 1995 - From Dec 31, 97</v>
          </cell>
          <cell r="D42">
            <v>172900</v>
          </cell>
          <cell r="E42">
            <v>27203.607957905075</v>
          </cell>
          <cell r="F42">
            <v>200103.6079579051</v>
          </cell>
          <cell r="G42">
            <v>0</v>
          </cell>
          <cell r="H42">
            <v>0</v>
          </cell>
          <cell r="I42">
            <v>200103.6079579051</v>
          </cell>
          <cell r="J42">
            <v>140</v>
          </cell>
          <cell r="K42">
            <v>10005.180397895254</v>
          </cell>
          <cell r="L42">
            <v>200103.6079579051</v>
          </cell>
          <cell r="M42">
            <v>119559</v>
          </cell>
          <cell r="N42">
            <v>0</v>
          </cell>
          <cell r="P42">
            <v>80544.825541815808</v>
          </cell>
          <cell r="Q42">
            <v>-0.21758391072216909</v>
          </cell>
          <cell r="R42">
            <v>80544.389582865086</v>
          </cell>
        </row>
        <row r="43">
          <cell r="A43">
            <v>1</v>
          </cell>
          <cell r="B43" t="str">
            <v xml:space="preserve">  WASIM AHMAD KHAN</v>
          </cell>
          <cell r="C43" t="str">
            <v>B91064</v>
          </cell>
          <cell r="D43">
            <v>43800</v>
          </cell>
          <cell r="E43">
            <v>11977.07580852785</v>
          </cell>
          <cell r="F43">
            <v>55777.07580852785</v>
          </cell>
          <cell r="G43">
            <v>0</v>
          </cell>
          <cell r="H43">
            <v>0</v>
          </cell>
          <cell r="I43">
            <v>55777.07580852785</v>
          </cell>
          <cell r="J43">
            <v>20</v>
          </cell>
          <cell r="K43">
            <v>2788.8537904263926</v>
          </cell>
          <cell r="L43">
            <v>55777.07580852785</v>
          </cell>
          <cell r="M43">
            <v>0</v>
          </cell>
          <cell r="P43">
            <v>55777.07580852785</v>
          </cell>
          <cell r="Q43">
            <v>0</v>
          </cell>
          <cell r="R43">
            <v>55777.07580852785</v>
          </cell>
        </row>
        <row r="44">
          <cell r="A44">
            <v>2</v>
          </cell>
          <cell r="B44" t="str">
            <v xml:space="preserve">  SHAMIM IQBAL</v>
          </cell>
          <cell r="C44" t="str">
            <v>B92027</v>
          </cell>
          <cell r="D44">
            <v>83000</v>
          </cell>
          <cell r="E44">
            <v>17413.942773859184</v>
          </cell>
          <cell r="F44">
            <v>100413.94277385919</v>
          </cell>
          <cell r="G44">
            <v>0</v>
          </cell>
          <cell r="H44">
            <v>0</v>
          </cell>
          <cell r="I44">
            <v>100413.94277385919</v>
          </cell>
          <cell r="J44">
            <v>20</v>
          </cell>
          <cell r="K44">
            <v>5020.6971386929599</v>
          </cell>
          <cell r="L44">
            <v>100413.94277385919</v>
          </cell>
          <cell r="M44">
            <v>13425</v>
          </cell>
          <cell r="P44">
            <v>86988.942773859191</v>
          </cell>
          <cell r="Q44">
            <v>0</v>
          </cell>
          <cell r="R44">
            <v>86988.942773859191</v>
          </cell>
        </row>
        <row r="45">
          <cell r="A45">
            <v>3</v>
          </cell>
          <cell r="B45" t="str">
            <v xml:space="preserve">  ROZINA LALJEE</v>
          </cell>
          <cell r="C45" t="str">
            <v>B93062</v>
          </cell>
          <cell r="D45">
            <v>15000</v>
          </cell>
          <cell r="E45">
            <v>2042.5078046240001</v>
          </cell>
          <cell r="F45">
            <v>17042.507804624001</v>
          </cell>
          <cell r="G45">
            <v>0</v>
          </cell>
          <cell r="H45">
            <v>0</v>
          </cell>
          <cell r="I45">
            <v>17042.507804624001</v>
          </cell>
          <cell r="J45">
            <v>20</v>
          </cell>
          <cell r="K45">
            <v>852.12539023120007</v>
          </cell>
          <cell r="L45">
            <v>17042.507804624001</v>
          </cell>
          <cell r="M45">
            <v>17043</v>
          </cell>
          <cell r="P45">
            <v>0</v>
          </cell>
          <cell r="Q45">
            <v>-0.49219537599856267</v>
          </cell>
        </row>
        <row r="46">
          <cell r="A46">
            <v>4</v>
          </cell>
          <cell r="B46" t="str">
            <v xml:space="preserve">  SHAHANA A.R. KHAN</v>
          </cell>
          <cell r="C46" t="str">
            <v>B94004</v>
          </cell>
          <cell r="D46">
            <v>50200</v>
          </cell>
          <cell r="E46">
            <v>5224.8563206399995</v>
          </cell>
          <cell r="F46">
            <v>55424.856320639999</v>
          </cell>
          <cell r="G46">
            <v>0</v>
          </cell>
          <cell r="H46">
            <v>0</v>
          </cell>
          <cell r="I46">
            <v>55424.856320639999</v>
          </cell>
          <cell r="J46">
            <v>20</v>
          </cell>
          <cell r="K46">
            <v>2771.2428160320001</v>
          </cell>
          <cell r="L46">
            <v>55424.856320639999</v>
          </cell>
          <cell r="M46">
            <v>55425</v>
          </cell>
          <cell r="P46">
            <v>0</v>
          </cell>
          <cell r="Q46">
            <v>-0.14367936000053305</v>
          </cell>
        </row>
        <row r="47">
          <cell r="A47">
            <v>5</v>
          </cell>
          <cell r="B47" t="str">
            <v xml:space="preserve">  SARFARAZ ASLAM</v>
          </cell>
          <cell r="C47" t="str">
            <v>B94015</v>
          </cell>
          <cell r="D47">
            <v>17100</v>
          </cell>
          <cell r="E47">
            <v>690.83999999999992</v>
          </cell>
          <cell r="F47">
            <v>17790.84</v>
          </cell>
          <cell r="G47">
            <v>0</v>
          </cell>
          <cell r="H47">
            <v>0</v>
          </cell>
          <cell r="I47">
            <v>17790.84</v>
          </cell>
          <cell r="J47">
            <v>20</v>
          </cell>
          <cell r="K47">
            <v>889.54200000000003</v>
          </cell>
          <cell r="L47">
            <v>17790.84</v>
          </cell>
          <cell r="M47">
            <v>17791</v>
          </cell>
          <cell r="P47">
            <v>0</v>
          </cell>
          <cell r="Q47">
            <v>-0.15999999999985448</v>
          </cell>
        </row>
        <row r="48">
          <cell r="A48">
            <v>6</v>
          </cell>
          <cell r="B48" t="str">
            <v xml:space="preserve">  ALIA SAIFULLAH</v>
          </cell>
          <cell r="C48" t="str">
            <v>B94030</v>
          </cell>
          <cell r="D48">
            <v>57600</v>
          </cell>
          <cell r="E48">
            <v>7245.8725496063998</v>
          </cell>
          <cell r="F48">
            <v>64845.8725496064</v>
          </cell>
          <cell r="G48">
            <v>0</v>
          </cell>
          <cell r="H48">
            <v>0</v>
          </cell>
          <cell r="I48">
            <v>64845.8725496064</v>
          </cell>
          <cell r="J48">
            <v>20</v>
          </cell>
          <cell r="K48">
            <v>3242.2936274803201</v>
          </cell>
          <cell r="L48">
            <v>64845.8725496064</v>
          </cell>
          <cell r="M48">
            <v>64846</v>
          </cell>
          <cell r="P48">
            <v>0</v>
          </cell>
          <cell r="Q48">
            <v>-0.12745039360015653</v>
          </cell>
          <cell r="R48">
            <v>-0.12745039360015653</v>
          </cell>
        </row>
        <row r="49">
          <cell r="A49">
            <v>7</v>
          </cell>
          <cell r="B49" t="str">
            <v xml:space="preserve">  ASGHAR KHAN</v>
          </cell>
          <cell r="C49" t="str">
            <v>B94033</v>
          </cell>
          <cell r="D49">
            <v>0</v>
          </cell>
          <cell r="E49">
            <v>8.0000000000000002E-3</v>
          </cell>
          <cell r="F49">
            <v>8.0000000000000002E-3</v>
          </cell>
          <cell r="G49">
            <v>0</v>
          </cell>
          <cell r="H49">
            <v>0</v>
          </cell>
          <cell r="I49">
            <v>8.0000000000000002E-3</v>
          </cell>
          <cell r="J49">
            <v>20</v>
          </cell>
          <cell r="K49">
            <v>4.0000000000000002E-4</v>
          </cell>
          <cell r="L49">
            <v>8.0000000000000002E-3</v>
          </cell>
          <cell r="P49">
            <v>8.0000000000000002E-3</v>
          </cell>
          <cell r="Q49">
            <v>0</v>
          </cell>
          <cell r="R49">
            <v>8.0000000000000002E-3</v>
          </cell>
        </row>
        <row r="50">
          <cell r="A50">
            <v>8</v>
          </cell>
          <cell r="B50" t="str">
            <v xml:space="preserve">  NAHEED BARKETALI</v>
          </cell>
          <cell r="C50" t="str">
            <v>B94037</v>
          </cell>
          <cell r="D50">
            <v>24400</v>
          </cell>
          <cell r="E50">
            <v>3104.2952800000003</v>
          </cell>
          <cell r="F50">
            <v>27504.295279999998</v>
          </cell>
          <cell r="G50">
            <v>0</v>
          </cell>
          <cell r="H50">
            <v>0</v>
          </cell>
          <cell r="I50">
            <v>27504.295279999998</v>
          </cell>
          <cell r="J50">
            <v>20</v>
          </cell>
          <cell r="K50">
            <v>1375.2147639999998</v>
          </cell>
          <cell r="L50">
            <v>27504.295279999998</v>
          </cell>
          <cell r="M50">
            <v>27504</v>
          </cell>
          <cell r="P50">
            <v>0.29527999999845633</v>
          </cell>
          <cell r="Q50">
            <v>0</v>
          </cell>
          <cell r="R50">
            <v>0.29527999999845633</v>
          </cell>
        </row>
        <row r="51">
          <cell r="A51">
            <v>9</v>
          </cell>
          <cell r="B51" t="str">
            <v xml:space="preserve">  NADIA A. RAHIM</v>
          </cell>
          <cell r="C51" t="str">
            <v>B94038</v>
          </cell>
          <cell r="D51">
            <v>59000</v>
          </cell>
          <cell r="E51">
            <v>5980.2557055999996</v>
          </cell>
          <cell r="F51">
            <v>64980.255705600001</v>
          </cell>
          <cell r="G51">
            <v>0</v>
          </cell>
          <cell r="H51">
            <v>0</v>
          </cell>
          <cell r="I51">
            <v>64980.255705600001</v>
          </cell>
          <cell r="J51">
            <v>20</v>
          </cell>
          <cell r="K51">
            <v>3249.0127852800001</v>
          </cell>
          <cell r="L51">
            <v>64980.255705600001</v>
          </cell>
          <cell r="M51">
            <v>64980</v>
          </cell>
          <cell r="P51">
            <v>0.25570560000051046</v>
          </cell>
          <cell r="Q51">
            <v>0</v>
          </cell>
          <cell r="R51">
            <v>0.25570560000051046</v>
          </cell>
        </row>
        <row r="52">
          <cell r="A52" t="str">
            <v>CLASS OF 1996 - From Dec 31, 98</v>
          </cell>
          <cell r="D52">
            <v>350100</v>
          </cell>
          <cell r="E52">
            <v>53679.654242857432</v>
          </cell>
          <cell r="F52">
            <v>403779.65424285748</v>
          </cell>
          <cell r="G52">
            <v>0</v>
          </cell>
          <cell r="H52">
            <v>0</v>
          </cell>
          <cell r="I52">
            <v>403779.65424285748</v>
          </cell>
          <cell r="K52">
            <v>20188.982712142872</v>
          </cell>
          <cell r="L52">
            <v>403779.65424285748</v>
          </cell>
          <cell r="M52">
            <v>261014</v>
          </cell>
          <cell r="N52">
            <v>0</v>
          </cell>
          <cell r="P52">
            <v>142766.57756798703</v>
          </cell>
          <cell r="Q52">
            <v>-0.92332512959910673</v>
          </cell>
          <cell r="R52">
            <v>142766.45011759343</v>
          </cell>
        </row>
        <row r="53">
          <cell r="A53">
            <v>1</v>
          </cell>
          <cell r="B53" t="str">
            <v xml:space="preserve">  ASHRAF VIRANI</v>
          </cell>
          <cell r="C53" t="str">
            <v>B95033</v>
          </cell>
          <cell r="D53">
            <v>59000</v>
          </cell>
          <cell r="E53">
            <v>4078.2712000000001</v>
          </cell>
          <cell r="F53">
            <v>63078.271200000003</v>
          </cell>
          <cell r="G53">
            <v>0</v>
          </cell>
          <cell r="H53">
            <v>0</v>
          </cell>
          <cell r="I53">
            <v>63078.271200000003</v>
          </cell>
          <cell r="J53">
            <v>20</v>
          </cell>
          <cell r="K53">
            <v>3153.91356</v>
          </cell>
          <cell r="L53">
            <v>63078.271200000003</v>
          </cell>
          <cell r="M53">
            <v>63078.6</v>
          </cell>
          <cell r="P53">
            <v>0</v>
          </cell>
          <cell r="Q53">
            <v>-0.32879999999568099</v>
          </cell>
        </row>
        <row r="54">
          <cell r="A54">
            <v>2</v>
          </cell>
          <cell r="B54" t="str">
            <v xml:space="preserve">  NASREEN RAJANI</v>
          </cell>
          <cell r="C54" t="str">
            <v>B95026</v>
          </cell>
          <cell r="D54">
            <v>57200</v>
          </cell>
          <cell r="E54">
            <v>4010.0888000000004</v>
          </cell>
          <cell r="F54">
            <v>61210.088799999998</v>
          </cell>
          <cell r="G54">
            <v>0</v>
          </cell>
          <cell r="H54">
            <v>0</v>
          </cell>
          <cell r="I54">
            <v>61210.088799999998</v>
          </cell>
          <cell r="J54">
            <v>20</v>
          </cell>
          <cell r="K54">
            <v>3060.5044399999997</v>
          </cell>
          <cell r="L54">
            <v>61210.088799999998</v>
          </cell>
          <cell r="M54">
            <v>61210</v>
          </cell>
          <cell r="P54">
            <v>8.879999999771826E-2</v>
          </cell>
          <cell r="Q54">
            <v>0</v>
          </cell>
        </row>
        <row r="55">
          <cell r="A55" t="str">
            <v>CLASS OF 1997 - From DEC 31, 99</v>
          </cell>
          <cell r="D55">
            <v>116200</v>
          </cell>
          <cell r="E55">
            <v>8088.3600000000006</v>
          </cell>
          <cell r="F55">
            <v>124288.36</v>
          </cell>
          <cell r="G55">
            <v>0</v>
          </cell>
          <cell r="I55">
            <v>124288.36</v>
          </cell>
          <cell r="J55">
            <v>40</v>
          </cell>
          <cell r="K55">
            <v>6214.4179999999997</v>
          </cell>
          <cell r="L55">
            <v>124288.36</v>
          </cell>
          <cell r="M55">
            <v>124288.6</v>
          </cell>
          <cell r="N55">
            <v>0</v>
          </cell>
          <cell r="P55">
            <v>8.879999999771826E-2</v>
          </cell>
          <cell r="Q55">
            <v>-0.32879999999568099</v>
          </cell>
          <cell r="R55">
            <v>0</v>
          </cell>
        </row>
        <row r="56">
          <cell r="A56">
            <v>1</v>
          </cell>
          <cell r="B56" t="str">
            <v xml:space="preserve">  SHEHNAZ ABDUL MALIK</v>
          </cell>
          <cell r="C56" t="str">
            <v>B96015</v>
          </cell>
          <cell r="D56">
            <v>32200</v>
          </cell>
          <cell r="E56">
            <v>6666.7712026638073</v>
          </cell>
          <cell r="F56">
            <v>38866.771202663804</v>
          </cell>
          <cell r="G56">
            <v>0</v>
          </cell>
          <cell r="H56">
            <v>0</v>
          </cell>
          <cell r="I56">
            <v>38866.771202663804</v>
          </cell>
          <cell r="J56">
            <v>20</v>
          </cell>
          <cell r="K56">
            <v>1943.3385601331902</v>
          </cell>
          <cell r="L56">
            <v>38866.771202663804</v>
          </cell>
          <cell r="M56">
            <v>0</v>
          </cell>
          <cell r="P56">
            <v>38866.771202663804</v>
          </cell>
          <cell r="Q56">
            <v>0</v>
          </cell>
          <cell r="R56">
            <v>38866.771202663804</v>
          </cell>
          <cell r="S56">
            <v>0</v>
          </cell>
        </row>
        <row r="57">
          <cell r="A57">
            <v>2</v>
          </cell>
          <cell r="B57" t="str">
            <v xml:space="preserve">  ROZINA SHERALI SAJAN</v>
          </cell>
          <cell r="C57" t="str">
            <v>B94046</v>
          </cell>
          <cell r="D57">
            <v>30400</v>
          </cell>
          <cell r="E57">
            <v>1523.4968000000001</v>
          </cell>
          <cell r="F57">
            <v>31923.496800000001</v>
          </cell>
          <cell r="G57">
            <v>0</v>
          </cell>
          <cell r="H57">
            <v>0</v>
          </cell>
          <cell r="I57">
            <v>31923.496800000001</v>
          </cell>
          <cell r="J57">
            <v>20</v>
          </cell>
          <cell r="K57">
            <v>1596.1748400000001</v>
          </cell>
          <cell r="L57">
            <v>31923.496800000001</v>
          </cell>
          <cell r="M57">
            <v>31923.599999999999</v>
          </cell>
          <cell r="P57">
            <v>0</v>
          </cell>
          <cell r="Q57">
            <v>-0.10319999999774154</v>
          </cell>
          <cell r="R57">
            <v>-0.10319999999774154</v>
          </cell>
        </row>
        <row r="58">
          <cell r="A58">
            <v>3</v>
          </cell>
          <cell r="B58" t="str">
            <v xml:space="preserve">  KULSOOM KAUSER</v>
          </cell>
          <cell r="C58" t="str">
            <v>B96029</v>
          </cell>
          <cell r="D58">
            <v>79645</v>
          </cell>
          <cell r="E58">
            <v>14093.159003776002</v>
          </cell>
          <cell r="F58">
            <v>93738.159003776003</v>
          </cell>
          <cell r="G58">
            <v>0</v>
          </cell>
          <cell r="H58">
            <v>0</v>
          </cell>
          <cell r="I58">
            <v>93738.159003776003</v>
          </cell>
          <cell r="J58">
            <v>20</v>
          </cell>
          <cell r="K58">
            <v>4686.9079501888</v>
          </cell>
          <cell r="L58">
            <v>93738.159003776003</v>
          </cell>
          <cell r="M58">
            <v>8168</v>
          </cell>
          <cell r="P58">
            <v>85570.159003776003</v>
          </cell>
          <cell r="Q58">
            <v>0</v>
          </cell>
          <cell r="R58">
            <v>85570.159003776003</v>
          </cell>
        </row>
        <row r="59">
          <cell r="A59" t="str">
            <v>CLASS OF 1998 - From Dec 31, 2000</v>
          </cell>
          <cell r="D59">
            <v>142245</v>
          </cell>
          <cell r="E59">
            <v>22283.427006439808</v>
          </cell>
          <cell r="F59">
            <v>164528.4270064398</v>
          </cell>
          <cell r="G59">
            <v>0</v>
          </cell>
          <cell r="I59">
            <v>164528.4270064398</v>
          </cell>
          <cell r="K59">
            <v>8226.4213503219908</v>
          </cell>
          <cell r="L59">
            <v>164528.4270064398</v>
          </cell>
          <cell r="M59">
            <v>40091.599999999999</v>
          </cell>
          <cell r="N59">
            <v>0</v>
          </cell>
          <cell r="P59">
            <v>124436.93020643981</v>
          </cell>
          <cell r="Q59">
            <v>-0.10319999999774154</v>
          </cell>
          <cell r="R59">
            <v>124436.82700643981</v>
          </cell>
        </row>
        <row r="60">
          <cell r="A60">
            <v>1</v>
          </cell>
          <cell r="B60" t="str">
            <v>RAISA KAUSAR</v>
          </cell>
          <cell r="C60" t="str">
            <v>B97014</v>
          </cell>
          <cell r="D60">
            <v>79000</v>
          </cell>
          <cell r="E60">
            <v>10612.232126995201</v>
          </cell>
          <cell r="F60">
            <v>89612.232126995194</v>
          </cell>
          <cell r="G60">
            <v>0</v>
          </cell>
          <cell r="H60">
            <v>0</v>
          </cell>
          <cell r="I60">
            <v>89612.232126995194</v>
          </cell>
          <cell r="J60">
            <v>20</v>
          </cell>
          <cell r="K60">
            <v>4480.6116063497593</v>
          </cell>
          <cell r="L60">
            <v>89612.232126995194</v>
          </cell>
          <cell r="M60">
            <v>40000</v>
          </cell>
          <cell r="P60">
            <v>49612.232126995194</v>
          </cell>
          <cell r="Q60">
            <v>0</v>
          </cell>
          <cell r="R60">
            <v>49612.232126995194</v>
          </cell>
        </row>
        <row r="61">
          <cell r="A61">
            <v>2</v>
          </cell>
          <cell r="B61" t="str">
            <v>ROZINA SHIVJI</v>
          </cell>
          <cell r="C61" t="str">
            <v>B97027</v>
          </cell>
          <cell r="D61">
            <v>76350</v>
          </cell>
          <cell r="E61">
            <v>1917</v>
          </cell>
          <cell r="F61">
            <v>78267</v>
          </cell>
          <cell r="G61">
            <v>0</v>
          </cell>
          <cell r="H61">
            <v>0</v>
          </cell>
          <cell r="I61">
            <v>78267</v>
          </cell>
          <cell r="J61">
            <v>20</v>
          </cell>
          <cell r="K61">
            <v>3913.35</v>
          </cell>
          <cell r="L61">
            <v>78267</v>
          </cell>
          <cell r="M61">
            <v>78267</v>
          </cell>
          <cell r="P61">
            <v>0</v>
          </cell>
          <cell r="Q61">
            <v>0</v>
          </cell>
          <cell r="R61">
            <v>0</v>
          </cell>
        </row>
        <row r="62">
          <cell r="A62">
            <v>3</v>
          </cell>
          <cell r="B62" t="str">
            <v xml:space="preserve">  LAILA JAN MOHAMMAD KHOWAJA</v>
          </cell>
          <cell r="C62" t="str">
            <v>B94025</v>
          </cell>
          <cell r="D62">
            <v>36900</v>
          </cell>
          <cell r="E62">
            <v>6757.9960929984009</v>
          </cell>
          <cell r="F62">
            <v>43657.996092998401</v>
          </cell>
          <cell r="G62">
            <v>0</v>
          </cell>
          <cell r="H62">
            <v>0</v>
          </cell>
          <cell r="I62">
            <v>43657.996092998401</v>
          </cell>
          <cell r="J62">
            <v>20</v>
          </cell>
          <cell r="K62">
            <v>2182.89980464992</v>
          </cell>
          <cell r="L62">
            <v>43657.996092998401</v>
          </cell>
          <cell r="M62">
            <v>0</v>
          </cell>
          <cell r="P62">
            <v>43657.996092998401</v>
          </cell>
          <cell r="Q62">
            <v>0</v>
          </cell>
          <cell r="R62">
            <v>43657.996092998401</v>
          </cell>
        </row>
        <row r="63">
          <cell r="A63">
            <v>4</v>
          </cell>
          <cell r="B63" t="str">
            <v>DAULAT HIRANI</v>
          </cell>
          <cell r="C63" t="str">
            <v>B97013</v>
          </cell>
          <cell r="D63">
            <v>38600</v>
          </cell>
          <cell r="E63">
            <v>2971.02</v>
          </cell>
          <cell r="F63">
            <v>41571.019999999997</v>
          </cell>
          <cell r="G63">
            <v>0</v>
          </cell>
          <cell r="H63">
            <v>0</v>
          </cell>
          <cell r="I63">
            <v>41571.019999999997</v>
          </cell>
          <cell r="J63">
            <v>20</v>
          </cell>
          <cell r="K63">
            <v>2078.5509999999999</v>
          </cell>
          <cell r="L63">
            <v>41571.019999999997</v>
          </cell>
          <cell r="M63">
            <v>41571</v>
          </cell>
          <cell r="P63">
            <v>1.9999999996798579E-2</v>
          </cell>
          <cell r="Q63">
            <v>0</v>
          </cell>
          <cell r="R63">
            <v>1.9999999996798579E-2</v>
          </cell>
        </row>
        <row r="64">
          <cell r="A64" t="str">
            <v>CLASS OF 1999 - From Dec 31, 2000</v>
          </cell>
          <cell r="D64">
            <v>230850</v>
          </cell>
          <cell r="E64">
            <v>22258.248219993602</v>
          </cell>
          <cell r="F64">
            <v>253108.24821999358</v>
          </cell>
          <cell r="G64">
            <v>0</v>
          </cell>
          <cell r="I64">
            <v>253108.24821999358</v>
          </cell>
          <cell r="K64">
            <v>12655.412410999679</v>
          </cell>
          <cell r="L64">
            <v>253108.24821999358</v>
          </cell>
          <cell r="M64">
            <v>159838</v>
          </cell>
          <cell r="N64">
            <v>0</v>
          </cell>
          <cell r="P64">
            <v>93270.248219993577</v>
          </cell>
          <cell r="Q64">
            <v>0</v>
          </cell>
          <cell r="R64">
            <v>93270.248219993577</v>
          </cell>
        </row>
        <row r="65">
          <cell r="A65">
            <v>1</v>
          </cell>
          <cell r="B65" t="str">
            <v>Zehra Hassan Ali Bana</v>
          </cell>
          <cell r="C65" t="str">
            <v>B98006</v>
          </cell>
          <cell r="D65">
            <v>66500</v>
          </cell>
          <cell r="E65">
            <v>4133.3030799999997</v>
          </cell>
          <cell r="F65">
            <v>70633.303079999998</v>
          </cell>
          <cell r="G65">
            <v>0</v>
          </cell>
          <cell r="H65">
            <v>0</v>
          </cell>
          <cell r="I65">
            <v>70633.303079999998</v>
          </cell>
          <cell r="J65">
            <v>20</v>
          </cell>
          <cell r="K65">
            <v>3531.6651539999998</v>
          </cell>
          <cell r="L65">
            <v>70633.303079999998</v>
          </cell>
          <cell r="M65">
            <v>47742</v>
          </cell>
          <cell r="N65">
            <v>22891</v>
          </cell>
          <cell r="P65">
            <v>0.30307999999786261</v>
          </cell>
          <cell r="Q65">
            <v>0</v>
          </cell>
          <cell r="R65">
            <v>0.30307999999786261</v>
          </cell>
        </row>
        <row r="66">
          <cell r="A66">
            <v>2</v>
          </cell>
          <cell r="B66" t="str">
            <v>Zehra Khan Mohd. Dhamji</v>
          </cell>
          <cell r="C66" t="str">
            <v>B98008</v>
          </cell>
          <cell r="D66">
            <v>54500</v>
          </cell>
          <cell r="E66">
            <v>4023.1391920000001</v>
          </cell>
          <cell r="F66">
            <v>58523.139192000002</v>
          </cell>
          <cell r="G66">
            <v>0</v>
          </cell>
          <cell r="H66">
            <v>0</v>
          </cell>
          <cell r="I66">
            <v>58523.139192000002</v>
          </cell>
          <cell r="J66">
            <v>20</v>
          </cell>
          <cell r="K66">
            <v>2926.1569595999999</v>
          </cell>
          <cell r="L66">
            <v>58523.139192000002</v>
          </cell>
          <cell r="M66">
            <v>39900</v>
          </cell>
          <cell r="P66">
            <v>18623.139192000002</v>
          </cell>
          <cell r="Q66">
            <v>0</v>
          </cell>
          <cell r="R66">
            <v>18623.139192000002</v>
          </cell>
        </row>
        <row r="67">
          <cell r="A67">
            <v>3</v>
          </cell>
          <cell r="B67" t="str">
            <v>Laila S. Khimani</v>
          </cell>
          <cell r="C67" t="str">
            <v>B98016</v>
          </cell>
          <cell r="D67">
            <v>81000</v>
          </cell>
          <cell r="E67">
            <v>6513.8596479999997</v>
          </cell>
          <cell r="F67">
            <v>87513.859647999998</v>
          </cell>
          <cell r="G67">
            <v>0</v>
          </cell>
          <cell r="H67">
            <v>0</v>
          </cell>
          <cell r="I67">
            <v>87513.859647999998</v>
          </cell>
          <cell r="J67">
            <v>20</v>
          </cell>
          <cell r="K67">
            <v>4375.6929823999999</v>
          </cell>
          <cell r="L67">
            <v>87513.859647999998</v>
          </cell>
          <cell r="M67">
            <v>67114</v>
          </cell>
          <cell r="N67">
            <v>20400</v>
          </cell>
          <cell r="P67">
            <v>0</v>
          </cell>
          <cell r="Q67">
            <v>-0.14035200000216719</v>
          </cell>
          <cell r="R67">
            <v>-0.14035200000216719</v>
          </cell>
        </row>
        <row r="68">
          <cell r="A68">
            <v>4</v>
          </cell>
          <cell r="B68" t="str">
            <v>Ajmal Khan</v>
          </cell>
          <cell r="C68" t="str">
            <v>B98027</v>
          </cell>
          <cell r="D68">
            <v>32500</v>
          </cell>
          <cell r="E68">
            <v>5349.190184</v>
          </cell>
          <cell r="F68">
            <v>37849.190183999999</v>
          </cell>
          <cell r="G68">
            <v>0</v>
          </cell>
          <cell r="H68">
            <v>0</v>
          </cell>
          <cell r="I68">
            <v>37849.190183999999</v>
          </cell>
          <cell r="J68">
            <v>20</v>
          </cell>
          <cell r="K68">
            <v>1892.4595092</v>
          </cell>
          <cell r="L68">
            <v>37849.190183999999</v>
          </cell>
          <cell r="M68">
            <v>0</v>
          </cell>
          <cell r="P68">
            <v>37849.190183999999</v>
          </cell>
          <cell r="Q68">
            <v>0</v>
          </cell>
          <cell r="R68">
            <v>37849.190183999999</v>
          </cell>
        </row>
        <row r="69">
          <cell r="A69" t="str">
            <v>CLASS OF 2000 - From Dec 31, 2000</v>
          </cell>
          <cell r="C69">
            <v>0</v>
          </cell>
          <cell r="D69">
            <v>234500</v>
          </cell>
          <cell r="E69">
            <v>20019.492104000001</v>
          </cell>
          <cell r="F69">
            <v>254519.492104</v>
          </cell>
          <cell r="G69">
            <v>0</v>
          </cell>
          <cell r="I69">
            <v>254519.492104</v>
          </cell>
          <cell r="K69">
            <v>12725.974605199999</v>
          </cell>
          <cell r="L69">
            <v>254519.492104</v>
          </cell>
          <cell r="M69">
            <v>154756</v>
          </cell>
          <cell r="N69">
            <v>43291</v>
          </cell>
          <cell r="P69">
            <v>56472.632455999999</v>
          </cell>
          <cell r="Q69">
            <v>-0.14035200000216719</v>
          </cell>
          <cell r="R69">
            <v>56472.492103999997</v>
          </cell>
        </row>
        <row r="70">
          <cell r="A70">
            <v>1</v>
          </cell>
          <cell r="B70" t="str">
            <v>Afshan Saleem Daredia</v>
          </cell>
          <cell r="C70" t="str">
            <v>B98024</v>
          </cell>
          <cell r="D70">
            <v>48000</v>
          </cell>
          <cell r="E70">
            <v>3862.1123052799994</v>
          </cell>
          <cell r="F70">
            <v>51862.112305279996</v>
          </cell>
          <cell r="G70">
            <v>0</v>
          </cell>
          <cell r="H70">
            <v>0</v>
          </cell>
          <cell r="I70">
            <v>51862.112305279996</v>
          </cell>
          <cell r="J70">
            <v>17</v>
          </cell>
          <cell r="K70">
            <v>2593.1056152639999</v>
          </cell>
          <cell r="L70">
            <v>44082.795459487999</v>
          </cell>
          <cell r="M70">
            <v>29646</v>
          </cell>
          <cell r="N70">
            <v>14306</v>
          </cell>
          <cell r="P70">
            <v>130.79545948799932</v>
          </cell>
          <cell r="Q70">
            <v>0</v>
          </cell>
          <cell r="R70">
            <v>7910.1123052799958</v>
          </cell>
        </row>
        <row r="71">
          <cell r="A71">
            <v>2</v>
          </cell>
          <cell r="B71" t="str">
            <v>Syeda Lubna Ghazal</v>
          </cell>
          <cell r="C71" t="str">
            <v>B99006</v>
          </cell>
          <cell r="D71">
            <v>91475</v>
          </cell>
          <cell r="E71">
            <v>8399.6118148799997</v>
          </cell>
          <cell r="F71">
            <v>99874.611814880001</v>
          </cell>
          <cell r="G71">
            <v>0</v>
          </cell>
          <cell r="H71">
            <v>0</v>
          </cell>
          <cell r="I71">
            <v>99874.611814880001</v>
          </cell>
          <cell r="J71">
            <v>17</v>
          </cell>
          <cell r="K71">
            <v>4993.7305907440004</v>
          </cell>
          <cell r="L71">
            <v>84893.420042648009</v>
          </cell>
          <cell r="M71">
            <v>38566</v>
          </cell>
          <cell r="N71">
            <v>4000</v>
          </cell>
          <cell r="P71">
            <v>42327.420042648009</v>
          </cell>
          <cell r="Q71">
            <v>0</v>
          </cell>
          <cell r="R71">
            <v>57308.611814880001</v>
          </cell>
        </row>
        <row r="72">
          <cell r="A72">
            <v>3</v>
          </cell>
          <cell r="B72" t="str">
            <v>Almas Karim Dawoodani</v>
          </cell>
          <cell r="C72" t="str">
            <v>B99007</v>
          </cell>
          <cell r="D72">
            <v>33950</v>
          </cell>
          <cell r="E72">
            <v>1955.5904</v>
          </cell>
          <cell r="F72">
            <v>35905.590400000001</v>
          </cell>
          <cell r="G72">
            <v>0</v>
          </cell>
          <cell r="H72">
            <v>0</v>
          </cell>
          <cell r="I72">
            <v>35905.590400000001</v>
          </cell>
          <cell r="J72">
            <v>17</v>
          </cell>
          <cell r="K72">
            <v>1795.27952</v>
          </cell>
          <cell r="L72">
            <v>30519.751840000001</v>
          </cell>
          <cell r="M72">
            <v>35906</v>
          </cell>
          <cell r="O72">
            <v>0</v>
          </cell>
          <cell r="P72">
            <v>0</v>
          </cell>
          <cell r="Q72">
            <v>-5386.2481599999992</v>
          </cell>
          <cell r="R72">
            <v>-0.40959999999904539</v>
          </cell>
        </row>
        <row r="73">
          <cell r="A73">
            <v>4</v>
          </cell>
          <cell r="B73" t="str">
            <v>Rozina Roshan Essani</v>
          </cell>
          <cell r="C73" t="str">
            <v>B99008</v>
          </cell>
          <cell r="D73">
            <v>20300</v>
          </cell>
          <cell r="E73">
            <v>760</v>
          </cell>
          <cell r="F73">
            <v>21060</v>
          </cell>
          <cell r="G73">
            <v>0</v>
          </cell>
          <cell r="H73">
            <v>0</v>
          </cell>
          <cell r="I73">
            <v>21060</v>
          </cell>
          <cell r="J73">
            <v>17</v>
          </cell>
          <cell r="K73">
            <v>1053</v>
          </cell>
          <cell r="L73">
            <v>17901</v>
          </cell>
          <cell r="M73">
            <v>21060</v>
          </cell>
          <cell r="P73">
            <v>0</v>
          </cell>
          <cell r="Q73">
            <v>-3159</v>
          </cell>
          <cell r="R73">
            <v>0</v>
          </cell>
        </row>
        <row r="74">
          <cell r="A74">
            <v>5</v>
          </cell>
          <cell r="B74" t="str">
            <v>Aftab Hussain Khan</v>
          </cell>
          <cell r="C74" t="str">
            <v>B99014</v>
          </cell>
          <cell r="D74">
            <v>69310</v>
          </cell>
          <cell r="E74">
            <v>3776.4300000000003</v>
          </cell>
          <cell r="F74">
            <v>73086.429999999993</v>
          </cell>
          <cell r="G74">
            <v>0</v>
          </cell>
          <cell r="H74">
            <v>0</v>
          </cell>
          <cell r="I74">
            <v>73086.429999999993</v>
          </cell>
          <cell r="J74">
            <v>17</v>
          </cell>
          <cell r="K74">
            <v>3654.3214999999996</v>
          </cell>
          <cell r="L74">
            <v>62123.465499999991</v>
          </cell>
          <cell r="M74">
            <v>73086</v>
          </cell>
          <cell r="P74">
            <v>0</v>
          </cell>
          <cell r="Q74">
            <v>-10962.534500000009</v>
          </cell>
          <cell r="R74">
            <v>0.42999999999301508</v>
          </cell>
        </row>
        <row r="75">
          <cell r="A75">
            <v>6</v>
          </cell>
          <cell r="B75" t="str">
            <v>Nusrat Khawaja</v>
          </cell>
          <cell r="C75" t="str">
            <v>B99015</v>
          </cell>
          <cell r="D75">
            <v>59500</v>
          </cell>
          <cell r="E75">
            <v>830</v>
          </cell>
          <cell r="F75">
            <v>60330</v>
          </cell>
          <cell r="G75">
            <v>0</v>
          </cell>
          <cell r="H75">
            <v>0</v>
          </cell>
          <cell r="I75">
            <v>60330</v>
          </cell>
          <cell r="J75">
            <v>17</v>
          </cell>
          <cell r="K75">
            <v>3016.5</v>
          </cell>
          <cell r="L75">
            <v>51280.5</v>
          </cell>
          <cell r="M75">
            <v>60330</v>
          </cell>
          <cell r="P75">
            <v>0</v>
          </cell>
          <cell r="Q75">
            <v>-9049.5</v>
          </cell>
          <cell r="R75">
            <v>0</v>
          </cell>
        </row>
        <row r="76">
          <cell r="A76">
            <v>7</v>
          </cell>
          <cell r="B76" t="str">
            <v xml:space="preserve">Shaneela S. Khawaja </v>
          </cell>
          <cell r="C76" t="str">
            <v>B99016</v>
          </cell>
          <cell r="D76">
            <v>134175</v>
          </cell>
          <cell r="E76">
            <v>7068.9436535200002</v>
          </cell>
          <cell r="F76">
            <v>141243.94365351999</v>
          </cell>
          <cell r="G76">
            <v>0</v>
          </cell>
          <cell r="H76">
            <v>0</v>
          </cell>
          <cell r="I76">
            <v>141243.94365351999</v>
          </cell>
          <cell r="J76">
            <v>17</v>
          </cell>
          <cell r="K76">
            <v>7062.197182676</v>
          </cell>
          <cell r="L76">
            <v>120057.352105492</v>
          </cell>
          <cell r="M76">
            <v>121265</v>
          </cell>
          <cell r="N76">
            <v>5000</v>
          </cell>
          <cell r="P76">
            <v>0</v>
          </cell>
          <cell r="Q76">
            <v>-6207.6478945080016</v>
          </cell>
          <cell r="R76">
            <v>14978.943653519993</v>
          </cell>
        </row>
        <row r="77">
          <cell r="A77">
            <v>8</v>
          </cell>
          <cell r="B77" t="str">
            <v>Rozina A. Memon</v>
          </cell>
          <cell r="C77" t="str">
            <v>B99018</v>
          </cell>
          <cell r="D77">
            <v>116175</v>
          </cell>
          <cell r="E77">
            <v>7791.6407125599999</v>
          </cell>
          <cell r="F77">
            <v>123966.64071255999</v>
          </cell>
          <cell r="G77">
            <v>0</v>
          </cell>
          <cell r="H77">
            <v>0</v>
          </cell>
          <cell r="I77">
            <v>123966.64071255999</v>
          </cell>
          <cell r="J77">
            <v>17</v>
          </cell>
          <cell r="K77">
            <v>6198.3320356280001</v>
          </cell>
          <cell r="L77">
            <v>105371.644605676</v>
          </cell>
          <cell r="M77">
            <v>85108</v>
          </cell>
          <cell r="N77">
            <v>25200</v>
          </cell>
          <cell r="P77">
            <v>0</v>
          </cell>
          <cell r="Q77">
            <v>-4936.3553943239967</v>
          </cell>
          <cell r="R77">
            <v>13658.640712559994</v>
          </cell>
        </row>
        <row r="78">
          <cell r="A78">
            <v>9</v>
          </cell>
          <cell r="B78" t="str">
            <v xml:space="preserve">Kahkashan Mughal </v>
          </cell>
          <cell r="C78" t="str">
            <v>B99020</v>
          </cell>
          <cell r="D78">
            <v>133700</v>
          </cell>
          <cell r="E78">
            <v>8058.109512</v>
          </cell>
          <cell r="F78">
            <v>141758.109512</v>
          </cell>
          <cell r="G78">
            <v>0</v>
          </cell>
          <cell r="H78">
            <v>0</v>
          </cell>
          <cell r="I78">
            <v>141758.109512</v>
          </cell>
          <cell r="J78">
            <v>17</v>
          </cell>
          <cell r="K78">
            <v>7087.9054755999996</v>
          </cell>
          <cell r="L78">
            <v>120494.39308519999</v>
          </cell>
          <cell r="M78">
            <v>115778</v>
          </cell>
          <cell r="N78">
            <v>25980</v>
          </cell>
          <cell r="P78">
            <v>0</v>
          </cell>
          <cell r="Q78">
            <v>-21263.60691480001</v>
          </cell>
          <cell r="R78">
            <v>0.1095119999954477</v>
          </cell>
        </row>
        <row r="79">
          <cell r="A79">
            <v>10</v>
          </cell>
          <cell r="B79" t="str">
            <v>Lubna Rizvi</v>
          </cell>
          <cell r="C79" t="str">
            <v>B99024</v>
          </cell>
          <cell r="D79">
            <v>33950</v>
          </cell>
          <cell r="E79">
            <v>1252</v>
          </cell>
          <cell r="F79">
            <v>35202</v>
          </cell>
          <cell r="G79">
            <v>0</v>
          </cell>
          <cell r="H79">
            <v>0</v>
          </cell>
          <cell r="I79">
            <v>35202</v>
          </cell>
          <cell r="J79">
            <v>17</v>
          </cell>
          <cell r="K79">
            <v>1760.1</v>
          </cell>
          <cell r="L79">
            <v>29921.699999999997</v>
          </cell>
          <cell r="M79">
            <v>35202</v>
          </cell>
          <cell r="P79">
            <v>0</v>
          </cell>
          <cell r="Q79">
            <v>-5280.3000000000029</v>
          </cell>
          <cell r="R79">
            <v>0</v>
          </cell>
        </row>
        <row r="80">
          <cell r="A80">
            <v>11</v>
          </cell>
          <cell r="B80" t="str">
            <v>Nadia Ismail Saifuddin</v>
          </cell>
          <cell r="C80" t="str">
            <v>B99026</v>
          </cell>
          <cell r="D80">
            <v>86950</v>
          </cell>
          <cell r="E80">
            <v>6944.1810116799998</v>
          </cell>
          <cell r="F80">
            <v>93894.181011680004</v>
          </cell>
          <cell r="G80">
            <v>0</v>
          </cell>
          <cell r="H80">
            <v>0</v>
          </cell>
          <cell r="I80">
            <v>93894.181011680004</v>
          </cell>
          <cell r="J80">
            <v>17</v>
          </cell>
          <cell r="K80">
            <v>4694.7090505840006</v>
          </cell>
          <cell r="L80">
            <v>79810.053859928012</v>
          </cell>
          <cell r="M80">
            <v>56063</v>
          </cell>
          <cell r="N80">
            <v>21144</v>
          </cell>
          <cell r="P80">
            <v>2603.0538599280117</v>
          </cell>
          <cell r="Q80">
            <v>0</v>
          </cell>
          <cell r="R80">
            <v>16687.181011680004</v>
          </cell>
        </row>
        <row r="81">
          <cell r="A81">
            <v>12</v>
          </cell>
          <cell r="B81" t="str">
            <v xml:space="preserve">Johan Peter </v>
          </cell>
          <cell r="C81" t="str">
            <v>B99028</v>
          </cell>
          <cell r="D81">
            <v>53950</v>
          </cell>
          <cell r="E81">
            <v>1968</v>
          </cell>
          <cell r="F81">
            <v>55918</v>
          </cell>
          <cell r="G81">
            <v>0</v>
          </cell>
          <cell r="H81">
            <v>0</v>
          </cell>
          <cell r="I81">
            <v>55918</v>
          </cell>
          <cell r="J81">
            <v>17</v>
          </cell>
          <cell r="K81">
            <v>2795.9</v>
          </cell>
          <cell r="L81">
            <v>47530.3</v>
          </cell>
          <cell r="M81">
            <v>55918</v>
          </cell>
          <cell r="P81">
            <v>0</v>
          </cell>
          <cell r="Q81">
            <v>-8387.6999999999971</v>
          </cell>
          <cell r="R81">
            <v>0</v>
          </cell>
        </row>
        <row r="82">
          <cell r="A82">
            <v>13</v>
          </cell>
          <cell r="B82" t="str">
            <v>Gul Muhammad Sanai</v>
          </cell>
          <cell r="C82" t="str">
            <v>B99029</v>
          </cell>
          <cell r="D82">
            <v>115700</v>
          </cell>
          <cell r="E82">
            <v>7070.6812319999999</v>
          </cell>
          <cell r="F82">
            <v>122770.681232</v>
          </cell>
          <cell r="G82">
            <v>0</v>
          </cell>
          <cell r="H82">
            <v>0</v>
          </cell>
          <cell r="I82">
            <v>122770.681232</v>
          </cell>
          <cell r="J82">
            <v>17</v>
          </cell>
          <cell r="K82">
            <v>6138.5340616000003</v>
          </cell>
          <cell r="L82">
            <v>104355.07904720001</v>
          </cell>
          <cell r="M82">
            <v>89687</v>
          </cell>
          <cell r="N82">
            <v>33084</v>
          </cell>
          <cell r="P82">
            <v>0</v>
          </cell>
          <cell r="Q82">
            <v>-18415.920952799992</v>
          </cell>
          <cell r="R82">
            <v>-0.31876799999736249</v>
          </cell>
        </row>
        <row r="83">
          <cell r="A83" t="str">
            <v>CLASS OF 2001 - From Dec 31, 2001</v>
          </cell>
          <cell r="D83">
            <v>997135</v>
          </cell>
          <cell r="E83">
            <v>59737.300641920003</v>
          </cell>
          <cell r="F83">
            <v>1056872.30064192</v>
          </cell>
          <cell r="G83">
            <v>0</v>
          </cell>
          <cell r="H83">
            <v>0</v>
          </cell>
          <cell r="I83">
            <v>1056872.30064192</v>
          </cell>
          <cell r="K83">
            <v>52843.615032096001</v>
          </cell>
          <cell r="L83">
            <v>898341.45554563205</v>
          </cell>
          <cell r="M83">
            <v>817615</v>
          </cell>
          <cell r="N83">
            <v>128714</v>
          </cell>
          <cell r="O83">
            <v>0</v>
          </cell>
          <cell r="P83">
            <v>45061.26936206402</v>
          </cell>
          <cell r="Q83">
            <v>-93048.813816432012</v>
          </cell>
          <cell r="R83">
            <v>110543.30064191998</v>
          </cell>
          <cell r="S83">
            <v>0</v>
          </cell>
        </row>
        <row r="84">
          <cell r="A84" t="str">
            <v>1</v>
          </cell>
          <cell r="B84" t="str">
            <v>Samina Gulzar</v>
          </cell>
          <cell r="C84" t="str">
            <v>B97012</v>
          </cell>
          <cell r="D84">
            <v>20500</v>
          </cell>
          <cell r="E84">
            <v>1615.5859096000002</v>
          </cell>
          <cell r="F84">
            <v>22115.585909599999</v>
          </cell>
          <cell r="G84">
            <v>0</v>
          </cell>
          <cell r="H84">
            <v>0</v>
          </cell>
          <cell r="I84">
            <v>22115.585909599999</v>
          </cell>
          <cell r="J84">
            <v>13</v>
          </cell>
          <cell r="K84">
            <v>1105.77929548</v>
          </cell>
          <cell r="L84">
            <v>14375.130841239999</v>
          </cell>
          <cell r="M84">
            <v>5165</v>
          </cell>
          <cell r="P84">
            <v>9210.1308412399994</v>
          </cell>
          <cell r="Q84">
            <v>0</v>
          </cell>
          <cell r="R84">
            <v>16950.585909599999</v>
          </cell>
          <cell r="S84">
            <v>0</v>
          </cell>
        </row>
        <row r="85">
          <cell r="A85">
            <v>2</v>
          </cell>
          <cell r="B85" t="str">
            <v>Nasreen Gulam Ali Alwani</v>
          </cell>
          <cell r="C85" t="str">
            <v>B99002</v>
          </cell>
          <cell r="D85">
            <v>42000</v>
          </cell>
          <cell r="E85">
            <v>3047.0991836800004</v>
          </cell>
          <cell r="F85">
            <v>45047.099183680002</v>
          </cell>
          <cell r="G85">
            <v>0</v>
          </cell>
          <cell r="H85">
            <v>0</v>
          </cell>
          <cell r="I85">
            <v>45047.099183680002</v>
          </cell>
          <cell r="J85">
            <v>13</v>
          </cell>
          <cell r="K85">
            <v>2252.3549591840001</v>
          </cell>
          <cell r="L85">
            <v>29280.614469392</v>
          </cell>
          <cell r="M85">
            <v>21200</v>
          </cell>
          <cell r="N85">
            <v>6500</v>
          </cell>
          <cell r="P85">
            <v>1580.6144693919996</v>
          </cell>
          <cell r="Q85">
            <v>0</v>
          </cell>
          <cell r="R85">
            <v>17347.099183680002</v>
          </cell>
        </row>
        <row r="86">
          <cell r="A86">
            <v>3</v>
          </cell>
          <cell r="B86" t="str">
            <v>Fatima Abdul Aziz Khan</v>
          </cell>
          <cell r="C86" t="str">
            <v>B99013</v>
          </cell>
          <cell r="D86">
            <v>42000</v>
          </cell>
          <cell r="E86">
            <v>1835.6531179199999</v>
          </cell>
          <cell r="F86">
            <v>43835.653117920003</v>
          </cell>
          <cell r="G86">
            <v>0</v>
          </cell>
          <cell r="H86">
            <v>0</v>
          </cell>
          <cell r="I86">
            <v>43835.653117920003</v>
          </cell>
          <cell r="J86">
            <v>13</v>
          </cell>
          <cell r="K86">
            <v>2191.7826558960001</v>
          </cell>
          <cell r="L86">
            <v>28493.174526647999</v>
          </cell>
          <cell r="M86">
            <v>36762</v>
          </cell>
          <cell r="N86">
            <v>6000</v>
          </cell>
          <cell r="P86">
            <v>0</v>
          </cell>
          <cell r="Q86">
            <v>-14268.825473352001</v>
          </cell>
          <cell r="R86">
            <v>1073.6531179200028</v>
          </cell>
        </row>
        <row r="87">
          <cell r="A87">
            <v>4</v>
          </cell>
          <cell r="B87" t="str">
            <v>Shamshad Begum Ali</v>
          </cell>
          <cell r="C87" t="str">
            <v>BSCN-00001</v>
          </cell>
          <cell r="D87">
            <v>143500</v>
          </cell>
          <cell r="E87">
            <v>8771.4666572799997</v>
          </cell>
          <cell r="F87">
            <v>152271.46665727999</v>
          </cell>
          <cell r="G87">
            <v>0</v>
          </cell>
          <cell r="H87">
            <v>0</v>
          </cell>
          <cell r="I87">
            <v>152271.46665727999</v>
          </cell>
          <cell r="J87">
            <v>13</v>
          </cell>
          <cell r="K87">
            <v>7613.5733328639999</v>
          </cell>
          <cell r="L87">
            <v>98976.453327231997</v>
          </cell>
          <cell r="M87">
            <v>82835</v>
          </cell>
          <cell r="N87">
            <v>48699</v>
          </cell>
          <cell r="P87">
            <v>0</v>
          </cell>
          <cell r="Q87">
            <v>-32557.546672768003</v>
          </cell>
          <cell r="R87">
            <v>20737.466657279991</v>
          </cell>
        </row>
        <row r="88">
          <cell r="A88">
            <v>5</v>
          </cell>
          <cell r="B88" t="str">
            <v>Farida Dhanani</v>
          </cell>
          <cell r="C88" t="str">
            <v>BSCN-00006</v>
          </cell>
          <cell r="D88">
            <v>46000</v>
          </cell>
          <cell r="E88">
            <v>1382.72</v>
          </cell>
          <cell r="F88">
            <v>47382.720000000001</v>
          </cell>
          <cell r="G88">
            <v>0</v>
          </cell>
          <cell r="H88">
            <v>0</v>
          </cell>
          <cell r="I88">
            <v>47382.720000000001</v>
          </cell>
          <cell r="J88">
            <v>13</v>
          </cell>
          <cell r="K88">
            <v>2369.136</v>
          </cell>
          <cell r="L88">
            <v>30798.768</v>
          </cell>
          <cell r="M88">
            <v>47383</v>
          </cell>
          <cell r="P88">
            <v>0</v>
          </cell>
          <cell r="Q88">
            <v>-16584.232</v>
          </cell>
          <cell r="R88">
            <v>-0.27999999999883585</v>
          </cell>
        </row>
        <row r="89">
          <cell r="A89">
            <v>6</v>
          </cell>
          <cell r="B89" t="str">
            <v>Saleema Gulzar</v>
          </cell>
          <cell r="C89" t="str">
            <v>BSCN-00008</v>
          </cell>
          <cell r="D89">
            <v>69500</v>
          </cell>
          <cell r="E89">
            <v>3449.7693279999994</v>
          </cell>
          <cell r="F89">
            <v>72949.769327999995</v>
          </cell>
          <cell r="G89">
            <v>0</v>
          </cell>
          <cell r="H89">
            <v>0</v>
          </cell>
          <cell r="I89">
            <v>72949.769327999995</v>
          </cell>
          <cell r="J89">
            <v>13</v>
          </cell>
          <cell r="K89">
            <v>3647.4884663999997</v>
          </cell>
          <cell r="L89">
            <v>47417.350063199992</v>
          </cell>
          <cell r="M89">
            <v>62463</v>
          </cell>
          <cell r="N89">
            <v>10487</v>
          </cell>
          <cell r="P89">
            <v>0</v>
          </cell>
          <cell r="Q89">
            <v>-25532.649936800008</v>
          </cell>
          <cell r="R89">
            <v>-0.23067200000514276</v>
          </cell>
        </row>
        <row r="90">
          <cell r="A90">
            <v>7</v>
          </cell>
          <cell r="B90" t="str">
            <v>Karima Karimi</v>
          </cell>
          <cell r="C90" t="str">
            <v>BSCN-00014</v>
          </cell>
          <cell r="D90">
            <v>73500</v>
          </cell>
          <cell r="E90">
            <v>5237.9031360000008</v>
          </cell>
          <cell r="F90">
            <v>78737.903136000008</v>
          </cell>
          <cell r="G90">
            <v>0</v>
          </cell>
          <cell r="H90">
            <v>0</v>
          </cell>
          <cell r="I90">
            <v>78737.903136000008</v>
          </cell>
          <cell r="J90">
            <v>13</v>
          </cell>
          <cell r="K90">
            <v>3936.8951568000002</v>
          </cell>
          <cell r="L90">
            <v>51179.637038400004</v>
          </cell>
          <cell r="M90">
            <v>30882</v>
          </cell>
          <cell r="N90">
            <v>16971</v>
          </cell>
          <cell r="P90">
            <v>3326.6370384000038</v>
          </cell>
          <cell r="Q90">
            <v>0</v>
          </cell>
          <cell r="R90">
            <v>30884.903136000008</v>
          </cell>
        </row>
        <row r="91">
          <cell r="A91">
            <v>8</v>
          </cell>
          <cell r="B91" t="str">
            <v>Humaira Waheed</v>
          </cell>
          <cell r="C91" t="str">
            <v>BSCN-00031</v>
          </cell>
          <cell r="D91">
            <v>17500</v>
          </cell>
          <cell r="E91">
            <v>752.86639999999989</v>
          </cell>
          <cell r="F91">
            <v>18252.866399999999</v>
          </cell>
          <cell r="G91">
            <v>0</v>
          </cell>
          <cell r="H91">
            <v>0</v>
          </cell>
          <cell r="I91">
            <v>18252.866399999999</v>
          </cell>
          <cell r="J91">
            <v>13</v>
          </cell>
          <cell r="K91">
            <v>912.6433199999999</v>
          </cell>
          <cell r="L91">
            <v>11864.363159999999</v>
          </cell>
          <cell r="M91">
            <v>18253</v>
          </cell>
          <cell r="P91">
            <v>0</v>
          </cell>
          <cell r="Q91">
            <v>-6388.636840000001</v>
          </cell>
          <cell r="R91">
            <v>-0.13360000000102445</v>
          </cell>
        </row>
        <row r="92">
          <cell r="A92">
            <v>9</v>
          </cell>
          <cell r="B92" t="str">
            <v>Veronica William</v>
          </cell>
          <cell r="C92" t="str">
            <v>BSCN-00033</v>
          </cell>
          <cell r="D92">
            <v>35000</v>
          </cell>
          <cell r="E92">
            <v>585.6508</v>
          </cell>
          <cell r="F92">
            <v>35585.650800000003</v>
          </cell>
          <cell r="G92">
            <v>0</v>
          </cell>
          <cell r="H92">
            <v>0</v>
          </cell>
          <cell r="I92">
            <v>35585.650800000003</v>
          </cell>
          <cell r="J92">
            <v>13</v>
          </cell>
          <cell r="K92">
            <v>1779.2825400000002</v>
          </cell>
          <cell r="L92">
            <v>23130.673020000002</v>
          </cell>
          <cell r="M92">
            <v>31500</v>
          </cell>
          <cell r="P92">
            <v>0</v>
          </cell>
          <cell r="Q92">
            <v>-8369.326979999998</v>
          </cell>
          <cell r="R92">
            <v>4085.6508000000031</v>
          </cell>
        </row>
        <row r="93">
          <cell r="A93" t="str">
            <v>CLASS OF 2002 - From Dec 31, 2002</v>
          </cell>
          <cell r="D93">
            <v>489500</v>
          </cell>
          <cell r="E93">
            <v>26678.71453248</v>
          </cell>
          <cell r="F93">
            <v>516178.71453247999</v>
          </cell>
          <cell r="G93">
            <v>0</v>
          </cell>
          <cell r="H93">
            <v>0</v>
          </cell>
          <cell r="I93">
            <v>516178.71453247999</v>
          </cell>
          <cell r="K93">
            <v>25808.935726624</v>
          </cell>
          <cell r="L93">
            <v>335516.164446112</v>
          </cell>
          <cell r="M93">
            <v>336443</v>
          </cell>
          <cell r="N93">
            <v>88657</v>
          </cell>
          <cell r="P93">
            <v>14117.382349032003</v>
          </cell>
          <cell r="Q93">
            <v>-103701.21790292002</v>
          </cell>
          <cell r="R93">
            <v>91078.714532479993</v>
          </cell>
          <cell r="S93">
            <v>0</v>
          </cell>
        </row>
        <row r="94">
          <cell r="A94">
            <v>1</v>
          </cell>
          <cell r="B94" t="str">
            <v>Parvin Roshan Ali</v>
          </cell>
          <cell r="C94" t="str">
            <v>BSCN01002</v>
          </cell>
          <cell r="D94">
            <v>81000</v>
          </cell>
          <cell r="E94">
            <v>4260.7467200000001</v>
          </cell>
          <cell r="F94">
            <v>85260.746719999996</v>
          </cell>
          <cell r="G94">
            <v>0</v>
          </cell>
          <cell r="H94">
            <v>0</v>
          </cell>
          <cell r="I94">
            <v>85260.746719999996</v>
          </cell>
          <cell r="J94">
            <v>9</v>
          </cell>
          <cell r="K94">
            <v>4263.0373359999994</v>
          </cell>
          <cell r="L94">
            <v>38367.336023999997</v>
          </cell>
          <cell r="M94">
            <v>27620</v>
          </cell>
          <cell r="N94">
            <v>57641</v>
          </cell>
          <cell r="P94">
            <v>0</v>
          </cell>
          <cell r="Q94">
            <v>-46893.663976000003</v>
          </cell>
          <cell r="R94">
            <v>-0.25328000000445172</v>
          </cell>
        </row>
        <row r="95">
          <cell r="A95">
            <v>2</v>
          </cell>
          <cell r="B95" t="str">
            <v>Imran Jan-e-Anjum</v>
          </cell>
          <cell r="C95" t="str">
            <v>BSCN01003</v>
          </cell>
          <cell r="D95">
            <v>106000</v>
          </cell>
          <cell r="E95">
            <v>7227.8295583999998</v>
          </cell>
          <cell r="F95">
            <v>113227.8295584</v>
          </cell>
          <cell r="G95">
            <v>0</v>
          </cell>
          <cell r="H95">
            <v>0</v>
          </cell>
          <cell r="I95">
            <v>113227.8295584</v>
          </cell>
          <cell r="J95">
            <v>9</v>
          </cell>
          <cell r="K95">
            <v>5661.3914779200004</v>
          </cell>
          <cell r="L95">
            <v>50952.523301280002</v>
          </cell>
          <cell r="M95">
            <v>37365</v>
          </cell>
          <cell r="N95">
            <v>14946</v>
          </cell>
          <cell r="P95">
            <v>0</v>
          </cell>
          <cell r="Q95">
            <v>-1358.4766987199982</v>
          </cell>
          <cell r="R95">
            <v>60916.829558400001</v>
          </cell>
        </row>
        <row r="96">
          <cell r="A96">
            <v>3</v>
          </cell>
          <cell r="B96" t="str">
            <v>Laila Badruddin Charania</v>
          </cell>
          <cell r="C96" t="str">
            <v>BSCN01005</v>
          </cell>
          <cell r="D96">
            <v>97500</v>
          </cell>
          <cell r="E96">
            <v>4521.6761263999997</v>
          </cell>
          <cell r="F96">
            <v>102021.67612639999</v>
          </cell>
          <cell r="G96">
            <v>0</v>
          </cell>
          <cell r="H96">
            <v>0</v>
          </cell>
          <cell r="I96">
            <v>102021.67612639999</v>
          </cell>
          <cell r="J96">
            <v>9</v>
          </cell>
          <cell r="K96">
            <v>5101.0838063199999</v>
          </cell>
          <cell r="L96">
            <v>45909.754256879998</v>
          </cell>
          <cell r="M96">
            <v>86916</v>
          </cell>
          <cell r="N96">
            <v>500</v>
          </cell>
          <cell r="P96">
            <v>0</v>
          </cell>
          <cell r="Q96">
            <v>-41506.245743120002</v>
          </cell>
          <cell r="R96">
            <v>14605.676126399994</v>
          </cell>
        </row>
        <row r="97">
          <cell r="A97">
            <v>4</v>
          </cell>
          <cell r="B97" t="str">
            <v>Shair Mohammad Hazara Noor Mohammad Hazara</v>
          </cell>
          <cell r="C97" t="str">
            <v>BSCN01014</v>
          </cell>
          <cell r="D97">
            <v>144663</v>
          </cell>
          <cell r="E97">
            <v>12019.140056640001</v>
          </cell>
          <cell r="F97">
            <v>156682.14005664</v>
          </cell>
          <cell r="G97">
            <v>0</v>
          </cell>
          <cell r="H97">
            <v>0</v>
          </cell>
          <cell r="I97">
            <v>156682.14005664</v>
          </cell>
          <cell r="J97">
            <v>9</v>
          </cell>
          <cell r="K97">
            <v>7834.107002832</v>
          </cell>
          <cell r="L97">
            <v>70506.963025488003</v>
          </cell>
          <cell r="M97">
            <v>0</v>
          </cell>
          <cell r="P97">
            <v>70506.963025488003</v>
          </cell>
          <cell r="Q97">
            <v>0</v>
          </cell>
          <cell r="R97">
            <v>156682.14005664</v>
          </cell>
        </row>
        <row r="98">
          <cell r="A98">
            <v>5</v>
          </cell>
          <cell r="B98" t="str">
            <v>Azmat Hakim Khan</v>
          </cell>
          <cell r="C98" t="str">
            <v>BSCN01016</v>
          </cell>
          <cell r="D98">
            <v>52500</v>
          </cell>
          <cell r="E98">
            <v>1168.7031999999999</v>
          </cell>
          <cell r="F98">
            <v>53668.703200000004</v>
          </cell>
          <cell r="G98">
            <v>0</v>
          </cell>
          <cell r="H98">
            <v>0</v>
          </cell>
          <cell r="I98">
            <v>53668.703200000004</v>
          </cell>
          <cell r="J98">
            <v>9</v>
          </cell>
          <cell r="K98">
            <v>2683.43516</v>
          </cell>
          <cell r="L98">
            <v>24150.916440000001</v>
          </cell>
          <cell r="M98">
            <v>42574</v>
          </cell>
          <cell r="N98">
            <v>11098</v>
          </cell>
          <cell r="O98">
            <v>-3</v>
          </cell>
          <cell r="P98">
            <v>0</v>
          </cell>
          <cell r="Q98">
            <v>-29518.083559999999</v>
          </cell>
          <cell r="R98">
            <v>-0.29679999999643769</v>
          </cell>
        </row>
        <row r="99">
          <cell r="A99">
            <v>6</v>
          </cell>
          <cell r="B99" t="str">
            <v>Shirin Yousuf Ali</v>
          </cell>
          <cell r="C99" t="str">
            <v>BSCN01020</v>
          </cell>
          <cell r="D99">
            <v>97300</v>
          </cell>
          <cell r="E99">
            <v>5880.1829583999997</v>
          </cell>
          <cell r="F99">
            <v>103180.18295839999</v>
          </cell>
          <cell r="G99">
            <v>0</v>
          </cell>
          <cell r="H99">
            <v>0</v>
          </cell>
          <cell r="I99">
            <v>103180.18295839999</v>
          </cell>
          <cell r="J99">
            <v>9</v>
          </cell>
          <cell r="K99">
            <v>5159.00914792</v>
          </cell>
          <cell r="L99">
            <v>46431.082331279998</v>
          </cell>
          <cell r="M99">
            <v>33860</v>
          </cell>
          <cell r="N99">
            <v>23898</v>
          </cell>
          <cell r="P99">
            <v>0</v>
          </cell>
          <cell r="Q99">
            <v>-11326.917668720002</v>
          </cell>
          <cell r="R99">
            <v>45422.182958399993</v>
          </cell>
        </row>
        <row r="100">
          <cell r="A100">
            <v>7</v>
          </cell>
          <cell r="B100" t="str">
            <v>Basnama Mastano</v>
          </cell>
          <cell r="C100" t="str">
            <v>BSCN01021</v>
          </cell>
          <cell r="D100">
            <v>164400</v>
          </cell>
          <cell r="E100">
            <v>10984.958699792001</v>
          </cell>
          <cell r="F100">
            <v>175384.95869979201</v>
          </cell>
          <cell r="G100">
            <v>0</v>
          </cell>
          <cell r="H100">
            <v>0</v>
          </cell>
          <cell r="I100">
            <v>175384.95869979201</v>
          </cell>
          <cell r="J100">
            <v>9</v>
          </cell>
          <cell r="K100">
            <v>8769.2479349896003</v>
          </cell>
          <cell r="L100">
            <v>78923.231414906404</v>
          </cell>
          <cell r="M100">
            <v>44250</v>
          </cell>
          <cell r="N100">
            <v>29135</v>
          </cell>
          <cell r="P100">
            <v>5538.2314149064041</v>
          </cell>
          <cell r="Q100">
            <v>0</v>
          </cell>
          <cell r="R100">
            <v>101999.95869979201</v>
          </cell>
        </row>
        <row r="101">
          <cell r="A101">
            <v>8</v>
          </cell>
          <cell r="B101" t="str">
            <v>Rozina Rajab Ali</v>
          </cell>
          <cell r="C101" t="str">
            <v>BSCN01025</v>
          </cell>
          <cell r="D101">
            <v>50000</v>
          </cell>
          <cell r="E101">
            <v>447.2</v>
          </cell>
          <cell r="F101">
            <v>50447.199999999997</v>
          </cell>
          <cell r="G101">
            <v>0</v>
          </cell>
          <cell r="H101">
            <v>0</v>
          </cell>
          <cell r="I101">
            <v>50447.199999999997</v>
          </cell>
          <cell r="J101">
            <v>9</v>
          </cell>
          <cell r="K101">
            <v>2522.3599999999997</v>
          </cell>
          <cell r="L101">
            <v>22701.239999999998</v>
          </cell>
          <cell r="M101">
            <v>50447</v>
          </cell>
          <cell r="P101">
            <v>0</v>
          </cell>
          <cell r="Q101">
            <v>-27745.760000000002</v>
          </cell>
          <cell r="R101">
            <v>0.19999999999708962</v>
          </cell>
        </row>
        <row r="102">
          <cell r="A102">
            <v>9</v>
          </cell>
          <cell r="B102" t="str">
            <v xml:space="preserve"> Shamim Abid Hussain Shah</v>
          </cell>
          <cell r="C102" t="str">
            <v>BSCN01027</v>
          </cell>
          <cell r="D102">
            <v>28000</v>
          </cell>
          <cell r="E102">
            <v>560</v>
          </cell>
          <cell r="F102">
            <v>28560</v>
          </cell>
          <cell r="G102">
            <v>0</v>
          </cell>
          <cell r="H102">
            <v>0</v>
          </cell>
          <cell r="I102">
            <v>28560</v>
          </cell>
          <cell r="J102">
            <v>9</v>
          </cell>
          <cell r="K102">
            <v>1428</v>
          </cell>
          <cell r="L102">
            <v>12852</v>
          </cell>
          <cell r="M102">
            <v>28560</v>
          </cell>
          <cell r="P102">
            <v>0</v>
          </cell>
          <cell r="Q102">
            <v>-15708</v>
          </cell>
          <cell r="R102">
            <v>0</v>
          </cell>
        </row>
        <row r="103">
          <cell r="A103">
            <v>10</v>
          </cell>
          <cell r="B103" t="str">
            <v>Rozmin Subzali</v>
          </cell>
          <cell r="C103" t="str">
            <v>BSCN01030</v>
          </cell>
          <cell r="D103">
            <v>74600</v>
          </cell>
          <cell r="E103">
            <v>4797.95010232</v>
          </cell>
          <cell r="F103">
            <v>79397.950102319999</v>
          </cell>
          <cell r="G103">
            <v>0</v>
          </cell>
          <cell r="H103">
            <v>0</v>
          </cell>
          <cell r="I103">
            <v>79397.950102319999</v>
          </cell>
          <cell r="J103">
            <v>9</v>
          </cell>
          <cell r="K103">
            <v>3969.897505116</v>
          </cell>
          <cell r="L103">
            <v>35729.077546043998</v>
          </cell>
          <cell r="M103">
            <v>20085</v>
          </cell>
          <cell r="N103">
            <v>23847</v>
          </cell>
          <cell r="P103">
            <v>0</v>
          </cell>
          <cell r="Q103">
            <v>-8202.9224539560018</v>
          </cell>
          <cell r="R103">
            <v>35465.950102319999</v>
          </cell>
        </row>
        <row r="104">
          <cell r="A104" t="str">
            <v>CLASS OF 2003 - From Dec 31, 2003</v>
          </cell>
          <cell r="D104">
            <v>895963</v>
          </cell>
          <cell r="E104">
            <v>51868.387421951993</v>
          </cell>
          <cell r="F104">
            <v>947831.38742195186</v>
          </cell>
          <cell r="G104">
            <v>0</v>
          </cell>
          <cell r="H104">
            <v>0</v>
          </cell>
          <cell r="I104">
            <v>947831.38742195186</v>
          </cell>
          <cell r="K104">
            <v>47391.569371097605</v>
          </cell>
          <cell r="L104">
            <v>426524.12433987838</v>
          </cell>
          <cell r="M104">
            <v>371677</v>
          </cell>
          <cell r="N104">
            <v>161065</v>
          </cell>
          <cell r="P104">
            <v>76045.194440394407</v>
          </cell>
          <cell r="Q104">
            <v>-182260.07010051602</v>
          </cell>
          <cell r="R104">
            <v>415092.38742195198</v>
          </cell>
          <cell r="S104">
            <v>0</v>
          </cell>
        </row>
        <row r="105">
          <cell r="A105">
            <v>1</v>
          </cell>
          <cell r="B105" t="str">
            <v>Shahroz Shoukat Ali</v>
          </cell>
          <cell r="C105" t="str">
            <v>BSCN02001</v>
          </cell>
          <cell r="D105">
            <v>101000</v>
          </cell>
          <cell r="E105">
            <v>5905.9716040000003</v>
          </cell>
          <cell r="F105">
            <v>106905.97160400001</v>
          </cell>
          <cell r="H105">
            <v>0</v>
          </cell>
          <cell r="I105">
            <v>106905.97160400001</v>
          </cell>
          <cell r="J105">
            <v>1</v>
          </cell>
          <cell r="K105">
            <v>5345.2985802000003</v>
          </cell>
          <cell r="L105">
            <v>5345.2985802000003</v>
          </cell>
          <cell r="M105">
            <v>6000</v>
          </cell>
          <cell r="N105">
            <v>6000</v>
          </cell>
          <cell r="P105">
            <v>0</v>
          </cell>
          <cell r="Q105">
            <v>-6654.7014197999997</v>
          </cell>
          <cell r="R105">
            <v>94905.971604000006</v>
          </cell>
        </row>
        <row r="106">
          <cell r="A106">
            <v>2</v>
          </cell>
          <cell r="B106" t="str">
            <v>Shirin Ahmed Bassaria</v>
          </cell>
          <cell r="C106" t="str">
            <v>BSCN02003</v>
          </cell>
          <cell r="D106">
            <v>80310</v>
          </cell>
          <cell r="E106">
            <v>4584.0806160000002</v>
          </cell>
          <cell r="F106">
            <v>84894.080616000007</v>
          </cell>
          <cell r="H106">
            <v>0</v>
          </cell>
          <cell r="I106">
            <v>84894.080616000007</v>
          </cell>
          <cell r="J106">
            <v>1</v>
          </cell>
          <cell r="K106">
            <v>4244.7040308000005</v>
          </cell>
          <cell r="L106">
            <v>4244.7040308000005</v>
          </cell>
          <cell r="M106">
            <v>0</v>
          </cell>
          <cell r="P106">
            <v>4244.7040308000005</v>
          </cell>
          <cell r="Q106">
            <v>0</v>
          </cell>
          <cell r="R106">
            <v>84894.080616000007</v>
          </cell>
        </row>
        <row r="107">
          <cell r="A107">
            <v>3</v>
          </cell>
          <cell r="B107" t="str">
            <v>Parveen Amir Ali Hajiyani</v>
          </cell>
          <cell r="C107" t="str">
            <v>BSCN02006</v>
          </cell>
          <cell r="D107">
            <v>52500</v>
          </cell>
          <cell r="E107">
            <v>2820.5</v>
          </cell>
          <cell r="F107">
            <v>55320.5</v>
          </cell>
          <cell r="H107">
            <v>0</v>
          </cell>
          <cell r="I107">
            <v>55320.5</v>
          </cell>
          <cell r="J107">
            <v>1</v>
          </cell>
          <cell r="K107">
            <v>2766.0250000000001</v>
          </cell>
          <cell r="L107">
            <v>2766.0250000000001</v>
          </cell>
          <cell r="M107">
            <v>2000</v>
          </cell>
          <cell r="P107">
            <v>766.02500000000009</v>
          </cell>
          <cell r="Q107">
            <v>0</v>
          </cell>
          <cell r="R107">
            <v>53320.5</v>
          </cell>
        </row>
        <row r="108">
          <cell r="A108">
            <v>4</v>
          </cell>
          <cell r="B108" t="str">
            <v>Tania Abdul Rehman Hooda</v>
          </cell>
          <cell r="C108" t="str">
            <v>BSCN02007</v>
          </cell>
          <cell r="D108">
            <v>92510</v>
          </cell>
          <cell r="E108">
            <v>5700.6492040000003</v>
          </cell>
          <cell r="F108">
            <v>98210.649204000001</v>
          </cell>
          <cell r="H108">
            <v>0</v>
          </cell>
          <cell r="I108">
            <v>98210.649204000001</v>
          </cell>
          <cell r="J108">
            <v>1</v>
          </cell>
          <cell r="K108">
            <v>4910.5324602000001</v>
          </cell>
          <cell r="L108">
            <v>4910.5324602000001</v>
          </cell>
          <cell r="M108">
            <v>0</v>
          </cell>
          <cell r="P108">
            <v>4910.5324602000001</v>
          </cell>
          <cell r="Q108">
            <v>0</v>
          </cell>
          <cell r="R108">
            <v>98210.649204000001</v>
          </cell>
        </row>
        <row r="109">
          <cell r="A109">
            <v>5</v>
          </cell>
          <cell r="B109" t="str">
            <v>Ambreen Abdul Aziz Jiwani</v>
          </cell>
          <cell r="C109" t="str">
            <v>BSCN02009</v>
          </cell>
          <cell r="D109">
            <v>103025</v>
          </cell>
          <cell r="E109">
            <v>2402.7496000000001</v>
          </cell>
          <cell r="F109">
            <v>105427.7496</v>
          </cell>
          <cell r="H109">
            <v>0</v>
          </cell>
          <cell r="I109">
            <v>105427.7496</v>
          </cell>
          <cell r="J109">
            <v>1</v>
          </cell>
          <cell r="K109">
            <v>5271.3874799999994</v>
          </cell>
          <cell r="L109">
            <v>5271.3874799999994</v>
          </cell>
          <cell r="M109">
            <v>56250</v>
          </cell>
          <cell r="N109">
            <v>49178</v>
          </cell>
          <cell r="P109">
            <v>0</v>
          </cell>
          <cell r="Q109">
            <v>-100156.61252</v>
          </cell>
          <cell r="R109">
            <v>-0.25040000000444707</v>
          </cell>
        </row>
        <row r="110">
          <cell r="A110">
            <v>6</v>
          </cell>
          <cell r="B110" t="str">
            <v>Munira Faiz Muhammad Jumani</v>
          </cell>
          <cell r="C110" t="str">
            <v>BSCN02011</v>
          </cell>
          <cell r="D110">
            <v>25500</v>
          </cell>
          <cell r="E110">
            <v>2102.0200800000002</v>
          </cell>
          <cell r="F110">
            <v>27602.020080000002</v>
          </cell>
          <cell r="H110">
            <v>0</v>
          </cell>
          <cell r="I110">
            <v>27602.020080000002</v>
          </cell>
          <cell r="J110">
            <v>1</v>
          </cell>
          <cell r="K110">
            <v>1380.1010040000001</v>
          </cell>
          <cell r="L110">
            <v>1380.1010040000001</v>
          </cell>
          <cell r="M110">
            <v>0</v>
          </cell>
          <cell r="P110">
            <v>1380.1010040000001</v>
          </cell>
          <cell r="Q110">
            <v>0</v>
          </cell>
          <cell r="R110">
            <v>27602.020080000002</v>
          </cell>
        </row>
        <row r="111">
          <cell r="A111">
            <v>7</v>
          </cell>
          <cell r="B111" t="str">
            <v>Karima Dostmohammad Badruddin Karim</v>
          </cell>
          <cell r="C111" t="str">
            <v>BSCN02012</v>
          </cell>
          <cell r="D111">
            <v>91550</v>
          </cell>
          <cell r="E111">
            <v>4855.492776</v>
          </cell>
          <cell r="F111">
            <v>96405.492775999999</v>
          </cell>
          <cell r="H111">
            <v>0</v>
          </cell>
          <cell r="I111">
            <v>96405.492775999999</v>
          </cell>
          <cell r="J111">
            <v>1</v>
          </cell>
          <cell r="K111">
            <v>4820.2746387999996</v>
          </cell>
          <cell r="L111">
            <v>4820.2746387999996</v>
          </cell>
          <cell r="M111">
            <v>7880</v>
          </cell>
          <cell r="P111">
            <v>0</v>
          </cell>
          <cell r="Q111">
            <v>-3059.7253612000004</v>
          </cell>
          <cell r="R111">
            <v>88525.492775999999</v>
          </cell>
        </row>
        <row r="112">
          <cell r="A112">
            <v>8</v>
          </cell>
          <cell r="B112" t="str">
            <v>Saima Sadruddin Khaddiwala</v>
          </cell>
          <cell r="C112" t="str">
            <v>BSCN02013</v>
          </cell>
          <cell r="D112">
            <v>53350</v>
          </cell>
          <cell r="E112">
            <v>906.6</v>
          </cell>
          <cell r="F112">
            <v>54256.6</v>
          </cell>
          <cell r="H112">
            <v>0</v>
          </cell>
          <cell r="I112">
            <v>54256.6</v>
          </cell>
          <cell r="J112">
            <v>1</v>
          </cell>
          <cell r="K112">
            <v>2712.83</v>
          </cell>
          <cell r="L112">
            <v>2712.83</v>
          </cell>
          <cell r="M112">
            <v>26737</v>
          </cell>
          <cell r="N112">
            <v>27520</v>
          </cell>
          <cell r="P112">
            <v>0</v>
          </cell>
          <cell r="Q112">
            <v>-51544.17</v>
          </cell>
          <cell r="R112">
            <v>-0.40000000000145519</v>
          </cell>
        </row>
        <row r="113">
          <cell r="A113">
            <v>9</v>
          </cell>
          <cell r="B113" t="str">
            <v>Zabunissa Badruddin Makani</v>
          </cell>
          <cell r="C113" t="str">
            <v>BSCN02019</v>
          </cell>
          <cell r="D113">
            <v>108000</v>
          </cell>
          <cell r="E113">
            <v>6909.4217919999992</v>
          </cell>
          <cell r="F113">
            <v>114909.42179199999</v>
          </cell>
          <cell r="H113">
            <v>0</v>
          </cell>
          <cell r="I113">
            <v>114909.42179199999</v>
          </cell>
          <cell r="J113">
            <v>1</v>
          </cell>
          <cell r="K113">
            <v>5745.4710895999997</v>
          </cell>
          <cell r="L113">
            <v>5745.4710895999997</v>
          </cell>
          <cell r="M113">
            <v>3892</v>
          </cell>
          <cell r="P113">
            <v>1853.4710895999997</v>
          </cell>
          <cell r="Q113">
            <v>0</v>
          </cell>
          <cell r="R113">
            <v>111017.42179199999</v>
          </cell>
        </row>
        <row r="114">
          <cell r="A114">
            <v>10</v>
          </cell>
          <cell r="B114" t="str">
            <v>Saima Abdul Aziz Sachwani</v>
          </cell>
          <cell r="C114" t="str">
            <v>BSCN02025</v>
          </cell>
          <cell r="D114">
            <v>111060</v>
          </cell>
          <cell r="E114">
            <v>5805.6482159999996</v>
          </cell>
          <cell r="F114">
            <v>116865.648216</v>
          </cell>
          <cell r="H114">
            <v>0</v>
          </cell>
          <cell r="I114">
            <v>116865.648216</v>
          </cell>
          <cell r="J114">
            <v>1</v>
          </cell>
          <cell r="K114">
            <v>5843.2824108000004</v>
          </cell>
          <cell r="L114">
            <v>5843.2824108000004</v>
          </cell>
          <cell r="M114">
            <v>14265</v>
          </cell>
          <cell r="P114">
            <v>0</v>
          </cell>
          <cell r="Q114">
            <v>-8421.7175891999996</v>
          </cell>
          <cell r="R114">
            <v>102600.648216</v>
          </cell>
        </row>
        <row r="115">
          <cell r="A115">
            <v>11</v>
          </cell>
          <cell r="B115" t="str">
            <v>Erum Akber Ali Sharif</v>
          </cell>
          <cell r="C115" t="str">
            <v>BSCN02027</v>
          </cell>
          <cell r="D115">
            <v>109260</v>
          </cell>
          <cell r="E115">
            <v>5118.4866160000001</v>
          </cell>
          <cell r="F115">
            <v>114378.48661599999</v>
          </cell>
          <cell r="H115">
            <v>0</v>
          </cell>
          <cell r="I115">
            <v>114378.48661599999</v>
          </cell>
          <cell r="J115">
            <v>1</v>
          </cell>
          <cell r="K115">
            <v>5718.9243307999996</v>
          </cell>
          <cell r="L115">
            <v>5718.9243307999996</v>
          </cell>
          <cell r="M115">
            <v>14214</v>
          </cell>
          <cell r="N115">
            <v>33166</v>
          </cell>
          <cell r="P115">
            <v>0</v>
          </cell>
          <cell r="Q115">
            <v>-41661.0756692</v>
          </cell>
          <cell r="R115">
            <v>66998.486615999995</v>
          </cell>
        </row>
        <row r="116">
          <cell r="A116" t="str">
            <v>CLASS OF 2004 - From Dec 31, 2005</v>
          </cell>
          <cell r="D116">
            <v>928065</v>
          </cell>
          <cell r="E116">
            <v>47111.620504000006</v>
          </cell>
          <cell r="F116">
            <v>975176.62050399987</v>
          </cell>
          <cell r="G116">
            <v>0</v>
          </cell>
          <cell r="H116">
            <v>0</v>
          </cell>
          <cell r="I116">
            <v>975176.62050399987</v>
          </cell>
          <cell r="K116">
            <v>48758.831025200001</v>
          </cell>
          <cell r="L116">
            <v>48758.831025200001</v>
          </cell>
          <cell r="M116">
            <v>131238</v>
          </cell>
          <cell r="N116">
            <v>115864</v>
          </cell>
          <cell r="P116">
            <v>13154.833584600001</v>
          </cell>
          <cell r="Q116">
            <v>-211498.00255939999</v>
          </cell>
          <cell r="R116">
            <v>728074.62050399987</v>
          </cell>
          <cell r="S116">
            <v>0</v>
          </cell>
        </row>
        <row r="117">
          <cell r="A117">
            <v>1</v>
          </cell>
          <cell r="B117" t="str">
            <v>Azmina Shahnool Sikander Ali Khowaja</v>
          </cell>
          <cell r="C117" t="str">
            <v>BSCN02015</v>
          </cell>
          <cell r="D117">
            <v>165725</v>
          </cell>
          <cell r="E117">
            <v>10338.604336</v>
          </cell>
          <cell r="F117">
            <v>176063.60433599999</v>
          </cell>
          <cell r="G117">
            <v>0</v>
          </cell>
          <cell r="I117">
            <v>176063.60433599999</v>
          </cell>
          <cell r="M117">
            <v>0</v>
          </cell>
          <cell r="P117">
            <v>0</v>
          </cell>
          <cell r="Q117">
            <v>0</v>
          </cell>
          <cell r="R117">
            <v>176063.60433599999</v>
          </cell>
        </row>
        <row r="118">
          <cell r="A118">
            <v>2</v>
          </cell>
          <cell r="B118" t="str">
            <v>Hashmi Farida Shah</v>
          </cell>
          <cell r="C118" t="str">
            <v>BSCN03007</v>
          </cell>
          <cell r="D118">
            <v>158445</v>
          </cell>
          <cell r="E118">
            <v>6438.4202400000004</v>
          </cell>
          <cell r="F118">
            <v>164883.42024000001</v>
          </cell>
          <cell r="G118">
            <v>0</v>
          </cell>
          <cell r="I118">
            <v>164883.42024000001</v>
          </cell>
          <cell r="M118">
            <v>0</v>
          </cell>
          <cell r="P118">
            <v>0</v>
          </cell>
          <cell r="Q118">
            <v>0</v>
          </cell>
          <cell r="R118">
            <v>164883.42024000001</v>
          </cell>
        </row>
        <row r="119">
          <cell r="A119">
            <v>3</v>
          </cell>
          <cell r="B119" t="str">
            <v>Yasmin.A. Hashwani</v>
          </cell>
          <cell r="C119" t="str">
            <v>BSCN03008</v>
          </cell>
          <cell r="D119">
            <v>41563</v>
          </cell>
          <cell r="E119">
            <v>381.26</v>
          </cell>
          <cell r="F119">
            <v>41944.26</v>
          </cell>
          <cell r="G119">
            <v>0</v>
          </cell>
          <cell r="I119">
            <v>41944.26</v>
          </cell>
          <cell r="M119">
            <v>0</v>
          </cell>
          <cell r="N119">
            <v>22500</v>
          </cell>
          <cell r="P119">
            <v>0</v>
          </cell>
          <cell r="Q119">
            <v>-22500</v>
          </cell>
          <cell r="R119">
            <v>19444.260000000002</v>
          </cell>
        </row>
        <row r="120">
          <cell r="A120">
            <v>4</v>
          </cell>
          <cell r="B120" t="str">
            <v>Nadya Riaz Jindani</v>
          </cell>
          <cell r="C120" t="str">
            <v>BSCN03010</v>
          </cell>
          <cell r="D120">
            <v>40250</v>
          </cell>
          <cell r="E120">
            <v>1340.5</v>
          </cell>
          <cell r="F120">
            <v>41590.5</v>
          </cell>
          <cell r="G120">
            <v>0</v>
          </cell>
          <cell r="I120">
            <v>41590.5</v>
          </cell>
          <cell r="M120">
            <v>0</v>
          </cell>
          <cell r="P120">
            <v>0</v>
          </cell>
          <cell r="Q120">
            <v>0</v>
          </cell>
          <cell r="R120">
            <v>41590.5</v>
          </cell>
        </row>
        <row r="121">
          <cell r="A121">
            <v>5</v>
          </cell>
          <cell r="B121" t="str">
            <v xml:space="preserve">Amber Qurban Ali Khowaja </v>
          </cell>
          <cell r="C121" t="str">
            <v>BSCN03015</v>
          </cell>
          <cell r="D121">
            <v>132405</v>
          </cell>
          <cell r="E121">
            <v>2357.1120000000001</v>
          </cell>
          <cell r="F121">
            <v>134762.11199999999</v>
          </cell>
          <cell r="G121">
            <v>0</v>
          </cell>
          <cell r="I121">
            <v>134762.11199999999</v>
          </cell>
          <cell r="M121">
            <v>0</v>
          </cell>
          <cell r="N121">
            <v>134762</v>
          </cell>
          <cell r="P121">
            <v>0</v>
          </cell>
          <cell r="Q121">
            <v>-134762</v>
          </cell>
          <cell r="R121">
            <v>0.11199999999371357</v>
          </cell>
        </row>
        <row r="122">
          <cell r="A122">
            <v>6</v>
          </cell>
          <cell r="B122" t="str">
            <v xml:space="preserve">Anila Amir Ali Noorani </v>
          </cell>
          <cell r="C122" t="str">
            <v>BSCN03027</v>
          </cell>
          <cell r="D122">
            <v>52500</v>
          </cell>
          <cell r="E122">
            <v>2807.58</v>
          </cell>
          <cell r="F122">
            <v>55307.58</v>
          </cell>
          <cell r="G122">
            <v>0</v>
          </cell>
          <cell r="I122">
            <v>55307.58</v>
          </cell>
          <cell r="M122">
            <v>0</v>
          </cell>
          <cell r="N122">
            <v>4686</v>
          </cell>
          <cell r="P122">
            <v>0</v>
          </cell>
          <cell r="Q122">
            <v>-4686</v>
          </cell>
          <cell r="R122">
            <v>50621.58</v>
          </cell>
        </row>
        <row r="123">
          <cell r="A123">
            <v>7</v>
          </cell>
          <cell r="B123" t="str">
            <v xml:space="preserve">Khairunnisa Nadeem </v>
          </cell>
          <cell r="C123" t="str">
            <v>BSCN03031</v>
          </cell>
          <cell r="D123">
            <v>107625</v>
          </cell>
          <cell r="E123">
            <v>4029.3</v>
          </cell>
          <cell r="F123">
            <v>111654.3</v>
          </cell>
          <cell r="G123">
            <v>0</v>
          </cell>
          <cell r="I123">
            <v>111654.3</v>
          </cell>
          <cell r="M123">
            <v>0</v>
          </cell>
          <cell r="P123">
            <v>0</v>
          </cell>
          <cell r="Q123">
            <v>0</v>
          </cell>
          <cell r="R123">
            <v>111654.3</v>
          </cell>
        </row>
        <row r="124">
          <cell r="A124">
            <v>8</v>
          </cell>
          <cell r="B124" t="str">
            <v>Mumtaz Jannat Ali</v>
          </cell>
          <cell r="C124" t="str">
            <v>BSCN03033</v>
          </cell>
          <cell r="D124">
            <v>17010</v>
          </cell>
          <cell r="E124">
            <v>687.20399999999995</v>
          </cell>
          <cell r="F124">
            <v>17697.204000000002</v>
          </cell>
          <cell r="G124">
            <v>0</v>
          </cell>
          <cell r="I124">
            <v>17697.204000000002</v>
          </cell>
          <cell r="M124">
            <v>0</v>
          </cell>
          <cell r="P124">
            <v>0</v>
          </cell>
          <cell r="Q124">
            <v>0</v>
          </cell>
          <cell r="R124">
            <v>17697.204000000002</v>
          </cell>
        </row>
        <row r="125">
          <cell r="A125">
            <v>9</v>
          </cell>
          <cell r="B125" t="str">
            <v xml:space="preserve">Mehtab Sikander Khan </v>
          </cell>
          <cell r="C125" t="str">
            <v>BSCN03036</v>
          </cell>
          <cell r="D125">
            <v>80500</v>
          </cell>
          <cell r="E125">
            <v>3071.15</v>
          </cell>
          <cell r="F125">
            <v>83571.149999999994</v>
          </cell>
          <cell r="G125">
            <v>0</v>
          </cell>
          <cell r="I125">
            <v>83571.149999999994</v>
          </cell>
          <cell r="M125">
            <v>0</v>
          </cell>
          <cell r="P125">
            <v>0</v>
          </cell>
          <cell r="Q125">
            <v>0</v>
          </cell>
          <cell r="R125">
            <v>83571.149999999994</v>
          </cell>
        </row>
        <row r="126">
          <cell r="A126">
            <v>10</v>
          </cell>
          <cell r="B126" t="str">
            <v>Zehra Habib Tharwani</v>
          </cell>
          <cell r="C126" t="str">
            <v>BSCN03039</v>
          </cell>
          <cell r="D126">
            <v>52500</v>
          </cell>
          <cell r="E126">
            <v>2511.15</v>
          </cell>
          <cell r="F126">
            <v>55011.15</v>
          </cell>
          <cell r="G126">
            <v>0</v>
          </cell>
          <cell r="I126">
            <v>55011.15</v>
          </cell>
          <cell r="M126">
            <v>0</v>
          </cell>
          <cell r="P126">
            <v>0</v>
          </cell>
          <cell r="Q126">
            <v>0</v>
          </cell>
          <cell r="R126">
            <v>55011.15</v>
          </cell>
        </row>
        <row r="127">
          <cell r="A127" t="str">
            <v>CLASS OF 2005 - From Dec 31, 2006</v>
          </cell>
          <cell r="D127">
            <v>848523</v>
          </cell>
          <cell r="E127">
            <v>33962.280576000005</v>
          </cell>
          <cell r="F127">
            <v>882485.28057600011</v>
          </cell>
          <cell r="G127">
            <v>0</v>
          </cell>
          <cell r="H127">
            <v>0</v>
          </cell>
          <cell r="I127">
            <v>882485.28057600011</v>
          </cell>
          <cell r="J127">
            <v>0</v>
          </cell>
          <cell r="K127">
            <v>0</v>
          </cell>
          <cell r="L127">
            <v>0</v>
          </cell>
          <cell r="M127">
            <v>0</v>
          </cell>
          <cell r="N127">
            <v>161948</v>
          </cell>
          <cell r="O127">
            <v>0</v>
          </cell>
          <cell r="P127">
            <v>0</v>
          </cell>
          <cell r="Q127">
            <v>-161948</v>
          </cell>
          <cell r="R127">
            <v>720537.28057600011</v>
          </cell>
        </row>
        <row r="128">
          <cell r="A128">
            <v>1</v>
          </cell>
          <cell r="B128" t="str">
            <v>Umme -e-Kulsum</v>
          </cell>
          <cell r="C128" t="str">
            <v>BSCN04003</v>
          </cell>
          <cell r="D128">
            <v>72225</v>
          </cell>
          <cell r="E128">
            <v>2321.3000000000002</v>
          </cell>
          <cell r="F128">
            <v>74546.3</v>
          </cell>
          <cell r="G128">
            <v>43840</v>
          </cell>
          <cell r="I128">
            <v>118386.3</v>
          </cell>
          <cell r="P128">
            <v>0</v>
          </cell>
          <cell r="R128">
            <v>118386.3</v>
          </cell>
          <cell r="S128">
            <v>0</v>
          </cell>
        </row>
        <row r="129">
          <cell r="A129">
            <v>2</v>
          </cell>
          <cell r="B129" t="str">
            <v>FatimaGohar Ayoub</v>
          </cell>
          <cell r="C129" t="str">
            <v>BSCN04006</v>
          </cell>
          <cell r="D129">
            <v>55125</v>
          </cell>
          <cell r="E129">
            <v>1929.5</v>
          </cell>
          <cell r="F129">
            <v>57054.5</v>
          </cell>
          <cell r="G129">
            <v>41350</v>
          </cell>
          <cell r="I129">
            <v>98404.5</v>
          </cell>
          <cell r="P129">
            <v>0</v>
          </cell>
          <cell r="R129">
            <v>98404.5</v>
          </cell>
        </row>
        <row r="130">
          <cell r="A130">
            <v>3</v>
          </cell>
          <cell r="B130" t="str">
            <v xml:space="preserve">Shahina Ayub </v>
          </cell>
          <cell r="C130" t="str">
            <v>BSCN04007</v>
          </cell>
          <cell r="D130">
            <v>72225</v>
          </cell>
          <cell r="E130">
            <v>2321.3000000000002</v>
          </cell>
          <cell r="F130">
            <v>74546.3</v>
          </cell>
          <cell r="G130">
            <v>43840</v>
          </cell>
          <cell r="I130">
            <v>118386.3</v>
          </cell>
          <cell r="P130">
            <v>0</v>
          </cell>
          <cell r="R130">
            <v>118386.3</v>
          </cell>
        </row>
        <row r="131">
          <cell r="A131">
            <v>4</v>
          </cell>
          <cell r="B131" t="str">
            <v>Shahida begum Nazar</v>
          </cell>
          <cell r="C131" t="str">
            <v>BSCN04025</v>
          </cell>
          <cell r="D131">
            <v>81165</v>
          </cell>
          <cell r="E131">
            <v>2500.1</v>
          </cell>
          <cell r="F131">
            <v>83665.100000000006</v>
          </cell>
          <cell r="G131">
            <v>43840</v>
          </cell>
          <cell r="I131">
            <v>127505.1</v>
          </cell>
          <cell r="P131">
            <v>0</v>
          </cell>
          <cell r="R131">
            <v>127505.1</v>
          </cell>
        </row>
        <row r="132">
          <cell r="A132">
            <v>5</v>
          </cell>
          <cell r="B132" t="str">
            <v>Sobia Parveen Abdul Rashid</v>
          </cell>
          <cell r="C132" t="str">
            <v>BSCN04028</v>
          </cell>
          <cell r="D132">
            <v>81165</v>
          </cell>
          <cell r="E132">
            <v>2500.1</v>
          </cell>
          <cell r="F132">
            <v>83665.100000000006</v>
          </cell>
          <cell r="G132">
            <v>43840</v>
          </cell>
          <cell r="I132">
            <v>127505.1</v>
          </cell>
          <cell r="P132">
            <v>0</v>
          </cell>
          <cell r="R132">
            <v>127505.1</v>
          </cell>
        </row>
        <row r="133">
          <cell r="A133">
            <v>6</v>
          </cell>
          <cell r="B133" t="str">
            <v>Zeenat Amrali Keswani</v>
          </cell>
          <cell r="C133" t="str">
            <v>BSCN03013</v>
          </cell>
          <cell r="D133">
            <v>44310</v>
          </cell>
          <cell r="E133">
            <v>1790.124</v>
          </cell>
          <cell r="F133">
            <v>46100.124000000003</v>
          </cell>
          <cell r="G133">
            <v>0</v>
          </cell>
          <cell r="I133">
            <v>46100.124000000003</v>
          </cell>
          <cell r="P133">
            <v>0</v>
          </cell>
          <cell r="R133">
            <v>46100.124000000003</v>
          </cell>
        </row>
        <row r="134">
          <cell r="A134">
            <v>7</v>
          </cell>
          <cell r="B134" t="str">
            <v>Navroz Bibi Hazir</v>
          </cell>
          <cell r="C134" t="str">
            <v>BSCN04030</v>
          </cell>
          <cell r="D134">
            <v>81165</v>
          </cell>
          <cell r="E134">
            <v>2500.1</v>
          </cell>
          <cell r="F134">
            <v>83665.100000000006</v>
          </cell>
          <cell r="G134">
            <v>43840</v>
          </cell>
          <cell r="I134">
            <v>127505.1</v>
          </cell>
          <cell r="P134">
            <v>0</v>
          </cell>
          <cell r="R134">
            <v>127505.1</v>
          </cell>
        </row>
        <row r="135">
          <cell r="A135">
            <v>8</v>
          </cell>
          <cell r="B135" t="str">
            <v>Anita Ashiq Ali</v>
          </cell>
          <cell r="C135" t="str">
            <v>BSCN04032</v>
          </cell>
          <cell r="D135">
            <v>41300</v>
          </cell>
          <cell r="E135">
            <v>826</v>
          </cell>
          <cell r="F135">
            <v>42126</v>
          </cell>
          <cell r="G135">
            <v>0</v>
          </cell>
          <cell r="I135">
            <v>42126</v>
          </cell>
          <cell r="P135">
            <v>0</v>
          </cell>
          <cell r="R135">
            <v>42126</v>
          </cell>
        </row>
        <row r="136">
          <cell r="A136" t="str">
            <v>CLASS OF 2006 - From Dec 31, 2007</v>
          </cell>
          <cell r="D136">
            <v>528680</v>
          </cell>
          <cell r="E136">
            <v>16688.524000000001</v>
          </cell>
          <cell r="F136">
            <v>545368.52399999998</v>
          </cell>
          <cell r="G136">
            <v>260550</v>
          </cell>
          <cell r="H136">
            <v>0</v>
          </cell>
          <cell r="I136">
            <v>805918.52399999986</v>
          </cell>
          <cell r="K136">
            <v>0</v>
          </cell>
          <cell r="L136">
            <v>0</v>
          </cell>
          <cell r="M136">
            <v>0</v>
          </cell>
          <cell r="N136">
            <v>0</v>
          </cell>
          <cell r="O136">
            <v>0</v>
          </cell>
          <cell r="P136">
            <v>0</v>
          </cell>
          <cell r="Q136">
            <v>0</v>
          </cell>
          <cell r="R136">
            <v>805918.52399999986</v>
          </cell>
        </row>
        <row r="137">
          <cell r="A137">
            <v>110</v>
          </cell>
          <cell r="B137" t="str">
            <v>TOTAL</v>
          </cell>
          <cell r="D137">
            <v>6638586.1699999999</v>
          </cell>
          <cell r="E137">
            <v>546965.91752459446</v>
          </cell>
          <cell r="F137">
            <v>7185552.0875245957</v>
          </cell>
          <cell r="G137">
            <v>260550</v>
          </cell>
          <cell r="H137">
            <v>0</v>
          </cell>
          <cell r="I137">
            <v>7446102.0875245957</v>
          </cell>
          <cell r="K137">
            <v>287884.91414742963</v>
          </cell>
          <cell r="L137">
            <v>3970779.8352050656</v>
          </cell>
          <cell r="M137">
            <v>2999730.2</v>
          </cell>
          <cell r="N137">
            <v>701539</v>
          </cell>
          <cell r="O137">
            <v>-1.5</v>
          </cell>
          <cell r="P137">
            <v>1021968.8609400042</v>
          </cell>
          <cell r="Q137">
            <v>-752458.38641331648</v>
          </cell>
          <cell r="R137">
            <v>3744833.9765203926</v>
          </cell>
          <cell r="S13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Revised"/>
      <sheetName val="CCP 05"/>
      <sheetName val="base sheet"/>
      <sheetName val="Depreciation"/>
      <sheetName val="BS"/>
      <sheetName val="PL"/>
      <sheetName val="TB"/>
      <sheetName val="capex"/>
      <sheetName val="Investments"/>
      <sheetName val="budget"/>
      <sheetName val="CCP 04"/>
      <sheetName val="sales"/>
      <sheetName val="COGS"/>
      <sheetName val="COMP OF BUDGET"/>
      <sheetName val="annexure"/>
      <sheetName val="revised production sch june18"/>
      <sheetName val="Production"/>
      <sheetName val="Cotton"/>
      <sheetName val="July 03"/>
      <sheetName val="Aug 03"/>
      <sheetName val="Sept 03"/>
      <sheetName val="Oct 03"/>
      <sheetName val="Nov 03"/>
      <sheetName val="Dec 03"/>
      <sheetName val="Jan 04"/>
      <sheetName val="Feb 04"/>
      <sheetName val="Mar 04"/>
      <sheetName val="Apr 04"/>
      <sheetName val="May 04"/>
      <sheetName val="Jun 04"/>
      <sheetName val="P &amp; L for scenarios"/>
      <sheetName val="Sheet2"/>
      <sheetName val="RiskSim Summary 1"/>
      <sheetName val="Regression results"/>
      <sheetName val="Regression "/>
      <sheetName val="Budget vs actual"/>
      <sheetName val="break even (1)"/>
      <sheetName val="scenario 1"/>
      <sheetName val="what if sheet"/>
      <sheetName val="balance Sheet"/>
      <sheetName val="Sheet1"/>
      <sheetName val="Sheet3"/>
      <sheetName val="AC-CODES"/>
      <sheetName val="INCOME 2004"/>
      <sheetName val="Cash Flow  HOH"/>
      <sheetName val="12"/>
      <sheetName val="Links"/>
      <sheetName val="FundsNW"/>
      <sheetName val="GP Analysis"/>
      <sheetName val="POWER"/>
      <sheetName val="Macro1"/>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ow r="2">
          <cell r="B2">
            <v>-47484930.867525369</v>
          </cell>
          <cell r="I2">
            <v>-60000000</v>
          </cell>
          <cell r="J2">
            <v>0</v>
          </cell>
        </row>
        <row r="3">
          <cell r="B3">
            <v>-5312348.103807535</v>
          </cell>
          <cell r="I3">
            <v>-50000000</v>
          </cell>
          <cell r="J3">
            <v>2</v>
          </cell>
        </row>
        <row r="4">
          <cell r="B4">
            <v>-11832872.255787458</v>
          </cell>
          <cell r="I4">
            <v>-40000000</v>
          </cell>
          <cell r="J4">
            <v>19</v>
          </cell>
        </row>
        <row r="5">
          <cell r="B5">
            <v>7170843.8065362908</v>
          </cell>
          <cell r="I5">
            <v>-30000000</v>
          </cell>
          <cell r="J5">
            <v>34</v>
          </cell>
        </row>
        <row r="6">
          <cell r="B6">
            <v>-26722653.668225911</v>
          </cell>
          <cell r="I6">
            <v>-20000000</v>
          </cell>
          <cell r="J6">
            <v>51</v>
          </cell>
        </row>
        <row r="7">
          <cell r="B7">
            <v>-9006840.1133766435</v>
          </cell>
          <cell r="I7">
            <v>-10000000</v>
          </cell>
          <cell r="J7">
            <v>72</v>
          </cell>
        </row>
        <row r="8">
          <cell r="B8">
            <v>8150181.9953878857</v>
          </cell>
          <cell r="I8">
            <v>0</v>
          </cell>
          <cell r="J8">
            <v>70</v>
          </cell>
        </row>
        <row r="9">
          <cell r="B9">
            <v>9324318.5963191129</v>
          </cell>
          <cell r="I9">
            <v>10000000</v>
          </cell>
          <cell r="J9">
            <v>48</v>
          </cell>
        </row>
        <row r="10">
          <cell r="B10">
            <v>-9098578.1762243174</v>
          </cell>
          <cell r="I10">
            <v>20000000</v>
          </cell>
          <cell r="J10">
            <v>4</v>
          </cell>
        </row>
        <row r="11">
          <cell r="B11">
            <v>-6047094.7006564997</v>
          </cell>
          <cell r="J11">
            <v>0</v>
          </cell>
        </row>
        <row r="12">
          <cell r="B12">
            <v>-16132675.14973804</v>
          </cell>
        </row>
        <row r="13">
          <cell r="B13">
            <v>-21832823.774503436</v>
          </cell>
        </row>
        <row r="14">
          <cell r="B14">
            <v>-14187064.531299379</v>
          </cell>
        </row>
        <row r="15">
          <cell r="B15">
            <v>-499225.58452644572</v>
          </cell>
        </row>
        <row r="16">
          <cell r="B16">
            <v>-11411145.723555353</v>
          </cell>
        </row>
        <row r="17">
          <cell r="B17">
            <v>-35846113.333010167</v>
          </cell>
        </row>
        <row r="18">
          <cell r="B18">
            <v>11020745.398523007</v>
          </cell>
        </row>
        <row r="19">
          <cell r="B19">
            <v>-16307625.386413541</v>
          </cell>
        </row>
        <row r="20">
          <cell r="B20">
            <v>-4251217.5010077618</v>
          </cell>
        </row>
        <row r="21">
          <cell r="B21">
            <v>810264.56890342012</v>
          </cell>
        </row>
        <row r="22">
          <cell r="B22">
            <v>-15047276.699233916</v>
          </cell>
        </row>
        <row r="23">
          <cell r="B23">
            <v>-14710633.631831791</v>
          </cell>
        </row>
        <row r="24">
          <cell r="B24">
            <v>4609373.5578334667</v>
          </cell>
        </row>
        <row r="25">
          <cell r="B25">
            <v>-9173750.2068627141</v>
          </cell>
        </row>
        <row r="26">
          <cell r="B26">
            <v>4794490.9952434041</v>
          </cell>
        </row>
        <row r="27">
          <cell r="B27">
            <v>5194770.4523809887</v>
          </cell>
        </row>
        <row r="28">
          <cell r="B28">
            <v>-41046938.472919732</v>
          </cell>
        </row>
        <row r="29">
          <cell r="B29">
            <v>-17705422.061628487</v>
          </cell>
        </row>
        <row r="30">
          <cell r="B30">
            <v>-40968220.709881276</v>
          </cell>
        </row>
        <row r="31">
          <cell r="B31">
            <v>-28080042.640007105</v>
          </cell>
        </row>
        <row r="32">
          <cell r="B32">
            <v>-12340563.205852415</v>
          </cell>
        </row>
        <row r="33">
          <cell r="B33">
            <v>-24667365.63921931</v>
          </cell>
        </row>
        <row r="34">
          <cell r="B34">
            <v>4444456.0402362682</v>
          </cell>
        </row>
        <row r="35">
          <cell r="B35">
            <v>-7386004.5017544292</v>
          </cell>
        </row>
        <row r="36">
          <cell r="B36">
            <v>-27161060.708701756</v>
          </cell>
        </row>
        <row r="37">
          <cell r="B37">
            <v>-131199.9044819735</v>
          </cell>
        </row>
        <row r="38">
          <cell r="B38">
            <v>-9681583.8668152951</v>
          </cell>
        </row>
        <row r="39">
          <cell r="B39">
            <v>-2984987.8908607624</v>
          </cell>
        </row>
        <row r="40">
          <cell r="B40">
            <v>-18124592.689183738</v>
          </cell>
        </row>
        <row r="41">
          <cell r="B41">
            <v>-26638567.508353617</v>
          </cell>
        </row>
        <row r="42">
          <cell r="B42">
            <v>-12708216.311735</v>
          </cell>
        </row>
        <row r="43">
          <cell r="B43">
            <v>5389793.0943759419</v>
          </cell>
        </row>
        <row r="44">
          <cell r="B44">
            <v>-14030716.042445149</v>
          </cell>
        </row>
        <row r="45">
          <cell r="B45">
            <v>2497828.3501562811</v>
          </cell>
        </row>
        <row r="46">
          <cell r="B46">
            <v>-2956868.9705332778</v>
          </cell>
        </row>
        <row r="47">
          <cell r="B47">
            <v>-27164937.866854455</v>
          </cell>
        </row>
        <row r="48">
          <cell r="B48">
            <v>-35810748.603422135</v>
          </cell>
        </row>
        <row r="49">
          <cell r="B49">
            <v>-38437942.923436433</v>
          </cell>
        </row>
        <row r="50">
          <cell r="B50">
            <v>-23743783.33110049</v>
          </cell>
        </row>
        <row r="51">
          <cell r="B51">
            <v>-9677913.7190187834</v>
          </cell>
        </row>
        <row r="52">
          <cell r="B52">
            <v>-23090716.929416504</v>
          </cell>
        </row>
        <row r="53">
          <cell r="B53">
            <v>-2792478.0703662895</v>
          </cell>
        </row>
        <row r="54">
          <cell r="B54">
            <v>-23760718.534685757</v>
          </cell>
        </row>
        <row r="55">
          <cell r="B55">
            <v>-16235152.856592264</v>
          </cell>
        </row>
        <row r="56">
          <cell r="B56">
            <v>-25357155.001513686</v>
          </cell>
        </row>
        <row r="57">
          <cell r="B57">
            <v>-27132012.907870796</v>
          </cell>
        </row>
        <row r="58">
          <cell r="B58">
            <v>-25354339.96942487</v>
          </cell>
        </row>
        <row r="59">
          <cell r="B59">
            <v>2414812.9889974929</v>
          </cell>
        </row>
        <row r="60">
          <cell r="B60">
            <v>-15609555.248239961</v>
          </cell>
        </row>
        <row r="61">
          <cell r="B61">
            <v>-15617997.052016225</v>
          </cell>
        </row>
        <row r="62">
          <cell r="B62">
            <v>12780760.637151692</v>
          </cell>
        </row>
        <row r="63">
          <cell r="B63">
            <v>-25081806.391064193</v>
          </cell>
        </row>
        <row r="64">
          <cell r="B64">
            <v>7617077.9909385182</v>
          </cell>
        </row>
        <row r="65">
          <cell r="B65">
            <v>-18277968.609684076</v>
          </cell>
        </row>
        <row r="66">
          <cell r="B66">
            <v>-11782666.775232818</v>
          </cell>
        </row>
        <row r="67">
          <cell r="B67">
            <v>2773435.6947269179</v>
          </cell>
        </row>
        <row r="68">
          <cell r="B68">
            <v>6354881.8538458683</v>
          </cell>
        </row>
        <row r="69">
          <cell r="B69">
            <v>-20748763.193895247</v>
          </cell>
        </row>
        <row r="70">
          <cell r="B70">
            <v>-2292783.7548620962</v>
          </cell>
        </row>
        <row r="71">
          <cell r="B71">
            <v>-38479367.810686499</v>
          </cell>
        </row>
        <row r="72">
          <cell r="B72">
            <v>-21752714.993916895</v>
          </cell>
        </row>
        <row r="73">
          <cell r="B73">
            <v>3490786.7264026739</v>
          </cell>
        </row>
        <row r="74">
          <cell r="B74">
            <v>-31612551.809486654</v>
          </cell>
        </row>
        <row r="75">
          <cell r="B75">
            <v>-6555458.3892348073</v>
          </cell>
        </row>
        <row r="76">
          <cell r="B76">
            <v>-22396119.312322523</v>
          </cell>
        </row>
        <row r="77">
          <cell r="B77">
            <v>2417306.8661893345</v>
          </cell>
        </row>
        <row r="78">
          <cell r="B78">
            <v>-2526948.538489487</v>
          </cell>
        </row>
        <row r="79">
          <cell r="B79">
            <v>4319627.1156497337</v>
          </cell>
        </row>
        <row r="80">
          <cell r="B80">
            <v>2655216.5541765429</v>
          </cell>
        </row>
        <row r="81">
          <cell r="B81">
            <v>-13974055.636777308</v>
          </cell>
        </row>
        <row r="82">
          <cell r="B82">
            <v>-1415359.8127318285</v>
          </cell>
        </row>
        <row r="83">
          <cell r="B83">
            <v>658109.14219394699</v>
          </cell>
        </row>
        <row r="84">
          <cell r="B84">
            <v>60062.553475413471</v>
          </cell>
        </row>
        <row r="85">
          <cell r="B85">
            <v>-6017038.4718019627</v>
          </cell>
        </row>
        <row r="86">
          <cell r="B86">
            <v>-5958745.6112504862</v>
          </cell>
        </row>
        <row r="87">
          <cell r="B87">
            <v>-32517136.119168844</v>
          </cell>
        </row>
        <row r="88">
          <cell r="B88">
            <v>-38568441.531676561</v>
          </cell>
        </row>
        <row r="89">
          <cell r="B89">
            <v>-1843727.944805827</v>
          </cell>
        </row>
        <row r="90">
          <cell r="B90">
            <v>-2366906.9612095617</v>
          </cell>
        </row>
        <row r="91">
          <cell r="B91">
            <v>1357282.5542763211</v>
          </cell>
        </row>
        <row r="92">
          <cell r="B92">
            <v>-20821594.879812326</v>
          </cell>
        </row>
        <row r="93">
          <cell r="B93">
            <v>8234385.1696446277</v>
          </cell>
        </row>
        <row r="94">
          <cell r="B94">
            <v>2296124.9012145139</v>
          </cell>
        </row>
        <row r="95">
          <cell r="B95">
            <v>-527709.24113413319</v>
          </cell>
        </row>
        <row r="96">
          <cell r="B96">
            <v>-16804924.938080397</v>
          </cell>
        </row>
        <row r="97">
          <cell r="B97">
            <v>-13076550.366373923</v>
          </cell>
        </row>
        <row r="98">
          <cell r="B98">
            <v>-4742380.5600909851</v>
          </cell>
        </row>
        <row r="99">
          <cell r="B99">
            <v>4604299.9655344822</v>
          </cell>
        </row>
        <row r="100">
          <cell r="B100">
            <v>-14424117.452324476</v>
          </cell>
        </row>
        <row r="101">
          <cell r="B101">
            <v>9151168.561559055</v>
          </cell>
        </row>
        <row r="102">
          <cell r="B102">
            <v>-41360387.190150887</v>
          </cell>
        </row>
        <row r="103">
          <cell r="B103">
            <v>3922515.438094113</v>
          </cell>
        </row>
        <row r="104">
          <cell r="B104">
            <v>7735221.6129802801</v>
          </cell>
        </row>
        <row r="105">
          <cell r="B105">
            <v>-10715008.046465721</v>
          </cell>
        </row>
        <row r="106">
          <cell r="B106">
            <v>-23930286.662104573</v>
          </cell>
        </row>
        <row r="107">
          <cell r="B107">
            <v>-41419348.833945423</v>
          </cell>
        </row>
        <row r="108">
          <cell r="B108">
            <v>-38959927.41510579</v>
          </cell>
        </row>
        <row r="109">
          <cell r="B109">
            <v>-16368451.327957597</v>
          </cell>
        </row>
        <row r="110">
          <cell r="B110">
            <v>-8755822.7707791589</v>
          </cell>
        </row>
        <row r="111">
          <cell r="B111">
            <v>-35216545.03944096</v>
          </cell>
        </row>
        <row r="112">
          <cell r="B112">
            <v>-1138459.3893122338</v>
          </cell>
        </row>
        <row r="113">
          <cell r="B113">
            <v>-16404147.48876157</v>
          </cell>
        </row>
        <row r="114">
          <cell r="B114">
            <v>2113579.1915930249</v>
          </cell>
        </row>
        <row r="115">
          <cell r="B115">
            <v>380120.93483636156</v>
          </cell>
        </row>
        <row r="116">
          <cell r="B116">
            <v>-4134214.0622067116</v>
          </cell>
        </row>
        <row r="117">
          <cell r="B117">
            <v>15262138.452911053</v>
          </cell>
        </row>
        <row r="118">
          <cell r="B118">
            <v>-35982985.23807165</v>
          </cell>
        </row>
        <row r="119">
          <cell r="B119">
            <v>-30639357.213342633</v>
          </cell>
        </row>
        <row r="120">
          <cell r="B120">
            <v>-3286911.104066696</v>
          </cell>
        </row>
        <row r="121">
          <cell r="B121">
            <v>-20904089.925725009</v>
          </cell>
        </row>
        <row r="122">
          <cell r="B122">
            <v>-44601605.000577718</v>
          </cell>
        </row>
        <row r="123">
          <cell r="B123">
            <v>493267.89466497675</v>
          </cell>
        </row>
        <row r="124">
          <cell r="B124">
            <v>-31488768.610045698</v>
          </cell>
        </row>
        <row r="125">
          <cell r="B125">
            <v>-23281876.64024904</v>
          </cell>
        </row>
        <row r="126">
          <cell r="B126">
            <v>-16955879.08909246</v>
          </cell>
        </row>
        <row r="127">
          <cell r="B127">
            <v>974915.48498794809</v>
          </cell>
        </row>
        <row r="128">
          <cell r="B128">
            <v>-16344306.56834152</v>
          </cell>
        </row>
        <row r="129">
          <cell r="B129">
            <v>-44862.127741422504</v>
          </cell>
        </row>
        <row r="130">
          <cell r="B130">
            <v>-11153397.515137162</v>
          </cell>
        </row>
        <row r="131">
          <cell r="B131">
            <v>2645927.9587660171</v>
          </cell>
        </row>
        <row r="132">
          <cell r="B132">
            <v>-8793578.2081912421</v>
          </cell>
        </row>
        <row r="133">
          <cell r="B133">
            <v>-16588156.133207228</v>
          </cell>
        </row>
        <row r="134">
          <cell r="B134">
            <v>-14583193.796018805</v>
          </cell>
        </row>
        <row r="135">
          <cell r="B135">
            <v>-12799220.718857493</v>
          </cell>
        </row>
        <row r="136">
          <cell r="B136">
            <v>-3976425.5111606978</v>
          </cell>
        </row>
        <row r="137">
          <cell r="B137">
            <v>-7083756.7493223809</v>
          </cell>
        </row>
        <row r="138">
          <cell r="B138">
            <v>4247480.0114642717</v>
          </cell>
        </row>
        <row r="139">
          <cell r="B139">
            <v>-9948561.4800008796</v>
          </cell>
        </row>
        <row r="140">
          <cell r="B140">
            <v>14578557.729997907</v>
          </cell>
        </row>
        <row r="141">
          <cell r="B141">
            <v>-18639903.343002882</v>
          </cell>
        </row>
        <row r="142">
          <cell r="B142">
            <v>-1747703.5704805516</v>
          </cell>
        </row>
        <row r="143">
          <cell r="B143">
            <v>-16422717.01080313</v>
          </cell>
        </row>
        <row r="144">
          <cell r="B144">
            <v>-17859247.232121017</v>
          </cell>
        </row>
        <row r="145">
          <cell r="B145">
            <v>-17748095.094636764</v>
          </cell>
        </row>
        <row r="146">
          <cell r="B146">
            <v>-11897576.084493127</v>
          </cell>
        </row>
        <row r="147">
          <cell r="B147">
            <v>-42152288.664007872</v>
          </cell>
        </row>
        <row r="148">
          <cell r="B148">
            <v>-44217260.026510984</v>
          </cell>
        </row>
        <row r="149">
          <cell r="B149">
            <v>-33569894.758126289</v>
          </cell>
        </row>
        <row r="150">
          <cell r="B150">
            <v>-16008859.452101734</v>
          </cell>
        </row>
        <row r="151">
          <cell r="B151">
            <v>-21612879.256760146</v>
          </cell>
        </row>
        <row r="152">
          <cell r="B152">
            <v>-27049521.122559574</v>
          </cell>
        </row>
        <row r="153">
          <cell r="B153">
            <v>-24687173.943595257</v>
          </cell>
        </row>
        <row r="154">
          <cell r="B154">
            <v>-9459963.3971468471</v>
          </cell>
        </row>
        <row r="155">
          <cell r="B155">
            <v>7020023.4140230753</v>
          </cell>
        </row>
        <row r="156">
          <cell r="B156">
            <v>662167.4280420281</v>
          </cell>
        </row>
        <row r="157">
          <cell r="B157">
            <v>-20422223.53482106</v>
          </cell>
        </row>
        <row r="158">
          <cell r="B158">
            <v>-1959327.9597234987</v>
          </cell>
        </row>
        <row r="159">
          <cell r="B159">
            <v>1058346.616852615</v>
          </cell>
        </row>
        <row r="160">
          <cell r="B160">
            <v>-3401584.3981201313</v>
          </cell>
        </row>
        <row r="161">
          <cell r="B161">
            <v>-23960906.708705273</v>
          </cell>
        </row>
        <row r="162">
          <cell r="B162">
            <v>-20083381.550207105</v>
          </cell>
        </row>
        <row r="163">
          <cell r="B163">
            <v>-29309363.91168591</v>
          </cell>
        </row>
        <row r="164">
          <cell r="B164">
            <v>-18207382.479620781</v>
          </cell>
        </row>
        <row r="165">
          <cell r="B165">
            <v>-7165226.1293267272</v>
          </cell>
        </row>
        <row r="166">
          <cell r="B166">
            <v>-34271384.651872545</v>
          </cell>
        </row>
        <row r="167">
          <cell r="B167">
            <v>-28247537.18139514</v>
          </cell>
        </row>
        <row r="168">
          <cell r="B168">
            <v>-20398754.68030211</v>
          </cell>
        </row>
        <row r="169">
          <cell r="B169">
            <v>-1744305.7627974413</v>
          </cell>
        </row>
        <row r="170">
          <cell r="B170">
            <v>-38728992.145433456</v>
          </cell>
        </row>
        <row r="171">
          <cell r="B171">
            <v>-23535471.425961759</v>
          </cell>
        </row>
        <row r="172">
          <cell r="B172">
            <v>-14461381.101863649</v>
          </cell>
        </row>
        <row r="173">
          <cell r="B173">
            <v>-7659087.4438450597</v>
          </cell>
        </row>
        <row r="174">
          <cell r="B174">
            <v>-8198800.4066758417</v>
          </cell>
        </row>
        <row r="175">
          <cell r="B175">
            <v>-37333215.286400288</v>
          </cell>
        </row>
        <row r="176">
          <cell r="B176">
            <v>-25769885.556405809</v>
          </cell>
        </row>
        <row r="177">
          <cell r="B177">
            <v>-5859005.3904407881</v>
          </cell>
        </row>
        <row r="178">
          <cell r="B178">
            <v>-9446024.3954004906</v>
          </cell>
        </row>
        <row r="179">
          <cell r="B179">
            <v>-26829342.755277123</v>
          </cell>
        </row>
        <row r="180">
          <cell r="B180">
            <v>6208507.2915591933</v>
          </cell>
        </row>
        <row r="181">
          <cell r="B181">
            <v>-342181.28454342112</v>
          </cell>
        </row>
        <row r="182">
          <cell r="B182">
            <v>5613295.6633069254</v>
          </cell>
        </row>
        <row r="183">
          <cell r="B183">
            <v>4143201.6971167065</v>
          </cell>
        </row>
        <row r="184">
          <cell r="B184">
            <v>-42748023.360378176</v>
          </cell>
        </row>
        <row r="185">
          <cell r="B185">
            <v>-14094861.371356156</v>
          </cell>
        </row>
        <row r="186">
          <cell r="B186">
            <v>-14458801.026547041</v>
          </cell>
        </row>
        <row r="187">
          <cell r="B187">
            <v>6218028.1781050898</v>
          </cell>
        </row>
        <row r="188">
          <cell r="B188">
            <v>-4403677.2212624811</v>
          </cell>
        </row>
        <row r="189">
          <cell r="B189">
            <v>-43961157.159751028</v>
          </cell>
        </row>
        <row r="190">
          <cell r="B190">
            <v>-18321535.837232199</v>
          </cell>
        </row>
        <row r="191">
          <cell r="B191">
            <v>-16931585.596959379</v>
          </cell>
        </row>
        <row r="192">
          <cell r="B192">
            <v>2018864.170688007</v>
          </cell>
        </row>
        <row r="193">
          <cell r="B193">
            <v>-12627050.261585619</v>
          </cell>
        </row>
        <row r="194">
          <cell r="B194">
            <v>-42086291.452635139</v>
          </cell>
        </row>
        <row r="195">
          <cell r="B195">
            <v>-2055518.1912740134</v>
          </cell>
        </row>
        <row r="196">
          <cell r="B196">
            <v>-18651671.712489691</v>
          </cell>
        </row>
        <row r="197">
          <cell r="B197">
            <v>-14085832.213164594</v>
          </cell>
        </row>
        <row r="198">
          <cell r="B198">
            <v>-14235004.307895627</v>
          </cell>
        </row>
        <row r="199">
          <cell r="B199">
            <v>-6499696.2149623297</v>
          </cell>
        </row>
        <row r="200">
          <cell r="B200">
            <v>-2383584.5365737341</v>
          </cell>
        </row>
        <row r="201">
          <cell r="B201">
            <v>-18839874.271820094</v>
          </cell>
        </row>
        <row r="202">
          <cell r="B202">
            <v>-29617725.006442454</v>
          </cell>
        </row>
        <row r="203">
          <cell r="B203">
            <v>-34293749.723051339</v>
          </cell>
        </row>
        <row r="204">
          <cell r="B204">
            <v>-15556675.066940274</v>
          </cell>
        </row>
        <row r="205">
          <cell r="B205">
            <v>8683628.8815102316</v>
          </cell>
        </row>
        <row r="206">
          <cell r="B206">
            <v>-5308906.3888238333</v>
          </cell>
        </row>
        <row r="207">
          <cell r="B207">
            <v>-14725146.581185963</v>
          </cell>
        </row>
        <row r="208">
          <cell r="B208">
            <v>-37000134.595025748</v>
          </cell>
        </row>
        <row r="209">
          <cell r="B209">
            <v>-11982.960818137974</v>
          </cell>
        </row>
        <row r="210">
          <cell r="B210">
            <v>9617785.6068533994</v>
          </cell>
        </row>
        <row r="211">
          <cell r="B211">
            <v>-41849421.454282314</v>
          </cell>
        </row>
        <row r="212">
          <cell r="B212">
            <v>-20515533.216832485</v>
          </cell>
        </row>
        <row r="213">
          <cell r="B213">
            <v>-11568135.61270323</v>
          </cell>
        </row>
        <row r="214">
          <cell r="B214">
            <v>-5246653.6924466752</v>
          </cell>
        </row>
        <row r="215">
          <cell r="B215">
            <v>-11316662.712978806</v>
          </cell>
        </row>
        <row r="216">
          <cell r="B216">
            <v>-4585827.0954939388</v>
          </cell>
        </row>
        <row r="217">
          <cell r="B217">
            <v>-49998979.186377734</v>
          </cell>
        </row>
        <row r="218">
          <cell r="B218">
            <v>-6652123.8744168542</v>
          </cell>
        </row>
        <row r="219">
          <cell r="B219">
            <v>-15882845.831135835</v>
          </cell>
        </row>
        <row r="220">
          <cell r="B220">
            <v>-10357574.382290687</v>
          </cell>
        </row>
        <row r="221">
          <cell r="B221">
            <v>-32328066.155932214</v>
          </cell>
        </row>
        <row r="222">
          <cell r="B222">
            <v>-12464039.54446378</v>
          </cell>
        </row>
        <row r="223">
          <cell r="B223">
            <v>-9870211.6656124257</v>
          </cell>
        </row>
        <row r="224">
          <cell r="B224">
            <v>-36069457.995797068</v>
          </cell>
        </row>
        <row r="225">
          <cell r="B225">
            <v>-5242951.6884408258</v>
          </cell>
        </row>
        <row r="226">
          <cell r="B226">
            <v>-17624684.92093071</v>
          </cell>
        </row>
        <row r="227">
          <cell r="B227">
            <v>-15730715.427573469</v>
          </cell>
        </row>
        <row r="228">
          <cell r="B228">
            <v>-42109408.120071739</v>
          </cell>
        </row>
        <row r="229">
          <cell r="B229">
            <v>-8906846.7210520171</v>
          </cell>
        </row>
        <row r="230">
          <cell r="B230">
            <v>-28606982.261108842</v>
          </cell>
        </row>
        <row r="231">
          <cell r="B231">
            <v>-21807300.011813369</v>
          </cell>
        </row>
        <row r="232">
          <cell r="B232">
            <v>-15926547.827514794</v>
          </cell>
        </row>
        <row r="233">
          <cell r="B233">
            <v>-36480540.752164334</v>
          </cell>
        </row>
        <row r="234">
          <cell r="B234">
            <v>-36203831.010031313</v>
          </cell>
        </row>
        <row r="235">
          <cell r="B235">
            <v>-16821409.19760647</v>
          </cell>
        </row>
        <row r="236">
          <cell r="B236">
            <v>-12114491.977967348</v>
          </cell>
        </row>
        <row r="237">
          <cell r="B237">
            <v>-6017199.5861426257</v>
          </cell>
        </row>
        <row r="238">
          <cell r="B238">
            <v>-11832840.772406902</v>
          </cell>
        </row>
        <row r="239">
          <cell r="B239">
            <v>-24415636.208389606</v>
          </cell>
        </row>
        <row r="240">
          <cell r="B240">
            <v>-31813321.346272316</v>
          </cell>
        </row>
        <row r="241">
          <cell r="B241">
            <v>-31484141.650161114</v>
          </cell>
        </row>
        <row r="242">
          <cell r="B242">
            <v>-7124645.4228619002</v>
          </cell>
        </row>
        <row r="243">
          <cell r="B243">
            <v>-31384679.462332513</v>
          </cell>
        </row>
        <row r="244">
          <cell r="B244">
            <v>-34650184.28811577</v>
          </cell>
        </row>
        <row r="245">
          <cell r="B245">
            <v>-8868202.864781823</v>
          </cell>
        </row>
        <row r="246">
          <cell r="B246">
            <v>-21418170.733191993</v>
          </cell>
        </row>
        <row r="247">
          <cell r="B247">
            <v>-19549335.233442452</v>
          </cell>
        </row>
        <row r="248">
          <cell r="B248">
            <v>-24623732.384938087</v>
          </cell>
        </row>
        <row r="249">
          <cell r="B249">
            <v>-7363842.2508297227</v>
          </cell>
        </row>
        <row r="250">
          <cell r="B250">
            <v>-45737448.062055677</v>
          </cell>
        </row>
        <row r="251">
          <cell r="B251">
            <v>-417099.61526068673</v>
          </cell>
        </row>
        <row r="252">
          <cell r="B252">
            <v>-13392886.70943078</v>
          </cell>
        </row>
        <row r="253">
          <cell r="B253">
            <v>5714653.3899780847</v>
          </cell>
        </row>
        <row r="254">
          <cell r="B254">
            <v>-14474542.685753729</v>
          </cell>
        </row>
        <row r="255">
          <cell r="B255">
            <v>-13274530.123043265</v>
          </cell>
        </row>
        <row r="256">
          <cell r="B256">
            <v>-26395371.19468322</v>
          </cell>
        </row>
        <row r="257">
          <cell r="B257">
            <v>-30895567.419835236</v>
          </cell>
        </row>
        <row r="258">
          <cell r="B258">
            <v>-19384366.357239809</v>
          </cell>
        </row>
        <row r="259">
          <cell r="B259">
            <v>566538.09185180441</v>
          </cell>
        </row>
        <row r="260">
          <cell r="B260">
            <v>-15072171.699745979</v>
          </cell>
        </row>
        <row r="261">
          <cell r="B261">
            <v>-2130816.8374499939</v>
          </cell>
        </row>
        <row r="262">
          <cell r="B262">
            <v>-21480124.907175388</v>
          </cell>
        </row>
        <row r="263">
          <cell r="B263">
            <v>-32947103.832889345</v>
          </cell>
        </row>
        <row r="264">
          <cell r="B264">
            <v>-25485661.328802671</v>
          </cell>
        </row>
        <row r="265">
          <cell r="B265">
            <v>-22311929.265002098</v>
          </cell>
        </row>
        <row r="266">
          <cell r="B266">
            <v>-20090077.332832005</v>
          </cell>
        </row>
        <row r="267">
          <cell r="B267">
            <v>-3342197.2020561956</v>
          </cell>
        </row>
        <row r="268">
          <cell r="B268">
            <v>-13879661.931876626</v>
          </cell>
        </row>
        <row r="269">
          <cell r="B269">
            <v>-3863433.1434642933</v>
          </cell>
        </row>
        <row r="270">
          <cell r="B270">
            <v>-50483038.025924951</v>
          </cell>
        </row>
        <row r="271">
          <cell r="B271">
            <v>-21543437.141250279</v>
          </cell>
        </row>
        <row r="272">
          <cell r="B272">
            <v>-48265700.985754877</v>
          </cell>
        </row>
        <row r="273">
          <cell r="B273">
            <v>-16222902.939170685</v>
          </cell>
        </row>
        <row r="274">
          <cell r="B274">
            <v>-30396483.119835343</v>
          </cell>
        </row>
        <row r="275">
          <cell r="B275">
            <v>-32300083.115407851</v>
          </cell>
        </row>
        <row r="276">
          <cell r="B276">
            <v>-49312763.55332908</v>
          </cell>
        </row>
        <row r="277">
          <cell r="B277">
            <v>1092130.9275410511</v>
          </cell>
        </row>
        <row r="278">
          <cell r="B278">
            <v>-38976157.309883565</v>
          </cell>
        </row>
        <row r="279">
          <cell r="B279">
            <v>-1335100.9561496042</v>
          </cell>
        </row>
        <row r="280">
          <cell r="B280">
            <v>-6301369.1268682145</v>
          </cell>
        </row>
        <row r="281">
          <cell r="B281">
            <v>-979939.0259093307</v>
          </cell>
        </row>
        <row r="282">
          <cell r="B282">
            <v>-52124501.684455544</v>
          </cell>
        </row>
        <row r="283">
          <cell r="B283">
            <v>6257468.5772409774</v>
          </cell>
        </row>
        <row r="284">
          <cell r="B284">
            <v>-24949580.912249532</v>
          </cell>
        </row>
        <row r="285">
          <cell r="B285">
            <v>-44810588.376427621</v>
          </cell>
        </row>
        <row r="286">
          <cell r="B286">
            <v>-26850676.356302109</v>
          </cell>
        </row>
        <row r="287">
          <cell r="B287">
            <v>-17990036.869896796</v>
          </cell>
        </row>
        <row r="288">
          <cell r="B288">
            <v>-25770869.475576546</v>
          </cell>
        </row>
        <row r="289">
          <cell r="B289">
            <v>-46589866.971598655</v>
          </cell>
        </row>
        <row r="290">
          <cell r="B290">
            <v>-27124435.095012989</v>
          </cell>
        </row>
        <row r="291">
          <cell r="B291">
            <v>-8930599.1427575611</v>
          </cell>
        </row>
        <row r="292">
          <cell r="B292">
            <v>6502385.7426023819</v>
          </cell>
        </row>
        <row r="293">
          <cell r="B293">
            <v>-33175012.836436298</v>
          </cell>
        </row>
        <row r="294">
          <cell r="B294">
            <v>-13185813.30352458</v>
          </cell>
        </row>
        <row r="295">
          <cell r="B295">
            <v>-33999511.155248374</v>
          </cell>
        </row>
        <row r="296">
          <cell r="B296">
            <v>-28908450.261539068</v>
          </cell>
        </row>
        <row r="297">
          <cell r="B297">
            <v>-16029637.925913896</v>
          </cell>
        </row>
        <row r="298">
          <cell r="B298">
            <v>-32134240.912300672</v>
          </cell>
        </row>
        <row r="299">
          <cell r="B299">
            <v>-18033093.648733761</v>
          </cell>
        </row>
        <row r="300">
          <cell r="B300">
            <v>-3672635.3662449978</v>
          </cell>
        </row>
        <row r="301">
          <cell r="B301">
            <v>-3858780.208824899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pinex (2)"/>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pinex"/>
      <sheetName val="Notes25-26.1"/>
      <sheetName val="Notes26.2-32"/>
      <sheetName val="Notes33-34"/>
      <sheetName val="Notes39-40"/>
      <sheetName val="Notes41-42.1"/>
      <sheetName val="Notes41-42.1 (2)"/>
      <sheetName val="Notes42.2-44"/>
      <sheetName val="Note 45"/>
      <sheetName val="Annexure"/>
      <sheetName val="affair"/>
      <sheetName val="inc-exp"/>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Total Adjustments"/>
      <sheetName val="PremiumMaturity"/>
      <sheetName val="NEWAD"/>
      <sheetName val="Notes1_5"/>
      <sheetName val="Parameters"/>
      <sheetName val="Assignmentform"/>
      <sheetName val="broker sheet-2"/>
      <sheetName val="A"/>
      <sheetName val="SALARY"/>
      <sheetName val="Liquidity"/>
      <sheetName val="PNSC"/>
      <sheetName val="acct"/>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CliftonMain-1003-P&amp;L"/>
      <sheetName val="CliftonMain-1003-EXP"/>
      <sheetName val="pinex_(2)"/>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Total_Adjustments"/>
      <sheetName val="Rate_Input"/>
      <sheetName val="Profit_Worksheet"/>
      <sheetName val="nt²"/>
      <sheetName val="nt__2"/>
      <sheetName val="nt__3"/>
      <sheetName val="nt__4"/>
      <sheetName val="PDF1"/>
      <sheetName val="2000_ Projects Summary"/>
      <sheetName val="pinex_(2)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 val="Total_Adjustments1"/>
      <sheetName val="Rate_Input1"/>
      <sheetName val="Profit_Worksheet1"/>
      <sheetName val="SOURCE"/>
      <sheetName val="Note1_11"/>
      <sheetName val="Sheet5"/>
      <sheetName val="Augbkp98"/>
      <sheetName val="Notes _2_"/>
      <sheetName val="PL_Million_"/>
      <sheetName val="Fin_Histo_PL"/>
      <sheetName val="Deposit"/>
      <sheetName val="Non-Statistical Sampling"/>
      <sheetName val="REV VAR INC"/>
      <sheetName val="Statement of Claims"/>
      <sheetName val="Revenue-Fire-Marine-Motor"/>
      <sheetName val="Report .1"/>
      <sheetName val="Grouping"/>
      <sheetName val="Graphs 1"/>
      <sheetName val="Macro1"/>
      <sheetName val="Summary"/>
      <sheetName val="pinex_(2)2"/>
      <sheetName val="Assets_(2)2"/>
      <sheetName val="Balance_Sheet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Notes41-42_12"/>
      <sheetName val="Notes41-42_1_(2)2"/>
      <sheetName val="Notes42_2-442"/>
      <sheetName val="Note_452"/>
      <sheetName val="Deferred_(2)2"/>
      <sheetName val="Defeered_Work2"/>
      <sheetName val="Sheet2_(2)2"/>
      <sheetName val="Sheet3_(2)2"/>
      <sheetName val="Sheet1_(2)2"/>
      <sheetName val="Total_Adjustments2"/>
      <sheetName val="Rate_Input2"/>
      <sheetName val="Profit_Worksheet2"/>
      <sheetName val="broker_sheet-2"/>
      <sheetName val="Notes__2_"/>
      <sheetName val="2000__Projects_Summary"/>
      <sheetName val="Non-Statistical_Sampling"/>
      <sheetName val="REV_VAR_INC"/>
      <sheetName val="Statement_of_Claims"/>
      <sheetName val="Final Accounts 2001As per Audit"/>
      <sheetName val="Net"/>
      <sheetName val="Profiles"/>
      <sheetName val="Currency"/>
      <sheetName val="DropDown"/>
      <sheetName val="Segment new 1"/>
      <sheetName val="Drop down"/>
      <sheetName val="16-Avg Sales Price"/>
      <sheetName val="stdd costBPCS"/>
      <sheetName val="ៀFinal Accou"/>
      <sheetName val="ḜFinal Accou"/>
      <sheetName val="⒐Final Accou"/>
      <sheetName val="nt__5"/>
      <sheetName val="nt__6"/>
      <sheetName val="nt__7"/>
      <sheetName val="nt__8"/>
      <sheetName val="nt__9"/>
      <sheetName val="DATABASE"/>
      <sheetName val="A-C CODE &amp; NAME"/>
      <sheetName val="Code"/>
      <sheetName val="Abu Dhabi"/>
      <sheetName val="B-S(p)"/>
      <sheetName val="BS-OVS"/>
      <sheetName val="BSDOMOVS"/>
      <sheetName val="PPC-ORD DTL"/>
      <sheetName val="会社別"/>
      <sheetName val="Lead"/>
      <sheetName val="SETUP"/>
      <sheetName val="Note Line"/>
      <sheetName val="pinex_(2)3"/>
      <sheetName val="Assets_(2)3"/>
      <sheetName val="Balance_Sheet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Notes41-42_13"/>
      <sheetName val="Notes41-42_1_(2)3"/>
      <sheetName val="Notes42_2-443"/>
      <sheetName val="Note_453"/>
      <sheetName val="Deferred_(2)3"/>
      <sheetName val="Defeered_Work3"/>
      <sheetName val="Sheet2_(2)3"/>
      <sheetName val="Sheet3_(2)3"/>
      <sheetName val="Sheet1_(2)3"/>
      <sheetName val="Total_Adjustments3"/>
      <sheetName val="Rate_Input3"/>
      <sheetName val="Profit_Worksheet3"/>
      <sheetName val="broker_sheet-21"/>
      <sheetName val="Notes__2_1"/>
      <sheetName val="2000__Projects_Summary1"/>
      <sheetName val="Non-Statistical_Sampling1"/>
      <sheetName val="REV_VAR_INC1"/>
      <sheetName val="Statement_of_Claims1"/>
      <sheetName val="Graphs_1"/>
      <sheetName val="Final_Accounts_2001As_per_Audit"/>
      <sheetName val="Report__1"/>
      <sheetName val="Segment_new_1"/>
      <sheetName val="Drop_down"/>
      <sheetName val="16-Avg_Sales_Price"/>
      <sheetName val="stdd_costBPCS"/>
      <sheetName val="P &amp; L"/>
      <sheetName val="New Employ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abilities-New"/>
      <sheetName val="Liabiliteis"/>
      <sheetName val="AssetsNew"/>
      <sheetName val="Assets"/>
      <sheetName val="Notes7-8 (2)"/>
      <sheetName val="Note 9.7-9.8 (2)"/>
      <sheetName val="Investment"/>
      <sheetName val="Sheet2"/>
      <sheetName val="SBP-Staggering"/>
      <sheetName val="summary"/>
      <sheetName val="Balancesheet"/>
      <sheetName val="P&amp;L"/>
      <sheetName val="CashFlow"/>
      <sheetName val="Stat-Equity"/>
      <sheetName val="Other Assets Notes"/>
      <sheetName val="Notes1-5"/>
      <sheetName val="Notes 1-6 (2)"/>
      <sheetName val="Investment (2)"/>
      <sheetName val="Notes1-2"/>
      <sheetName val="Notes 1-6"/>
      <sheetName val="Notes7-8"/>
      <sheetName val="Notes 9-10"/>
      <sheetName val="Notes10.1"/>
      <sheetName val="Sheet5"/>
      <sheetName val="notes 5-6000"/>
      <sheetName val="BS"/>
      <sheetName val="A"/>
      <sheetName val="Input_Operating"/>
      <sheetName val="Liquidity"/>
      <sheetName val="Code"/>
      <sheetName val="A-C CODE &amp; NAME"/>
      <sheetName val="PDF1"/>
      <sheetName val="Notes1_5"/>
      <sheetName val="CFR-5"/>
      <sheetName val="Links"/>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Notes7-8_(2)"/>
      <sheetName val="Note_9_7-9_8_(2)"/>
      <sheetName val="Other_Assets_Notes"/>
      <sheetName val="Notes_1-6_(2)"/>
      <sheetName val="Investment_(2)"/>
      <sheetName val="Notes_1-6"/>
      <sheetName val="Notes_9-10"/>
      <sheetName val="Notes10_1"/>
      <sheetName val="notes_5-6000"/>
      <sheetName val="A-C_CODE_&amp;_NAME"/>
      <sheetName val="Notes _2_"/>
      <sheetName val="PL_Million_"/>
      <sheetName val="Fin_Histo_PL"/>
      <sheetName val="Non-Statistical Sampling"/>
      <sheetName val="General"/>
      <sheetName val="P&amp;L Commentary"/>
      <sheetName val="Consolidated"/>
      <sheetName val="TABLES"/>
      <sheetName val="PLC"/>
      <sheetName val="Notes7-8_(2)1"/>
      <sheetName val="Note_9_7-9_8_(2)1"/>
      <sheetName val="Other_Assets_Notes1"/>
      <sheetName val="Notes_1-6_(2)1"/>
      <sheetName val="Investment_(2)1"/>
      <sheetName val="Notes_1-61"/>
      <sheetName val="Notes_9-101"/>
      <sheetName val="Notes10_11"/>
      <sheetName val="notes_5-60001"/>
      <sheetName val="A-C_CODE_&amp;_NAME1"/>
      <sheetName val="Notes__2_"/>
      <sheetName val="Non-Statistical_Sampling"/>
      <sheetName val="Rates"/>
      <sheetName val="NST ( Cap Gain)"/>
      <sheetName val="BSDOMOVS"/>
      <sheetName val="Notes7-8_(2)3"/>
      <sheetName val="Note_9_7-9_8_(2)3"/>
      <sheetName val="Other_Assets_Notes3"/>
      <sheetName val="Notes_1-6_(2)3"/>
      <sheetName val="Investment_(2)3"/>
      <sheetName val="Notes_1-63"/>
      <sheetName val="Notes_9-103"/>
      <sheetName val="Notes10_13"/>
      <sheetName val="notes_5-60003"/>
      <sheetName val="A-C_CODE_&amp;_NAME3"/>
      <sheetName val="Notes7-8_(2)2"/>
      <sheetName val="Note_9_7-9_8_(2)2"/>
      <sheetName val="Other_Assets_Notes2"/>
      <sheetName val="Notes_1-6_(2)2"/>
      <sheetName val="Investment_(2)2"/>
      <sheetName val="Notes_1-62"/>
      <sheetName val="Notes_9-102"/>
      <sheetName val="Notes10_12"/>
      <sheetName val="notes_5-60002"/>
      <sheetName val="A-C_CODE_&amp;_NAME2"/>
      <sheetName val="Lead Schedule"/>
      <sheetName val="Notes 7 - 23"/>
      <sheetName val="E"/>
      <sheetName val="Notes__2_1"/>
      <sheetName val="P&amp;L_Commentary"/>
      <sheetName val="Non-Statistical_Sampling1"/>
      <sheetName val="UK"/>
      <sheetName val="New Employee"/>
      <sheetName val="NED09-10 SW"/>
      <sheetName val="Sheet3"/>
      <sheetName val="Stat. Changes Equity"/>
      <sheetName val="INIT"/>
      <sheetName val="Institutions List"/>
      <sheetName val="SOURCE"/>
      <sheetName val="Lead"/>
      <sheetName val="Support"/>
      <sheetName val="revenue-fire-marine-motor"/>
      <sheetName val="navlun_cetveli"/>
      <sheetName val="RiskSim Summary 1"/>
      <sheetName val="Notes7-8_(2)4"/>
      <sheetName val="Note_9_7-9_8_(2)4"/>
      <sheetName val="Other_Assets_Notes4"/>
      <sheetName val="Notes_1-6_(2)4"/>
      <sheetName val="Investment_(2)4"/>
      <sheetName val="Notes_1-64"/>
      <sheetName val="Notes_9-104"/>
      <sheetName val="Notes10_14"/>
      <sheetName val="notes_5-60004"/>
      <sheetName val="A-C_CODE_&amp;_NAME4"/>
      <sheetName val="NST_(_Cap_Gain)"/>
      <sheetName val="Lead_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AX7">
            <v>1346063.09</v>
          </cell>
        </row>
        <row r="8">
          <cell r="AX8">
            <v>-1270.28</v>
          </cell>
        </row>
        <row r="9">
          <cell r="AX9">
            <v>18843861.66</v>
          </cell>
        </row>
        <row r="10">
          <cell r="AX10">
            <v>51230813.909999996</v>
          </cell>
        </row>
        <row r="11">
          <cell r="AX11">
            <v>2751832.22</v>
          </cell>
        </row>
        <row r="12">
          <cell r="AX12">
            <v>-186068.71</v>
          </cell>
        </row>
        <row r="13">
          <cell r="AX13">
            <v>2850010.03</v>
          </cell>
        </row>
        <row r="14">
          <cell r="AX14">
            <v>0</v>
          </cell>
        </row>
        <row r="15">
          <cell r="AX15">
            <v>-25061.99</v>
          </cell>
        </row>
        <row r="16">
          <cell r="AX16">
            <v>76810179.930000007</v>
          </cell>
        </row>
        <row r="17">
          <cell r="AX17">
            <v>1702084.59</v>
          </cell>
        </row>
        <row r="18">
          <cell r="AX18">
            <v>1162777.6599999999</v>
          </cell>
        </row>
        <row r="19">
          <cell r="AX19">
            <v>79675042.180000007</v>
          </cell>
        </row>
        <row r="20">
          <cell r="AX20">
            <v>-1145960.1499999999</v>
          </cell>
        </row>
        <row r="21">
          <cell r="AX21">
            <v>581217.23</v>
          </cell>
        </row>
        <row r="22">
          <cell r="AX22">
            <v>76175</v>
          </cell>
        </row>
        <row r="23">
          <cell r="AX23">
            <v>5839615</v>
          </cell>
        </row>
        <row r="24">
          <cell r="AX24">
            <v>100869011</v>
          </cell>
        </row>
        <row r="25">
          <cell r="AX25">
            <v>106220058.08</v>
          </cell>
        </row>
        <row r="26">
          <cell r="AX26">
            <v>0</v>
          </cell>
        </row>
        <row r="27">
          <cell r="AX27">
            <v>13188041</v>
          </cell>
        </row>
        <row r="28">
          <cell r="AX28">
            <v>391476</v>
          </cell>
        </row>
        <row r="29">
          <cell r="AX29">
            <v>283891</v>
          </cell>
        </row>
        <row r="30">
          <cell r="AX30">
            <v>360280</v>
          </cell>
        </row>
        <row r="31">
          <cell r="AX31">
            <v>2691316</v>
          </cell>
        </row>
        <row r="32">
          <cell r="AX32">
            <v>385700</v>
          </cell>
        </row>
        <row r="33">
          <cell r="AX33">
            <v>3300444</v>
          </cell>
        </row>
        <row r="34">
          <cell r="AX34">
            <v>0</v>
          </cell>
        </row>
        <row r="35">
          <cell r="AX35">
            <v>0</v>
          </cell>
        </row>
        <row r="36">
          <cell r="AX36">
            <v>0</v>
          </cell>
        </row>
        <row r="37">
          <cell r="AX37">
            <v>20601148</v>
          </cell>
        </row>
        <row r="38">
          <cell r="AX38">
            <v>0</v>
          </cell>
        </row>
        <row r="39">
          <cell r="AX39">
            <v>365044.5</v>
          </cell>
        </row>
        <row r="40">
          <cell r="AX40">
            <v>0</v>
          </cell>
        </row>
        <row r="41">
          <cell r="AX41">
            <v>1022753</v>
          </cell>
        </row>
        <row r="42">
          <cell r="AX42">
            <v>40514</v>
          </cell>
        </row>
        <row r="43">
          <cell r="AX43">
            <v>650</v>
          </cell>
        </row>
        <row r="44">
          <cell r="AX44">
            <v>40500</v>
          </cell>
        </row>
        <row r="45">
          <cell r="AX45">
            <v>0</v>
          </cell>
        </row>
        <row r="46">
          <cell r="AX46">
            <v>0</v>
          </cell>
        </row>
        <row r="47">
          <cell r="AX47">
            <v>3342</v>
          </cell>
        </row>
        <row r="48">
          <cell r="AX48">
            <v>15490</v>
          </cell>
        </row>
        <row r="49">
          <cell r="AX49">
            <v>77016</v>
          </cell>
        </row>
        <row r="50">
          <cell r="AX50">
            <v>664789</v>
          </cell>
        </row>
        <row r="51">
          <cell r="AX51">
            <v>64600</v>
          </cell>
        </row>
        <row r="52">
          <cell r="AX52">
            <v>0</v>
          </cell>
        </row>
        <row r="53">
          <cell r="AX53">
            <v>2294698.5</v>
          </cell>
        </row>
        <row r="54">
          <cell r="AX54">
            <v>0</v>
          </cell>
        </row>
        <row r="55">
          <cell r="AX55">
            <v>3801469</v>
          </cell>
        </row>
        <row r="56">
          <cell r="AX56">
            <v>1134855</v>
          </cell>
        </row>
        <row r="57">
          <cell r="AX57">
            <v>324127</v>
          </cell>
        </row>
        <row r="58">
          <cell r="AX58">
            <v>332579</v>
          </cell>
        </row>
        <row r="59">
          <cell r="AX59">
            <v>17817</v>
          </cell>
        </row>
        <row r="60">
          <cell r="AX60">
            <v>7950</v>
          </cell>
        </row>
        <row r="61">
          <cell r="AX61">
            <v>339900</v>
          </cell>
        </row>
        <row r="62">
          <cell r="AX62">
            <v>5958697</v>
          </cell>
        </row>
        <row r="70">
          <cell r="AX70">
            <v>1298551</v>
          </cell>
        </row>
        <row r="71">
          <cell r="AX71">
            <v>161339</v>
          </cell>
        </row>
        <row r="72">
          <cell r="AX72">
            <v>155390</v>
          </cell>
        </row>
        <row r="73">
          <cell r="AX73">
            <v>412665.9</v>
          </cell>
        </row>
        <row r="74">
          <cell r="AX74">
            <v>2027945.9</v>
          </cell>
        </row>
        <row r="76">
          <cell r="AX76">
            <v>143130.54999999999</v>
          </cell>
        </row>
        <row r="77">
          <cell r="AX77">
            <v>730109</v>
          </cell>
        </row>
        <row r="78">
          <cell r="AX78">
            <v>151700</v>
          </cell>
        </row>
        <row r="79">
          <cell r="AX79">
            <v>1024939.55</v>
          </cell>
        </row>
        <row r="80">
          <cell r="AX80">
            <v>0</v>
          </cell>
        </row>
        <row r="81">
          <cell r="AX81">
            <v>127801</v>
          </cell>
        </row>
        <row r="82">
          <cell r="AX82">
            <v>239418.7</v>
          </cell>
        </row>
        <row r="83">
          <cell r="AX83">
            <v>400152</v>
          </cell>
        </row>
        <row r="84">
          <cell r="AX84">
            <v>80422</v>
          </cell>
        </row>
        <row r="85">
          <cell r="AX85">
            <v>545736</v>
          </cell>
        </row>
        <row r="86">
          <cell r="AX86">
            <v>0</v>
          </cell>
        </row>
        <row r="87">
          <cell r="AX87">
            <v>231877</v>
          </cell>
        </row>
        <row r="88">
          <cell r="AX88">
            <v>739465.6</v>
          </cell>
        </row>
        <row r="89">
          <cell r="AX89">
            <v>45042</v>
          </cell>
        </row>
        <row r="90">
          <cell r="AX90">
            <v>396160.5</v>
          </cell>
        </row>
        <row r="91">
          <cell r="AX91">
            <v>0</v>
          </cell>
        </row>
        <row r="92">
          <cell r="AX92">
            <v>24055.68</v>
          </cell>
        </row>
        <row r="93">
          <cell r="AX93">
            <v>574252</v>
          </cell>
        </row>
        <row r="94">
          <cell r="AX94">
            <v>82254</v>
          </cell>
        </row>
        <row r="95">
          <cell r="AX95">
            <v>1359009.16</v>
          </cell>
        </row>
        <row r="96">
          <cell r="AX96">
            <v>439224.89</v>
          </cell>
        </row>
        <row r="97">
          <cell r="AX97">
            <v>292318</v>
          </cell>
        </row>
        <row r="98">
          <cell r="AX98">
            <v>193011</v>
          </cell>
        </row>
        <row r="99">
          <cell r="AX99">
            <v>624960.82999999996</v>
          </cell>
        </row>
        <row r="100">
          <cell r="AX100">
            <v>349107.07</v>
          </cell>
        </row>
        <row r="101">
          <cell r="AX101">
            <v>876848</v>
          </cell>
        </row>
        <row r="102">
          <cell r="AX102">
            <v>80101</v>
          </cell>
        </row>
        <row r="103">
          <cell r="AX103">
            <v>1336880.3999999999</v>
          </cell>
        </row>
        <row r="104">
          <cell r="AX104">
            <v>2855</v>
          </cell>
        </row>
        <row r="105">
          <cell r="AX105">
            <v>1087532.02</v>
          </cell>
        </row>
        <row r="106">
          <cell r="AX106">
            <v>1036246</v>
          </cell>
        </row>
        <row r="107">
          <cell r="AX107">
            <v>213797</v>
          </cell>
        </row>
        <row r="108">
          <cell r="AX108">
            <v>158249.31</v>
          </cell>
        </row>
        <row r="109">
          <cell r="AX109">
            <v>11536776.16</v>
          </cell>
        </row>
        <row r="110">
          <cell r="AX110">
            <v>0</v>
          </cell>
        </row>
        <row r="111">
          <cell r="AX111">
            <v>0</v>
          </cell>
        </row>
        <row r="112">
          <cell r="AX112">
            <v>0</v>
          </cell>
        </row>
        <row r="113">
          <cell r="AX113">
            <v>8790</v>
          </cell>
        </row>
        <row r="114">
          <cell r="AX114">
            <v>0</v>
          </cell>
        </row>
        <row r="115">
          <cell r="AX115">
            <v>0</v>
          </cell>
        </row>
        <row r="116">
          <cell r="AX116">
            <v>8790</v>
          </cell>
        </row>
        <row r="117">
          <cell r="AX117">
            <v>0</v>
          </cell>
        </row>
        <row r="118">
          <cell r="AX118">
            <v>1556627</v>
          </cell>
        </row>
        <row r="119">
          <cell r="AX119">
            <v>1273854</v>
          </cell>
        </row>
        <row r="120">
          <cell r="AX120">
            <v>1804489</v>
          </cell>
        </row>
        <row r="121">
          <cell r="AX121">
            <v>1158120</v>
          </cell>
        </row>
        <row r="122">
          <cell r="AX122">
            <v>0</v>
          </cell>
        </row>
        <row r="123">
          <cell r="AX123">
            <v>0</v>
          </cell>
        </row>
        <row r="124">
          <cell r="AX124">
            <v>0</v>
          </cell>
        </row>
        <row r="125">
          <cell r="AX125">
            <v>5793090</v>
          </cell>
        </row>
        <row r="126">
          <cell r="AX126">
            <v>235141185.37</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sheetName val="BS final"/>
      <sheetName val="PL"/>
      <sheetName val="Sheet1"/>
      <sheetName val="Dep"/>
      <sheetName val="28"/>
      <sheetName val="BS DEC02"/>
      <sheetName val="PL DEC02"/>
      <sheetName val="notes DEC02"/>
      <sheetName val="pl NOTES"/>
      <sheetName val="Sheet4"/>
      <sheetName val="Investments"/>
      <sheetName val="MAY 1240001"/>
      <sheetName val="Tables"/>
      <sheetName val="Rating"/>
      <sheetName val="BS_final"/>
      <sheetName val="BS_DEC02"/>
      <sheetName val="PL_DEC02"/>
      <sheetName val="notes_DEC02"/>
      <sheetName val="pl_NOTES"/>
      <sheetName val="BS_final1"/>
      <sheetName val="BS_DEC021"/>
      <sheetName val="PL_DEC021"/>
      <sheetName val="notes_DEC021"/>
      <sheetName val="pl_NOTES1"/>
      <sheetName val="BS_final2"/>
      <sheetName val="BS_DEC022"/>
      <sheetName val="PL_DEC022"/>
      <sheetName val="notes_DEC022"/>
      <sheetName val="pl_NOTES2"/>
      <sheetName val="MAY_1240001"/>
      <sheetName val="Note 13.1 &amp; 13.2"/>
      <sheetName val="Disclosure"/>
      <sheetName val="statacc"/>
      <sheetName val="BS_final3"/>
      <sheetName val="BS_DEC023"/>
      <sheetName val="PL_DEC023"/>
      <sheetName val="notes_DEC023"/>
      <sheetName val="pl_NOTES3"/>
      <sheetName val="MAY_12400011"/>
      <sheetName val="Consolidated"/>
      <sheetName val="DATA"/>
      <sheetName val="JSCL TB"/>
      <sheetName val="Note-14"/>
      <sheetName val="ProfitProv"/>
      <sheetName val="SHF_1026_EXP"/>
      <sheetName val="SITE_1001_P_L"/>
      <sheetName val="CLM_1012_P_L"/>
      <sheetName val="SHF_1026_P_L"/>
      <sheetName val="KRG_1002_P_L"/>
      <sheetName val="CliftonMain_1003_P_L"/>
      <sheetName val="KSE_1010_P_L"/>
      <sheetName val="JODIA_1011_P_L"/>
      <sheetName val="JODIA_1011_EXP"/>
      <sheetName val="CLM_1012_EXP"/>
      <sheetName val="SITE_1001_EXP"/>
      <sheetName val="KRG_1002_EXP"/>
      <sheetName val="CliftonMain_1003_EXP"/>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Corporate"/>
      <sheetName val="Middle Market"/>
      <sheetName val="SME"/>
      <sheetName val="Bill"/>
      <sheetName val="READING"/>
      <sheetName val="Sheet6"/>
      <sheetName val="New A-Rept"/>
      <sheetName val="BVPS"/>
      <sheetName val="Cap_Empl"/>
      <sheetName val="EBITDA"/>
      <sheetName val="EV"/>
      <sheetName val="Gross_Yield"/>
      <sheetName val="Start &amp;_EPS"/>
      <sheetName val="Net_Debt"/>
      <sheetName val="PE"/>
      <sheetName val="Recomm"/>
      <sheetName val="A"/>
      <sheetName val="Scoping"/>
      <sheetName val="Sheet3"/>
      <sheetName val="Furniture"/>
      <sheetName val="Sheet2"/>
      <sheetName val="NORMAL"/>
      <sheetName val="bs&amp;Pl"/>
      <sheetName val="admin cross"/>
      <sheetName val="Manu Crss"/>
      <sheetName val="Requirements"/>
      <sheetName val="Storage"/>
      <sheetName val="Financial"/>
      <sheetName val="working"/>
      <sheetName val="Deposit"/>
      <sheetName val="BS"/>
      <sheetName val="BS_final4"/>
      <sheetName val="BS_DEC024"/>
      <sheetName val="PL_DEC024"/>
      <sheetName val="notes_DEC024"/>
      <sheetName val="pl_NOTES4"/>
      <sheetName val="MAY_12400012"/>
      <sheetName val="JSCL_TB"/>
      <sheetName val="Note_13_1_&amp;_13_2"/>
      <sheetName val="plan. analytical"/>
      <sheetName val="dep on disposals"/>
      <sheetName val="Links"/>
      <sheetName val="Middle_Market"/>
      <sheetName val="BS2"/>
      <sheetName val="BS1"/>
      <sheetName val="Abu Dhabi"/>
      <sheetName val="Data Sheet - Financials"/>
      <sheetName val="Data Sheet - Others"/>
      <sheetName val="Adj"/>
      <sheetName val="Elim"/>
      <sheetName val="DS_details"/>
      <sheetName val="Code"/>
      <sheetName val="lp"/>
      <sheetName val="Actual"/>
      <sheetName val="Budget"/>
      <sheetName val="List"/>
      <sheetName val="PrevYear"/>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refreshError="1"/>
      <sheetData sheetId="33" refreshError="1"/>
      <sheetData sheetId="34"/>
      <sheetData sheetId="35"/>
      <sheetData sheetId="36"/>
      <sheetData sheetId="37"/>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Lookups"/>
      <sheetName val="Sheet4"/>
      <sheetName val="A-C CODE &amp; NAME"/>
      <sheetName val="BSDOMOVS"/>
      <sheetName val="BS-OVS"/>
      <sheetName val="OUTSTANDING FX-SWAP"/>
      <sheetName val="A"/>
      <sheetName val="Data-904"/>
      <sheetName val="Macro1"/>
      <sheetName val="Others"/>
      <sheetName val="Stancom 29"/>
      <sheetName val="Code"/>
      <sheetName val=""/>
      <sheetName val="IE"/>
      <sheetName val="N-Debts"/>
      <sheetName val="S-Rental"/>
      <sheetName val="T-Debts"/>
      <sheetName val="broker sheet-2"/>
      <sheetName val="Abu_Dhabi"/>
      <sheetName val="TOTAL_OVS_BRS_ST_AUG_02"/>
      <sheetName val="A-C_CODE_&amp;_NAME"/>
      <sheetName val="OUTSTANDING_FX-SWAP"/>
      <sheetName val="Stancom_29"/>
      <sheetName val="1-bwb(cb)"/>
      <sheetName val="LOCAL STUDEN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LOCAL STUDENTS"/>
      <sheetName val="Repayment "/>
    </sheetNames>
    <sheetDataSet>
      <sheetData sheetId="0" refreshError="1"/>
      <sheetData sheetId="1" refreshError="1"/>
      <sheetData sheetId="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 val="Sheet1"/>
      <sheetName val="List"/>
      <sheetName val="Implied Rate"/>
      <sheetName val="Sheet4"/>
      <sheetName val="PARTWISE BREAKUP"/>
      <sheetName val="BS-OVS"/>
      <sheetName val="OUTSTANDING FX-SWAP"/>
      <sheetName val="A-C CODE &amp; NAME"/>
      <sheetName val="Sheet2"/>
      <sheetName val="Data-904"/>
      <sheetName val="Lookups"/>
      <sheetName val="Sheet3"/>
      <sheetName val="I-B"/>
      <sheetName val="I-BR"/>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Linked Disclosure"/>
      <sheetName val="2.Disclosure 5.2-5.4"/>
      <sheetName val="3.Movement"/>
      <sheetName val="4.Valuation as at June 30,2017"/>
      <sheetName val="5.Moving Average"/>
      <sheetName val="6.Summary of Capital Gain"/>
      <sheetName val="Moving Average Report"/>
    </sheetNames>
    <sheetDataSet>
      <sheetData sheetId="0" refreshError="1"/>
      <sheetData sheetId="1" refreshError="1"/>
      <sheetData sheetId="2" refreshError="1"/>
      <sheetData sheetId="3" refreshError="1"/>
      <sheetData sheetId="4">
        <row r="14">
          <cell r="B14" t="str">
            <v>Nishat Mills Limited</v>
          </cell>
        </row>
      </sheetData>
      <sheetData sheetId="5">
        <row r="78">
          <cell r="O78">
            <v>-225541.94000000041</v>
          </cell>
        </row>
      </sheetData>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54"/>
  <sheetViews>
    <sheetView tabSelected="1" view="pageBreakPreview" zoomScaleSheetLayoutView="100" workbookViewId="0">
      <selection activeCell="C9" sqref="C9"/>
    </sheetView>
  </sheetViews>
  <sheetFormatPr defaultColWidth="9.109375" defaultRowHeight="13.8"/>
  <cols>
    <col min="1" max="1" width="4" style="517" customWidth="1"/>
    <col min="2" max="2" width="2.109375" style="517" customWidth="1"/>
    <col min="3" max="3" width="52.5546875" style="517" customWidth="1"/>
    <col min="4" max="4" width="1.88671875" style="517" customWidth="1"/>
    <col min="5" max="5" width="7.6640625" style="520" customWidth="1"/>
    <col min="6" max="6" width="15.6640625" style="520" customWidth="1"/>
    <col min="7" max="7" width="0.88671875" style="520" customWidth="1"/>
    <col min="8" max="8" width="15.6640625" style="531" customWidth="1"/>
    <col min="9" max="13" width="15.44140625" style="516" hidden="1" customWidth="1"/>
    <col min="14" max="15" width="14.44140625" style="517" hidden="1" customWidth="1"/>
    <col min="16" max="16" width="17.109375" style="517" hidden="1" customWidth="1"/>
    <col min="17" max="17" width="13.88671875" style="517" hidden="1" customWidth="1"/>
    <col min="18" max="18" width="9.44140625" style="517" hidden="1" customWidth="1"/>
    <col min="19" max="21" width="0" style="517" hidden="1" customWidth="1"/>
    <col min="22" max="23" width="12.44140625" style="517" hidden="1" customWidth="1"/>
    <col min="24" max="25" width="0" style="517" hidden="1" customWidth="1"/>
    <col min="26" max="26" width="11.5546875" style="517" hidden="1" customWidth="1"/>
    <col min="27" max="27" width="14" style="517" hidden="1" customWidth="1"/>
    <col min="28" max="49" width="0" style="517" hidden="1" customWidth="1"/>
    <col min="50" max="16384" width="9.109375" style="517"/>
  </cols>
  <sheetData>
    <row r="1" spans="1:28" ht="18.75" customHeight="1">
      <c r="A1" s="1274" t="s">
        <v>564</v>
      </c>
      <c r="B1" s="1274"/>
      <c r="C1" s="1274"/>
      <c r="D1" s="1274"/>
      <c r="E1" s="1274"/>
      <c r="F1" s="1274"/>
      <c r="G1" s="1274"/>
      <c r="H1" s="1274"/>
    </row>
    <row r="2" spans="1:28" ht="18.75" customHeight="1">
      <c r="A2" s="1274" t="s">
        <v>741</v>
      </c>
      <c r="B2" s="1274"/>
      <c r="C2" s="1274"/>
      <c r="D2" s="1274"/>
      <c r="E2" s="1274"/>
      <c r="F2" s="1274"/>
      <c r="G2" s="1274"/>
      <c r="H2" s="1274"/>
    </row>
    <row r="3" spans="1:28" ht="18.75" customHeight="1">
      <c r="A3" s="1274" t="s">
        <v>958</v>
      </c>
      <c r="B3" s="1274"/>
      <c r="C3" s="1274"/>
      <c r="D3" s="1274"/>
      <c r="E3" s="1274"/>
      <c r="F3" s="1274"/>
      <c r="G3" s="1274"/>
      <c r="H3" s="1274"/>
      <c r="T3" s="518" t="s">
        <v>249</v>
      </c>
    </row>
    <row r="4" spans="1:28" ht="15.6">
      <c r="A4" s="582"/>
      <c r="B4" s="582"/>
      <c r="C4" s="582"/>
      <c r="D4" s="582"/>
      <c r="E4" s="582"/>
      <c r="F4" s="582"/>
      <c r="G4" s="582"/>
      <c r="H4" s="582"/>
      <c r="T4" s="518"/>
    </row>
    <row r="5" spans="1:28" ht="15.6">
      <c r="A5" s="582"/>
      <c r="B5" s="582"/>
      <c r="C5" s="582"/>
      <c r="D5" s="582"/>
      <c r="E5" s="582"/>
      <c r="F5" s="521" t="s">
        <v>733</v>
      </c>
      <c r="G5" s="925"/>
      <c r="H5" s="926" t="s">
        <v>734</v>
      </c>
      <c r="T5" s="518"/>
    </row>
    <row r="6" spans="1:28">
      <c r="A6" s="519"/>
      <c r="F6" s="521" t="s">
        <v>875</v>
      </c>
      <c r="H6" s="521" t="s">
        <v>735</v>
      </c>
      <c r="T6" s="517" t="s">
        <v>250</v>
      </c>
      <c r="V6" s="522">
        <f>IS!F30</f>
        <v>30004</v>
      </c>
    </row>
    <row r="7" spans="1:28">
      <c r="A7" s="519"/>
      <c r="F7" s="523">
        <v>2021</v>
      </c>
      <c r="G7" s="524"/>
      <c r="H7" s="523">
        <v>2021</v>
      </c>
      <c r="I7" s="525"/>
      <c r="J7" s="525" t="s">
        <v>252</v>
      </c>
      <c r="K7" s="525"/>
      <c r="L7" s="525"/>
      <c r="M7" s="525"/>
      <c r="N7" s="1272" t="s">
        <v>252</v>
      </c>
      <c r="P7" s="517" t="s">
        <v>253</v>
      </c>
      <c r="Q7" s="526" t="e">
        <f>#REF!</f>
        <v>#REF!</v>
      </c>
      <c r="T7" s="517" t="s">
        <v>254</v>
      </c>
      <c r="V7" s="522">
        <v>-26208</v>
      </c>
    </row>
    <row r="8" spans="1:28" ht="13.5" customHeight="1">
      <c r="E8" s="527" t="s">
        <v>255</v>
      </c>
      <c r="F8" s="1275" t="s">
        <v>748</v>
      </c>
      <c r="G8" s="1275"/>
      <c r="H8" s="1275"/>
      <c r="I8" s="528"/>
      <c r="J8" s="528"/>
      <c r="K8" s="528"/>
      <c r="L8" s="528"/>
      <c r="M8" s="528"/>
      <c r="N8" s="1272"/>
      <c r="P8" s="517" t="s">
        <v>256</v>
      </c>
      <c r="Q8" s="526" t="e">
        <f>+SUM(N13:N13)</f>
        <v>#REF!</v>
      </c>
      <c r="V8" s="522"/>
    </row>
    <row r="9" spans="1:28" ht="13.5" customHeight="1">
      <c r="E9" s="527"/>
      <c r="F9" s="529"/>
      <c r="G9" s="529"/>
      <c r="H9" s="529"/>
      <c r="I9" s="528"/>
      <c r="J9" s="528"/>
      <c r="K9" s="528"/>
      <c r="L9" s="528"/>
      <c r="M9" s="528"/>
      <c r="N9" s="530"/>
      <c r="Q9" s="526"/>
      <c r="V9" s="522"/>
    </row>
    <row r="10" spans="1:28">
      <c r="A10" s="519" t="s">
        <v>258</v>
      </c>
      <c r="P10" s="517" t="s">
        <v>259</v>
      </c>
      <c r="Q10" s="526" t="e">
        <f>N24</f>
        <v>#REF!</v>
      </c>
      <c r="V10" s="522"/>
    </row>
    <row r="11" spans="1:28">
      <c r="A11" s="533" t="s">
        <v>260</v>
      </c>
      <c r="E11" s="534" t="str">
        <f>'1-4'!A118</f>
        <v>6</v>
      </c>
      <c r="F11" s="535">
        <f>'1-4'!I122</f>
        <v>723630.38491999998</v>
      </c>
      <c r="G11" s="534"/>
      <c r="H11" s="536">
        <v>2176906</v>
      </c>
      <c r="I11" s="537"/>
      <c r="J11" s="538" t="e">
        <f>#REF!-H11</f>
        <v>#REF!</v>
      </c>
      <c r="K11" s="538" t="e">
        <f>H11-#REF!</f>
        <v>#REF!</v>
      </c>
      <c r="L11" s="539">
        <v>1291192</v>
      </c>
      <c r="M11" s="539">
        <f>L11-H11</f>
        <v>-885714</v>
      </c>
      <c r="N11" s="526"/>
      <c r="O11" s="526"/>
      <c r="P11" s="526" t="s">
        <v>261</v>
      </c>
      <c r="Q11" s="526">
        <f>+H11</f>
        <v>2176906</v>
      </c>
      <c r="R11" s="526"/>
      <c r="V11" s="522"/>
    </row>
    <row r="12" spans="1:28">
      <c r="A12" s="533" t="s">
        <v>727</v>
      </c>
      <c r="E12" s="567" t="str">
        <f>'4-10'!A5</f>
        <v>7</v>
      </c>
      <c r="F12" s="540">
        <f>'4-10'!I16</f>
        <v>672734.10499999998</v>
      </c>
      <c r="G12" s="534"/>
      <c r="H12" s="541">
        <v>146649.57399999999</v>
      </c>
      <c r="I12" s="537"/>
      <c r="J12" s="538"/>
      <c r="K12" s="538"/>
      <c r="L12" s="539"/>
      <c r="M12" s="539"/>
      <c r="N12" s="526"/>
      <c r="O12" s="526"/>
      <c r="P12" s="526"/>
      <c r="Q12" s="526"/>
      <c r="R12" s="526"/>
      <c r="V12" s="522"/>
      <c r="AA12" s="517">
        <f>H12-F12</f>
        <v>-526084.53099999996</v>
      </c>
    </row>
    <row r="13" spans="1:28">
      <c r="A13" s="533" t="s">
        <v>728</v>
      </c>
      <c r="E13" s="534"/>
      <c r="F13" s="542">
        <f>SUM('DDF TB'!C17:C30)-'DDF TB'!D29-'DDF TB'!D30-'DDF TB'!C26+1</f>
        <v>14820.07562</v>
      </c>
      <c r="G13" s="534"/>
      <c r="H13" s="543">
        <v>23988</v>
      </c>
      <c r="I13" s="544"/>
      <c r="J13" s="538" t="e">
        <f>#REF!-H13</f>
        <v>#REF!</v>
      </c>
      <c r="K13" s="538" t="e">
        <f>H13-#REF!</f>
        <v>#REF!</v>
      </c>
      <c r="L13" s="545">
        <f>57+111+52+339</f>
        <v>559</v>
      </c>
      <c r="M13" s="539">
        <f>L13-H13</f>
        <v>-23429</v>
      </c>
      <c r="N13" s="526" t="e">
        <f>+#REF!-H13</f>
        <v>#REF!</v>
      </c>
      <c r="O13" s="526"/>
      <c r="P13" s="526"/>
      <c r="Q13" s="526"/>
      <c r="R13" s="526"/>
      <c r="AA13" s="517">
        <f>AA12-F14</f>
        <v>-1937269.0965400001</v>
      </c>
    </row>
    <row r="14" spans="1:28">
      <c r="A14" s="546" t="s">
        <v>263</v>
      </c>
      <c r="E14" s="547"/>
      <c r="F14" s="548">
        <f>SUM(F11:F13)</f>
        <v>1411184.5655400001</v>
      </c>
      <c r="G14" s="547"/>
      <c r="H14" s="549">
        <f>SUM(H11:H13)</f>
        <v>2347543.574</v>
      </c>
      <c r="I14" s="537"/>
      <c r="J14" s="537"/>
      <c r="K14" s="537"/>
      <c r="L14" s="537"/>
      <c r="M14" s="539"/>
      <c r="N14" s="526"/>
      <c r="O14" s="526"/>
      <c r="P14" s="550"/>
      <c r="Q14" s="526"/>
      <c r="R14" s="526"/>
    </row>
    <row r="15" spans="1:28" ht="21.75" customHeight="1">
      <c r="E15" s="547"/>
      <c r="F15" s="548"/>
      <c r="G15" s="547"/>
      <c r="H15" s="549"/>
      <c r="I15" s="551"/>
      <c r="J15" s="551"/>
      <c r="K15" s="551"/>
      <c r="L15" s="551"/>
      <c r="M15" s="526"/>
      <c r="N15" s="526"/>
      <c r="O15" s="526"/>
      <c r="P15" s="550"/>
      <c r="Q15" s="526"/>
      <c r="R15" s="526"/>
      <c r="AB15" s="517">
        <f>H13-1766</f>
        <v>22222</v>
      </c>
    </row>
    <row r="16" spans="1:28">
      <c r="A16" s="519" t="s">
        <v>264</v>
      </c>
      <c r="E16" s="552"/>
      <c r="F16" s="548"/>
      <c r="G16" s="552"/>
      <c r="H16" s="549"/>
      <c r="M16" s="526"/>
      <c r="N16" s="526"/>
      <c r="O16" s="526"/>
      <c r="P16" s="550"/>
      <c r="Q16" s="526"/>
      <c r="R16" s="526"/>
    </row>
    <row r="17" spans="1:27">
      <c r="A17" s="553" t="s">
        <v>406</v>
      </c>
      <c r="E17" s="547">
        <f>'4-10'!A48</f>
        <v>8</v>
      </c>
      <c r="F17" s="535">
        <f>'4-10'!I53</f>
        <v>889.62388999999996</v>
      </c>
      <c r="G17" s="547"/>
      <c r="H17" s="536">
        <v>434</v>
      </c>
      <c r="J17" s="538" t="e">
        <f>H17-#REF!</f>
        <v>#REF!</v>
      </c>
      <c r="K17" s="538" t="e">
        <f>H17-#REF!</f>
        <v>#REF!</v>
      </c>
      <c r="M17" s="526"/>
      <c r="N17" s="526" t="e">
        <f>+H17-#REF!</f>
        <v>#REF!</v>
      </c>
      <c r="O17" s="526"/>
      <c r="P17" s="550"/>
      <c r="Q17" s="526"/>
      <c r="R17" s="526"/>
    </row>
    <row r="18" spans="1:27">
      <c r="A18" s="517" t="s">
        <v>565</v>
      </c>
      <c r="E18" s="547"/>
      <c r="F18" s="540">
        <f>'DDF TB'!D41</f>
        <v>1037.51758</v>
      </c>
      <c r="G18" s="547"/>
      <c r="H18" s="541">
        <v>346</v>
      </c>
      <c r="J18" s="538"/>
      <c r="K18" s="538"/>
      <c r="M18" s="526"/>
      <c r="N18" s="526"/>
      <c r="O18" s="526"/>
      <c r="P18" s="550"/>
      <c r="Q18" s="526"/>
      <c r="R18" s="526"/>
      <c r="Z18" s="517">
        <f>F18-H18</f>
        <v>691.51757999999995</v>
      </c>
      <c r="AA18" s="541">
        <v>5624</v>
      </c>
    </row>
    <row r="19" spans="1:27">
      <c r="A19" s="554" t="s">
        <v>265</v>
      </c>
      <c r="E19" s="567">
        <f>'4-10'!A57</f>
        <v>9</v>
      </c>
      <c r="F19" s="542">
        <f>ROUND('4-10'!I64,0)</f>
        <v>298</v>
      </c>
      <c r="G19" s="534"/>
      <c r="H19" s="543">
        <v>68195</v>
      </c>
      <c r="J19" s="538" t="e">
        <f>H19-#REF!</f>
        <v>#REF!</v>
      </c>
      <c r="K19" s="538" t="e">
        <f>H19-#REF!</f>
        <v>#REF!</v>
      </c>
      <c r="M19" s="526"/>
      <c r="N19" s="526" t="e">
        <f>+H19-#REF!</f>
        <v>#REF!</v>
      </c>
      <c r="O19" s="526"/>
      <c r="P19" s="526"/>
      <c r="Q19" s="526"/>
      <c r="R19" s="526"/>
      <c r="Z19" s="517">
        <f>F19-H19</f>
        <v>-67897</v>
      </c>
    </row>
    <row r="20" spans="1:27">
      <c r="A20" s="546" t="s">
        <v>266</v>
      </c>
      <c r="E20" s="516"/>
      <c r="F20" s="548">
        <f>SUM(F17:F19)</f>
        <v>2225.14147</v>
      </c>
      <c r="G20" s="516"/>
      <c r="H20" s="549">
        <f>SUM(H17:H19)</f>
        <v>68975</v>
      </c>
      <c r="L20" s="516">
        <v>65427</v>
      </c>
      <c r="M20" s="539">
        <f>L20-H20</f>
        <v>-3548</v>
      </c>
      <c r="N20" s="526"/>
      <c r="O20" s="526"/>
      <c r="P20" s="526"/>
      <c r="Q20" s="526"/>
      <c r="R20" s="526"/>
      <c r="AA20" s="517">
        <f>12298-F20</f>
        <v>10072.85853</v>
      </c>
    </row>
    <row r="21" spans="1:27">
      <c r="A21" s="555"/>
      <c r="E21" s="516"/>
      <c r="F21" s="548"/>
      <c r="G21" s="516"/>
      <c r="H21" s="549"/>
      <c r="I21" s="551"/>
      <c r="J21" s="551"/>
      <c r="K21" s="551"/>
      <c r="L21" s="551"/>
      <c r="M21" s="526"/>
      <c r="N21" s="526"/>
      <c r="O21" s="526"/>
      <c r="P21" s="526"/>
      <c r="Q21" s="526"/>
      <c r="R21" s="526"/>
    </row>
    <row r="22" spans="1:27" s="557" customFormat="1" ht="14.4" thickBot="1">
      <c r="A22" s="556" t="s">
        <v>267</v>
      </c>
      <c r="E22" s="558"/>
      <c r="F22" s="559">
        <f>F14-F20</f>
        <v>1408959.4240700002</v>
      </c>
      <c r="G22" s="558"/>
      <c r="H22" s="560">
        <f>+H14-H20</f>
        <v>2278568.574</v>
      </c>
      <c r="I22" s="558"/>
      <c r="J22" s="558"/>
      <c r="K22" s="561">
        <v>243775.66814000002</v>
      </c>
      <c r="L22" s="558"/>
      <c r="M22" s="550"/>
      <c r="N22" s="550"/>
      <c r="O22" s="550">
        <f>+H22-2540</f>
        <v>2276028.574</v>
      </c>
      <c r="P22" s="550">
        <f>+H22/H30*1000</f>
        <v>99.999968137901263</v>
      </c>
      <c r="Q22" s="550">
        <f>+O22/H30*1000</f>
        <v>99.888494679534219</v>
      </c>
      <c r="R22" s="550">
        <f>+Q22-P22</f>
        <v>-0.11147345836704403</v>
      </c>
    </row>
    <row r="23" spans="1:27" ht="14.4" thickTop="1">
      <c r="E23" s="552"/>
      <c r="F23" s="562"/>
      <c r="G23" s="552"/>
      <c r="H23" s="563"/>
      <c r="I23" s="532"/>
      <c r="J23" s="532"/>
      <c r="K23" s="532">
        <v>130</v>
      </c>
      <c r="L23" s="532"/>
      <c r="M23" s="526"/>
      <c r="N23" s="526"/>
      <c r="O23" s="526"/>
      <c r="P23" s="526"/>
      <c r="Q23" s="526"/>
      <c r="R23" s="526"/>
    </row>
    <row r="24" spans="1:27" ht="16.649999999999999" customHeight="1" thickBot="1">
      <c r="A24" s="519" t="s">
        <v>268</v>
      </c>
      <c r="F24" s="564">
        <f>'UHF-NEW'!$H$28</f>
        <v>1408959.4900000002</v>
      </c>
      <c r="H24" s="565">
        <v>2278569</v>
      </c>
      <c r="J24" s="538" t="e">
        <f>H24-#REF!</f>
        <v>#REF!</v>
      </c>
      <c r="K24" s="522">
        <f>SUM(K22:K23)</f>
        <v>243905.66814000002</v>
      </c>
      <c r="L24" s="522">
        <f>H24-H22</f>
        <v>0.42599999997764826</v>
      </c>
      <c r="M24" s="526"/>
      <c r="N24" s="526" t="e">
        <f>+H24-#REF!</f>
        <v>#REF!</v>
      </c>
      <c r="O24" s="526"/>
      <c r="P24" s="526"/>
      <c r="Q24" s="526"/>
      <c r="R24" s="526"/>
    </row>
    <row r="25" spans="1:27" ht="14.4" thickTop="1">
      <c r="E25" s="552"/>
      <c r="F25" s="531"/>
      <c r="G25" s="552"/>
      <c r="H25" s="526"/>
      <c r="I25" s="532"/>
      <c r="J25" s="532"/>
      <c r="K25" s="566">
        <f>K24/F30*1000</f>
        <v>17.31105003990103</v>
      </c>
      <c r="L25" s="532"/>
      <c r="M25" s="532"/>
    </row>
    <row r="26" spans="1:27">
      <c r="A26" s="519" t="s">
        <v>269</v>
      </c>
      <c r="E26" s="567">
        <f>'4-10'!A77</f>
        <v>10</v>
      </c>
      <c r="F26" s="531"/>
      <c r="G26" s="567"/>
      <c r="H26" s="526"/>
      <c r="K26" s="516" t="s">
        <v>270</v>
      </c>
    </row>
    <row r="27" spans="1:27">
      <c r="A27" s="519"/>
      <c r="E27" s="552"/>
      <c r="F27" s="531"/>
      <c r="G27" s="552"/>
      <c r="H27" s="526"/>
      <c r="K27" s="568" t="s">
        <v>271</v>
      </c>
    </row>
    <row r="28" spans="1:27">
      <c r="A28" s="519"/>
      <c r="E28" s="552"/>
      <c r="F28" s="1276" t="s">
        <v>749</v>
      </c>
      <c r="G28" s="1277"/>
      <c r="H28" s="1277"/>
    </row>
    <row r="29" spans="1:27">
      <c r="F29" s="531"/>
      <c r="H29" s="526"/>
      <c r="I29" s="551"/>
      <c r="J29" s="551"/>
      <c r="K29" s="551"/>
      <c r="L29" s="551"/>
      <c r="M29" s="551"/>
    </row>
    <row r="30" spans="1:27" ht="16.649999999999999" customHeight="1" thickBot="1">
      <c r="A30" s="519" t="s">
        <v>272</v>
      </c>
      <c r="F30" s="569">
        <v>14089594.0788</v>
      </c>
      <c r="H30" s="570">
        <v>22785693</v>
      </c>
      <c r="J30" s="516" t="s">
        <v>566</v>
      </c>
      <c r="K30" s="522"/>
      <c r="L30" s="571"/>
    </row>
    <row r="31" spans="1:27" ht="14.4" thickTop="1">
      <c r="F31" s="531"/>
      <c r="H31" s="526"/>
    </row>
    <row r="32" spans="1:27">
      <c r="F32" s="1275" t="s">
        <v>750</v>
      </c>
      <c r="G32" s="1275"/>
      <c r="H32" s="1275"/>
      <c r="I32" s="528"/>
      <c r="J32" s="528"/>
      <c r="K32" s="528"/>
      <c r="L32" s="528"/>
      <c r="M32" s="528"/>
    </row>
    <row r="33" spans="1:14">
      <c r="F33" s="531"/>
      <c r="H33" s="526"/>
    </row>
    <row r="34" spans="1:14" ht="14.4" thickBot="1">
      <c r="A34" s="519" t="s">
        <v>274</v>
      </c>
      <c r="E34" s="574"/>
      <c r="F34" s="575">
        <f>F22/F30*1000</f>
        <v>100.00000114907499</v>
      </c>
      <c r="G34" s="574"/>
      <c r="H34" s="576">
        <v>100</v>
      </c>
      <c r="N34" s="517" t="e">
        <f>#REF!/#REF!*1000</f>
        <v>#REF!</v>
      </c>
    </row>
    <row r="35" spans="1:14" ht="14.4" thickTop="1">
      <c r="H35" s="526"/>
      <c r="N35" s="577"/>
    </row>
    <row r="37" spans="1:14">
      <c r="A37" s="517" t="str">
        <f>"The annexed notes from 1 to 19 form an integral part of these interim financial statements."</f>
        <v>The annexed notes from 1 to 19 form an integral part of these interim financial statements.</v>
      </c>
    </row>
    <row r="38" spans="1:14" ht="18.75" customHeight="1"/>
    <row r="39" spans="1:14" s="573" customFormat="1" ht="16.5" customHeight="1">
      <c r="A39" s="578"/>
      <c r="E39" s="579"/>
      <c r="F39" s="579"/>
      <c r="G39" s="579"/>
      <c r="H39" s="548"/>
      <c r="I39" s="580"/>
      <c r="J39" s="580"/>
      <c r="K39" s="580"/>
      <c r="L39" s="580"/>
      <c r="M39" s="580"/>
    </row>
    <row r="40" spans="1:14" s="573" customFormat="1">
      <c r="A40" s="1273"/>
      <c r="B40" s="1273"/>
      <c r="C40" s="1273"/>
      <c r="D40" s="1273"/>
      <c r="E40" s="1273"/>
      <c r="F40" s="1273"/>
      <c r="G40" s="1273"/>
      <c r="H40" s="1273"/>
      <c r="I40" s="580"/>
      <c r="J40" s="580"/>
      <c r="K40" s="580"/>
      <c r="L40" s="580"/>
      <c r="M40" s="580"/>
    </row>
    <row r="41" spans="1:14" s="573" customFormat="1">
      <c r="A41" s="1273"/>
      <c r="B41" s="1273"/>
      <c r="C41" s="1273"/>
      <c r="D41" s="1273"/>
      <c r="E41" s="1273"/>
      <c r="F41" s="1273"/>
      <c r="G41" s="1273"/>
      <c r="H41" s="1273"/>
      <c r="I41" s="581"/>
      <c r="J41" s="581"/>
      <c r="K41" s="581"/>
      <c r="L41" s="581"/>
      <c r="M41" s="581"/>
    </row>
    <row r="42" spans="1:14">
      <c r="B42" s="582"/>
      <c r="C42" s="582"/>
      <c r="D42" s="582"/>
      <c r="E42" s="583"/>
      <c r="F42" s="583"/>
      <c r="G42" s="583"/>
      <c r="H42" s="584"/>
    </row>
    <row r="43" spans="1:14" ht="18.75" customHeight="1">
      <c r="B43" s="582"/>
      <c r="C43" s="582"/>
      <c r="D43" s="582"/>
      <c r="E43" s="583"/>
      <c r="F43" s="583"/>
      <c r="G43" s="583"/>
      <c r="H43" s="584"/>
    </row>
    <row r="44" spans="1:14">
      <c r="B44" s="582"/>
      <c r="C44" s="582"/>
      <c r="D44" s="582"/>
      <c r="E44" s="583"/>
      <c r="F44" s="583"/>
      <c r="G44" s="583"/>
      <c r="H44" s="584"/>
    </row>
    <row r="45" spans="1:14">
      <c r="B45" s="582"/>
      <c r="C45" s="582"/>
      <c r="D45" s="582"/>
      <c r="E45" s="583"/>
      <c r="F45" s="583"/>
      <c r="G45" s="583"/>
      <c r="H45" s="584"/>
    </row>
    <row r="46" spans="1:14">
      <c r="B46" s="582"/>
      <c r="C46" s="582"/>
      <c r="D46" s="582"/>
      <c r="E46" s="583"/>
      <c r="F46" s="583"/>
      <c r="G46" s="583"/>
      <c r="H46" s="584"/>
    </row>
    <row r="47" spans="1:14">
      <c r="A47" s="585"/>
      <c r="B47" s="585"/>
      <c r="C47" s="585"/>
      <c r="D47" s="585"/>
      <c r="E47" s="586"/>
      <c r="F47" s="586"/>
      <c r="G47" s="586"/>
      <c r="H47" s="587"/>
    </row>
    <row r="48" spans="1:14">
      <c r="B48" s="585"/>
      <c r="C48" s="585"/>
      <c r="D48" s="585"/>
      <c r="E48" s="586"/>
      <c r="F48" s="586"/>
      <c r="G48" s="586"/>
      <c r="H48" s="588"/>
    </row>
    <row r="49" spans="2:14">
      <c r="B49" s="585"/>
      <c r="C49" s="585"/>
      <c r="D49" s="585"/>
      <c r="E49" s="586"/>
      <c r="F49" s="586"/>
      <c r="G49" s="586"/>
      <c r="H49" s="588"/>
    </row>
    <row r="50" spans="2:14">
      <c r="B50" s="585"/>
      <c r="C50" s="585"/>
      <c r="D50" s="585"/>
      <c r="E50" s="586"/>
      <c r="F50" s="586"/>
      <c r="G50" s="586"/>
      <c r="H50" s="588"/>
    </row>
    <row r="52" spans="2:14">
      <c r="H52" s="589">
        <f>+H22-H24</f>
        <v>-0.42599999997764826</v>
      </c>
      <c r="I52" s="590"/>
      <c r="J52" s="590"/>
      <c r="K52" s="590"/>
      <c r="L52" s="590"/>
      <c r="M52" s="590"/>
      <c r="N52" s="591"/>
    </row>
    <row r="53" spans="2:14">
      <c r="H53" s="589"/>
      <c r="I53" s="590"/>
      <c r="J53" s="590"/>
      <c r="K53" s="590"/>
      <c r="L53" s="590"/>
      <c r="M53" s="590"/>
      <c r="N53" s="591"/>
    </row>
    <row r="54" spans="2:14">
      <c r="H54" s="589"/>
      <c r="I54" s="590"/>
      <c r="J54" s="590"/>
      <c r="K54" s="590"/>
      <c r="L54" s="590"/>
      <c r="M54" s="590"/>
      <c r="N54" s="591"/>
    </row>
  </sheetData>
  <mergeCells count="9">
    <mergeCell ref="N7:N8"/>
    <mergeCell ref="A40:H40"/>
    <mergeCell ref="A41:H41"/>
    <mergeCell ref="A1:H1"/>
    <mergeCell ref="A2:H2"/>
    <mergeCell ref="A3:H3"/>
    <mergeCell ref="F8:H8"/>
    <mergeCell ref="F28:H28"/>
    <mergeCell ref="F32:H32"/>
  </mergeCells>
  <pageMargins left="0.75" right="0.25" top="0.75" bottom="0" header="0.25" footer="0"/>
  <pageSetup paperSize="9" scale="90" orientation="portrait" useFirstPageNumber="1" r:id="rId1"/>
  <headerFooter>
    <oddHeader>&amp;C&amp;"Arial Black,Regular"&amp;P</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G118"/>
  <sheetViews>
    <sheetView view="pageBreakPreview" zoomScaleSheetLayoutView="100" workbookViewId="0">
      <selection activeCell="B84" sqref="B84:K93"/>
    </sheetView>
  </sheetViews>
  <sheetFormatPr defaultColWidth="9.109375" defaultRowHeight="13.8"/>
  <cols>
    <col min="1" max="1" width="5.5546875" style="516" customWidth="1"/>
    <col min="2" max="2" width="4.6640625" style="516" customWidth="1"/>
    <col min="3" max="3" width="20.5546875" style="517" customWidth="1"/>
    <col min="4" max="4" width="14.109375" style="517" customWidth="1"/>
    <col min="5" max="5" width="10.88671875" style="517" customWidth="1"/>
    <col min="6" max="6" width="13.33203125" style="517" customWidth="1"/>
    <col min="7" max="7" width="20.6640625" style="517" customWidth="1"/>
    <col min="8" max="8" width="1.109375" style="517" customWidth="1"/>
    <col min="9" max="9" width="16.88671875" style="517" customWidth="1"/>
    <col min="10" max="10" width="0.88671875" style="517" customWidth="1"/>
    <col min="11" max="11" width="17.5546875" style="517" customWidth="1"/>
    <col min="12" max="12" width="4.88671875" style="517" hidden="1" customWidth="1"/>
    <col min="13" max="13" width="12.109375" style="517" hidden="1" customWidth="1"/>
    <col min="14" max="14" width="14.44140625" style="517" hidden="1" customWidth="1"/>
    <col min="15" max="15" width="11.109375" style="517" hidden="1" customWidth="1"/>
    <col min="16" max="16" width="16.44140625" style="517" hidden="1" customWidth="1"/>
    <col min="17" max="17" width="16.88671875" style="594" bestFit="1" customWidth="1"/>
    <col min="18" max="24" width="16.88671875" style="594" customWidth="1"/>
    <col min="25" max="25" width="13.44140625" style="594" bestFit="1" customWidth="1"/>
    <col min="26" max="26" width="11.109375" style="594" bestFit="1" customWidth="1"/>
    <col min="27" max="27" width="15" style="517" bestFit="1" customWidth="1"/>
    <col min="28" max="16384" width="9.109375" style="517"/>
  </cols>
  <sheetData>
    <row r="1" spans="1:19">
      <c r="I1" s="592" t="s">
        <v>733</v>
      </c>
      <c r="J1" s="593"/>
      <c r="K1" s="592" t="s">
        <v>734</v>
      </c>
    </row>
    <row r="2" spans="1:19">
      <c r="I2" s="521" t="str">
        <f>'1-4'!I115</f>
        <v>September 30,</v>
      </c>
      <c r="J2" s="593"/>
      <c r="K2" s="521" t="s">
        <v>735</v>
      </c>
    </row>
    <row r="3" spans="1:19">
      <c r="I3" s="523">
        <f>'1-4'!I116</f>
        <v>2021</v>
      </c>
      <c r="J3" s="595">
        <v>43281</v>
      </c>
      <c r="K3" s="523">
        <v>2021</v>
      </c>
    </row>
    <row r="4" spans="1:19">
      <c r="G4" s="588" t="s">
        <v>255</v>
      </c>
      <c r="I4" s="1328" t="s">
        <v>744</v>
      </c>
      <c r="J4" s="1328"/>
      <c r="K4" s="1328"/>
    </row>
    <row r="5" spans="1:19">
      <c r="A5" s="684" t="s">
        <v>952</v>
      </c>
      <c r="B5" s="683" t="s">
        <v>993</v>
      </c>
      <c r="S5" s="594">
        <v>36853626</v>
      </c>
    </row>
    <row r="6" spans="1:19" ht="12" customHeight="1">
      <c r="A6" s="597"/>
      <c r="B6" s="597"/>
      <c r="C6" s="597"/>
      <c r="S6" s="594">
        <v>12948853</v>
      </c>
    </row>
    <row r="7" spans="1:19">
      <c r="A7" s="597"/>
      <c r="B7" s="1245" t="s">
        <v>992</v>
      </c>
    </row>
    <row r="8" spans="1:19">
      <c r="A8" s="597"/>
      <c r="B8" s="1139" t="s">
        <v>962</v>
      </c>
      <c r="G8" s="598"/>
      <c r="I8" s="1235">
        <v>99888</v>
      </c>
      <c r="J8" s="1229"/>
      <c r="K8" s="1230">
        <v>97853.032929863009</v>
      </c>
    </row>
    <row r="9" spans="1:19">
      <c r="A9" s="597"/>
      <c r="B9" s="1139" t="s">
        <v>963</v>
      </c>
      <c r="G9" s="598"/>
      <c r="I9" s="1236">
        <v>49802</v>
      </c>
      <c r="J9" s="1229"/>
      <c r="K9" s="1231">
        <v>48796.683391999992</v>
      </c>
    </row>
    <row r="10" spans="1:19">
      <c r="A10" s="597"/>
      <c r="B10" s="1139"/>
      <c r="G10" s="598"/>
      <c r="I10" s="1236"/>
      <c r="J10" s="1229"/>
      <c r="K10" s="1231"/>
    </row>
    <row r="11" spans="1:19">
      <c r="A11" s="597"/>
      <c r="B11" s="1139" t="s">
        <v>1032</v>
      </c>
      <c r="G11" s="598">
        <f>A18</f>
        <v>7.1</v>
      </c>
      <c r="I11" s="1236">
        <f>K27</f>
        <v>250000</v>
      </c>
      <c r="J11" s="1229"/>
      <c r="K11" s="1231">
        <v>0</v>
      </c>
    </row>
    <row r="12" spans="1:19">
      <c r="A12" s="597"/>
      <c r="B12" s="1139"/>
      <c r="G12" s="598"/>
      <c r="I12" s="1236"/>
      <c r="J12" s="1229"/>
      <c r="K12" s="1231"/>
    </row>
    <row r="13" spans="1:19">
      <c r="A13" s="597"/>
      <c r="B13" s="1139" t="s">
        <v>994</v>
      </c>
      <c r="G13" s="598">
        <f>A29</f>
        <v>7.1999999999999993</v>
      </c>
      <c r="I13" s="1236">
        <f>I36</f>
        <v>273044.10499999998</v>
      </c>
      <c r="J13" s="1229"/>
      <c r="K13" s="1231">
        <v>0</v>
      </c>
      <c r="R13" s="594">
        <f>710000+50000</f>
        <v>760000</v>
      </c>
    </row>
    <row r="14" spans="1:19">
      <c r="A14" s="597"/>
      <c r="B14" s="1240"/>
      <c r="G14" s="598"/>
      <c r="I14" s="1237"/>
      <c r="J14" s="1229"/>
      <c r="K14" s="1232"/>
      <c r="R14" s="594">
        <f>R13/2</f>
        <v>380000</v>
      </c>
    </row>
    <row r="15" spans="1:19">
      <c r="A15" s="597"/>
      <c r="B15" s="1139"/>
      <c r="G15" s="598"/>
      <c r="I15" s="666"/>
      <c r="J15" s="663"/>
      <c r="K15" s="1228"/>
    </row>
    <row r="16" spans="1:19" ht="14.4" thickBot="1">
      <c r="A16" s="597"/>
      <c r="B16" s="1139"/>
      <c r="G16" s="598"/>
      <c r="I16" s="1233">
        <f>SUM(I8:I15)</f>
        <v>672734.10499999998</v>
      </c>
      <c r="J16" s="663"/>
      <c r="K16" s="1233">
        <f>SUM(K8:K9)</f>
        <v>146649.716321863</v>
      </c>
    </row>
    <row r="17" spans="1:18" ht="14.4" thickTop="1">
      <c r="A17" s="597"/>
      <c r="B17" s="1139"/>
      <c r="G17" s="598"/>
      <c r="I17" s="1238"/>
      <c r="J17" s="663"/>
      <c r="K17" s="1238"/>
    </row>
    <row r="18" spans="1:18">
      <c r="A18" s="1239">
        <v>7.1</v>
      </c>
      <c r="B18" s="1261" t="s">
        <v>1020</v>
      </c>
      <c r="G18" s="598"/>
      <c r="I18" s="1238"/>
      <c r="J18" s="663"/>
      <c r="K18" s="1238"/>
    </row>
    <row r="19" spans="1:18">
      <c r="A19" s="597"/>
      <c r="B19" s="1139"/>
      <c r="G19" s="598"/>
      <c r="I19" s="1238"/>
      <c r="J19" s="663"/>
      <c r="K19" s="1238"/>
    </row>
    <row r="20" spans="1:18" ht="15" customHeight="1">
      <c r="A20" s="597"/>
      <c r="B20" s="1373" t="s">
        <v>1025</v>
      </c>
      <c r="C20" s="1373"/>
      <c r="D20" s="1373"/>
      <c r="E20" s="1373"/>
      <c r="F20" s="1375" t="s">
        <v>1021</v>
      </c>
      <c r="G20" s="1375" t="s">
        <v>1022</v>
      </c>
      <c r="I20" s="1375" t="s">
        <v>1023</v>
      </c>
      <c r="J20" s="663"/>
      <c r="K20" s="1375" t="s">
        <v>1024</v>
      </c>
    </row>
    <row r="21" spans="1:18" ht="15" customHeight="1">
      <c r="A21" s="597"/>
      <c r="B21" s="1373"/>
      <c r="C21" s="1373"/>
      <c r="D21" s="1373"/>
      <c r="E21" s="1373"/>
      <c r="F21" s="1375"/>
      <c r="G21" s="1375"/>
      <c r="I21" s="1375"/>
      <c r="J21" s="663"/>
      <c r="K21" s="1375"/>
    </row>
    <row r="22" spans="1:18" ht="15" customHeight="1">
      <c r="A22" s="597"/>
      <c r="B22" s="1373"/>
      <c r="C22" s="1373"/>
      <c r="D22" s="1373"/>
      <c r="E22" s="1373"/>
      <c r="F22" s="1375"/>
      <c r="G22" s="1375"/>
      <c r="I22" s="1375"/>
      <c r="J22" s="663"/>
      <c r="K22" s="1375"/>
    </row>
    <row r="23" spans="1:18" ht="15" customHeight="1">
      <c r="A23" s="597"/>
      <c r="B23" s="1373"/>
      <c r="C23" s="1373"/>
      <c r="D23" s="1373"/>
      <c r="E23" s="1373"/>
      <c r="F23" s="1375"/>
      <c r="G23" s="1375"/>
      <c r="I23" s="1375"/>
      <c r="J23" s="663"/>
      <c r="K23" s="1375"/>
    </row>
    <row r="24" spans="1:18">
      <c r="A24" s="597"/>
      <c r="B24" s="1139"/>
      <c r="G24" s="598"/>
      <c r="I24" s="1238"/>
      <c r="J24" s="663"/>
      <c r="K24" s="1238"/>
    </row>
    <row r="25" spans="1:18">
      <c r="A25" s="597"/>
      <c r="B25" s="1139" t="s">
        <v>1026</v>
      </c>
      <c r="F25" s="1264">
        <v>7.4999999999999997E-2</v>
      </c>
      <c r="G25" s="1262" t="s">
        <v>1027</v>
      </c>
      <c r="I25" s="1196" t="s">
        <v>1029</v>
      </c>
      <c r="J25" s="663"/>
      <c r="K25" s="1228">
        <v>125000</v>
      </c>
    </row>
    <row r="26" spans="1:18">
      <c r="A26" s="597"/>
      <c r="B26" s="1139" t="s">
        <v>1026</v>
      </c>
      <c r="F26" s="1264">
        <v>7.2999999999999995E-2</v>
      </c>
      <c r="G26" s="1263" t="s">
        <v>1028</v>
      </c>
      <c r="I26" s="1196" t="s">
        <v>1030</v>
      </c>
      <c r="J26" s="663"/>
      <c r="K26" s="1228">
        <v>125000</v>
      </c>
    </row>
    <row r="27" spans="1:18" ht="14.4" thickBot="1">
      <c r="A27" s="597"/>
      <c r="B27" s="1139"/>
      <c r="G27" s="598"/>
      <c r="I27" s="1238"/>
      <c r="J27" s="663"/>
      <c r="K27" s="1233">
        <f>SUM(K25:K26)</f>
        <v>250000</v>
      </c>
    </row>
    <row r="28" spans="1:18" ht="14.4" thickTop="1">
      <c r="A28" s="597"/>
      <c r="B28" s="1139"/>
      <c r="G28" s="598"/>
      <c r="I28" s="1238"/>
      <c r="J28" s="663"/>
      <c r="K28" s="1238"/>
    </row>
    <row r="29" spans="1:18">
      <c r="A29" s="1220">
        <f>A18+0.1</f>
        <v>7.1999999999999993</v>
      </c>
      <c r="B29" s="1246" t="s">
        <v>995</v>
      </c>
      <c r="G29" s="598"/>
      <c r="I29" s="1238"/>
      <c r="J29" s="663"/>
      <c r="K29" s="1238"/>
    </row>
    <row r="30" spans="1:18">
      <c r="A30" s="597"/>
      <c r="B30" s="1139"/>
      <c r="G30" s="598"/>
      <c r="I30" s="1238"/>
      <c r="J30" s="663"/>
      <c r="K30" s="1238"/>
      <c r="R30" s="594">
        <v>36686718</v>
      </c>
    </row>
    <row r="31" spans="1:18">
      <c r="A31" s="597"/>
      <c r="B31" s="1139"/>
      <c r="G31" s="598"/>
      <c r="I31" s="1238"/>
      <c r="J31" s="663"/>
      <c r="K31" s="1238"/>
      <c r="R31" s="594">
        <v>99426660</v>
      </c>
    </row>
    <row r="32" spans="1:18" ht="15" customHeight="1">
      <c r="A32" s="597"/>
      <c r="B32" s="1251" t="s">
        <v>996</v>
      </c>
      <c r="C32" s="1249"/>
      <c r="D32" s="1249"/>
      <c r="E32" s="1247"/>
      <c r="F32" s="1247"/>
      <c r="G32" s="1247"/>
      <c r="H32" s="1247"/>
      <c r="I32" s="1252">
        <v>0</v>
      </c>
      <c r="J32" s="1252"/>
      <c r="K32" s="1252">
        <v>0</v>
      </c>
      <c r="L32" s="1247"/>
    </row>
    <row r="33" spans="1:12" ht="15" customHeight="1">
      <c r="A33" s="597"/>
      <c r="B33" s="1251" t="s">
        <v>997</v>
      </c>
      <c r="C33" s="1249"/>
      <c r="D33" s="1249"/>
      <c r="E33" s="1247"/>
      <c r="F33" s="1247"/>
      <c r="G33" s="1247"/>
      <c r="H33" s="1247"/>
      <c r="I33" s="1252">
        <f>'DDF TB'!C16</f>
        <v>270124.15299999999</v>
      </c>
      <c r="J33" s="1252"/>
      <c r="K33" s="1252">
        <v>0</v>
      </c>
      <c r="L33" s="1247"/>
    </row>
    <row r="34" spans="1:12" ht="14.25" customHeight="1">
      <c r="A34" s="597"/>
      <c r="B34" s="1251" t="s">
        <v>998</v>
      </c>
      <c r="C34" s="1249"/>
      <c r="D34" s="1249"/>
      <c r="E34" s="1247"/>
      <c r="F34" s="1247"/>
      <c r="G34" s="1247"/>
      <c r="H34" s="1247"/>
      <c r="I34" s="1252">
        <f>'DDF TB'!C26</f>
        <v>2919.9520000000002</v>
      </c>
      <c r="J34" s="1252"/>
      <c r="K34" s="1252">
        <v>0</v>
      </c>
      <c r="L34" s="1247"/>
    </row>
    <row r="35" spans="1:12" ht="14.25" customHeight="1">
      <c r="A35" s="597"/>
      <c r="B35" s="1251" t="s">
        <v>999</v>
      </c>
      <c r="C35" s="1249"/>
      <c r="D35" s="1249"/>
      <c r="E35" s="1247"/>
      <c r="F35" s="1247"/>
      <c r="G35" s="1247"/>
      <c r="H35" s="1247"/>
      <c r="I35" s="1252">
        <v>0</v>
      </c>
      <c r="J35" s="1252"/>
      <c r="K35" s="1252">
        <v>0</v>
      </c>
      <c r="L35" s="1247"/>
    </row>
    <row r="36" spans="1:12" ht="14.4" thickBot="1">
      <c r="A36" s="597"/>
      <c r="B36" s="1251" t="s">
        <v>1000</v>
      </c>
      <c r="C36" s="578"/>
      <c r="D36" s="578"/>
      <c r="E36" s="578"/>
      <c r="F36" s="578"/>
      <c r="G36" s="1248"/>
      <c r="H36" s="578"/>
      <c r="I36" s="1233">
        <f>SUM(I32:I35)</f>
        <v>273044.10499999998</v>
      </c>
      <c r="J36" s="1253"/>
      <c r="K36" s="1233">
        <f>SUM(K32:K35)</f>
        <v>0</v>
      </c>
      <c r="L36" s="578"/>
    </row>
    <row r="37" spans="1:12" ht="14.4" thickTop="1">
      <c r="A37" s="597"/>
      <c r="B37" s="1139"/>
      <c r="C37" s="578"/>
      <c r="D37" s="578"/>
      <c r="E37" s="578"/>
      <c r="F37" s="578"/>
      <c r="G37" s="1248"/>
      <c r="H37" s="578"/>
      <c r="I37" s="1238"/>
      <c r="J37" s="1250"/>
      <c r="K37" s="1238"/>
      <c r="L37" s="578"/>
    </row>
    <row r="38" spans="1:12">
      <c r="A38" s="596" t="s">
        <v>1031</v>
      </c>
      <c r="B38" s="1379" t="s">
        <v>1001</v>
      </c>
      <c r="C38" s="1379"/>
      <c r="D38" s="1380" t="s">
        <v>1002</v>
      </c>
      <c r="E38" s="1381" t="s">
        <v>1003</v>
      </c>
      <c r="F38" s="1377" t="s">
        <v>1004</v>
      </c>
      <c r="G38" s="1378" t="s">
        <v>1005</v>
      </c>
      <c r="I38" s="1378" t="s">
        <v>1006</v>
      </c>
      <c r="J38" s="1376"/>
      <c r="K38" s="1376" t="s">
        <v>1007</v>
      </c>
      <c r="L38" s="578"/>
    </row>
    <row r="39" spans="1:12" ht="27" customHeight="1">
      <c r="A39" s="1239"/>
      <c r="B39" s="1379"/>
      <c r="C39" s="1379"/>
      <c r="D39" s="1380"/>
      <c r="E39" s="1381"/>
      <c r="F39" s="1377"/>
      <c r="G39" s="1378"/>
      <c r="I39" s="1378"/>
      <c r="J39" s="1376"/>
      <c r="K39" s="1376"/>
      <c r="L39" s="578"/>
    </row>
    <row r="40" spans="1:12" ht="12" customHeight="1">
      <c r="A40" s="1239"/>
      <c r="B40" s="1368" t="s">
        <v>1008</v>
      </c>
      <c r="C40" s="1368"/>
      <c r="D40" s="1369" t="s">
        <v>1009</v>
      </c>
      <c r="E40" s="1370">
        <v>7.0999999999999994E-2</v>
      </c>
      <c r="F40" s="1371">
        <v>136587</v>
      </c>
      <c r="G40" s="1365">
        <v>1628</v>
      </c>
      <c r="H40" s="578"/>
      <c r="I40" s="1366">
        <v>1549</v>
      </c>
      <c r="J40" s="1259"/>
      <c r="K40" s="1367">
        <f>F40-G40+I40</f>
        <v>136508</v>
      </c>
      <c r="L40" s="578"/>
    </row>
    <row r="41" spans="1:12" ht="16.5" customHeight="1">
      <c r="A41" s="1239"/>
      <c r="B41" s="1368"/>
      <c r="C41" s="1368"/>
      <c r="D41" s="1368"/>
      <c r="E41" s="1370"/>
      <c r="F41" s="1371"/>
      <c r="G41" s="1365"/>
      <c r="H41" s="597"/>
      <c r="I41" s="1366"/>
      <c r="J41" s="1260"/>
      <c r="K41" s="1367"/>
    </row>
    <row r="42" spans="1:12" ht="7.5" customHeight="1">
      <c r="A42" s="1239"/>
      <c r="B42" s="1368" t="s">
        <v>1010</v>
      </c>
      <c r="C42" s="1368"/>
      <c r="D42" s="1369" t="s">
        <v>1011</v>
      </c>
      <c r="E42" s="1370">
        <v>7.1199999999999999E-2</v>
      </c>
      <c r="F42" s="1371">
        <v>136799</v>
      </c>
      <c r="G42" s="1372">
        <v>1634</v>
      </c>
      <c r="H42" s="597"/>
      <c r="I42" s="1374">
        <v>1371</v>
      </c>
      <c r="J42" s="1260"/>
      <c r="K42" s="1367">
        <f>F42-G42+I42</f>
        <v>136536</v>
      </c>
    </row>
    <row r="43" spans="1:12" ht="29.25" customHeight="1">
      <c r="A43" s="1239"/>
      <c r="B43" s="1368"/>
      <c r="C43" s="1368"/>
      <c r="D43" s="1368"/>
      <c r="E43" s="1370"/>
      <c r="F43" s="1371"/>
      <c r="G43" s="1372"/>
      <c r="H43" s="597"/>
      <c r="I43" s="1374"/>
      <c r="J43" s="1260"/>
      <c r="K43" s="1367"/>
    </row>
    <row r="44" spans="1:12" ht="12" customHeight="1">
      <c r="A44" s="597"/>
      <c r="B44" s="1257"/>
      <c r="C44" s="1257"/>
      <c r="D44" s="1257"/>
      <c r="E44" s="1258"/>
      <c r="G44" s="598"/>
      <c r="I44" s="666"/>
      <c r="J44" s="663"/>
      <c r="K44" s="667"/>
    </row>
    <row r="45" spans="1:12" ht="12" customHeight="1">
      <c r="A45" s="597"/>
      <c r="B45" s="1254"/>
      <c r="C45" s="1254"/>
      <c r="D45" s="1254"/>
      <c r="E45" s="1255"/>
      <c r="G45" s="598"/>
      <c r="I45" s="666"/>
      <c r="J45" s="663"/>
      <c r="K45" s="667"/>
    </row>
    <row r="46" spans="1:12" ht="12" customHeight="1">
      <c r="A46" s="597"/>
      <c r="B46" s="1254"/>
      <c r="C46" s="1254"/>
      <c r="D46" s="1254"/>
      <c r="E46" s="1255"/>
      <c r="G46" s="598"/>
      <c r="I46" s="666"/>
      <c r="J46" s="663"/>
      <c r="K46" s="667"/>
    </row>
    <row r="47" spans="1:12" ht="12" customHeight="1">
      <c r="A47" s="597"/>
      <c r="B47" s="597"/>
      <c r="C47" s="665"/>
      <c r="G47" s="598"/>
      <c r="I47" s="666"/>
      <c r="J47" s="663"/>
      <c r="K47" s="667"/>
    </row>
    <row r="48" spans="1:12">
      <c r="A48" s="1220">
        <f>A5+1</f>
        <v>8</v>
      </c>
      <c r="B48" s="928" t="s">
        <v>904</v>
      </c>
      <c r="C48" s="665"/>
      <c r="G48" s="598"/>
      <c r="I48" s="666"/>
      <c r="J48" s="663"/>
      <c r="K48" s="667"/>
    </row>
    <row r="49" spans="1:28" ht="12" customHeight="1">
      <c r="A49" s="597"/>
      <c r="B49" s="597"/>
      <c r="C49" s="665"/>
      <c r="G49" s="598"/>
      <c r="I49" s="666"/>
      <c r="J49" s="663"/>
      <c r="K49" s="667"/>
    </row>
    <row r="50" spans="1:28">
      <c r="A50" s="597"/>
      <c r="B50" s="517" t="s">
        <v>401</v>
      </c>
      <c r="C50" s="665"/>
      <c r="G50" s="598"/>
      <c r="I50" s="666">
        <f>'DDF TB'!D37</f>
        <v>621.68062999999995</v>
      </c>
      <c r="J50" s="663"/>
      <c r="K50" s="667">
        <v>384</v>
      </c>
    </row>
    <row r="51" spans="1:28">
      <c r="A51" s="597"/>
      <c r="B51" s="517" t="s">
        <v>905</v>
      </c>
      <c r="C51" s="665"/>
      <c r="G51" s="598"/>
      <c r="I51" s="666">
        <f>'DDF TB'!D38</f>
        <v>80.81871000000001</v>
      </c>
      <c r="J51" s="663"/>
      <c r="K51" s="667">
        <v>50</v>
      </c>
    </row>
    <row r="52" spans="1:28">
      <c r="A52" s="597"/>
      <c r="B52" s="517" t="s">
        <v>906</v>
      </c>
      <c r="C52" s="665"/>
      <c r="G52" s="598"/>
      <c r="I52" s="666">
        <f>'DDF TB'!D45</f>
        <v>187.12455000000003</v>
      </c>
      <c r="J52" s="663"/>
      <c r="K52" s="667">
        <v>0</v>
      </c>
    </row>
    <row r="53" spans="1:28" ht="18.600000000000001" thickBot="1">
      <c r="A53" s="597"/>
      <c r="B53" s="597"/>
      <c r="C53" s="665"/>
      <c r="G53" s="598"/>
      <c r="I53" s="1221">
        <f>SUM(I50:I52)</f>
        <v>889.62388999999996</v>
      </c>
      <c r="J53" s="663"/>
      <c r="K53" s="1222">
        <f>SUM(K50:K52)</f>
        <v>434</v>
      </c>
      <c r="Y53" s="1227" t="s">
        <v>908</v>
      </c>
    </row>
    <row r="54" spans="1:28" ht="12" customHeight="1" thickTop="1">
      <c r="A54" s="597"/>
      <c r="B54" s="597"/>
      <c r="C54" s="665"/>
      <c r="G54" s="598"/>
      <c r="I54" s="666"/>
      <c r="J54" s="663"/>
      <c r="K54" s="667"/>
    </row>
    <row r="55" spans="1:28" ht="15" customHeight="1">
      <c r="A55" s="597"/>
      <c r="B55" s="1213"/>
      <c r="C55" s="1213"/>
      <c r="D55" s="1213"/>
      <c r="E55" s="1213"/>
      <c r="F55" s="1213"/>
      <c r="G55" s="1213"/>
      <c r="H55" s="1213"/>
      <c r="I55" s="1213"/>
      <c r="J55" s="1213"/>
      <c r="K55" s="1213"/>
    </row>
    <row r="56" spans="1:28" s="597" customFormat="1" ht="12" customHeight="1">
      <c r="A56" s="611"/>
      <c r="B56" s="611"/>
      <c r="C56" s="611"/>
      <c r="D56" s="612"/>
      <c r="E56" s="612"/>
      <c r="F56" s="611"/>
      <c r="G56" s="613"/>
      <c r="H56" s="614"/>
      <c r="I56" s="615"/>
      <c r="J56" s="615"/>
      <c r="K56" s="616"/>
      <c r="L56" s="599"/>
      <c r="M56" s="602"/>
      <c r="N56" s="603"/>
      <c r="O56" s="602"/>
      <c r="P56" s="603"/>
      <c r="Q56" s="604"/>
      <c r="R56" s="604"/>
      <c r="S56" s="604"/>
      <c r="T56" s="604"/>
      <c r="U56" s="604"/>
      <c r="V56" s="604"/>
      <c r="W56" s="604"/>
      <c r="X56" s="604"/>
      <c r="Y56" s="604"/>
      <c r="Z56" s="604"/>
    </row>
    <row r="57" spans="1:28" ht="17.399999999999999">
      <c r="A57" s="1223">
        <v>9</v>
      </c>
      <c r="B57" s="928" t="s">
        <v>898</v>
      </c>
      <c r="D57" s="573"/>
      <c r="E57" s="582"/>
      <c r="G57" s="582"/>
      <c r="J57" s="582"/>
      <c r="K57" s="620"/>
      <c r="L57" s="588"/>
      <c r="M57" s="621"/>
      <c r="N57" s="621"/>
      <c r="O57" s="597"/>
      <c r="P57" s="622"/>
      <c r="Q57" s="623"/>
      <c r="R57" s="623"/>
      <c r="S57" s="623"/>
      <c r="T57" s="623"/>
      <c r="U57" s="623"/>
      <c r="V57" s="623"/>
      <c r="W57" s="623"/>
      <c r="X57" s="623"/>
      <c r="Y57" s="623"/>
    </row>
    <row r="58" spans="1:28" ht="12" customHeight="1">
      <c r="A58" s="609"/>
      <c r="B58" s="609"/>
      <c r="D58" s="533"/>
      <c r="G58" s="624"/>
      <c r="K58" s="625"/>
      <c r="L58" s="597"/>
      <c r="M58" s="597"/>
      <c r="N58" s="597"/>
      <c r="O58" s="597"/>
      <c r="P58" s="539"/>
      <c r="Q58" s="626"/>
      <c r="R58" s="626"/>
      <c r="S58" s="626"/>
      <c r="T58" s="626"/>
      <c r="U58" s="626"/>
      <c r="V58" s="626"/>
      <c r="W58" s="626"/>
      <c r="X58" s="626"/>
      <c r="Y58" s="604"/>
    </row>
    <row r="59" spans="1:28">
      <c r="A59" s="609"/>
      <c r="B59" s="517" t="str">
        <f>IS!A20</f>
        <v>Provision for Sindh Workers' Welfare Fund (SWWF)</v>
      </c>
      <c r="G59" s="1226">
        <f>B66</f>
        <v>9.1</v>
      </c>
      <c r="I59" s="607">
        <f>'DDF TB'!D43</f>
        <v>0</v>
      </c>
      <c r="K59" s="624">
        <v>7516</v>
      </c>
      <c r="L59" s="627"/>
      <c r="N59" s="597"/>
      <c r="O59" s="628"/>
      <c r="P59" s="628"/>
      <c r="Q59" s="597"/>
      <c r="R59" s="597"/>
      <c r="S59" s="597"/>
      <c r="T59" s="597"/>
      <c r="U59" s="597"/>
      <c r="V59" s="597"/>
      <c r="W59" s="597"/>
      <c r="X59" s="597"/>
      <c r="Y59" s="539"/>
      <c r="Z59" s="626"/>
      <c r="AA59" s="604"/>
      <c r="AB59" s="594"/>
    </row>
    <row r="60" spans="1:28">
      <c r="A60" s="609"/>
      <c r="B60" s="517" t="s">
        <v>745</v>
      </c>
      <c r="D60" s="533"/>
      <c r="E60" s="533"/>
      <c r="G60" s="533"/>
      <c r="I60" s="607">
        <f>'DDF TB'!D44</f>
        <v>0</v>
      </c>
      <c r="K60" s="624">
        <v>655</v>
      </c>
      <c r="L60" s="627"/>
      <c r="N60" s="597"/>
      <c r="O60" s="597"/>
      <c r="P60" s="597"/>
      <c r="Q60" s="597"/>
      <c r="R60" s="597"/>
      <c r="S60" s="597"/>
      <c r="T60" s="597"/>
      <c r="U60" s="597"/>
      <c r="V60" s="597"/>
      <c r="W60" s="597"/>
      <c r="X60" s="597"/>
      <c r="Y60" s="597"/>
      <c r="Z60" s="597"/>
      <c r="AA60" s="597"/>
      <c r="AB60" s="594"/>
    </row>
    <row r="61" spans="1:28">
      <c r="A61" s="609"/>
      <c r="B61" s="517" t="s">
        <v>964</v>
      </c>
      <c r="D61" s="533"/>
      <c r="E61" s="533"/>
      <c r="G61" s="533"/>
      <c r="I61" s="607"/>
      <c r="K61" s="624">
        <v>60021.646209999999</v>
      </c>
      <c r="L61" s="627"/>
      <c r="N61" s="597"/>
      <c r="O61" s="597"/>
      <c r="P61" s="597"/>
      <c r="Q61" s="597"/>
      <c r="R61" s="597"/>
      <c r="S61" s="597"/>
      <c r="T61" s="597"/>
      <c r="U61" s="597"/>
      <c r="V61" s="597"/>
      <c r="W61" s="597"/>
      <c r="X61" s="597"/>
      <c r="Y61" s="597"/>
      <c r="Z61" s="597"/>
      <c r="AA61" s="597"/>
      <c r="AB61" s="594"/>
    </row>
    <row r="62" spans="1:28">
      <c r="A62" s="609"/>
      <c r="B62" s="517" t="s">
        <v>1012</v>
      </c>
      <c r="D62" s="533"/>
      <c r="E62" s="533"/>
      <c r="G62" s="533"/>
      <c r="I62" s="607">
        <f>'DDF TB'!D42</f>
        <v>2.9359999999999999</v>
      </c>
      <c r="K62" s="624">
        <v>0</v>
      </c>
      <c r="L62" s="627"/>
      <c r="N62" s="597"/>
      <c r="O62" s="597"/>
      <c r="P62" s="597"/>
      <c r="Q62" s="597"/>
      <c r="R62" s="597"/>
      <c r="S62" s="597"/>
      <c r="T62" s="597"/>
      <c r="U62" s="597"/>
      <c r="V62" s="597"/>
      <c r="W62" s="597"/>
      <c r="X62" s="597"/>
      <c r="Y62" s="597"/>
      <c r="Z62" s="597"/>
      <c r="AA62" s="597"/>
      <c r="AB62" s="594"/>
    </row>
    <row r="63" spans="1:28">
      <c r="A63" s="609"/>
      <c r="B63" s="517" t="s">
        <v>965</v>
      </c>
      <c r="D63" s="533"/>
      <c r="E63" s="533"/>
      <c r="G63" s="533"/>
      <c r="I63" s="607">
        <f>'DDF TB'!D47</f>
        <v>295.47000000000003</v>
      </c>
      <c r="K63" s="624">
        <v>2.1441300000000001</v>
      </c>
      <c r="L63" s="627"/>
      <c r="N63" s="597"/>
      <c r="O63" s="597"/>
      <c r="P63" s="597"/>
      <c r="Q63" s="597"/>
      <c r="R63" s="597"/>
      <c r="S63" s="597"/>
      <c r="T63" s="597"/>
      <c r="U63" s="597"/>
      <c r="V63" s="597"/>
      <c r="W63" s="597"/>
      <c r="X63" s="597"/>
      <c r="Y63" s="597"/>
      <c r="Z63" s="597"/>
      <c r="AA63" s="597"/>
      <c r="AB63" s="594"/>
    </row>
    <row r="64" spans="1:28" s="557" customFormat="1" ht="14.4" thickBot="1">
      <c r="A64" s="617"/>
      <c r="B64" s="617"/>
      <c r="D64" s="629"/>
      <c r="E64" s="629"/>
      <c r="F64" s="629"/>
      <c r="I64" s="758">
        <f>SUM(I59:I63)</f>
        <v>298.40600000000001</v>
      </c>
      <c r="J64" s="663"/>
      <c r="K64" s="630">
        <f>SUM(K59:K63)</f>
        <v>68194.790340000007</v>
      </c>
      <c r="L64" s="631"/>
      <c r="N64" s="550"/>
      <c r="Y64" s="550"/>
      <c r="Z64" s="632"/>
      <c r="AA64" s="632"/>
      <c r="AB64" s="632"/>
    </row>
    <row r="65" spans="1:33" ht="12" customHeight="1" thickTop="1">
      <c r="A65" s="609"/>
      <c r="B65" s="609"/>
      <c r="D65" s="533"/>
      <c r="E65" s="533"/>
      <c r="F65" s="533"/>
      <c r="H65" s="633"/>
      <c r="I65" s="633"/>
      <c r="J65" s="522"/>
      <c r="K65" s="624"/>
      <c r="L65" s="624"/>
      <c r="N65" s="526"/>
      <c r="Q65" s="517"/>
      <c r="R65" s="517"/>
      <c r="S65" s="517"/>
      <c r="T65" s="517"/>
      <c r="U65" s="517"/>
      <c r="V65" s="517"/>
      <c r="W65" s="517"/>
      <c r="X65" s="517"/>
      <c r="Y65" s="526"/>
      <c r="AA65" s="594"/>
      <c r="AB65" s="594"/>
    </row>
    <row r="66" spans="1:33" ht="15" customHeight="1">
      <c r="A66" s="517"/>
      <c r="B66" s="610">
        <f>A57+0.1</f>
        <v>9.1</v>
      </c>
      <c r="C66" s="1317" t="s">
        <v>1044</v>
      </c>
      <c r="D66" s="1317"/>
      <c r="E66" s="1317"/>
      <c r="F66" s="1317"/>
      <c r="G66" s="1317"/>
      <c r="H66" s="1317"/>
      <c r="I66" s="1317"/>
      <c r="J66" s="1317"/>
      <c r="K66" s="1317"/>
      <c r="L66" s="634"/>
      <c r="N66" s="517">
        <f>BS!H30</f>
        <v>22785693</v>
      </c>
      <c r="O66" s="635"/>
      <c r="P66" s="635"/>
      <c r="Q66" s="1317" t="s">
        <v>888</v>
      </c>
      <c r="R66" s="1317"/>
      <c r="S66" s="1317"/>
      <c r="T66" s="1317"/>
      <c r="U66" s="1317"/>
      <c r="V66" s="1317"/>
      <c r="W66" s="1317"/>
      <c r="X66" s="1317"/>
      <c r="Y66" s="1317"/>
      <c r="Z66" s="1317"/>
      <c r="AA66" s="1317"/>
      <c r="AB66" s="1317"/>
      <c r="AC66" s="1317"/>
      <c r="AD66" s="1317"/>
      <c r="AE66" s="1317"/>
      <c r="AF66" s="1317"/>
      <c r="AG66" s="594"/>
    </row>
    <row r="67" spans="1:33">
      <c r="A67" s="517"/>
      <c r="B67" s="517"/>
      <c r="C67" s="1317"/>
      <c r="D67" s="1317"/>
      <c r="E67" s="1317"/>
      <c r="F67" s="1317"/>
      <c r="G67" s="1317"/>
      <c r="H67" s="1317"/>
      <c r="I67" s="1317"/>
      <c r="J67" s="1317"/>
      <c r="K67" s="1317"/>
      <c r="O67" s="635"/>
      <c r="P67" s="635"/>
      <c r="Q67" s="1317"/>
      <c r="R67" s="1317"/>
      <c r="S67" s="1317"/>
      <c r="T67" s="1317"/>
      <c r="U67" s="1317"/>
      <c r="V67" s="1317"/>
      <c r="W67" s="1317"/>
      <c r="X67" s="1317"/>
      <c r="Y67" s="1317"/>
      <c r="Z67" s="1317"/>
      <c r="AA67" s="1317"/>
      <c r="AB67" s="1317"/>
      <c r="AC67" s="1317"/>
      <c r="AD67" s="1317"/>
      <c r="AE67" s="1317"/>
      <c r="AF67" s="1317"/>
    </row>
    <row r="68" spans="1:33">
      <c r="A68" s="517"/>
      <c r="B68" s="517"/>
      <c r="C68" s="1317"/>
      <c r="D68" s="1317"/>
      <c r="E68" s="1317"/>
      <c r="F68" s="1317"/>
      <c r="G68" s="1317"/>
      <c r="H68" s="1317"/>
      <c r="I68" s="1317"/>
      <c r="J68" s="1317"/>
      <c r="K68" s="1317"/>
      <c r="O68" s="635"/>
      <c r="P68" s="635"/>
      <c r="Q68" s="1317"/>
      <c r="R68" s="1317"/>
      <c r="S68" s="1317"/>
      <c r="T68" s="1317"/>
      <c r="U68" s="1317"/>
      <c r="V68" s="1317"/>
      <c r="W68" s="1317"/>
      <c r="X68" s="1317"/>
      <c r="Y68" s="1317"/>
      <c r="Z68" s="1317"/>
      <c r="AA68" s="1317"/>
      <c r="AB68" s="1317"/>
      <c r="AC68" s="1317"/>
      <c r="AD68" s="1317"/>
      <c r="AE68" s="1317"/>
      <c r="AF68" s="1317"/>
    </row>
    <row r="69" spans="1:33">
      <c r="A69" s="517"/>
      <c r="B69" s="517"/>
      <c r="C69" s="1317"/>
      <c r="D69" s="1317"/>
      <c r="E69" s="1317"/>
      <c r="F69" s="1317"/>
      <c r="G69" s="1317"/>
      <c r="H69" s="1317"/>
      <c r="I69" s="1317"/>
      <c r="J69" s="1317"/>
      <c r="K69" s="1317"/>
      <c r="O69" s="635"/>
      <c r="P69" s="635"/>
      <c r="Q69" s="1317"/>
      <c r="R69" s="1317"/>
      <c r="S69" s="1317"/>
      <c r="T69" s="1317"/>
      <c r="U69" s="1317"/>
      <c r="V69" s="1317"/>
      <c r="W69" s="1317"/>
      <c r="X69" s="1317"/>
      <c r="Y69" s="1317"/>
      <c r="Z69" s="1317"/>
      <c r="AA69" s="1317"/>
      <c r="AB69" s="1317"/>
      <c r="AC69" s="1317"/>
      <c r="AD69" s="1317"/>
      <c r="AE69" s="1317"/>
      <c r="AF69" s="1317"/>
    </row>
    <row r="70" spans="1:33" ht="27.6" customHeight="1">
      <c r="A70" s="517"/>
      <c r="B70" s="517"/>
      <c r="C70" s="1317"/>
      <c r="D70" s="1317"/>
      <c r="E70" s="1317"/>
      <c r="F70" s="1317"/>
      <c r="G70" s="1317"/>
      <c r="H70" s="1317"/>
      <c r="I70" s="1317"/>
      <c r="J70" s="1317"/>
      <c r="K70" s="1317"/>
      <c r="L70" s="634"/>
      <c r="M70" s="636"/>
      <c r="N70" s="636"/>
      <c r="O70" s="636"/>
      <c r="P70" s="636"/>
      <c r="Q70" s="1317"/>
      <c r="R70" s="1317"/>
      <c r="S70" s="1317"/>
      <c r="T70" s="1317"/>
      <c r="U70" s="1317"/>
      <c r="V70" s="1317"/>
      <c r="W70" s="1317"/>
      <c r="X70" s="1317"/>
      <c r="Y70" s="1317"/>
      <c r="Z70" s="1317"/>
      <c r="AA70" s="1317"/>
      <c r="AB70" s="1317"/>
      <c r="AC70" s="1317"/>
      <c r="AD70" s="1317"/>
      <c r="AE70" s="1317"/>
      <c r="AF70" s="1317"/>
    </row>
    <row r="71" spans="1:33" ht="7.2" customHeight="1">
      <c r="A71" s="517"/>
      <c r="B71" s="517"/>
      <c r="C71" s="1268"/>
      <c r="D71" s="1268"/>
      <c r="E71" s="1268"/>
      <c r="F71" s="1268"/>
      <c r="G71" s="1268"/>
      <c r="H71" s="1268"/>
      <c r="I71" s="1268"/>
      <c r="J71" s="1268"/>
      <c r="K71" s="1268"/>
      <c r="L71" s="634"/>
      <c r="M71" s="636"/>
      <c r="N71" s="636"/>
      <c r="O71" s="636"/>
      <c r="P71" s="636"/>
      <c r="Q71" s="1268"/>
      <c r="R71" s="1268"/>
      <c r="S71" s="1268"/>
      <c r="T71" s="1268"/>
      <c r="U71" s="1268"/>
      <c r="V71" s="1268"/>
      <c r="W71" s="1268"/>
      <c r="X71" s="1268"/>
      <c r="Y71" s="1268"/>
      <c r="Z71" s="1268"/>
      <c r="AA71" s="1268"/>
      <c r="AB71" s="1268"/>
      <c r="AC71" s="1268"/>
      <c r="AD71" s="1268"/>
      <c r="AE71" s="1268"/>
      <c r="AF71" s="1268"/>
    </row>
    <row r="72" spans="1:33" ht="43.95" customHeight="1">
      <c r="A72" s="517"/>
      <c r="B72" s="517"/>
      <c r="C72" s="1317" t="s">
        <v>1045</v>
      </c>
      <c r="D72" s="1317"/>
      <c r="E72" s="1317"/>
      <c r="F72" s="1317"/>
      <c r="G72" s="1317"/>
      <c r="H72" s="1317"/>
      <c r="I72" s="1317"/>
      <c r="J72" s="1317"/>
      <c r="K72" s="1317"/>
      <c r="L72" s="634"/>
      <c r="M72" s="636"/>
      <c r="N72" s="636"/>
      <c r="O72" s="636"/>
      <c r="P72" s="636"/>
      <c r="Q72" s="1268"/>
      <c r="R72" s="1268"/>
      <c r="S72" s="1268"/>
      <c r="T72" s="1268"/>
      <c r="U72" s="1268"/>
      <c r="V72" s="1268"/>
      <c r="W72" s="1268"/>
      <c r="X72" s="1268"/>
      <c r="Y72" s="1268"/>
      <c r="Z72" s="1268"/>
      <c r="AA72" s="1268"/>
      <c r="AB72" s="1268"/>
      <c r="AC72" s="1268"/>
      <c r="AD72" s="1268"/>
      <c r="AE72" s="1268"/>
      <c r="AF72" s="1268"/>
    </row>
    <row r="73" spans="1:33" ht="4.95" customHeight="1">
      <c r="A73" s="517"/>
      <c r="B73" s="517"/>
      <c r="C73" s="1268"/>
      <c r="D73" s="1268"/>
      <c r="E73" s="1268"/>
      <c r="F73" s="1268"/>
      <c r="G73" s="1268"/>
      <c r="H73" s="1268"/>
      <c r="I73" s="1268"/>
      <c r="J73" s="1268"/>
      <c r="K73" s="1268"/>
      <c r="L73" s="634"/>
      <c r="M73" s="636"/>
      <c r="N73" s="636"/>
      <c r="O73" s="636"/>
      <c r="P73" s="636"/>
      <c r="Q73" s="1268"/>
      <c r="R73" s="1268"/>
      <c r="S73" s="1268"/>
      <c r="T73" s="1268"/>
      <c r="U73" s="1268"/>
      <c r="V73" s="1268"/>
      <c r="W73" s="1268"/>
      <c r="X73" s="1268"/>
      <c r="Y73" s="1268"/>
      <c r="Z73" s="1268"/>
      <c r="AA73" s="1268"/>
      <c r="AB73" s="1268"/>
      <c r="AC73" s="1268"/>
      <c r="AD73" s="1268"/>
      <c r="AE73" s="1268"/>
      <c r="AF73" s="1268"/>
    </row>
    <row r="74" spans="1:33" ht="15" customHeight="1">
      <c r="A74" s="517"/>
      <c r="B74" s="517"/>
      <c r="C74" s="1317" t="s">
        <v>1046</v>
      </c>
      <c r="D74" s="1317"/>
      <c r="E74" s="1317"/>
      <c r="F74" s="1317"/>
      <c r="G74" s="1317"/>
      <c r="H74" s="1317"/>
      <c r="I74" s="1317"/>
      <c r="J74" s="1317"/>
      <c r="K74" s="1317"/>
      <c r="L74" s="634"/>
      <c r="M74" s="636"/>
      <c r="N74" s="636"/>
      <c r="O74" s="636"/>
      <c r="P74" s="636"/>
      <c r="Q74" s="1271"/>
      <c r="R74" s="1268"/>
      <c r="S74" s="1268"/>
      <c r="T74" s="1268"/>
      <c r="U74" s="1268"/>
      <c r="V74" s="1268"/>
      <c r="W74" s="1268"/>
      <c r="X74" s="1268"/>
      <c r="Y74" s="1268"/>
      <c r="Z74" s="1268"/>
      <c r="AA74" s="1268"/>
      <c r="AB74" s="1268"/>
      <c r="AC74" s="1268"/>
      <c r="AD74" s="1268"/>
      <c r="AE74" s="1268"/>
      <c r="AF74" s="1268"/>
    </row>
    <row r="75" spans="1:33" ht="12" customHeight="1">
      <c r="A75" s="517"/>
      <c r="B75" s="517"/>
      <c r="C75" s="634"/>
      <c r="D75" s="634"/>
      <c r="E75" s="634"/>
      <c r="F75" s="634"/>
      <c r="G75" s="634"/>
      <c r="H75" s="634"/>
      <c r="I75" s="634"/>
      <c r="J75" s="634"/>
      <c r="K75" s="634"/>
      <c r="L75" s="634"/>
      <c r="M75" s="636"/>
      <c r="N75" s="636"/>
      <c r="O75" s="636"/>
      <c r="P75" s="636"/>
      <c r="Q75" s="636"/>
      <c r="R75" s="636"/>
      <c r="S75" s="636"/>
      <c r="T75" s="636"/>
      <c r="U75" s="636"/>
      <c r="V75" s="636"/>
      <c r="W75" s="636"/>
      <c r="X75" s="636"/>
      <c r="Y75" s="636"/>
      <c r="Z75" s="636"/>
      <c r="AA75" s="636"/>
      <c r="AB75" s="636"/>
      <c r="AC75" s="636"/>
    </row>
    <row r="76" spans="1:33" ht="12" customHeight="1">
      <c r="A76" s="517"/>
      <c r="B76" s="517"/>
      <c r="C76" s="634"/>
      <c r="D76" s="634"/>
      <c r="E76" s="634"/>
      <c r="F76" s="634"/>
      <c r="G76" s="634"/>
      <c r="H76" s="634"/>
      <c r="I76" s="634"/>
      <c r="J76" s="634"/>
      <c r="K76" s="634"/>
      <c r="L76" s="634"/>
      <c r="M76" s="636"/>
      <c r="N76" s="636"/>
      <c r="O76" s="636"/>
      <c r="P76" s="636"/>
      <c r="Q76" s="636"/>
      <c r="R76" s="636"/>
      <c r="S76" s="636"/>
      <c r="T76" s="636"/>
      <c r="U76" s="636"/>
      <c r="V76" s="636"/>
      <c r="W76" s="636"/>
      <c r="X76" s="636"/>
      <c r="Y76" s="636"/>
      <c r="Z76" s="636"/>
      <c r="AA76" s="636"/>
      <c r="AB76" s="636"/>
      <c r="AC76" s="636"/>
    </row>
    <row r="77" spans="1:33">
      <c r="A77" s="1224">
        <f>A57+1</f>
        <v>10</v>
      </c>
      <c r="B77" s="928" t="s">
        <v>374</v>
      </c>
      <c r="Q77" s="594">
        <f>I59/BS!F30*1000</f>
        <v>0</v>
      </c>
    </row>
    <row r="78" spans="1:33" ht="12" customHeight="1">
      <c r="A78" s="517"/>
      <c r="B78" s="517"/>
      <c r="O78" s="635"/>
      <c r="P78" s="635"/>
      <c r="Q78" s="635"/>
      <c r="R78" s="635"/>
      <c r="S78" s="635"/>
      <c r="T78" s="635"/>
      <c r="U78" s="635"/>
      <c r="V78" s="635"/>
      <c r="W78" s="635"/>
      <c r="X78" s="635"/>
      <c r="Y78" s="635"/>
      <c r="Z78" s="635"/>
      <c r="AA78" s="635"/>
      <c r="AB78" s="635"/>
      <c r="AC78" s="635"/>
    </row>
    <row r="79" spans="1:33" ht="14.25" customHeight="1">
      <c r="B79" s="1317" t="s">
        <v>966</v>
      </c>
      <c r="C79" s="1317"/>
      <c r="D79" s="1317"/>
      <c r="E79" s="1317"/>
      <c r="F79" s="1317"/>
      <c r="G79" s="1317"/>
      <c r="H79" s="1317"/>
      <c r="I79" s="1317"/>
      <c r="J79" s="1317"/>
      <c r="K79" s="1317"/>
      <c r="L79" s="634"/>
    </row>
    <row r="80" spans="1:33" ht="12" customHeight="1">
      <c r="B80" s="1317"/>
      <c r="C80" s="1317"/>
      <c r="D80" s="1317"/>
      <c r="E80" s="1317"/>
      <c r="F80" s="1317"/>
      <c r="G80" s="1317"/>
      <c r="H80" s="1317"/>
      <c r="I80" s="1317"/>
      <c r="J80" s="1317"/>
      <c r="K80" s="1317"/>
    </row>
    <row r="81" spans="1:33" ht="12" customHeight="1"/>
    <row r="82" spans="1:33">
      <c r="A82" s="1225">
        <f>A77+1</f>
        <v>11</v>
      </c>
      <c r="B82" s="638" t="s">
        <v>395</v>
      </c>
      <c r="D82" s="639"/>
      <c r="E82" s="636"/>
      <c r="F82" s="636"/>
      <c r="G82" s="636"/>
      <c r="H82" s="636"/>
      <c r="N82" s="640"/>
      <c r="O82" s="641"/>
    </row>
    <row r="83" spans="1:33" ht="12" customHeight="1">
      <c r="A83" s="642"/>
      <c r="B83" s="642"/>
      <c r="C83" s="639"/>
      <c r="D83" s="639"/>
      <c r="E83" s="636"/>
      <c r="F83" s="636"/>
      <c r="G83" s="636"/>
      <c r="H83" s="636"/>
      <c r="N83" s="582"/>
      <c r="O83" s="641"/>
    </row>
    <row r="84" spans="1:33" ht="15" customHeight="1">
      <c r="A84" s="600"/>
      <c r="B84" s="1364" t="s">
        <v>953</v>
      </c>
      <c r="C84" s="1364"/>
      <c r="D84" s="1364"/>
      <c r="E84" s="1364"/>
      <c r="F84" s="1364"/>
      <c r="G84" s="1364"/>
      <c r="H84" s="1364"/>
      <c r="I84" s="1364"/>
      <c r="J84" s="1364"/>
      <c r="K84" s="1364"/>
      <c r="N84" s="643"/>
      <c r="O84" s="641"/>
      <c r="Q84" s="1364" t="s">
        <v>856</v>
      </c>
      <c r="R84" s="1364"/>
      <c r="S84" s="1364"/>
      <c r="T84" s="1364"/>
      <c r="U84" s="1364"/>
      <c r="V84" s="1364"/>
      <c r="W84" s="1364"/>
      <c r="X84" s="1364"/>
      <c r="Y84" s="1364"/>
      <c r="Z84" s="1364"/>
      <c r="AA84" s="1364"/>
      <c r="AB84" s="1364"/>
      <c r="AC84" s="1364"/>
      <c r="AD84" s="1364"/>
      <c r="AE84" s="1364"/>
      <c r="AF84" s="1364"/>
      <c r="AG84" s="1364"/>
    </row>
    <row r="85" spans="1:33">
      <c r="A85" s="642"/>
      <c r="B85" s="1364"/>
      <c r="C85" s="1364"/>
      <c r="D85" s="1364"/>
      <c r="E85" s="1364"/>
      <c r="F85" s="1364"/>
      <c r="G85" s="1364"/>
      <c r="H85" s="1364"/>
      <c r="I85" s="1364"/>
      <c r="J85" s="1364"/>
      <c r="K85" s="1364"/>
      <c r="N85" s="643"/>
      <c r="O85" s="641"/>
      <c r="Q85" s="1364"/>
      <c r="R85" s="1364"/>
      <c r="S85" s="1364"/>
      <c r="T85" s="1364"/>
      <c r="U85" s="1364"/>
      <c r="V85" s="1364"/>
      <c r="W85" s="1364"/>
      <c r="X85" s="1364"/>
      <c r="Y85" s="1364"/>
      <c r="Z85" s="1364"/>
      <c r="AA85" s="1364"/>
      <c r="AB85" s="1364"/>
      <c r="AC85" s="1364"/>
      <c r="AD85" s="1364"/>
      <c r="AE85" s="1364"/>
      <c r="AF85" s="1364"/>
      <c r="AG85" s="1364"/>
    </row>
    <row r="86" spans="1:33">
      <c r="A86" s="642"/>
      <c r="B86" s="1364"/>
      <c r="C86" s="1364"/>
      <c r="D86" s="1364"/>
      <c r="E86" s="1364"/>
      <c r="F86" s="1364"/>
      <c r="G86" s="1364"/>
      <c r="H86" s="1364"/>
      <c r="I86" s="1364"/>
      <c r="J86" s="1364"/>
      <c r="K86" s="1364"/>
      <c r="N86" s="643"/>
      <c r="O86" s="641"/>
      <c r="Q86" s="1364"/>
      <c r="R86" s="1364"/>
      <c r="S86" s="1364"/>
      <c r="T86" s="1364"/>
      <c r="U86" s="1364"/>
      <c r="V86" s="1364"/>
      <c r="W86" s="1364"/>
      <c r="X86" s="1364"/>
      <c r="Y86" s="1364"/>
      <c r="Z86" s="1364"/>
      <c r="AA86" s="1364"/>
      <c r="AB86" s="1364"/>
      <c r="AC86" s="1364"/>
      <c r="AD86" s="1364"/>
      <c r="AE86" s="1364"/>
      <c r="AF86" s="1364"/>
      <c r="AG86" s="1364"/>
    </row>
    <row r="87" spans="1:33">
      <c r="A87" s="642"/>
      <c r="B87" s="1364"/>
      <c r="C87" s="1364"/>
      <c r="D87" s="1364"/>
      <c r="E87" s="1364"/>
      <c r="F87" s="1364"/>
      <c r="G87" s="1364"/>
      <c r="H87" s="1364"/>
      <c r="I87" s="1364"/>
      <c r="J87" s="1364"/>
      <c r="K87" s="1364"/>
      <c r="N87" s="643"/>
      <c r="O87" s="641"/>
      <c r="Q87" s="1364"/>
      <c r="R87" s="1364"/>
      <c r="S87" s="1364"/>
      <c r="T87" s="1364"/>
      <c r="U87" s="1364"/>
      <c r="V87" s="1364"/>
      <c r="W87" s="1364"/>
      <c r="X87" s="1364"/>
      <c r="Y87" s="1364"/>
      <c r="Z87" s="1364"/>
      <c r="AA87" s="1364"/>
      <c r="AB87" s="1364"/>
      <c r="AC87" s="1364"/>
      <c r="AD87" s="1364"/>
      <c r="AE87" s="1364"/>
      <c r="AF87" s="1364"/>
      <c r="AG87" s="1364"/>
    </row>
    <row r="88" spans="1:33">
      <c r="A88" s="642"/>
      <c r="B88" s="1364"/>
      <c r="C88" s="1364"/>
      <c r="D88" s="1364"/>
      <c r="E88" s="1364"/>
      <c r="F88" s="1364"/>
      <c r="G88" s="1364"/>
      <c r="H88" s="1364"/>
      <c r="I88" s="1364"/>
      <c r="J88" s="1364"/>
      <c r="K88" s="1364"/>
      <c r="N88" s="644"/>
      <c r="O88" s="641"/>
      <c r="Q88" s="1364"/>
      <c r="R88" s="1364"/>
      <c r="S88" s="1364"/>
      <c r="T88" s="1364"/>
      <c r="U88" s="1364"/>
      <c r="V88" s="1364"/>
      <c r="W88" s="1364"/>
      <c r="X88" s="1364"/>
      <c r="Y88" s="1364"/>
      <c r="Z88" s="1364"/>
      <c r="AA88" s="1364"/>
      <c r="AB88" s="1364"/>
      <c r="AC88" s="1364"/>
      <c r="AD88" s="1364"/>
      <c r="AE88" s="1364"/>
      <c r="AF88" s="1364"/>
      <c r="AG88" s="1364"/>
    </row>
    <row r="89" spans="1:33">
      <c r="A89" s="642"/>
      <c r="B89" s="1364"/>
      <c r="C89" s="1364"/>
      <c r="D89" s="1364"/>
      <c r="E89" s="1364"/>
      <c r="F89" s="1364"/>
      <c r="G89" s="1364"/>
      <c r="H89" s="1364"/>
      <c r="I89" s="1364"/>
      <c r="J89" s="1364"/>
      <c r="K89" s="1364"/>
      <c r="N89" s="644"/>
      <c r="O89" s="641"/>
      <c r="Q89" s="1364"/>
      <c r="R89" s="1364"/>
      <c r="S89" s="1364"/>
      <c r="T89" s="1364"/>
      <c r="U89" s="1364"/>
      <c r="V89" s="1364"/>
      <c r="W89" s="1364"/>
      <c r="X89" s="1364"/>
      <c r="Y89" s="1364"/>
      <c r="Z89" s="1364"/>
      <c r="AA89" s="1364"/>
      <c r="AB89" s="1364"/>
      <c r="AC89" s="1364"/>
      <c r="AD89" s="1364"/>
      <c r="AE89" s="1364"/>
      <c r="AF89" s="1364"/>
      <c r="AG89" s="1364"/>
    </row>
    <row r="90" spans="1:33">
      <c r="A90" s="642"/>
      <c r="B90" s="1364"/>
      <c r="C90" s="1364"/>
      <c r="D90" s="1364"/>
      <c r="E90" s="1364"/>
      <c r="F90" s="1364"/>
      <c r="G90" s="1364"/>
      <c r="H90" s="1364"/>
      <c r="I90" s="1364"/>
      <c r="J90" s="1364"/>
      <c r="K90" s="1364"/>
      <c r="N90" s="645"/>
      <c r="O90" s="641"/>
      <c r="Q90" s="1364"/>
      <c r="R90" s="1364"/>
      <c r="S90" s="1364"/>
      <c r="T90" s="1364"/>
      <c r="U90" s="1364"/>
      <c r="V90" s="1364"/>
      <c r="W90" s="1364"/>
      <c r="X90" s="1364"/>
      <c r="Y90" s="1364"/>
      <c r="Z90" s="1364"/>
      <c r="AA90" s="1364"/>
      <c r="AB90" s="1364"/>
      <c r="AC90" s="1364"/>
      <c r="AD90" s="1364"/>
      <c r="AE90" s="1364"/>
      <c r="AF90" s="1364"/>
      <c r="AG90" s="1364"/>
    </row>
    <row r="91" spans="1:33" ht="12.75" customHeight="1">
      <c r="A91" s="642"/>
      <c r="B91" s="1364"/>
      <c r="C91" s="1364"/>
      <c r="D91" s="1364"/>
      <c r="E91" s="1364"/>
      <c r="F91" s="1364"/>
      <c r="G91" s="1364"/>
      <c r="H91" s="1364"/>
      <c r="I91" s="1364"/>
      <c r="J91" s="1364"/>
      <c r="K91" s="1364"/>
      <c r="N91" s="646"/>
      <c r="O91" s="641"/>
      <c r="Q91" s="1364"/>
      <c r="R91" s="1364"/>
      <c r="S91" s="1364"/>
      <c r="T91" s="1364"/>
      <c r="U91" s="1364"/>
      <c r="V91" s="1364"/>
      <c r="W91" s="1364"/>
      <c r="X91" s="1364"/>
      <c r="Y91" s="1364"/>
      <c r="Z91" s="1364"/>
      <c r="AA91" s="1364"/>
      <c r="AB91" s="1364"/>
      <c r="AC91" s="1364"/>
      <c r="AD91" s="1364"/>
      <c r="AE91" s="1364"/>
      <c r="AF91" s="1364"/>
      <c r="AG91" s="1364"/>
    </row>
    <row r="92" spans="1:33" ht="6" customHeight="1">
      <c r="A92" s="642"/>
      <c r="B92" s="1364"/>
      <c r="C92" s="1364"/>
      <c r="D92" s="1364"/>
      <c r="E92" s="1364"/>
      <c r="F92" s="1364"/>
      <c r="G92" s="1364"/>
      <c r="H92" s="1364"/>
      <c r="I92" s="1364"/>
      <c r="J92" s="1364"/>
      <c r="K92" s="1364"/>
      <c r="N92" s="646"/>
      <c r="O92" s="641"/>
      <c r="Q92" s="1364"/>
      <c r="R92" s="1364"/>
      <c r="S92" s="1364"/>
      <c r="T92" s="1364"/>
      <c r="U92" s="1364"/>
      <c r="V92" s="1364"/>
      <c r="W92" s="1364"/>
      <c r="X92" s="1364"/>
      <c r="Y92" s="1364"/>
      <c r="Z92" s="1364"/>
      <c r="AA92" s="1364"/>
      <c r="AB92" s="1364"/>
      <c r="AC92" s="1364"/>
      <c r="AD92" s="1364"/>
      <c r="AE92" s="1364"/>
      <c r="AF92" s="1364"/>
      <c r="AG92" s="1364"/>
    </row>
    <row r="93" spans="1:33" ht="19.95" hidden="1" customHeight="1">
      <c r="A93" s="642"/>
      <c r="B93" s="1364"/>
      <c r="C93" s="1364"/>
      <c r="D93" s="1364"/>
      <c r="E93" s="1364"/>
      <c r="F93" s="1364"/>
      <c r="G93" s="1364"/>
      <c r="H93" s="1364"/>
      <c r="I93" s="1364"/>
      <c r="J93" s="1364"/>
      <c r="K93" s="1364"/>
      <c r="N93" s="646"/>
      <c r="O93" s="641"/>
      <c r="Q93" s="1364"/>
      <c r="R93" s="1364"/>
      <c r="S93" s="1364"/>
      <c r="T93" s="1364"/>
      <c r="U93" s="1364"/>
      <c r="V93" s="1364"/>
      <c r="W93" s="1364"/>
      <c r="X93" s="1364"/>
      <c r="Y93" s="1364"/>
      <c r="Z93" s="1364"/>
      <c r="AA93" s="1364"/>
      <c r="AB93" s="1364"/>
      <c r="AC93" s="1364"/>
      <c r="AD93" s="1364"/>
      <c r="AE93" s="1364"/>
      <c r="AF93" s="1364"/>
      <c r="AG93" s="1364"/>
    </row>
    <row r="94" spans="1:33" ht="12.75" customHeight="1">
      <c r="A94" s="642"/>
      <c r="B94" s="1143"/>
      <c r="C94" s="1143"/>
      <c r="D94" s="1143"/>
      <c r="E94" s="1143"/>
      <c r="F94" s="1143"/>
      <c r="G94" s="1143"/>
      <c r="H94" s="1143"/>
      <c r="I94" s="1143"/>
      <c r="J94" s="1143"/>
      <c r="K94" s="1143"/>
      <c r="N94" s="646"/>
      <c r="O94" s="641"/>
    </row>
    <row r="95" spans="1:33" ht="12" customHeight="1">
      <c r="A95" s="517"/>
      <c r="B95" s="517"/>
      <c r="N95" s="646"/>
      <c r="O95" s="641"/>
    </row>
    <row r="96" spans="1:33" s="597" customFormat="1">
      <c r="A96" s="507">
        <f>A82+1</f>
        <v>12</v>
      </c>
      <c r="B96" s="506" t="s">
        <v>723</v>
      </c>
      <c r="N96" s="647"/>
      <c r="O96" s="648"/>
      <c r="Q96" s="604"/>
      <c r="R96" s="604"/>
      <c r="S96" s="604"/>
      <c r="T96" s="604"/>
      <c r="U96" s="604"/>
      <c r="V96" s="604"/>
      <c r="W96" s="604"/>
      <c r="X96" s="604"/>
      <c r="Y96" s="604"/>
      <c r="Z96" s="604"/>
    </row>
    <row r="97" spans="1:26" s="597" customFormat="1" ht="12" customHeight="1">
      <c r="N97" s="649"/>
      <c r="O97" s="648"/>
      <c r="Q97" s="604"/>
      <c r="R97" s="604"/>
      <c r="S97" s="604"/>
      <c r="T97" s="604"/>
      <c r="U97" s="604"/>
      <c r="V97" s="604"/>
      <c r="W97" s="604"/>
      <c r="X97" s="604"/>
      <c r="Y97" s="604"/>
      <c r="Z97" s="604"/>
    </row>
    <row r="98" spans="1:26" s="597" customFormat="1">
      <c r="B98" s="1363" t="s">
        <v>909</v>
      </c>
      <c r="C98" s="1363"/>
      <c r="D98" s="1363"/>
      <c r="E98" s="1363"/>
      <c r="F98" s="1363"/>
      <c r="G98" s="1363"/>
      <c r="H98" s="1363"/>
      <c r="I98" s="1363"/>
      <c r="J98" s="1363"/>
      <c r="K98" s="1363"/>
      <c r="N98" s="650"/>
      <c r="O98" s="648"/>
      <c r="Q98" s="604"/>
      <c r="R98" s="604"/>
      <c r="S98" s="604"/>
      <c r="T98" s="604"/>
      <c r="U98" s="604"/>
      <c r="V98" s="604"/>
      <c r="W98" s="604"/>
      <c r="X98" s="604"/>
      <c r="Y98" s="604"/>
      <c r="Z98" s="604"/>
    </row>
    <row r="99" spans="1:26" s="597" customFormat="1">
      <c r="B99" s="1363"/>
      <c r="C99" s="1363"/>
      <c r="D99" s="1363"/>
      <c r="E99" s="1363"/>
      <c r="F99" s="1363"/>
      <c r="G99" s="1363"/>
      <c r="H99" s="1363"/>
      <c r="I99" s="1363"/>
      <c r="J99" s="1363"/>
      <c r="K99" s="1363"/>
      <c r="N99" s="647"/>
      <c r="O99" s="648"/>
      <c r="Q99" s="604"/>
      <c r="R99" s="604"/>
      <c r="S99" s="604"/>
      <c r="T99" s="604"/>
      <c r="U99" s="604"/>
      <c r="V99" s="604"/>
      <c r="W99" s="604"/>
      <c r="X99" s="604"/>
      <c r="Y99" s="604"/>
      <c r="Z99" s="604"/>
    </row>
    <row r="100" spans="1:26" s="597" customFormat="1" ht="12" customHeight="1">
      <c r="I100" s="663"/>
      <c r="N100" s="647"/>
      <c r="O100" s="648"/>
      <c r="Q100" s="604"/>
      <c r="R100" s="604"/>
      <c r="S100" s="604"/>
      <c r="T100" s="604"/>
      <c r="U100" s="604"/>
      <c r="V100" s="604"/>
      <c r="W100" s="604"/>
      <c r="X100" s="604"/>
      <c r="Y100" s="604"/>
      <c r="Z100" s="604"/>
    </row>
    <row r="101" spans="1:26" s="597" customFormat="1" hidden="1">
      <c r="I101" s="663"/>
      <c r="J101" s="663"/>
      <c r="K101" s="651" t="s">
        <v>733</v>
      </c>
      <c r="N101" s="652"/>
      <c r="O101" s="648"/>
      <c r="Q101" s="604"/>
      <c r="R101" s="604"/>
      <c r="S101" s="604"/>
      <c r="T101" s="604"/>
      <c r="U101" s="604"/>
      <c r="V101" s="604"/>
      <c r="W101" s="604"/>
      <c r="X101" s="604"/>
      <c r="Y101" s="604"/>
      <c r="Z101" s="604"/>
    </row>
    <row r="102" spans="1:26" s="597" customFormat="1" hidden="1">
      <c r="I102" s="653"/>
      <c r="J102" s="663"/>
      <c r="K102" s="653" t="str">
        <f>I2</f>
        <v>September 30,</v>
      </c>
      <c r="N102" s="652"/>
      <c r="O102" s="648"/>
      <c r="Q102" s="604"/>
      <c r="R102" s="604"/>
      <c r="S102" s="604"/>
      <c r="T102" s="604"/>
      <c r="U102" s="604"/>
      <c r="V102" s="604"/>
      <c r="W102" s="604"/>
      <c r="X102" s="604"/>
      <c r="Y102" s="604"/>
      <c r="Z102" s="604"/>
    </row>
    <row r="103" spans="1:26" s="597" customFormat="1" hidden="1">
      <c r="I103" s="654"/>
      <c r="K103" s="654">
        <v>2019</v>
      </c>
      <c r="N103" s="652"/>
      <c r="O103" s="648"/>
      <c r="Q103" s="604"/>
      <c r="R103" s="604"/>
      <c r="S103" s="604"/>
      <c r="T103" s="604"/>
      <c r="U103" s="604"/>
      <c r="V103" s="604"/>
      <c r="W103" s="604"/>
      <c r="X103" s="604"/>
      <c r="Y103" s="604"/>
      <c r="Z103" s="604"/>
    </row>
    <row r="104" spans="1:26" s="597" customFormat="1" hidden="1">
      <c r="B104" s="508"/>
      <c r="D104" s="664"/>
      <c r="E104" s="664"/>
      <c r="F104" s="664"/>
      <c r="H104" s="664"/>
      <c r="I104" s="760" t="s">
        <v>255</v>
      </c>
      <c r="J104" s="656"/>
      <c r="K104" s="760" t="s">
        <v>278</v>
      </c>
      <c r="N104" s="657"/>
      <c r="O104" s="658"/>
      <c r="Q104" s="604"/>
      <c r="R104" s="604"/>
      <c r="S104" s="604"/>
      <c r="T104" s="604"/>
      <c r="U104" s="604"/>
      <c r="V104" s="604"/>
      <c r="W104" s="604"/>
      <c r="X104" s="604"/>
      <c r="Y104" s="604"/>
      <c r="Z104" s="604"/>
    </row>
    <row r="105" spans="1:26" s="597" customFormat="1" hidden="1">
      <c r="A105" s="508">
        <f>A96+1</f>
        <v>13</v>
      </c>
      <c r="B105" s="655" t="s">
        <v>726</v>
      </c>
      <c r="C105" s="655"/>
      <c r="D105" s="664"/>
      <c r="E105" s="664"/>
      <c r="F105" s="664"/>
      <c r="H105" s="664"/>
      <c r="I105" s="588"/>
      <c r="J105" s="656"/>
      <c r="K105" s="760"/>
      <c r="N105" s="657"/>
      <c r="O105" s="658"/>
      <c r="Q105" s="604"/>
      <c r="R105" s="604"/>
      <c r="S105" s="604"/>
      <c r="T105" s="604"/>
      <c r="U105" s="604"/>
      <c r="V105" s="604"/>
      <c r="W105" s="604"/>
      <c r="X105" s="604"/>
      <c r="Y105" s="604"/>
      <c r="Z105" s="604"/>
    </row>
    <row r="106" spans="1:26" s="597" customFormat="1" ht="12" hidden="1" customHeight="1">
      <c r="A106" s="508"/>
      <c r="B106" s="655"/>
      <c r="C106" s="655"/>
      <c r="D106" s="664"/>
      <c r="E106" s="664"/>
      <c r="F106" s="664"/>
      <c r="H106" s="664"/>
      <c r="I106" s="588"/>
      <c r="J106" s="656"/>
      <c r="K106" s="760"/>
      <c r="N106" s="657"/>
      <c r="O106" s="658"/>
      <c r="Q106" s="604"/>
      <c r="R106" s="604"/>
      <c r="S106" s="604"/>
      <c r="T106" s="604"/>
      <c r="U106" s="604"/>
      <c r="V106" s="604"/>
      <c r="W106" s="604"/>
      <c r="X106" s="604"/>
      <c r="Y106" s="604"/>
      <c r="Z106" s="604"/>
    </row>
    <row r="107" spans="1:26" hidden="1">
      <c r="A107" s="517"/>
      <c r="B107" s="517" t="s">
        <v>260</v>
      </c>
      <c r="I107" s="598">
        <v>4</v>
      </c>
      <c r="K107" s="659">
        <f>BS!F11</f>
        <v>723630.38491999998</v>
      </c>
      <c r="N107" s="624"/>
      <c r="O107" s="641"/>
    </row>
    <row r="108" spans="1:26" hidden="1">
      <c r="A108" s="517"/>
      <c r="B108" s="517" t="s">
        <v>262</v>
      </c>
      <c r="I108" s="598">
        <v>5</v>
      </c>
      <c r="K108" s="659">
        <f>BS!F12</f>
        <v>672734.10499999998</v>
      </c>
      <c r="N108" s="624"/>
      <c r="O108" s="641"/>
    </row>
    <row r="109" spans="1:26" ht="14.4" hidden="1" thickBot="1">
      <c r="K109" s="660">
        <f>SUM(K107:K108)</f>
        <v>1396364.4899200001</v>
      </c>
      <c r="N109" s="619"/>
      <c r="O109" s="661"/>
    </row>
    <row r="110" spans="1:26" ht="12" customHeight="1">
      <c r="N110" s="619"/>
      <c r="O110" s="661"/>
    </row>
    <row r="111" spans="1:26">
      <c r="A111" s="761">
        <f>A96+1</f>
        <v>13</v>
      </c>
      <c r="B111" s="556" t="s">
        <v>592</v>
      </c>
      <c r="D111" s="662"/>
      <c r="E111" s="662"/>
      <c r="F111" s="662"/>
      <c r="G111" s="662"/>
      <c r="N111" s="619"/>
      <c r="O111" s="661"/>
    </row>
    <row r="112" spans="1:26" ht="12" customHeight="1"/>
    <row r="113" spans="2:11">
      <c r="B113" s="1317" t="s">
        <v>1035</v>
      </c>
      <c r="C113" s="1317"/>
      <c r="D113" s="1317"/>
      <c r="E113" s="1317"/>
      <c r="F113" s="1317"/>
      <c r="G113" s="1317"/>
      <c r="H113" s="1317"/>
      <c r="I113" s="1317"/>
      <c r="J113" s="1317"/>
      <c r="K113" s="1317"/>
    </row>
    <row r="114" spans="2:11">
      <c r="B114" s="1317"/>
      <c r="C114" s="1317"/>
      <c r="D114" s="1317"/>
      <c r="E114" s="1317"/>
      <c r="F114" s="1317"/>
      <c r="G114" s="1317"/>
      <c r="H114" s="1317"/>
      <c r="I114" s="1317"/>
      <c r="J114" s="1317"/>
      <c r="K114" s="1317"/>
    </row>
    <row r="115" spans="2:11">
      <c r="B115" s="1317"/>
      <c r="C115" s="1317"/>
      <c r="D115" s="1317"/>
      <c r="E115" s="1317"/>
      <c r="F115" s="1317"/>
      <c r="G115" s="1317"/>
      <c r="H115" s="1317"/>
      <c r="I115" s="1317"/>
      <c r="J115" s="1317"/>
      <c r="K115" s="1317"/>
    </row>
    <row r="116" spans="2:11">
      <c r="B116" s="1317"/>
      <c r="C116" s="1317"/>
      <c r="D116" s="1317"/>
      <c r="E116" s="1317"/>
      <c r="F116" s="1317"/>
      <c r="G116" s="1317"/>
      <c r="H116" s="1317"/>
      <c r="I116" s="1317"/>
      <c r="J116" s="1317"/>
      <c r="K116" s="1317"/>
    </row>
    <row r="117" spans="2:11">
      <c r="B117" s="1317"/>
      <c r="C117" s="1317"/>
      <c r="D117" s="1317"/>
      <c r="E117" s="1317"/>
      <c r="F117" s="1317"/>
      <c r="G117" s="1317"/>
      <c r="H117" s="1317"/>
      <c r="I117" s="1317"/>
      <c r="J117" s="1317"/>
      <c r="K117" s="1317"/>
    </row>
    <row r="118" spans="2:11">
      <c r="C118" s="620"/>
      <c r="D118" s="620"/>
      <c r="E118" s="620"/>
      <c r="F118" s="620"/>
      <c r="G118" s="620"/>
      <c r="H118" s="620"/>
      <c r="I118" s="620"/>
      <c r="J118" s="620"/>
      <c r="K118" s="620"/>
    </row>
  </sheetData>
  <mergeCells count="37">
    <mergeCell ref="B40:C41"/>
    <mergeCell ref="D40:D41"/>
    <mergeCell ref="E40:E41"/>
    <mergeCell ref="F40:F41"/>
    <mergeCell ref="B38:C39"/>
    <mergeCell ref="D38:D39"/>
    <mergeCell ref="E38:E39"/>
    <mergeCell ref="I20:I23"/>
    <mergeCell ref="J38:J39"/>
    <mergeCell ref="K38:K39"/>
    <mergeCell ref="F38:F39"/>
    <mergeCell ref="G38:G39"/>
    <mergeCell ref="I38:I39"/>
    <mergeCell ref="I4:K4"/>
    <mergeCell ref="G40:G41"/>
    <mergeCell ref="I40:I41"/>
    <mergeCell ref="K40:K41"/>
    <mergeCell ref="C74:K74"/>
    <mergeCell ref="B42:C43"/>
    <mergeCell ref="D42:D43"/>
    <mergeCell ref="E42:E43"/>
    <mergeCell ref="F42:F43"/>
    <mergeCell ref="G42:G43"/>
    <mergeCell ref="B20:E23"/>
    <mergeCell ref="I42:I43"/>
    <mergeCell ref="K42:K43"/>
    <mergeCell ref="F20:F23"/>
    <mergeCell ref="G20:G23"/>
    <mergeCell ref="K20:K23"/>
    <mergeCell ref="B98:K99"/>
    <mergeCell ref="B113:K117"/>
    <mergeCell ref="B84:K93"/>
    <mergeCell ref="C66:K70"/>
    <mergeCell ref="Q66:AF70"/>
    <mergeCell ref="B79:K80"/>
    <mergeCell ref="C72:K72"/>
    <mergeCell ref="Q84:AG93"/>
  </mergeCells>
  <pageMargins left="0.75" right="0.25" top="0.75" bottom="0" header="0.25" footer="0"/>
  <pageSetup paperSize="9" scale="67" firstPageNumber="9" orientation="portrait" useFirstPageNumber="1" r:id="rId1"/>
  <headerFooter>
    <oddHeader>&amp;C&amp;"Arial Black,Regular"&amp;P&amp;R&amp;"Arial Black,Regular"ALHAMRA DAILY DIVIDEND FUND</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P246"/>
  <sheetViews>
    <sheetView showGridLines="0" view="pageBreakPreview" topLeftCell="A204" zoomScaleSheetLayoutView="100" workbookViewId="0">
      <selection activeCell="A228" sqref="A228:XFD228"/>
    </sheetView>
  </sheetViews>
  <sheetFormatPr defaultColWidth="11.44140625" defaultRowHeight="13.2"/>
  <cols>
    <col min="1" max="1" width="5.88671875" style="441" customWidth="1"/>
    <col min="2" max="2" width="26.44140625" style="439" customWidth="1"/>
    <col min="3" max="3" width="14" style="470" customWidth="1"/>
    <col min="4" max="4" width="12.44140625" style="439" customWidth="1"/>
    <col min="5" max="5" width="0.88671875" style="439" customWidth="1"/>
    <col min="6" max="6" width="13.44140625" style="439" customWidth="1"/>
    <col min="7" max="7" width="0.44140625" style="439" customWidth="1"/>
    <col min="8" max="8" width="17.44140625" style="439" bestFit="1" customWidth="1"/>
    <col min="9" max="9" width="13.88671875" style="439" bestFit="1" customWidth="1"/>
    <col min="10" max="10" width="2.44140625" style="439" hidden="1" customWidth="1"/>
    <col min="11" max="16384" width="11.44140625" style="439"/>
  </cols>
  <sheetData>
    <row r="1" spans="1:16" ht="42" hidden="1" customHeight="1">
      <c r="A1" s="237"/>
      <c r="B1" s="460"/>
      <c r="C1" s="40"/>
      <c r="D1" s="477"/>
      <c r="E1" s="40"/>
      <c r="G1" s="461"/>
      <c r="H1" s="461" t="s">
        <v>619</v>
      </c>
      <c r="I1" s="465"/>
      <c r="J1" s="465"/>
      <c r="K1" s="40"/>
    </row>
    <row r="2" spans="1:16" hidden="1">
      <c r="A2" s="237"/>
      <c r="B2" s="460"/>
      <c r="C2" s="477"/>
      <c r="D2" s="40"/>
      <c r="F2" s="302" t="s">
        <v>255</v>
      </c>
      <c r="G2" s="258"/>
      <c r="H2" s="258" t="s">
        <v>278</v>
      </c>
      <c r="I2" s="258"/>
      <c r="J2" s="40"/>
      <c r="K2" s="40"/>
    </row>
    <row r="3" spans="1:16" ht="12" hidden="1" customHeight="1">
      <c r="A3" s="260" t="s">
        <v>591</v>
      </c>
      <c r="B3" s="459" t="s">
        <v>375</v>
      </c>
      <c r="C3" s="460"/>
      <c r="D3" s="40"/>
      <c r="E3" s="477"/>
      <c r="G3" s="40"/>
      <c r="H3" s="40"/>
      <c r="I3" s="477"/>
      <c r="J3" s="1383"/>
      <c r="K3" s="1383"/>
    </row>
    <row r="4" spans="1:16" ht="12" hidden="1" customHeight="1">
      <c r="A4" s="237"/>
      <c r="B4" s="460"/>
      <c r="C4" s="460"/>
      <c r="D4" s="40"/>
      <c r="E4" s="477"/>
      <c r="G4" s="40"/>
      <c r="H4" s="40"/>
      <c r="I4" s="255"/>
      <c r="J4" s="1383"/>
      <c r="K4" s="1383"/>
    </row>
    <row r="5" spans="1:16" ht="12" hidden="1" customHeight="1" thickBot="1">
      <c r="A5" s="237"/>
      <c r="B5" s="462" t="s">
        <v>377</v>
      </c>
      <c r="C5" s="477"/>
      <c r="D5" s="40"/>
      <c r="F5" s="475">
        <f>A7</f>
        <v>10.1</v>
      </c>
      <c r="G5" s="467"/>
      <c r="H5" s="466" t="e">
        <f>#REF!</f>
        <v>#REF!</v>
      </c>
      <c r="I5" s="467"/>
      <c r="J5" s="40"/>
      <c r="K5" s="40"/>
    </row>
    <row r="6" spans="1:16" ht="12" hidden="1" customHeight="1" thickTop="1">
      <c r="A6" s="237"/>
      <c r="B6" s="460"/>
      <c r="C6" s="460"/>
      <c r="D6" s="477"/>
      <c r="E6" s="40"/>
      <c r="F6" s="40"/>
      <c r="G6" s="40"/>
      <c r="H6" s="477"/>
      <c r="I6" s="255"/>
      <c r="J6" s="460"/>
      <c r="K6" s="460"/>
    </row>
    <row r="7" spans="1:16" ht="12" hidden="1" customHeight="1">
      <c r="A7" s="260">
        <f>A3+0.1</f>
        <v>10.1</v>
      </c>
      <c r="B7" s="1384" t="s">
        <v>590</v>
      </c>
      <c r="C7" s="1384"/>
      <c r="D7" s="1384"/>
      <c r="E7" s="1384"/>
      <c r="F7" s="1384"/>
      <c r="G7" s="1384"/>
      <c r="H7" s="1384"/>
      <c r="I7" s="1384"/>
      <c r="J7" s="468"/>
      <c r="K7" s="449"/>
    </row>
    <row r="8" spans="1:16" ht="12" hidden="1" customHeight="1">
      <c r="A8" s="260"/>
      <c r="B8" s="1384"/>
      <c r="C8" s="1384"/>
      <c r="D8" s="1384"/>
      <c r="E8" s="1384"/>
      <c r="F8" s="1384"/>
      <c r="G8" s="1384"/>
      <c r="H8" s="1384"/>
      <c r="I8" s="1384"/>
      <c r="J8" s="468"/>
      <c r="K8" s="449"/>
    </row>
    <row r="9" spans="1:16" ht="12" hidden="1" customHeight="1">
      <c r="A9" s="260"/>
      <c r="B9" s="1384"/>
      <c r="C9" s="1384"/>
      <c r="D9" s="1384"/>
      <c r="E9" s="1384"/>
      <c r="F9" s="1384"/>
      <c r="G9" s="1384"/>
      <c r="H9" s="1384"/>
      <c r="I9" s="1384"/>
      <c r="J9" s="468"/>
      <c r="K9" s="449"/>
    </row>
    <row r="10" spans="1:16" ht="12" hidden="1" customHeight="1">
      <c r="A10" s="260"/>
      <c r="B10" s="1384"/>
      <c r="C10" s="1384"/>
      <c r="D10" s="1384"/>
      <c r="E10" s="1384"/>
      <c r="F10" s="1384"/>
      <c r="G10" s="1384"/>
      <c r="H10" s="1384"/>
      <c r="I10" s="1384"/>
      <c r="J10" s="468"/>
      <c r="K10" s="449"/>
    </row>
    <row r="11" spans="1:16" ht="12" hidden="1" customHeight="1">
      <c r="A11" s="260"/>
      <c r="B11" s="1384"/>
      <c r="C11" s="1384"/>
      <c r="D11" s="1384"/>
      <c r="E11" s="1384"/>
      <c r="F11" s="1384"/>
      <c r="G11" s="1384"/>
      <c r="H11" s="1384"/>
      <c r="I11" s="1384"/>
      <c r="J11" s="468"/>
      <c r="K11" s="449"/>
    </row>
    <row r="12" spans="1:16" ht="27" hidden="1" customHeight="1">
      <c r="A12" s="260" t="s">
        <v>291</v>
      </c>
      <c r="B12" s="1384"/>
      <c r="C12" s="1384"/>
      <c r="D12" s="1384"/>
      <c r="E12" s="1384"/>
      <c r="F12" s="1384"/>
      <c r="G12" s="1384"/>
      <c r="H12" s="1384"/>
      <c r="I12" s="1384"/>
      <c r="J12" s="468"/>
      <c r="K12" s="449"/>
    </row>
    <row r="13" spans="1:16" ht="12" hidden="1" customHeight="1">
      <c r="A13" s="463"/>
      <c r="B13" s="464"/>
      <c r="C13" s="464"/>
      <c r="D13" s="464"/>
      <c r="E13" s="464"/>
      <c r="F13" s="255"/>
      <c r="G13" s="255"/>
      <c r="H13" s="255"/>
      <c r="I13" s="255"/>
      <c r="J13" s="255"/>
      <c r="K13" s="255"/>
    </row>
    <row r="14" spans="1:16">
      <c r="A14" s="442">
        <f>'4-10'!A105+1</f>
        <v>14</v>
      </c>
      <c r="B14" s="251" t="s">
        <v>592</v>
      </c>
      <c r="C14" s="251"/>
    </row>
    <row r="15" spans="1:16" ht="10.5" customHeight="1">
      <c r="A15" s="437"/>
      <c r="B15" s="438"/>
      <c r="C15" s="439"/>
    </row>
    <row r="16" spans="1:16">
      <c r="A16" s="443"/>
      <c r="B16" s="1385" t="s">
        <v>593</v>
      </c>
      <c r="C16" s="1385"/>
      <c r="D16" s="1385"/>
      <c r="E16" s="1385"/>
      <c r="F16" s="1385"/>
      <c r="G16" s="1385"/>
      <c r="H16" s="1385"/>
      <c r="I16" s="444"/>
      <c r="J16" s="444"/>
      <c r="K16" s="444"/>
      <c r="L16" s="444"/>
      <c r="M16" s="444"/>
      <c r="N16" s="444"/>
      <c r="O16" s="444"/>
      <c r="P16" s="444"/>
    </row>
    <row r="17" spans="1:11">
      <c r="A17" s="437"/>
      <c r="B17" s="438"/>
      <c r="C17" s="439"/>
    </row>
    <row r="18" spans="1:11" ht="13.8" thickBot="1">
      <c r="A18" s="437"/>
      <c r="B18" s="438"/>
      <c r="C18" s="439"/>
      <c r="D18" s="1386" t="s">
        <v>598</v>
      </c>
      <c r="E18" s="1386"/>
      <c r="F18" s="1386"/>
      <c r="H18" s="469" t="s">
        <v>599</v>
      </c>
      <c r="I18" s="469" t="s">
        <v>257</v>
      </c>
    </row>
    <row r="19" spans="1:11">
      <c r="A19" s="437"/>
      <c r="B19" s="469" t="s">
        <v>594</v>
      </c>
      <c r="C19" s="469" t="s">
        <v>595</v>
      </c>
      <c r="D19" s="469" t="s">
        <v>596</v>
      </c>
      <c r="E19" s="469"/>
      <c r="F19" s="469" t="s">
        <v>597</v>
      </c>
      <c r="G19" s="438"/>
      <c r="H19" s="469" t="s">
        <v>614</v>
      </c>
    </row>
    <row r="20" spans="1:11" ht="3.75" customHeight="1">
      <c r="A20" s="437"/>
      <c r="B20" s="438"/>
      <c r="C20" s="469"/>
      <c r="E20" s="469"/>
      <c r="F20" s="469"/>
      <c r="G20" s="438"/>
      <c r="H20" s="469"/>
    </row>
    <row r="21" spans="1:11" ht="15" customHeight="1">
      <c r="A21" s="437"/>
      <c r="B21" s="438"/>
      <c r="C21" s="469"/>
      <c r="E21" s="469"/>
      <c r="F21" s="1387" t="s">
        <v>600</v>
      </c>
      <c r="G21" s="1387"/>
      <c r="H21" s="1387"/>
      <c r="I21" s="1387"/>
    </row>
    <row r="22" spans="1:11">
      <c r="A22" s="437"/>
      <c r="B22" s="438"/>
      <c r="C22" s="469"/>
      <c r="E22" s="469"/>
      <c r="F22" s="469"/>
      <c r="G22" s="438"/>
      <c r="H22" s="476"/>
    </row>
    <row r="23" spans="1:11">
      <c r="A23" s="437"/>
      <c r="B23" s="472">
        <v>43282</v>
      </c>
      <c r="C23" s="498" t="s">
        <v>632</v>
      </c>
      <c r="D23" s="471">
        <v>0</v>
      </c>
      <c r="F23" s="471">
        <v>0</v>
      </c>
      <c r="H23" s="499">
        <v>66.398979999999995</v>
      </c>
      <c r="I23" s="500">
        <f>F23+H23</f>
        <v>66.398979999999995</v>
      </c>
      <c r="K23" s="439">
        <v>1000</v>
      </c>
    </row>
    <row r="24" spans="1:11">
      <c r="A24" s="437"/>
      <c r="B24" s="472">
        <v>43283</v>
      </c>
      <c r="C24" s="498" t="s">
        <v>632</v>
      </c>
      <c r="D24" s="471">
        <v>0</v>
      </c>
      <c r="F24" s="471">
        <v>0</v>
      </c>
      <c r="H24" s="499">
        <v>66.40034</v>
      </c>
      <c r="I24" s="500">
        <f t="shared" ref="I24:I52" si="0">F24+H24</f>
        <v>66.40034</v>
      </c>
    </row>
    <row r="25" spans="1:11">
      <c r="A25" s="437"/>
      <c r="B25" s="472">
        <v>43284</v>
      </c>
      <c r="C25" s="498" t="s">
        <v>633</v>
      </c>
      <c r="D25" s="471">
        <v>0</v>
      </c>
      <c r="F25" s="471">
        <v>0</v>
      </c>
      <c r="H25" s="499">
        <v>66.876729999999995</v>
      </c>
      <c r="I25" s="500">
        <f t="shared" si="0"/>
        <v>66.876729999999995</v>
      </c>
    </row>
    <row r="26" spans="1:11">
      <c r="A26" s="437"/>
      <c r="B26" s="472">
        <v>43285</v>
      </c>
      <c r="C26" s="498" t="s">
        <v>634</v>
      </c>
      <c r="D26" s="471">
        <v>0</v>
      </c>
      <c r="F26" s="471">
        <v>0</v>
      </c>
      <c r="H26" s="499">
        <v>65.851579999999998</v>
      </c>
      <c r="I26" s="500">
        <f t="shared" si="0"/>
        <v>65.851579999999998</v>
      </c>
    </row>
    <row r="27" spans="1:11">
      <c r="A27" s="437"/>
      <c r="B27" s="472">
        <v>43286</v>
      </c>
      <c r="C27" s="498" t="s">
        <v>635</v>
      </c>
      <c r="D27" s="471">
        <v>0</v>
      </c>
      <c r="F27" s="471">
        <v>0</v>
      </c>
      <c r="H27" s="499">
        <v>75.872169999999997</v>
      </c>
      <c r="I27" s="500">
        <f t="shared" si="0"/>
        <v>75.872169999999997</v>
      </c>
    </row>
    <row r="28" spans="1:11">
      <c r="A28" s="437"/>
      <c r="B28" s="472">
        <v>43287</v>
      </c>
      <c r="C28" s="498" t="s">
        <v>636</v>
      </c>
      <c r="D28" s="471">
        <v>0</v>
      </c>
      <c r="F28" s="471">
        <v>0</v>
      </c>
      <c r="H28" s="499">
        <v>42.272129999999997</v>
      </c>
      <c r="I28" s="500">
        <f t="shared" si="0"/>
        <v>42.272129999999997</v>
      </c>
    </row>
    <row r="29" spans="1:11">
      <c r="A29" s="437"/>
      <c r="B29" s="472">
        <v>43288</v>
      </c>
      <c r="C29" s="498" t="s">
        <v>637</v>
      </c>
      <c r="D29" s="471">
        <v>0</v>
      </c>
      <c r="F29" s="471">
        <v>0</v>
      </c>
      <c r="H29" s="499">
        <v>33.232730000000004</v>
      </c>
      <c r="I29" s="500">
        <f t="shared" si="0"/>
        <v>33.232730000000004</v>
      </c>
    </row>
    <row r="30" spans="1:11">
      <c r="A30" s="437"/>
      <c r="B30" s="472">
        <v>43289</v>
      </c>
      <c r="C30" s="498" t="s">
        <v>638</v>
      </c>
      <c r="D30" s="471">
        <v>0</v>
      </c>
      <c r="F30" s="471">
        <v>0</v>
      </c>
      <c r="H30" s="499">
        <v>33.41142</v>
      </c>
      <c r="I30" s="500">
        <f t="shared" si="0"/>
        <v>33.41142</v>
      </c>
    </row>
    <row r="31" spans="1:11">
      <c r="A31" s="437"/>
      <c r="B31" s="472">
        <v>43290</v>
      </c>
      <c r="C31" s="498" t="s">
        <v>639</v>
      </c>
      <c r="D31" s="471">
        <v>0</v>
      </c>
      <c r="F31" s="471">
        <v>0</v>
      </c>
      <c r="H31" s="499">
        <v>28.1707</v>
      </c>
      <c r="I31" s="500">
        <f t="shared" si="0"/>
        <v>28.1707</v>
      </c>
    </row>
    <row r="32" spans="1:11">
      <c r="A32" s="437"/>
      <c r="B32" s="472">
        <v>43291</v>
      </c>
      <c r="C32" s="498" t="s">
        <v>640</v>
      </c>
      <c r="D32" s="471">
        <v>0</v>
      </c>
      <c r="F32" s="471">
        <v>0</v>
      </c>
      <c r="H32" s="499">
        <v>24.827849999999998</v>
      </c>
      <c r="I32" s="500">
        <f t="shared" si="0"/>
        <v>24.827849999999998</v>
      </c>
    </row>
    <row r="33" spans="1:9">
      <c r="A33" s="437"/>
      <c r="B33" s="472">
        <v>43292</v>
      </c>
      <c r="C33" s="498" t="s">
        <v>641</v>
      </c>
      <c r="D33" s="471">
        <v>0</v>
      </c>
      <c r="F33" s="471">
        <v>0</v>
      </c>
      <c r="H33" s="499">
        <v>18.97869</v>
      </c>
      <c r="I33" s="500">
        <f t="shared" si="0"/>
        <v>18.97869</v>
      </c>
    </row>
    <row r="34" spans="1:9">
      <c r="A34" s="437"/>
      <c r="B34" s="472">
        <v>43293</v>
      </c>
      <c r="C34" s="498" t="s">
        <v>642</v>
      </c>
      <c r="D34" s="471">
        <v>0</v>
      </c>
      <c r="F34" s="471">
        <v>0</v>
      </c>
      <c r="H34" s="499">
        <v>17.256130000000002</v>
      </c>
      <c r="I34" s="500">
        <f t="shared" si="0"/>
        <v>17.256130000000002</v>
      </c>
    </row>
    <row r="35" spans="1:9">
      <c r="A35" s="437"/>
      <c r="B35" s="472">
        <v>43294</v>
      </c>
      <c r="C35" s="498" t="s">
        <v>643</v>
      </c>
      <c r="D35" s="471">
        <v>0</v>
      </c>
      <c r="F35" s="471">
        <v>0</v>
      </c>
      <c r="H35" s="499">
        <v>17.530889999999999</v>
      </c>
      <c r="I35" s="500">
        <f t="shared" si="0"/>
        <v>17.530889999999999</v>
      </c>
    </row>
    <row r="36" spans="1:9">
      <c r="A36" s="437"/>
      <c r="B36" s="472">
        <v>43295</v>
      </c>
      <c r="C36" s="498" t="s">
        <v>643</v>
      </c>
      <c r="D36" s="471">
        <v>0</v>
      </c>
      <c r="F36" s="471">
        <v>0</v>
      </c>
      <c r="H36" s="499">
        <v>17.529439999999997</v>
      </c>
      <c r="I36" s="500">
        <f t="shared" si="0"/>
        <v>17.529439999999997</v>
      </c>
    </row>
    <row r="37" spans="1:9">
      <c r="A37" s="437"/>
      <c r="B37" s="472">
        <v>43296</v>
      </c>
      <c r="C37" s="498" t="s">
        <v>643</v>
      </c>
      <c r="D37" s="471">
        <v>0</v>
      </c>
      <c r="F37" s="471">
        <v>0</v>
      </c>
      <c r="H37" s="499">
        <v>17.529209999999999</v>
      </c>
      <c r="I37" s="500">
        <f t="shared" si="0"/>
        <v>17.529209999999999</v>
      </c>
    </row>
    <row r="38" spans="1:9">
      <c r="A38" s="437"/>
      <c r="B38" s="472">
        <v>43297</v>
      </c>
      <c r="C38" s="498" t="s">
        <v>644</v>
      </c>
      <c r="D38" s="471">
        <v>0</v>
      </c>
      <c r="F38" s="471">
        <v>0</v>
      </c>
      <c r="H38" s="499">
        <v>17.283180000000002</v>
      </c>
      <c r="I38" s="500">
        <f t="shared" si="0"/>
        <v>17.283180000000002</v>
      </c>
    </row>
    <row r="39" spans="1:9">
      <c r="A39" s="437"/>
      <c r="B39" s="472">
        <v>43298</v>
      </c>
      <c r="C39" s="498" t="s">
        <v>645</v>
      </c>
      <c r="D39" s="471">
        <v>0</v>
      </c>
      <c r="F39" s="471">
        <v>0</v>
      </c>
      <c r="H39" s="499">
        <v>18.800169999999998</v>
      </c>
      <c r="I39" s="500">
        <f t="shared" si="0"/>
        <v>18.800169999999998</v>
      </c>
    </row>
    <row r="40" spans="1:9">
      <c r="A40" s="437"/>
      <c r="B40" s="472">
        <v>43299</v>
      </c>
      <c r="C40" s="498" t="s">
        <v>646</v>
      </c>
      <c r="D40" s="471">
        <v>0</v>
      </c>
      <c r="F40" s="471">
        <v>0</v>
      </c>
      <c r="H40" s="499">
        <v>18.776009999999999</v>
      </c>
      <c r="I40" s="500">
        <f t="shared" si="0"/>
        <v>18.776009999999999</v>
      </c>
    </row>
    <row r="41" spans="1:9">
      <c r="A41" s="437"/>
      <c r="B41" s="472">
        <v>43300</v>
      </c>
      <c r="C41" s="498" t="s">
        <v>647</v>
      </c>
      <c r="D41" s="471">
        <v>0</v>
      </c>
      <c r="F41" s="471">
        <v>0</v>
      </c>
      <c r="H41" s="499">
        <v>36.92812</v>
      </c>
      <c r="I41" s="500">
        <f>F41+H41</f>
        <v>36.92812</v>
      </c>
    </row>
    <row r="42" spans="1:9">
      <c r="A42" s="437"/>
      <c r="B42" s="472">
        <v>43301</v>
      </c>
      <c r="C42" s="498" t="s">
        <v>648</v>
      </c>
      <c r="D42" s="471">
        <v>0</v>
      </c>
      <c r="F42" s="471">
        <v>0</v>
      </c>
      <c r="H42" s="499">
        <v>21.718820000000001</v>
      </c>
      <c r="I42" s="500">
        <f>F42+H42</f>
        <v>21.718820000000001</v>
      </c>
    </row>
    <row r="43" spans="1:9">
      <c r="A43" s="437"/>
      <c r="B43" s="472">
        <v>43302</v>
      </c>
      <c r="C43" s="498" t="s">
        <v>632</v>
      </c>
      <c r="D43" s="471">
        <v>0</v>
      </c>
      <c r="F43" s="471">
        <v>0</v>
      </c>
      <c r="H43" s="499">
        <v>16.589369999999999</v>
      </c>
      <c r="I43" s="500">
        <f t="shared" si="0"/>
        <v>16.589369999999999</v>
      </c>
    </row>
    <row r="44" spans="1:9">
      <c r="A44" s="437"/>
      <c r="B44" s="472">
        <v>43303</v>
      </c>
      <c r="C44" s="498" t="s">
        <v>632</v>
      </c>
      <c r="D44" s="471">
        <v>0</v>
      </c>
      <c r="F44" s="471">
        <v>0</v>
      </c>
      <c r="H44" s="499">
        <v>16.59074</v>
      </c>
      <c r="I44" s="500">
        <f t="shared" si="0"/>
        <v>16.59074</v>
      </c>
    </row>
    <row r="45" spans="1:9">
      <c r="A45" s="437"/>
      <c r="B45" s="472">
        <v>43304</v>
      </c>
      <c r="C45" s="498" t="s">
        <v>645</v>
      </c>
      <c r="D45" s="471">
        <v>0</v>
      </c>
      <c r="F45" s="471">
        <v>0</v>
      </c>
      <c r="H45" s="499">
        <v>17.077860000000001</v>
      </c>
      <c r="I45" s="500">
        <f t="shared" si="0"/>
        <v>17.077860000000001</v>
      </c>
    </row>
    <row r="46" spans="1:9">
      <c r="A46" s="437"/>
      <c r="B46" s="472">
        <v>43305</v>
      </c>
      <c r="C46" s="498" t="s">
        <v>649</v>
      </c>
      <c r="D46" s="471">
        <v>0</v>
      </c>
      <c r="F46" s="471">
        <v>0</v>
      </c>
      <c r="H46" s="499">
        <v>16.931180000000001</v>
      </c>
      <c r="I46" s="500">
        <f>F46+H46</f>
        <v>16.931180000000001</v>
      </c>
    </row>
    <row r="47" spans="1:9">
      <c r="A47" s="437"/>
      <c r="B47" s="472">
        <v>43306</v>
      </c>
      <c r="C47" s="498" t="s">
        <v>649</v>
      </c>
      <c r="D47" s="471">
        <v>0</v>
      </c>
      <c r="F47" s="471">
        <v>0</v>
      </c>
      <c r="H47" s="499">
        <v>16.930869999999999</v>
      </c>
      <c r="I47" s="500">
        <f>F47+H47</f>
        <v>16.930869999999999</v>
      </c>
    </row>
    <row r="48" spans="1:9">
      <c r="A48" s="437"/>
      <c r="B48" s="472">
        <v>43307</v>
      </c>
      <c r="C48" s="498" t="s">
        <v>650</v>
      </c>
      <c r="D48" s="471">
        <v>0</v>
      </c>
      <c r="F48" s="471">
        <v>0</v>
      </c>
      <c r="H48" s="499">
        <v>16.96358</v>
      </c>
      <c r="I48" s="500">
        <f>F48+H48</f>
        <v>16.96358</v>
      </c>
    </row>
    <row r="49" spans="1:11">
      <c r="A49" s="437"/>
      <c r="B49" s="472">
        <v>43308</v>
      </c>
      <c r="C49" s="498" t="s">
        <v>651</v>
      </c>
      <c r="D49" s="471">
        <v>0</v>
      </c>
      <c r="E49" s="471"/>
      <c r="F49" s="471">
        <v>0</v>
      </c>
      <c r="H49" s="499">
        <v>17.63223</v>
      </c>
      <c r="I49" s="500">
        <f t="shared" si="0"/>
        <v>17.63223</v>
      </c>
    </row>
    <row r="50" spans="1:11">
      <c r="A50" s="437"/>
      <c r="B50" s="472">
        <v>43309</v>
      </c>
      <c r="C50" s="498" t="s">
        <v>651</v>
      </c>
      <c r="D50" s="471">
        <v>0</v>
      </c>
      <c r="E50" s="471"/>
      <c r="F50" s="471">
        <v>0</v>
      </c>
      <c r="H50" s="499">
        <v>17.631869999999999</v>
      </c>
      <c r="I50" s="500">
        <f t="shared" si="0"/>
        <v>17.631869999999999</v>
      </c>
    </row>
    <row r="51" spans="1:11">
      <c r="A51" s="437"/>
      <c r="B51" s="472">
        <v>43310</v>
      </c>
      <c r="C51" s="498" t="s">
        <v>651</v>
      </c>
      <c r="D51" s="471">
        <v>0</v>
      </c>
      <c r="E51" s="471"/>
      <c r="F51" s="471">
        <v>0</v>
      </c>
      <c r="H51" s="499">
        <v>17.633560000000003</v>
      </c>
      <c r="I51" s="500">
        <f>F51+H51</f>
        <v>17.633560000000003</v>
      </c>
    </row>
    <row r="52" spans="1:11">
      <c r="A52" s="437"/>
      <c r="B52" s="472">
        <v>43311</v>
      </c>
      <c r="C52" s="498" t="s">
        <v>652</v>
      </c>
      <c r="D52" s="471">
        <v>0</v>
      </c>
      <c r="E52" s="471"/>
      <c r="F52" s="471">
        <v>0</v>
      </c>
      <c r="H52" s="499">
        <v>15.362549999999999</v>
      </c>
      <c r="I52" s="500">
        <f t="shared" si="0"/>
        <v>15.362549999999999</v>
      </c>
    </row>
    <row r="53" spans="1:11">
      <c r="A53" s="437"/>
      <c r="B53" s="472">
        <v>43312</v>
      </c>
      <c r="C53" s="498" t="s">
        <v>643</v>
      </c>
      <c r="D53" s="471">
        <v>0</v>
      </c>
      <c r="E53" s="471"/>
      <c r="F53" s="471">
        <v>0</v>
      </c>
      <c r="H53" s="499">
        <v>15.21218</v>
      </c>
      <c r="I53" s="500">
        <f>F53+H53</f>
        <v>15.21218</v>
      </c>
      <c r="K53" s="439">
        <v>890</v>
      </c>
    </row>
    <row r="54" spans="1:11">
      <c r="A54" s="437"/>
      <c r="B54" s="472">
        <v>43313</v>
      </c>
      <c r="C54" s="498" t="s">
        <v>653</v>
      </c>
      <c r="D54" s="471">
        <v>0</v>
      </c>
      <c r="E54" s="471"/>
      <c r="F54" s="471">
        <v>0</v>
      </c>
      <c r="H54" s="499">
        <v>19.007999999999999</v>
      </c>
      <c r="I54" s="500">
        <f>F54+H54</f>
        <v>19.007999999999999</v>
      </c>
    </row>
    <row r="55" spans="1:11">
      <c r="A55" s="437"/>
      <c r="B55" s="472">
        <v>43314</v>
      </c>
      <c r="C55" s="498" t="s">
        <v>654</v>
      </c>
      <c r="D55" s="471">
        <v>0</v>
      </c>
      <c r="E55" s="471"/>
      <c r="F55" s="471">
        <v>0</v>
      </c>
      <c r="H55" s="499">
        <v>17.25189</v>
      </c>
      <c r="I55" s="500">
        <f>F55+H55</f>
        <v>17.25189</v>
      </c>
    </row>
    <row r="56" spans="1:11">
      <c r="A56" s="437"/>
      <c r="B56" s="472">
        <v>43315</v>
      </c>
      <c r="C56" s="498" t="s">
        <v>655</v>
      </c>
      <c r="D56" s="471">
        <v>0</v>
      </c>
      <c r="E56" s="471"/>
      <c r="F56" s="471">
        <v>0</v>
      </c>
      <c r="H56" s="499">
        <v>19.240470000000002</v>
      </c>
      <c r="I56" s="500">
        <f>F56+H56</f>
        <v>19.240470000000002</v>
      </c>
    </row>
    <row r="57" spans="1:11">
      <c r="A57" s="437"/>
      <c r="B57" s="472">
        <v>43316</v>
      </c>
      <c r="C57" s="498" t="s">
        <v>656</v>
      </c>
      <c r="D57" s="471">
        <v>0</v>
      </c>
      <c r="E57" s="471"/>
      <c r="F57" s="471">
        <v>0</v>
      </c>
      <c r="H57" s="499">
        <v>19.241389999999999</v>
      </c>
      <c r="I57" s="500">
        <f t="shared" ref="I57:I111" si="1">F57+H57</f>
        <v>19.241389999999999</v>
      </c>
    </row>
    <row r="58" spans="1:11">
      <c r="A58" s="437"/>
      <c r="B58" s="472">
        <v>43317</v>
      </c>
      <c r="C58" s="498" t="s">
        <v>656</v>
      </c>
      <c r="D58" s="471">
        <v>0</v>
      </c>
      <c r="E58" s="471"/>
      <c r="F58" s="471">
        <v>0</v>
      </c>
      <c r="H58" s="499">
        <v>19.241199999999999</v>
      </c>
      <c r="I58" s="500">
        <f>F58+H58</f>
        <v>19.241199999999999</v>
      </c>
    </row>
    <row r="59" spans="1:11">
      <c r="A59" s="437"/>
      <c r="B59" s="472">
        <v>43318</v>
      </c>
      <c r="C59" s="498" t="s">
        <v>657</v>
      </c>
      <c r="D59" s="471">
        <v>0</v>
      </c>
      <c r="E59" s="471"/>
      <c r="F59" s="471">
        <v>0</v>
      </c>
      <c r="H59" s="499">
        <v>12.53157</v>
      </c>
      <c r="I59" s="500">
        <f>F59+H59</f>
        <v>12.53157</v>
      </c>
    </row>
    <row r="60" spans="1:11">
      <c r="A60" s="437"/>
      <c r="B60" s="472">
        <v>43319</v>
      </c>
      <c r="C60" s="498" t="s">
        <v>658</v>
      </c>
      <c r="D60" s="471">
        <v>0</v>
      </c>
      <c r="E60" s="471"/>
      <c r="F60" s="471">
        <v>0</v>
      </c>
      <c r="H60" s="499">
        <v>21.086400000000001</v>
      </c>
      <c r="I60" s="500">
        <f t="shared" si="1"/>
        <v>21.086400000000001</v>
      </c>
    </row>
    <row r="61" spans="1:11">
      <c r="A61" s="437"/>
      <c r="B61" s="472">
        <v>43320</v>
      </c>
      <c r="C61" s="498" t="s">
        <v>639</v>
      </c>
      <c r="D61" s="471">
        <v>0</v>
      </c>
      <c r="E61" s="471"/>
      <c r="F61" s="471">
        <v>0</v>
      </c>
      <c r="H61" s="499">
        <v>21.628299999999999</v>
      </c>
      <c r="I61" s="500">
        <f>F61+H61</f>
        <v>21.628299999999999</v>
      </c>
    </row>
    <row r="62" spans="1:11">
      <c r="A62" s="437"/>
      <c r="B62" s="472">
        <v>43321</v>
      </c>
      <c r="C62" s="498" t="s">
        <v>659</v>
      </c>
      <c r="D62" s="471">
        <v>0</v>
      </c>
      <c r="E62" s="471"/>
      <c r="F62" s="471">
        <v>0</v>
      </c>
      <c r="H62" s="499">
        <v>21.096869999999999</v>
      </c>
      <c r="I62" s="500">
        <f t="shared" si="1"/>
        <v>21.096869999999999</v>
      </c>
    </row>
    <row r="63" spans="1:11">
      <c r="A63" s="437"/>
      <c r="B63" s="472">
        <v>43322</v>
      </c>
      <c r="C63" s="498" t="s">
        <v>659</v>
      </c>
      <c r="D63" s="471">
        <v>0</v>
      </c>
      <c r="E63" s="471"/>
      <c r="F63" s="471">
        <v>0</v>
      </c>
      <c r="H63" s="499">
        <v>21.172080000000001</v>
      </c>
      <c r="I63" s="500">
        <f>F63+H63</f>
        <v>21.172080000000001</v>
      </c>
    </row>
    <row r="64" spans="1:11">
      <c r="A64" s="437"/>
      <c r="B64" s="472">
        <v>43323</v>
      </c>
      <c r="C64" s="498" t="s">
        <v>659</v>
      </c>
      <c r="D64" s="471">
        <v>0</v>
      </c>
      <c r="E64" s="471"/>
      <c r="F64" s="471">
        <v>0</v>
      </c>
      <c r="H64" s="499">
        <v>21.171569999999999</v>
      </c>
      <c r="I64" s="500">
        <f t="shared" si="1"/>
        <v>21.171569999999999</v>
      </c>
    </row>
    <row r="65" spans="1:9">
      <c r="A65" s="437"/>
      <c r="B65" s="472">
        <v>43324</v>
      </c>
      <c r="C65" s="498" t="s">
        <v>659</v>
      </c>
      <c r="D65" s="471">
        <v>0</v>
      </c>
      <c r="E65" s="471"/>
      <c r="F65" s="471">
        <v>0</v>
      </c>
      <c r="H65" s="499">
        <v>21.171569999999999</v>
      </c>
      <c r="I65" s="500">
        <f>F65+H65</f>
        <v>21.171569999999999</v>
      </c>
    </row>
    <row r="66" spans="1:9">
      <c r="A66" s="437"/>
      <c r="B66" s="472">
        <v>43325</v>
      </c>
      <c r="C66" s="498" t="s">
        <v>646</v>
      </c>
      <c r="D66" s="471">
        <v>0</v>
      </c>
      <c r="E66" s="471"/>
      <c r="F66" s="471">
        <v>0</v>
      </c>
      <c r="H66" s="499">
        <v>21.00074</v>
      </c>
      <c r="I66" s="500">
        <f t="shared" si="1"/>
        <v>21.00074</v>
      </c>
    </row>
    <row r="67" spans="1:9">
      <c r="A67" s="437"/>
      <c r="B67" s="472">
        <v>43326</v>
      </c>
      <c r="C67" s="498" t="s">
        <v>646</v>
      </c>
      <c r="D67" s="471">
        <v>0</v>
      </c>
      <c r="E67" s="471"/>
      <c r="F67" s="471">
        <v>0</v>
      </c>
      <c r="H67" s="499">
        <v>20.984779999999997</v>
      </c>
      <c r="I67" s="500">
        <f t="shared" si="1"/>
        <v>20.984779999999997</v>
      </c>
    </row>
    <row r="68" spans="1:9">
      <c r="A68" s="437"/>
      <c r="B68" s="472">
        <v>43327</v>
      </c>
      <c r="C68" s="498" t="s">
        <v>659</v>
      </c>
      <c r="D68" s="471">
        <v>0</v>
      </c>
      <c r="E68" s="471"/>
      <c r="F68" s="471">
        <v>0</v>
      </c>
      <c r="H68" s="499">
        <v>20.940279999999998</v>
      </c>
      <c r="I68" s="500">
        <f t="shared" si="1"/>
        <v>20.940279999999998</v>
      </c>
    </row>
    <row r="69" spans="1:9">
      <c r="A69" s="437"/>
      <c r="B69" s="472">
        <v>43328</v>
      </c>
      <c r="C69" s="498" t="s">
        <v>660</v>
      </c>
      <c r="D69" s="471">
        <v>0</v>
      </c>
      <c r="E69" s="471"/>
      <c r="F69" s="471">
        <v>0</v>
      </c>
      <c r="H69" s="499">
        <v>20.733619999999998</v>
      </c>
      <c r="I69" s="500">
        <f t="shared" si="1"/>
        <v>20.733619999999998</v>
      </c>
    </row>
    <row r="70" spans="1:9">
      <c r="A70" s="437"/>
      <c r="B70" s="472">
        <v>43329</v>
      </c>
      <c r="C70" s="498" t="s">
        <v>640</v>
      </c>
      <c r="D70" s="471">
        <v>0</v>
      </c>
      <c r="E70" s="471"/>
      <c r="F70" s="471">
        <v>0</v>
      </c>
      <c r="H70" s="499">
        <v>19.904610000000002</v>
      </c>
      <c r="I70" s="500">
        <f t="shared" si="1"/>
        <v>19.904610000000002</v>
      </c>
    </row>
    <row r="71" spans="1:9">
      <c r="A71" s="437"/>
      <c r="B71" s="472">
        <v>43330</v>
      </c>
      <c r="C71" s="498" t="s">
        <v>637</v>
      </c>
      <c r="D71" s="471">
        <v>0</v>
      </c>
      <c r="E71" s="471"/>
      <c r="F71" s="471">
        <v>0</v>
      </c>
      <c r="H71" s="499">
        <v>19.538439999999998</v>
      </c>
      <c r="I71" s="500">
        <f>F71+H71</f>
        <v>19.538439999999998</v>
      </c>
    </row>
    <row r="72" spans="1:9">
      <c r="A72" s="437"/>
      <c r="B72" s="472">
        <v>43331</v>
      </c>
      <c r="C72" s="498" t="s">
        <v>661</v>
      </c>
      <c r="D72" s="471">
        <v>0</v>
      </c>
      <c r="E72" s="471"/>
      <c r="F72" s="471">
        <v>0</v>
      </c>
      <c r="H72" s="499">
        <v>19.539840000000002</v>
      </c>
      <c r="I72" s="500">
        <f>F72+H72</f>
        <v>19.539840000000002</v>
      </c>
    </row>
    <row r="73" spans="1:9">
      <c r="A73" s="437"/>
      <c r="B73" s="472">
        <v>43332</v>
      </c>
      <c r="C73" s="498" t="s">
        <v>662</v>
      </c>
      <c r="D73" s="471">
        <v>0</v>
      </c>
      <c r="E73" s="471"/>
      <c r="F73" s="471">
        <v>0</v>
      </c>
      <c r="H73" s="499">
        <v>18.474229999999999</v>
      </c>
      <c r="I73" s="500">
        <f t="shared" si="1"/>
        <v>18.474229999999999</v>
      </c>
    </row>
    <row r="74" spans="1:9">
      <c r="A74" s="437"/>
      <c r="B74" s="472">
        <v>43333</v>
      </c>
      <c r="C74" s="498" t="s">
        <v>663</v>
      </c>
      <c r="D74" s="471">
        <v>0</v>
      </c>
      <c r="E74" s="471"/>
      <c r="F74" s="471">
        <v>0</v>
      </c>
      <c r="H74" s="499">
        <v>15.455309999999999</v>
      </c>
      <c r="I74" s="500">
        <f>F74+H74</f>
        <v>15.455309999999999</v>
      </c>
    </row>
    <row r="75" spans="1:9">
      <c r="A75" s="437"/>
      <c r="B75" s="472">
        <v>43334</v>
      </c>
      <c r="C75" s="498" t="s">
        <v>663</v>
      </c>
      <c r="D75" s="471">
        <v>0</v>
      </c>
      <c r="E75" s="471"/>
      <c r="F75" s="471">
        <v>0</v>
      </c>
      <c r="H75" s="499">
        <v>15.45514</v>
      </c>
      <c r="I75" s="500">
        <f t="shared" si="1"/>
        <v>15.45514</v>
      </c>
    </row>
    <row r="76" spans="1:9">
      <c r="A76" s="437"/>
      <c r="B76" s="472">
        <v>43335</v>
      </c>
      <c r="C76" s="498" t="s">
        <v>663</v>
      </c>
      <c r="D76" s="471">
        <v>0</v>
      </c>
      <c r="E76" s="471"/>
      <c r="F76" s="471">
        <v>0</v>
      </c>
      <c r="H76" s="499">
        <v>15.45617</v>
      </c>
      <c r="I76" s="500">
        <f>F76+H76</f>
        <v>15.45617</v>
      </c>
    </row>
    <row r="77" spans="1:9">
      <c r="A77" s="437"/>
      <c r="B77" s="472">
        <v>43336</v>
      </c>
      <c r="C77" s="498" t="s">
        <v>659</v>
      </c>
      <c r="D77" s="471">
        <v>0</v>
      </c>
      <c r="E77" s="471"/>
      <c r="F77" s="471">
        <v>0</v>
      </c>
      <c r="H77" s="499">
        <v>15.851000000000001</v>
      </c>
      <c r="I77" s="500">
        <f t="shared" si="1"/>
        <v>15.851000000000001</v>
      </c>
    </row>
    <row r="78" spans="1:9">
      <c r="A78" s="437"/>
      <c r="B78" s="472">
        <v>43337</v>
      </c>
      <c r="C78" s="498" t="s">
        <v>664</v>
      </c>
      <c r="D78" s="471">
        <v>0</v>
      </c>
      <c r="E78" s="471"/>
      <c r="F78" s="471">
        <v>0</v>
      </c>
      <c r="H78" s="499">
        <v>15.52849</v>
      </c>
      <c r="I78" s="500">
        <f t="shared" si="1"/>
        <v>15.52849</v>
      </c>
    </row>
    <row r="79" spans="1:9">
      <c r="A79" s="437"/>
      <c r="B79" s="472">
        <v>43338</v>
      </c>
      <c r="C79" s="498" t="s">
        <v>664</v>
      </c>
      <c r="D79" s="471">
        <v>0</v>
      </c>
      <c r="E79" s="471"/>
      <c r="F79" s="471">
        <v>0</v>
      </c>
      <c r="H79" s="499">
        <v>15.52788</v>
      </c>
      <c r="I79" s="500">
        <f>F79+H79</f>
        <v>15.52788</v>
      </c>
    </row>
    <row r="80" spans="1:9">
      <c r="A80" s="437"/>
      <c r="B80" s="472">
        <v>43339</v>
      </c>
      <c r="C80" s="498" t="s">
        <v>665</v>
      </c>
      <c r="D80" s="471">
        <v>0</v>
      </c>
      <c r="E80" s="471"/>
      <c r="F80" s="471">
        <v>0</v>
      </c>
      <c r="H80" s="499">
        <v>15.52894</v>
      </c>
      <c r="I80" s="500">
        <f t="shared" si="1"/>
        <v>15.52894</v>
      </c>
    </row>
    <row r="81" spans="1:9">
      <c r="A81" s="437"/>
      <c r="B81" s="472">
        <v>43340</v>
      </c>
      <c r="C81" s="498" t="s">
        <v>659</v>
      </c>
      <c r="D81" s="471">
        <v>0</v>
      </c>
      <c r="E81" s="471"/>
      <c r="F81" s="471">
        <v>0</v>
      </c>
      <c r="H81" s="499">
        <v>15.67651</v>
      </c>
      <c r="I81" s="500">
        <f>F81+H81</f>
        <v>15.67651</v>
      </c>
    </row>
    <row r="82" spans="1:9">
      <c r="A82" s="437"/>
      <c r="B82" s="472">
        <v>43341</v>
      </c>
      <c r="C82" s="498" t="s">
        <v>666</v>
      </c>
      <c r="D82" s="471">
        <v>0</v>
      </c>
      <c r="E82" s="471"/>
      <c r="F82" s="471">
        <v>0</v>
      </c>
      <c r="H82" s="499">
        <v>15.32822</v>
      </c>
      <c r="I82" s="500">
        <f t="shared" si="1"/>
        <v>15.32822</v>
      </c>
    </row>
    <row r="83" spans="1:9">
      <c r="A83" s="437"/>
      <c r="B83" s="472">
        <v>43342</v>
      </c>
      <c r="C83" s="498" t="s">
        <v>667</v>
      </c>
      <c r="D83" s="471">
        <v>0</v>
      </c>
      <c r="E83" s="471"/>
      <c r="F83" s="471">
        <v>0</v>
      </c>
      <c r="G83" s="440"/>
      <c r="H83" s="499">
        <v>15.932</v>
      </c>
      <c r="I83" s="500">
        <f t="shared" si="1"/>
        <v>15.932</v>
      </c>
    </row>
    <row r="84" spans="1:9">
      <c r="A84" s="437"/>
      <c r="B84" s="472">
        <v>43343</v>
      </c>
      <c r="C84" s="498" t="s">
        <v>668</v>
      </c>
      <c r="D84" s="471">
        <v>0</v>
      </c>
      <c r="E84" s="471"/>
      <c r="F84" s="471">
        <v>0</v>
      </c>
      <c r="G84" s="440"/>
      <c r="H84" s="499">
        <v>62.104519999999994</v>
      </c>
      <c r="I84" s="500">
        <f t="shared" si="1"/>
        <v>62.104519999999994</v>
      </c>
    </row>
    <row r="85" spans="1:9">
      <c r="A85" s="437"/>
      <c r="B85" s="472"/>
      <c r="C85" s="498"/>
      <c r="D85" s="471"/>
      <c r="E85" s="471"/>
      <c r="F85" s="471"/>
      <c r="G85" s="440"/>
      <c r="H85" s="499"/>
      <c r="I85" s="500"/>
    </row>
    <row r="86" spans="1:9">
      <c r="A86" s="437"/>
      <c r="B86" s="472"/>
      <c r="C86" s="498"/>
      <c r="D86" s="471"/>
      <c r="E86" s="471"/>
      <c r="F86" s="471"/>
      <c r="G86" s="440"/>
      <c r="H86" s="499"/>
      <c r="I86" s="500"/>
    </row>
    <row r="87" spans="1:9">
      <c r="A87" s="437"/>
      <c r="B87" s="472"/>
      <c r="C87" s="473"/>
      <c r="F87" s="474"/>
      <c r="H87" s="339"/>
    </row>
    <row r="88" spans="1:9" ht="13.8" thickBot="1">
      <c r="A88" s="437"/>
      <c r="B88" s="438"/>
      <c r="C88" s="439"/>
      <c r="D88" s="1386" t="s">
        <v>598</v>
      </c>
      <c r="E88" s="1386"/>
      <c r="F88" s="1386"/>
      <c r="H88" s="469" t="s">
        <v>599</v>
      </c>
      <c r="I88" s="469" t="s">
        <v>257</v>
      </c>
    </row>
    <row r="89" spans="1:9">
      <c r="A89" s="437"/>
      <c r="B89" s="437" t="s">
        <v>594</v>
      </c>
      <c r="C89" s="469" t="s">
        <v>595</v>
      </c>
      <c r="D89" s="469" t="s">
        <v>596</v>
      </c>
      <c r="E89" s="469"/>
      <c r="F89" s="469" t="s">
        <v>597</v>
      </c>
      <c r="G89" s="438"/>
      <c r="H89" s="469" t="s">
        <v>614</v>
      </c>
    </row>
    <row r="90" spans="1:9">
      <c r="A90" s="437"/>
      <c r="B90" s="438"/>
      <c r="C90" s="469"/>
      <c r="E90" s="469"/>
      <c r="F90" s="469"/>
      <c r="G90" s="438"/>
      <c r="H90" s="469"/>
    </row>
    <row r="91" spans="1:9">
      <c r="A91" s="437"/>
      <c r="B91" s="438"/>
      <c r="C91" s="469"/>
      <c r="E91" s="469"/>
      <c r="F91" s="1387" t="s">
        <v>600</v>
      </c>
      <c r="G91" s="1387"/>
      <c r="H91" s="1387"/>
      <c r="I91" s="1387"/>
    </row>
    <row r="92" spans="1:9">
      <c r="A92" s="437"/>
      <c r="B92" s="472"/>
      <c r="C92" s="498"/>
      <c r="D92" s="471"/>
      <c r="E92" s="471"/>
      <c r="F92" s="471"/>
      <c r="G92" s="440"/>
      <c r="H92" s="499"/>
      <c r="I92" s="500"/>
    </row>
    <row r="93" spans="1:9">
      <c r="A93" s="437"/>
      <c r="B93" s="472">
        <v>43344</v>
      </c>
      <c r="C93" s="498" t="s">
        <v>665</v>
      </c>
      <c r="D93" s="471">
        <v>0</v>
      </c>
      <c r="E93" s="471"/>
      <c r="F93" s="471">
        <v>0</v>
      </c>
      <c r="G93" s="440"/>
      <c r="H93" s="499">
        <v>15.51722</v>
      </c>
      <c r="I93" s="500">
        <f>F93+H93</f>
        <v>15.51722</v>
      </c>
    </row>
    <row r="94" spans="1:9">
      <c r="A94" s="437"/>
      <c r="B94" s="472">
        <v>43345</v>
      </c>
      <c r="C94" s="498" t="s">
        <v>665</v>
      </c>
      <c r="D94" s="471">
        <v>0</v>
      </c>
      <c r="E94" s="471"/>
      <c r="F94" s="471">
        <v>0</v>
      </c>
      <c r="G94" s="440"/>
      <c r="H94" s="499">
        <v>15.51573</v>
      </c>
      <c r="I94" s="500">
        <f t="shared" si="1"/>
        <v>15.51573</v>
      </c>
    </row>
    <row r="95" spans="1:9">
      <c r="A95" s="437"/>
      <c r="B95" s="472">
        <v>43346</v>
      </c>
      <c r="C95" s="498" t="s">
        <v>669</v>
      </c>
      <c r="D95" s="471">
        <v>0</v>
      </c>
      <c r="E95" s="471"/>
      <c r="F95" s="471">
        <v>0</v>
      </c>
      <c r="G95" s="440"/>
      <c r="H95" s="499">
        <v>28.830369999999998</v>
      </c>
      <c r="I95" s="500">
        <f t="shared" si="1"/>
        <v>28.830369999999998</v>
      </c>
    </row>
    <row r="96" spans="1:9">
      <c r="A96" s="437"/>
      <c r="B96" s="472">
        <v>43347</v>
      </c>
      <c r="C96" s="498" t="s">
        <v>670</v>
      </c>
      <c r="D96" s="471">
        <v>0</v>
      </c>
      <c r="E96" s="471"/>
      <c r="F96" s="471">
        <v>0</v>
      </c>
      <c r="G96" s="440"/>
      <c r="H96" s="499">
        <v>16.412140000000001</v>
      </c>
      <c r="I96" s="500">
        <f>F96+H96</f>
        <v>16.412140000000001</v>
      </c>
    </row>
    <row r="97" spans="1:9">
      <c r="A97" s="437"/>
      <c r="B97" s="472">
        <v>43348</v>
      </c>
      <c r="C97" s="498" t="s">
        <v>658</v>
      </c>
      <c r="D97" s="471">
        <v>0</v>
      </c>
      <c r="E97" s="471"/>
      <c r="F97" s="471">
        <v>0</v>
      </c>
      <c r="G97" s="440"/>
      <c r="H97" s="499">
        <v>15.48714</v>
      </c>
      <c r="I97" s="500">
        <f>F97+H97</f>
        <v>15.48714</v>
      </c>
    </row>
    <row r="98" spans="1:9">
      <c r="A98" s="437"/>
      <c r="B98" s="472">
        <v>43349</v>
      </c>
      <c r="C98" s="498" t="s">
        <v>664</v>
      </c>
      <c r="D98" s="471">
        <v>0</v>
      </c>
      <c r="E98" s="471"/>
      <c r="F98" s="471">
        <v>0</v>
      </c>
      <c r="G98" s="440"/>
      <c r="H98" s="499">
        <v>14.9404</v>
      </c>
      <c r="I98" s="500">
        <f>F98+H98</f>
        <v>14.9404</v>
      </c>
    </row>
    <row r="99" spans="1:9">
      <c r="A99" s="437"/>
      <c r="B99" s="472">
        <v>43350</v>
      </c>
      <c r="C99" s="498" t="s">
        <v>671</v>
      </c>
      <c r="D99" s="471">
        <v>0</v>
      </c>
      <c r="E99" s="471"/>
      <c r="F99" s="471">
        <v>0</v>
      </c>
      <c r="G99" s="440"/>
      <c r="H99" s="499">
        <v>14.783620000000001</v>
      </c>
      <c r="I99" s="500">
        <f t="shared" si="1"/>
        <v>14.783620000000001</v>
      </c>
    </row>
    <row r="100" spans="1:9">
      <c r="A100" s="437"/>
      <c r="B100" s="472">
        <v>43351</v>
      </c>
      <c r="C100" s="498" t="s">
        <v>671</v>
      </c>
      <c r="D100" s="471">
        <v>0</v>
      </c>
      <c r="E100" s="471"/>
      <c r="F100" s="471">
        <v>0</v>
      </c>
      <c r="G100" s="440"/>
      <c r="H100" s="499">
        <v>14.78346</v>
      </c>
      <c r="I100" s="500">
        <f t="shared" si="1"/>
        <v>14.78346</v>
      </c>
    </row>
    <row r="101" spans="1:9">
      <c r="A101" s="437"/>
      <c r="B101" s="472">
        <v>43352</v>
      </c>
      <c r="C101" s="498" t="s">
        <v>672</v>
      </c>
      <c r="D101" s="471">
        <v>0</v>
      </c>
      <c r="E101" s="471"/>
      <c r="F101" s="471">
        <v>0</v>
      </c>
      <c r="G101" s="440"/>
      <c r="H101" s="499">
        <v>14.78505</v>
      </c>
      <c r="I101" s="500">
        <f t="shared" si="1"/>
        <v>14.78505</v>
      </c>
    </row>
    <row r="102" spans="1:9">
      <c r="A102" s="437"/>
      <c r="B102" s="472">
        <v>43353</v>
      </c>
      <c r="C102" s="498" t="s">
        <v>664</v>
      </c>
      <c r="D102" s="471">
        <v>0</v>
      </c>
      <c r="E102" s="471"/>
      <c r="F102" s="471">
        <v>0</v>
      </c>
      <c r="G102" s="440"/>
      <c r="H102" s="499">
        <v>15.987969999999999</v>
      </c>
      <c r="I102" s="500">
        <f t="shared" si="1"/>
        <v>15.987969999999999</v>
      </c>
    </row>
    <row r="103" spans="1:9">
      <c r="A103" s="437"/>
      <c r="B103" s="472">
        <v>43354</v>
      </c>
      <c r="C103" s="498" t="s">
        <v>672</v>
      </c>
      <c r="D103" s="471">
        <v>0</v>
      </c>
      <c r="E103" s="471"/>
      <c r="F103" s="471">
        <v>0</v>
      </c>
      <c r="G103" s="440"/>
      <c r="H103" s="499">
        <v>14.858120000000001</v>
      </c>
      <c r="I103" s="500">
        <f>F103+H103</f>
        <v>14.858120000000001</v>
      </c>
    </row>
    <row r="104" spans="1:9">
      <c r="A104" s="437"/>
      <c r="B104" s="472">
        <v>43355</v>
      </c>
      <c r="C104" s="498" t="s">
        <v>663</v>
      </c>
      <c r="D104" s="471">
        <v>0</v>
      </c>
      <c r="E104" s="471"/>
      <c r="F104" s="471">
        <v>0</v>
      </c>
      <c r="G104" s="440"/>
      <c r="H104" s="499">
        <v>16.09769</v>
      </c>
      <c r="I104" s="500">
        <f t="shared" si="1"/>
        <v>16.09769</v>
      </c>
    </row>
    <row r="105" spans="1:9">
      <c r="A105" s="437"/>
      <c r="B105" s="472">
        <v>43356</v>
      </c>
      <c r="C105" s="498" t="s">
        <v>667</v>
      </c>
      <c r="D105" s="471">
        <v>0</v>
      </c>
      <c r="E105" s="471"/>
      <c r="F105" s="471">
        <v>0</v>
      </c>
      <c r="G105" s="440"/>
      <c r="H105" s="499">
        <v>16.812049999999999</v>
      </c>
      <c r="I105" s="500">
        <f t="shared" si="1"/>
        <v>16.812049999999999</v>
      </c>
    </row>
    <row r="106" spans="1:9">
      <c r="B106" s="472">
        <v>43357</v>
      </c>
      <c r="C106" s="498" t="s">
        <v>646</v>
      </c>
      <c r="D106" s="471">
        <v>0</v>
      </c>
      <c r="E106" s="471"/>
      <c r="F106" s="471">
        <v>0</v>
      </c>
      <c r="H106" s="499">
        <v>16.234120000000001</v>
      </c>
      <c r="I106" s="500">
        <f>F106+H106</f>
        <v>16.234120000000001</v>
      </c>
    </row>
    <row r="107" spans="1:9">
      <c r="B107" s="472">
        <v>43358</v>
      </c>
      <c r="C107" s="498" t="s">
        <v>646</v>
      </c>
      <c r="D107" s="471">
        <v>0</v>
      </c>
      <c r="E107" s="471"/>
      <c r="F107" s="471">
        <v>0</v>
      </c>
      <c r="H107" s="499">
        <v>16.23329</v>
      </c>
      <c r="I107" s="500">
        <f t="shared" si="1"/>
        <v>16.23329</v>
      </c>
    </row>
    <row r="108" spans="1:9">
      <c r="B108" s="472">
        <v>43359</v>
      </c>
      <c r="C108" s="498" t="s">
        <v>646</v>
      </c>
      <c r="D108" s="471">
        <v>0</v>
      </c>
      <c r="E108" s="471"/>
      <c r="F108" s="471">
        <v>0</v>
      </c>
      <c r="H108" s="499">
        <v>16.23394</v>
      </c>
      <c r="I108" s="500">
        <f t="shared" si="1"/>
        <v>16.23394</v>
      </c>
    </row>
    <row r="109" spans="1:9">
      <c r="B109" s="472">
        <v>43360</v>
      </c>
      <c r="C109" s="498" t="s">
        <v>661</v>
      </c>
      <c r="D109" s="471">
        <v>0</v>
      </c>
      <c r="E109" s="471"/>
      <c r="F109" s="471">
        <v>0</v>
      </c>
      <c r="H109" s="499">
        <v>20.26097</v>
      </c>
      <c r="I109" s="500">
        <f t="shared" si="1"/>
        <v>20.26097</v>
      </c>
    </row>
    <row r="110" spans="1:9">
      <c r="B110" s="472">
        <v>43361</v>
      </c>
      <c r="C110" s="498" t="s">
        <v>673</v>
      </c>
      <c r="D110" s="471">
        <v>0</v>
      </c>
      <c r="E110" s="471"/>
      <c r="F110" s="471">
        <v>0</v>
      </c>
      <c r="H110" s="499">
        <v>17.107569999999999</v>
      </c>
      <c r="I110" s="500">
        <f>F110+H110</f>
        <v>17.107569999999999</v>
      </c>
    </row>
    <row r="111" spans="1:9">
      <c r="B111" s="472">
        <v>43362</v>
      </c>
      <c r="C111" s="498" t="s">
        <v>674</v>
      </c>
      <c r="D111" s="471">
        <v>0</v>
      </c>
      <c r="E111" s="471"/>
      <c r="F111" s="471">
        <v>0</v>
      </c>
      <c r="H111" s="499">
        <v>15.933149999999999</v>
      </c>
      <c r="I111" s="500">
        <f t="shared" si="1"/>
        <v>15.933149999999999</v>
      </c>
    </row>
    <row r="112" spans="1:9">
      <c r="B112" s="472">
        <v>43363</v>
      </c>
      <c r="C112" s="498" t="s">
        <v>674</v>
      </c>
      <c r="D112" s="471">
        <v>0</v>
      </c>
      <c r="E112" s="471"/>
      <c r="F112" s="471">
        <v>0</v>
      </c>
      <c r="H112" s="499">
        <v>15.932589999999999</v>
      </c>
      <c r="I112" s="500">
        <f t="shared" ref="I112:I122" si="2">F112+H112</f>
        <v>15.932589999999999</v>
      </c>
    </row>
    <row r="113" spans="2:9">
      <c r="B113" s="472">
        <v>43364</v>
      </c>
      <c r="C113" s="498" t="s">
        <v>674</v>
      </c>
      <c r="D113" s="471">
        <v>0</v>
      </c>
      <c r="E113" s="471"/>
      <c r="F113" s="471">
        <v>0</v>
      </c>
      <c r="H113" s="499">
        <v>15.93239</v>
      </c>
      <c r="I113" s="500">
        <f t="shared" si="2"/>
        <v>15.93239</v>
      </c>
    </row>
    <row r="114" spans="2:9">
      <c r="B114" s="472">
        <v>43365</v>
      </c>
      <c r="C114" s="498" t="s">
        <v>675</v>
      </c>
      <c r="D114" s="471">
        <v>0</v>
      </c>
      <c r="E114" s="471"/>
      <c r="F114" s="471">
        <v>0</v>
      </c>
      <c r="H114" s="499">
        <v>15.93317</v>
      </c>
      <c r="I114" s="500">
        <f t="shared" si="2"/>
        <v>15.93317</v>
      </c>
    </row>
    <row r="115" spans="2:9">
      <c r="B115" s="472">
        <v>43366</v>
      </c>
      <c r="C115" s="498" t="s">
        <v>675</v>
      </c>
      <c r="D115" s="471">
        <v>0</v>
      </c>
      <c r="E115" s="471"/>
      <c r="F115" s="471">
        <v>0</v>
      </c>
      <c r="H115" s="499">
        <v>15.933339999999999</v>
      </c>
      <c r="I115" s="500">
        <f t="shared" si="2"/>
        <v>15.933339999999999</v>
      </c>
    </row>
    <row r="116" spans="2:9">
      <c r="B116" s="472">
        <v>43367</v>
      </c>
      <c r="C116" s="498" t="s">
        <v>667</v>
      </c>
      <c r="D116" s="471">
        <v>0</v>
      </c>
      <c r="E116" s="471"/>
      <c r="F116" s="471">
        <v>0</v>
      </c>
      <c r="H116" s="499">
        <v>17.891839999999998</v>
      </c>
      <c r="I116" s="500">
        <f t="shared" si="2"/>
        <v>17.891839999999998</v>
      </c>
    </row>
    <row r="117" spans="2:9">
      <c r="B117" s="472">
        <v>43368</v>
      </c>
      <c r="C117" s="498" t="s">
        <v>641</v>
      </c>
      <c r="D117" s="471">
        <v>0</v>
      </c>
      <c r="E117" s="471"/>
      <c r="F117" s="471">
        <v>0</v>
      </c>
      <c r="H117" s="499">
        <v>16.492849999999997</v>
      </c>
      <c r="I117" s="500">
        <f t="shared" si="2"/>
        <v>16.492849999999997</v>
      </c>
    </row>
    <row r="118" spans="2:9">
      <c r="B118" s="472">
        <v>43369</v>
      </c>
      <c r="C118" s="498" t="s">
        <v>673</v>
      </c>
      <c r="D118" s="471">
        <v>0</v>
      </c>
      <c r="E118" s="471"/>
      <c r="F118" s="471">
        <v>0</v>
      </c>
      <c r="H118" s="499">
        <v>17.66459</v>
      </c>
      <c r="I118" s="500">
        <f t="shared" si="2"/>
        <v>17.66459</v>
      </c>
    </row>
    <row r="119" spans="2:9">
      <c r="B119" s="472">
        <v>43370</v>
      </c>
      <c r="C119" s="498" t="s">
        <v>673</v>
      </c>
      <c r="D119" s="471">
        <v>0</v>
      </c>
      <c r="E119" s="471"/>
      <c r="F119" s="471">
        <v>0</v>
      </c>
      <c r="H119" s="499">
        <v>17.870660000000001</v>
      </c>
      <c r="I119" s="500">
        <f t="shared" si="2"/>
        <v>17.870660000000001</v>
      </c>
    </row>
    <row r="120" spans="2:9">
      <c r="B120" s="472">
        <v>43371</v>
      </c>
      <c r="C120" s="498" t="s">
        <v>664</v>
      </c>
      <c r="D120" s="471">
        <v>0</v>
      </c>
      <c r="E120" s="471"/>
      <c r="F120" s="471">
        <v>0</v>
      </c>
      <c r="H120" s="499">
        <v>17.733090000000001</v>
      </c>
      <c r="I120" s="500">
        <f t="shared" si="2"/>
        <v>17.733090000000001</v>
      </c>
    </row>
    <row r="121" spans="2:9">
      <c r="B121" s="472">
        <v>43372</v>
      </c>
      <c r="C121" s="498" t="s">
        <v>664</v>
      </c>
      <c r="D121" s="471">
        <v>0</v>
      </c>
      <c r="E121" s="471"/>
      <c r="F121" s="471">
        <v>0</v>
      </c>
      <c r="H121" s="499">
        <v>17.746470000000002</v>
      </c>
      <c r="I121" s="500">
        <f t="shared" si="2"/>
        <v>17.746470000000002</v>
      </c>
    </row>
    <row r="122" spans="2:9">
      <c r="B122" s="472">
        <v>43373</v>
      </c>
      <c r="C122" s="498" t="s">
        <v>664</v>
      </c>
      <c r="D122" s="471">
        <v>0</v>
      </c>
      <c r="E122" s="471"/>
      <c r="F122" s="471">
        <v>0</v>
      </c>
      <c r="H122" s="499">
        <v>17.747330000000002</v>
      </c>
      <c r="I122" s="500">
        <f t="shared" si="2"/>
        <v>17.747330000000002</v>
      </c>
    </row>
    <row r="123" spans="2:9">
      <c r="B123" s="472">
        <v>43374</v>
      </c>
      <c r="C123" s="498" t="s">
        <v>676</v>
      </c>
      <c r="D123" s="471">
        <v>0</v>
      </c>
      <c r="E123" s="471"/>
      <c r="F123" s="471">
        <v>0</v>
      </c>
      <c r="H123" s="499">
        <v>16.508849999999999</v>
      </c>
      <c r="I123" s="500">
        <f t="shared" ref="I123:I163" si="3">F123+H123</f>
        <v>16.508849999999999</v>
      </c>
    </row>
    <row r="124" spans="2:9">
      <c r="B124" s="472">
        <v>43375</v>
      </c>
      <c r="C124" s="498" t="s">
        <v>665</v>
      </c>
      <c r="D124" s="471">
        <v>0</v>
      </c>
      <c r="E124" s="471"/>
      <c r="F124" s="471">
        <v>0</v>
      </c>
      <c r="H124" s="499">
        <v>17.900110000000002</v>
      </c>
      <c r="I124" s="500">
        <f t="shared" si="3"/>
        <v>17.900110000000002</v>
      </c>
    </row>
    <row r="125" spans="2:9">
      <c r="B125" s="472">
        <v>43376</v>
      </c>
      <c r="C125" s="498" t="s">
        <v>677</v>
      </c>
      <c r="D125" s="471">
        <v>0</v>
      </c>
      <c r="E125" s="471"/>
      <c r="F125" s="471">
        <v>0</v>
      </c>
      <c r="H125" s="499">
        <v>24.687560000000001</v>
      </c>
      <c r="I125" s="500">
        <f t="shared" si="3"/>
        <v>24.687560000000001</v>
      </c>
    </row>
    <row r="126" spans="2:9">
      <c r="B126" s="472">
        <v>43377</v>
      </c>
      <c r="C126" s="498" t="s">
        <v>678</v>
      </c>
      <c r="D126" s="471">
        <v>0</v>
      </c>
      <c r="E126" s="471"/>
      <c r="F126" s="471">
        <v>0</v>
      </c>
      <c r="H126" s="499">
        <v>22.2956</v>
      </c>
      <c r="I126" s="500">
        <f t="shared" si="3"/>
        <v>22.2956</v>
      </c>
    </row>
    <row r="127" spans="2:9">
      <c r="B127" s="472">
        <v>43378</v>
      </c>
      <c r="C127" s="498" t="s">
        <v>679</v>
      </c>
      <c r="D127" s="471">
        <v>0</v>
      </c>
      <c r="E127" s="471"/>
      <c r="F127" s="471">
        <v>0</v>
      </c>
      <c r="H127" s="499">
        <v>20.927669999999999</v>
      </c>
      <c r="I127" s="500">
        <f t="shared" si="3"/>
        <v>20.927669999999999</v>
      </c>
    </row>
    <row r="128" spans="2:9">
      <c r="B128" s="472">
        <v>43379</v>
      </c>
      <c r="C128" s="498" t="s">
        <v>680</v>
      </c>
      <c r="D128" s="471">
        <v>0</v>
      </c>
      <c r="E128" s="471"/>
      <c r="F128" s="471">
        <v>0</v>
      </c>
      <c r="H128" s="499">
        <v>20.468389999999999</v>
      </c>
      <c r="I128" s="500">
        <f t="shared" si="3"/>
        <v>20.468389999999999</v>
      </c>
    </row>
    <row r="129" spans="2:9">
      <c r="B129" s="472">
        <v>43380</v>
      </c>
      <c r="C129" s="498" t="s">
        <v>680</v>
      </c>
      <c r="D129" s="471">
        <v>0</v>
      </c>
      <c r="E129" s="471"/>
      <c r="F129" s="471">
        <v>0</v>
      </c>
      <c r="H129" s="499">
        <v>20.467869999999998</v>
      </c>
      <c r="I129" s="500">
        <f t="shared" si="3"/>
        <v>20.467869999999998</v>
      </c>
    </row>
    <row r="130" spans="2:9">
      <c r="B130" s="472">
        <v>43381</v>
      </c>
      <c r="C130" s="498" t="s">
        <v>681</v>
      </c>
      <c r="D130" s="471">
        <v>0</v>
      </c>
      <c r="E130" s="471"/>
      <c r="F130" s="471">
        <v>0</v>
      </c>
      <c r="H130" s="499">
        <v>21.46508</v>
      </c>
      <c r="I130" s="500">
        <f t="shared" si="3"/>
        <v>21.46508</v>
      </c>
    </row>
    <row r="131" spans="2:9">
      <c r="B131" s="472">
        <v>43382</v>
      </c>
      <c r="C131" s="498" t="s">
        <v>682</v>
      </c>
      <c r="D131" s="471">
        <v>0</v>
      </c>
      <c r="E131" s="471"/>
      <c r="F131" s="471">
        <v>0</v>
      </c>
      <c r="H131" s="499">
        <v>20.551369999999999</v>
      </c>
      <c r="I131" s="500">
        <f t="shared" si="3"/>
        <v>20.551369999999999</v>
      </c>
    </row>
    <row r="132" spans="2:9">
      <c r="B132" s="472">
        <v>43383</v>
      </c>
      <c r="C132" s="498" t="s">
        <v>683</v>
      </c>
      <c r="D132" s="471">
        <v>0</v>
      </c>
      <c r="E132" s="471"/>
      <c r="F132" s="471">
        <v>0</v>
      </c>
      <c r="H132" s="499">
        <v>20.894970000000001</v>
      </c>
      <c r="I132" s="500">
        <f t="shared" si="3"/>
        <v>20.894970000000001</v>
      </c>
    </row>
    <row r="133" spans="2:9">
      <c r="B133" s="472">
        <v>43384</v>
      </c>
      <c r="C133" s="498" t="s">
        <v>667</v>
      </c>
      <c r="D133" s="471">
        <v>0</v>
      </c>
      <c r="E133" s="471"/>
      <c r="F133" s="471">
        <v>0</v>
      </c>
      <c r="H133" s="499">
        <v>18.59346</v>
      </c>
      <c r="I133" s="500">
        <f t="shared" si="3"/>
        <v>18.59346</v>
      </c>
    </row>
    <row r="134" spans="2:9">
      <c r="B134" s="472">
        <v>43385</v>
      </c>
      <c r="C134" s="498" t="s">
        <v>684</v>
      </c>
      <c r="D134" s="471">
        <v>0</v>
      </c>
      <c r="E134" s="471"/>
      <c r="F134" s="471">
        <v>0</v>
      </c>
      <c r="H134" s="499">
        <v>19.40118</v>
      </c>
      <c r="I134" s="500">
        <f t="shared" si="3"/>
        <v>19.40118</v>
      </c>
    </row>
    <row r="135" spans="2:9">
      <c r="B135" s="472">
        <v>43386</v>
      </c>
      <c r="C135" s="498" t="s">
        <v>684</v>
      </c>
      <c r="D135" s="471">
        <v>0</v>
      </c>
      <c r="E135" s="471"/>
      <c r="F135" s="471">
        <v>0</v>
      </c>
      <c r="H135" s="499">
        <v>19.401060000000001</v>
      </c>
      <c r="I135" s="500">
        <f t="shared" si="3"/>
        <v>19.401060000000001</v>
      </c>
    </row>
    <row r="136" spans="2:9">
      <c r="B136" s="472">
        <v>43387</v>
      </c>
      <c r="C136" s="498" t="s">
        <v>684</v>
      </c>
      <c r="D136" s="471">
        <v>0</v>
      </c>
      <c r="E136" s="471"/>
      <c r="F136" s="471">
        <v>0</v>
      </c>
      <c r="H136" s="499">
        <v>19.399990000000003</v>
      </c>
      <c r="I136" s="500">
        <f t="shared" si="3"/>
        <v>19.399990000000003</v>
      </c>
    </row>
    <row r="137" spans="2:9">
      <c r="B137" s="472">
        <v>43388</v>
      </c>
      <c r="C137" s="498" t="s">
        <v>685</v>
      </c>
      <c r="D137" s="471">
        <v>0</v>
      </c>
      <c r="E137" s="471"/>
      <c r="F137" s="471">
        <v>0</v>
      </c>
      <c r="H137" s="499">
        <v>38.463290000000001</v>
      </c>
      <c r="I137" s="500">
        <f t="shared" si="3"/>
        <v>38.463290000000001</v>
      </c>
    </row>
    <row r="138" spans="2:9">
      <c r="B138" s="472">
        <v>43389</v>
      </c>
      <c r="C138" s="498" t="s">
        <v>686</v>
      </c>
      <c r="D138" s="471">
        <v>0</v>
      </c>
      <c r="E138" s="471"/>
      <c r="F138" s="471">
        <v>0</v>
      </c>
      <c r="H138" s="499">
        <v>31.371869999999998</v>
      </c>
      <c r="I138" s="500">
        <f t="shared" si="3"/>
        <v>31.371869999999998</v>
      </c>
    </row>
    <row r="139" spans="2:9">
      <c r="B139" s="472">
        <v>43390</v>
      </c>
      <c r="C139" s="498" t="s">
        <v>670</v>
      </c>
      <c r="D139" s="471">
        <v>0</v>
      </c>
      <c r="E139" s="471"/>
      <c r="F139" s="471">
        <v>0</v>
      </c>
      <c r="H139" s="499">
        <v>20.205580000000001</v>
      </c>
      <c r="I139" s="500">
        <f t="shared" si="3"/>
        <v>20.205580000000001</v>
      </c>
    </row>
    <row r="140" spans="2:9">
      <c r="B140" s="472">
        <v>43391</v>
      </c>
      <c r="C140" s="498" t="s">
        <v>687</v>
      </c>
      <c r="D140" s="471">
        <v>0</v>
      </c>
      <c r="E140" s="471"/>
      <c r="F140" s="471">
        <v>0</v>
      </c>
      <c r="H140" s="499">
        <v>21.547040000000003</v>
      </c>
      <c r="I140" s="500">
        <f t="shared" si="3"/>
        <v>21.547040000000003</v>
      </c>
    </row>
    <row r="141" spans="2:9">
      <c r="B141" s="472">
        <v>43392</v>
      </c>
      <c r="C141" s="498" t="s">
        <v>688</v>
      </c>
      <c r="D141" s="471">
        <v>0</v>
      </c>
      <c r="E141" s="471"/>
      <c r="F141" s="471">
        <v>0</v>
      </c>
      <c r="H141" s="499">
        <v>22.949909999999999</v>
      </c>
      <c r="I141" s="500">
        <f t="shared" si="3"/>
        <v>22.949909999999999</v>
      </c>
    </row>
    <row r="142" spans="2:9">
      <c r="B142" s="472">
        <v>43393</v>
      </c>
      <c r="C142" s="498" t="s">
        <v>682</v>
      </c>
      <c r="D142" s="471">
        <v>0</v>
      </c>
      <c r="E142" s="471"/>
      <c r="F142" s="471">
        <v>0</v>
      </c>
      <c r="H142" s="499">
        <v>22.482040000000001</v>
      </c>
      <c r="I142" s="500">
        <f t="shared" si="3"/>
        <v>22.482040000000001</v>
      </c>
    </row>
    <row r="143" spans="2:9">
      <c r="B143" s="472">
        <v>43394</v>
      </c>
      <c r="C143" s="498" t="s">
        <v>655</v>
      </c>
      <c r="D143" s="471">
        <v>0</v>
      </c>
      <c r="E143" s="471"/>
      <c r="F143" s="471">
        <v>0</v>
      </c>
      <c r="H143" s="499">
        <v>22.48338</v>
      </c>
      <c r="I143" s="500">
        <f t="shared" si="3"/>
        <v>22.48338</v>
      </c>
    </row>
    <row r="144" spans="2:9">
      <c r="B144" s="472">
        <v>43395</v>
      </c>
      <c r="C144" s="498" t="s">
        <v>637</v>
      </c>
      <c r="D144" s="471">
        <v>0</v>
      </c>
      <c r="E144" s="471"/>
      <c r="F144" s="471">
        <v>0</v>
      </c>
      <c r="H144" s="499">
        <v>25.264050000000001</v>
      </c>
      <c r="I144" s="500">
        <f t="shared" si="3"/>
        <v>25.264050000000001</v>
      </c>
    </row>
    <row r="145" spans="2:9">
      <c r="B145" s="472">
        <v>43396</v>
      </c>
      <c r="C145" s="498" t="s">
        <v>681</v>
      </c>
      <c r="D145" s="471">
        <v>0</v>
      </c>
      <c r="E145" s="471"/>
      <c r="F145" s="471">
        <v>0</v>
      </c>
      <c r="H145" s="499">
        <v>23.136700000000001</v>
      </c>
      <c r="I145" s="500">
        <f t="shared" si="3"/>
        <v>23.136700000000001</v>
      </c>
    </row>
    <row r="146" spans="2:9">
      <c r="B146" s="472">
        <v>43397</v>
      </c>
      <c r="C146" s="498" t="s">
        <v>637</v>
      </c>
      <c r="D146" s="471">
        <v>0</v>
      </c>
      <c r="E146" s="471"/>
      <c r="F146" s="471">
        <v>0</v>
      </c>
      <c r="H146" s="499">
        <v>24.132560000000002</v>
      </c>
      <c r="I146" s="500">
        <f t="shared" si="3"/>
        <v>24.132560000000002</v>
      </c>
    </row>
    <row r="147" spans="2:9">
      <c r="B147" s="472">
        <v>43398</v>
      </c>
      <c r="C147" s="498" t="s">
        <v>653</v>
      </c>
      <c r="D147" s="471">
        <v>0</v>
      </c>
      <c r="E147" s="471"/>
      <c r="F147" s="471">
        <v>0</v>
      </c>
      <c r="H147" s="499">
        <v>24.674109999999999</v>
      </c>
      <c r="I147" s="500">
        <f t="shared" si="3"/>
        <v>24.674109999999999</v>
      </c>
    </row>
    <row r="148" spans="2:9">
      <c r="B148" s="472">
        <v>43399</v>
      </c>
      <c r="C148" s="498" t="s">
        <v>654</v>
      </c>
      <c r="D148" s="471">
        <v>0</v>
      </c>
      <c r="E148" s="471"/>
      <c r="F148" s="471">
        <v>0</v>
      </c>
      <c r="H148" s="499">
        <v>22.224150000000002</v>
      </c>
      <c r="I148" s="500">
        <f t="shared" si="3"/>
        <v>22.224150000000002</v>
      </c>
    </row>
    <row r="149" spans="2:9">
      <c r="B149" s="472">
        <v>43400</v>
      </c>
      <c r="C149" s="498" t="s">
        <v>673</v>
      </c>
      <c r="D149" s="471">
        <v>0</v>
      </c>
      <c r="E149" s="471"/>
      <c r="F149" s="471">
        <v>0</v>
      </c>
      <c r="H149" s="499">
        <v>21.653209999999998</v>
      </c>
      <c r="I149" s="500">
        <f t="shared" si="3"/>
        <v>21.653209999999998</v>
      </c>
    </row>
    <row r="150" spans="2:9">
      <c r="B150" s="472">
        <v>43401</v>
      </c>
      <c r="C150" s="498" t="s">
        <v>658</v>
      </c>
      <c r="D150" s="471">
        <v>0</v>
      </c>
      <c r="E150" s="471"/>
      <c r="F150" s="471">
        <v>0</v>
      </c>
      <c r="H150" s="499">
        <v>21.652540000000002</v>
      </c>
      <c r="I150" s="500">
        <f t="shared" si="3"/>
        <v>21.652540000000002</v>
      </c>
    </row>
    <row r="151" spans="2:9">
      <c r="B151" s="472">
        <v>43402</v>
      </c>
      <c r="C151" s="498" t="s">
        <v>689</v>
      </c>
      <c r="D151" s="471">
        <v>0</v>
      </c>
      <c r="E151" s="471"/>
      <c r="F151" s="471">
        <v>0</v>
      </c>
      <c r="H151" s="499">
        <v>28.47296</v>
      </c>
      <c r="I151" s="500">
        <f t="shared" si="3"/>
        <v>28.47296</v>
      </c>
    </row>
    <row r="152" spans="2:9">
      <c r="B152" s="472">
        <v>43403</v>
      </c>
      <c r="C152" s="498" t="s">
        <v>639</v>
      </c>
      <c r="D152" s="471">
        <v>0</v>
      </c>
      <c r="E152" s="471"/>
      <c r="F152" s="471">
        <v>0</v>
      </c>
      <c r="H152" s="499">
        <v>24.501470000000001</v>
      </c>
      <c r="I152" s="500">
        <f t="shared" si="3"/>
        <v>24.501470000000001</v>
      </c>
    </row>
    <row r="153" spans="2:9">
      <c r="B153" s="472">
        <v>43404</v>
      </c>
      <c r="C153" s="498" t="s">
        <v>667</v>
      </c>
      <c r="D153" s="471">
        <v>0</v>
      </c>
      <c r="E153" s="471"/>
      <c r="F153" s="471">
        <v>0</v>
      </c>
      <c r="H153" s="499">
        <v>24.471310000000003</v>
      </c>
      <c r="I153" s="500">
        <f t="shared" si="3"/>
        <v>24.471310000000003</v>
      </c>
    </row>
    <row r="154" spans="2:9">
      <c r="B154" s="472"/>
      <c r="C154" s="498"/>
      <c r="D154" s="471"/>
      <c r="E154" s="471"/>
      <c r="F154" s="471"/>
      <c r="H154" s="499"/>
      <c r="I154" s="500"/>
    </row>
    <row r="155" spans="2:9">
      <c r="B155" s="472"/>
      <c r="C155" s="498"/>
      <c r="D155" s="471"/>
      <c r="E155" s="471"/>
      <c r="F155" s="471"/>
      <c r="H155" s="499"/>
      <c r="I155" s="500"/>
    </row>
    <row r="156" spans="2:9">
      <c r="B156" s="472"/>
      <c r="C156" s="478"/>
      <c r="D156" s="471"/>
      <c r="E156" s="471"/>
      <c r="F156" s="471"/>
      <c r="I156" s="438"/>
    </row>
    <row r="157" spans="2:9" ht="13.8" thickBot="1">
      <c r="B157" s="438"/>
      <c r="C157" s="439"/>
      <c r="D157" s="1386" t="s">
        <v>598</v>
      </c>
      <c r="E157" s="1386"/>
      <c r="F157" s="1386"/>
      <c r="H157" s="469" t="s">
        <v>599</v>
      </c>
      <c r="I157" s="469" t="s">
        <v>257</v>
      </c>
    </row>
    <row r="158" spans="2:9">
      <c r="B158" s="437" t="s">
        <v>594</v>
      </c>
      <c r="C158" s="469" t="s">
        <v>595</v>
      </c>
      <c r="D158" s="469" t="s">
        <v>596</v>
      </c>
      <c r="E158" s="469"/>
      <c r="F158" s="469" t="s">
        <v>597</v>
      </c>
      <c r="G158" s="438"/>
      <c r="H158" s="469" t="s">
        <v>614</v>
      </c>
    </row>
    <row r="159" spans="2:9">
      <c r="B159" s="438"/>
      <c r="C159" s="469"/>
      <c r="E159" s="469"/>
      <c r="F159" s="469"/>
      <c r="G159" s="438"/>
      <c r="H159" s="469"/>
    </row>
    <row r="160" spans="2:9">
      <c r="B160" s="438"/>
      <c r="C160" s="469"/>
      <c r="E160" s="469"/>
      <c r="F160" s="1387" t="s">
        <v>600</v>
      </c>
      <c r="G160" s="1387"/>
      <c r="H160" s="1387"/>
      <c r="I160" s="1387"/>
    </row>
    <row r="161" spans="2:9">
      <c r="B161" s="472"/>
      <c r="C161" s="478"/>
      <c r="D161" s="471"/>
      <c r="E161" s="471"/>
      <c r="F161" s="471"/>
      <c r="I161" s="438"/>
    </row>
    <row r="162" spans="2:9">
      <c r="B162" s="472"/>
      <c r="C162" s="498"/>
      <c r="D162" s="471"/>
      <c r="E162" s="471"/>
      <c r="F162" s="471"/>
      <c r="H162" s="499"/>
      <c r="I162" s="500"/>
    </row>
    <row r="163" spans="2:9">
      <c r="B163" s="472">
        <v>43405</v>
      </c>
      <c r="C163" s="498" t="s">
        <v>690</v>
      </c>
      <c r="D163" s="471">
        <v>0</v>
      </c>
      <c r="E163" s="471"/>
      <c r="F163" s="471">
        <v>0</v>
      </c>
      <c r="H163" s="499">
        <v>23.79946</v>
      </c>
      <c r="I163" s="500">
        <f t="shared" si="3"/>
        <v>23.79946</v>
      </c>
    </row>
    <row r="164" spans="2:9">
      <c r="B164" s="472">
        <v>43406</v>
      </c>
      <c r="C164" s="498" t="s">
        <v>656</v>
      </c>
      <c r="D164" s="471">
        <v>0</v>
      </c>
      <c r="E164" s="471"/>
      <c r="F164" s="471">
        <v>0</v>
      </c>
      <c r="H164" s="499">
        <v>24.44868</v>
      </c>
      <c r="I164" s="500">
        <f t="shared" ref="I164:I192" si="4">F164+H164</f>
        <v>24.44868</v>
      </c>
    </row>
    <row r="165" spans="2:9">
      <c r="B165" s="472">
        <v>43407</v>
      </c>
      <c r="C165" s="498" t="s">
        <v>691</v>
      </c>
      <c r="D165" s="471">
        <v>0</v>
      </c>
      <c r="E165" s="471"/>
      <c r="F165" s="471">
        <v>0</v>
      </c>
      <c r="H165" s="499">
        <v>24.15204</v>
      </c>
      <c r="I165" s="500">
        <f t="shared" si="4"/>
        <v>24.15204</v>
      </c>
    </row>
    <row r="166" spans="2:9">
      <c r="B166" s="472">
        <v>43408</v>
      </c>
      <c r="C166" s="498" t="s">
        <v>691</v>
      </c>
      <c r="D166" s="471">
        <v>0</v>
      </c>
      <c r="E166" s="471"/>
      <c r="F166" s="471">
        <v>0</v>
      </c>
      <c r="H166" s="499">
        <v>24.15288</v>
      </c>
      <c r="I166" s="500">
        <f t="shared" si="4"/>
        <v>24.15288</v>
      </c>
    </row>
    <row r="167" spans="2:9">
      <c r="B167" s="472">
        <v>43409</v>
      </c>
      <c r="C167" s="498" t="s">
        <v>665</v>
      </c>
      <c r="D167" s="471">
        <v>0</v>
      </c>
      <c r="E167" s="471"/>
      <c r="F167" s="471">
        <v>0</v>
      </c>
      <c r="H167" s="499">
        <v>21.654880000000002</v>
      </c>
      <c r="I167" s="500">
        <f t="shared" si="4"/>
        <v>21.654880000000002</v>
      </c>
    </row>
    <row r="168" spans="2:9">
      <c r="B168" s="472">
        <v>43410</v>
      </c>
      <c r="C168" s="498" t="s">
        <v>658</v>
      </c>
      <c r="D168" s="471">
        <v>0</v>
      </c>
      <c r="E168" s="471"/>
      <c r="F168" s="471">
        <v>0</v>
      </c>
      <c r="H168" s="499">
        <v>21.891999999999999</v>
      </c>
      <c r="I168" s="500">
        <f t="shared" si="4"/>
        <v>21.891999999999999</v>
      </c>
    </row>
    <row r="169" spans="2:9">
      <c r="B169" s="472">
        <v>43411</v>
      </c>
      <c r="C169" s="498" t="s">
        <v>659</v>
      </c>
      <c r="D169" s="471">
        <v>0</v>
      </c>
      <c r="E169" s="471"/>
      <c r="F169" s="471">
        <v>0</v>
      </c>
      <c r="H169" s="499">
        <v>21.556999999999999</v>
      </c>
      <c r="I169" s="500">
        <f t="shared" si="4"/>
        <v>21.556999999999999</v>
      </c>
    </row>
    <row r="170" spans="2:9">
      <c r="B170" s="472">
        <v>43412</v>
      </c>
      <c r="C170" s="498" t="s">
        <v>641</v>
      </c>
      <c r="D170" s="471">
        <v>0</v>
      </c>
      <c r="E170" s="471"/>
      <c r="F170" s="471">
        <v>0</v>
      </c>
      <c r="H170" s="499">
        <v>20.88</v>
      </c>
      <c r="I170" s="500">
        <f t="shared" si="4"/>
        <v>20.88</v>
      </c>
    </row>
    <row r="171" spans="2:9">
      <c r="B171" s="472">
        <v>43413</v>
      </c>
      <c r="C171" s="498" t="s">
        <v>684</v>
      </c>
      <c r="D171" s="471">
        <v>0</v>
      </c>
      <c r="E171" s="471"/>
      <c r="F171" s="471">
        <v>0</v>
      </c>
      <c r="H171" s="499">
        <v>23.556099999999997</v>
      </c>
      <c r="I171" s="500">
        <f t="shared" si="4"/>
        <v>23.556099999999997</v>
      </c>
    </row>
    <row r="172" spans="2:9">
      <c r="B172" s="472">
        <v>43414</v>
      </c>
      <c r="C172" s="498" t="s">
        <v>658</v>
      </c>
      <c r="D172" s="471">
        <v>0</v>
      </c>
      <c r="E172" s="471"/>
      <c r="F172" s="471">
        <v>0</v>
      </c>
      <c r="H172" s="499">
        <v>22.229419999999998</v>
      </c>
      <c r="I172" s="500">
        <f t="shared" si="4"/>
        <v>22.229419999999998</v>
      </c>
    </row>
    <row r="173" spans="2:9">
      <c r="B173" s="472">
        <v>43415</v>
      </c>
      <c r="C173" s="498" t="s">
        <v>692</v>
      </c>
      <c r="D173" s="471">
        <v>0</v>
      </c>
      <c r="E173" s="471"/>
      <c r="F173" s="471">
        <v>0</v>
      </c>
      <c r="H173" s="499">
        <v>21.18122</v>
      </c>
      <c r="I173" s="500">
        <f t="shared" si="4"/>
        <v>21.18122</v>
      </c>
    </row>
    <row r="174" spans="2:9">
      <c r="B174" s="472">
        <v>43416</v>
      </c>
      <c r="C174" s="498" t="s">
        <v>693</v>
      </c>
      <c r="D174" s="471">
        <v>0</v>
      </c>
      <c r="E174" s="471"/>
      <c r="F174" s="471">
        <v>0</v>
      </c>
      <c r="H174" s="499">
        <v>52.534949999999995</v>
      </c>
      <c r="I174" s="500">
        <f t="shared" si="4"/>
        <v>52.534949999999995</v>
      </c>
    </row>
    <row r="175" spans="2:9">
      <c r="B175" s="472">
        <v>43417</v>
      </c>
      <c r="C175" s="498" t="s">
        <v>694</v>
      </c>
      <c r="D175" s="471">
        <v>0</v>
      </c>
      <c r="E175" s="471"/>
      <c r="F175" s="471">
        <v>0</v>
      </c>
      <c r="H175" s="499">
        <v>34.650739999999999</v>
      </c>
      <c r="I175" s="500">
        <f t="shared" si="4"/>
        <v>34.650739999999999</v>
      </c>
    </row>
    <row r="176" spans="2:9">
      <c r="B176" s="472">
        <v>43418</v>
      </c>
      <c r="C176" s="498" t="s">
        <v>662</v>
      </c>
      <c r="D176" s="471">
        <v>0</v>
      </c>
      <c r="E176" s="471"/>
      <c r="F176" s="471">
        <v>0</v>
      </c>
      <c r="H176" s="499">
        <v>27.29017</v>
      </c>
      <c r="I176" s="500">
        <f t="shared" si="4"/>
        <v>27.29017</v>
      </c>
    </row>
    <row r="177" spans="2:9">
      <c r="B177" s="472">
        <v>43419</v>
      </c>
      <c r="C177" s="498" t="s">
        <v>695</v>
      </c>
      <c r="D177" s="471">
        <v>0</v>
      </c>
      <c r="E177" s="471"/>
      <c r="F177" s="471">
        <v>0</v>
      </c>
      <c r="H177" s="499">
        <v>27.456109999999999</v>
      </c>
      <c r="I177" s="500">
        <f t="shared" si="4"/>
        <v>27.456109999999999</v>
      </c>
    </row>
    <row r="178" spans="2:9">
      <c r="B178" s="472">
        <v>43420</v>
      </c>
      <c r="C178" s="498" t="s">
        <v>696</v>
      </c>
      <c r="D178" s="471">
        <v>0</v>
      </c>
      <c r="E178" s="471"/>
      <c r="F178" s="471">
        <v>0</v>
      </c>
      <c r="H178" s="499">
        <v>27.09056</v>
      </c>
      <c r="I178" s="500">
        <f t="shared" si="4"/>
        <v>27.09056</v>
      </c>
    </row>
    <row r="179" spans="2:9">
      <c r="B179" s="472">
        <v>43421</v>
      </c>
      <c r="C179" s="498" t="s">
        <v>697</v>
      </c>
      <c r="D179" s="471">
        <v>0</v>
      </c>
      <c r="E179" s="471"/>
      <c r="F179" s="471">
        <v>0</v>
      </c>
      <c r="H179" s="499">
        <v>26.331520000000001</v>
      </c>
      <c r="I179" s="500">
        <f t="shared" si="4"/>
        <v>26.331520000000001</v>
      </c>
    </row>
    <row r="180" spans="2:9">
      <c r="B180" s="472">
        <v>43422</v>
      </c>
      <c r="C180" s="498" t="s">
        <v>697</v>
      </c>
      <c r="D180" s="471">
        <v>0</v>
      </c>
      <c r="E180" s="471"/>
      <c r="F180" s="471">
        <v>0</v>
      </c>
      <c r="H180" s="499">
        <v>26.330929999999999</v>
      </c>
      <c r="I180" s="500">
        <f t="shared" si="4"/>
        <v>26.330929999999999</v>
      </c>
    </row>
    <row r="181" spans="2:9">
      <c r="B181" s="472">
        <v>43423</v>
      </c>
      <c r="C181" s="498" t="s">
        <v>637</v>
      </c>
      <c r="D181" s="471">
        <v>0</v>
      </c>
      <c r="E181" s="471"/>
      <c r="F181" s="471">
        <v>0</v>
      </c>
      <c r="H181" s="499">
        <v>28.239099999999997</v>
      </c>
      <c r="I181" s="500">
        <f t="shared" si="4"/>
        <v>28.239099999999997</v>
      </c>
    </row>
    <row r="182" spans="2:9">
      <c r="B182" s="472">
        <v>43424</v>
      </c>
      <c r="C182" s="498" t="s">
        <v>648</v>
      </c>
      <c r="D182" s="471">
        <v>0</v>
      </c>
      <c r="E182" s="471"/>
      <c r="F182" s="471">
        <v>0</v>
      </c>
      <c r="H182" s="499">
        <v>25.535919999999997</v>
      </c>
      <c r="I182" s="500">
        <f t="shared" si="4"/>
        <v>25.535919999999997</v>
      </c>
    </row>
    <row r="183" spans="2:9">
      <c r="B183" s="472">
        <v>43425</v>
      </c>
      <c r="C183" s="498" t="s">
        <v>698</v>
      </c>
      <c r="D183" s="471">
        <v>0</v>
      </c>
      <c r="E183" s="471"/>
      <c r="F183" s="471">
        <v>0</v>
      </c>
      <c r="H183" s="499">
        <v>37.246739999999996</v>
      </c>
      <c r="I183" s="500">
        <f t="shared" si="4"/>
        <v>37.246739999999996</v>
      </c>
    </row>
    <row r="184" spans="2:9">
      <c r="B184" s="472">
        <v>43426</v>
      </c>
      <c r="C184" s="498" t="s">
        <v>699</v>
      </c>
      <c r="D184" s="471">
        <v>0</v>
      </c>
      <c r="E184" s="471"/>
      <c r="F184" s="471">
        <v>0</v>
      </c>
      <c r="H184" s="499">
        <v>30.242369999999998</v>
      </c>
      <c r="I184" s="500">
        <f t="shared" si="4"/>
        <v>30.242369999999998</v>
      </c>
    </row>
    <row r="185" spans="2:9">
      <c r="B185" s="472">
        <v>43427</v>
      </c>
      <c r="C185" s="498" t="s">
        <v>684</v>
      </c>
      <c r="D185" s="471">
        <v>0</v>
      </c>
      <c r="E185" s="471"/>
      <c r="F185" s="471">
        <v>0</v>
      </c>
      <c r="H185" s="499">
        <v>24.44426</v>
      </c>
      <c r="I185" s="500">
        <f t="shared" si="4"/>
        <v>24.44426</v>
      </c>
    </row>
    <row r="186" spans="2:9">
      <c r="B186" s="472">
        <v>43428</v>
      </c>
      <c r="C186" s="498" t="s">
        <v>639</v>
      </c>
      <c r="D186" s="471">
        <v>0</v>
      </c>
      <c r="E186" s="471"/>
      <c r="F186" s="471">
        <v>0</v>
      </c>
      <c r="H186" s="499">
        <v>23.743400000000001</v>
      </c>
      <c r="I186" s="500">
        <f t="shared" si="4"/>
        <v>23.743400000000001</v>
      </c>
    </row>
    <row r="187" spans="2:9">
      <c r="B187" s="472">
        <v>43429</v>
      </c>
      <c r="C187" s="498" t="s">
        <v>639</v>
      </c>
      <c r="D187" s="471">
        <v>0</v>
      </c>
      <c r="E187" s="471"/>
      <c r="F187" s="471">
        <v>0</v>
      </c>
      <c r="H187" s="499">
        <v>23.741799999999998</v>
      </c>
      <c r="I187" s="500">
        <f t="shared" si="4"/>
        <v>23.741799999999998</v>
      </c>
    </row>
    <row r="188" spans="2:9">
      <c r="B188" s="472">
        <v>43430</v>
      </c>
      <c r="C188" s="498" t="s">
        <v>700</v>
      </c>
      <c r="D188" s="471">
        <v>0</v>
      </c>
      <c r="E188" s="471"/>
      <c r="F188" s="471">
        <v>0</v>
      </c>
      <c r="H188" s="499">
        <v>30.91347</v>
      </c>
      <c r="I188" s="500">
        <f t="shared" si="4"/>
        <v>30.91347</v>
      </c>
    </row>
    <row r="189" spans="2:9">
      <c r="B189" s="472">
        <v>43431</v>
      </c>
      <c r="C189" s="498" t="s">
        <v>701</v>
      </c>
      <c r="D189" s="471">
        <v>0</v>
      </c>
      <c r="E189" s="471"/>
      <c r="F189" s="471">
        <v>0</v>
      </c>
      <c r="H189" s="499">
        <v>26.911330000000003</v>
      </c>
      <c r="I189" s="500">
        <f t="shared" si="4"/>
        <v>26.911330000000003</v>
      </c>
    </row>
    <row r="190" spans="2:9">
      <c r="B190" s="472">
        <v>43432</v>
      </c>
      <c r="C190" s="498" t="s">
        <v>702</v>
      </c>
      <c r="D190" s="471">
        <v>0</v>
      </c>
      <c r="E190" s="471"/>
      <c r="F190" s="471">
        <v>0</v>
      </c>
      <c r="H190" s="499">
        <v>26.886620000000001</v>
      </c>
      <c r="I190" s="500">
        <f t="shared" si="4"/>
        <v>26.886620000000001</v>
      </c>
    </row>
    <row r="191" spans="2:9">
      <c r="B191" s="472">
        <v>43433</v>
      </c>
      <c r="C191" s="498" t="s">
        <v>682</v>
      </c>
      <c r="D191" s="471">
        <v>0</v>
      </c>
      <c r="E191" s="471"/>
      <c r="F191" s="471">
        <v>0</v>
      </c>
      <c r="H191" s="499">
        <v>28.896039999999999</v>
      </c>
      <c r="I191" s="500">
        <f t="shared" si="4"/>
        <v>28.896039999999999</v>
      </c>
    </row>
    <row r="192" spans="2:9">
      <c r="B192" s="472">
        <v>43434</v>
      </c>
      <c r="C192" s="498" t="s">
        <v>703</v>
      </c>
      <c r="D192" s="471">
        <v>0</v>
      </c>
      <c r="E192" s="471"/>
      <c r="F192" s="471">
        <v>0</v>
      </c>
      <c r="H192" s="499">
        <v>28.925419999999999</v>
      </c>
      <c r="I192" s="500">
        <f t="shared" si="4"/>
        <v>28.925419999999999</v>
      </c>
    </row>
    <row r="193" spans="2:9">
      <c r="B193" s="472">
        <v>43435</v>
      </c>
      <c r="C193" s="498" t="s">
        <v>660</v>
      </c>
      <c r="D193" s="471">
        <v>0</v>
      </c>
      <c r="E193" s="471"/>
      <c r="F193" s="471">
        <v>0</v>
      </c>
      <c r="H193" s="499">
        <v>27.489039999999999</v>
      </c>
      <c r="I193" s="500">
        <f t="shared" ref="I193:I223" si="5">F193+H193</f>
        <v>27.489039999999999</v>
      </c>
    </row>
    <row r="194" spans="2:9">
      <c r="B194" s="472">
        <v>43436</v>
      </c>
      <c r="C194" s="498" t="s">
        <v>701</v>
      </c>
      <c r="D194" s="471">
        <v>0</v>
      </c>
      <c r="E194" s="471"/>
      <c r="F194" s="471">
        <v>0</v>
      </c>
      <c r="H194" s="499">
        <v>27.83924</v>
      </c>
      <c r="I194" s="500">
        <f t="shared" si="5"/>
        <v>27.83924</v>
      </c>
    </row>
    <row r="195" spans="2:9">
      <c r="B195" s="472">
        <v>43437</v>
      </c>
      <c r="C195" s="498" t="s">
        <v>640</v>
      </c>
      <c r="D195" s="471">
        <v>0</v>
      </c>
      <c r="E195" s="471"/>
      <c r="F195" s="471">
        <v>0</v>
      </c>
      <c r="H195" s="499">
        <v>35.448819999999998</v>
      </c>
      <c r="I195" s="500">
        <f t="shared" si="5"/>
        <v>35.448819999999998</v>
      </c>
    </row>
    <row r="196" spans="2:9">
      <c r="B196" s="472">
        <v>43438</v>
      </c>
      <c r="C196" s="498" t="s">
        <v>704</v>
      </c>
      <c r="D196" s="471">
        <v>0</v>
      </c>
      <c r="E196" s="471"/>
      <c r="F196" s="471">
        <v>0</v>
      </c>
      <c r="H196" s="499">
        <v>34.908449999999995</v>
      </c>
      <c r="I196" s="500">
        <f t="shared" si="5"/>
        <v>34.908449999999995</v>
      </c>
    </row>
    <row r="197" spans="2:9">
      <c r="B197" s="472">
        <v>43439</v>
      </c>
      <c r="C197" s="498" t="s">
        <v>705</v>
      </c>
      <c r="D197" s="471">
        <v>0</v>
      </c>
      <c r="E197" s="471"/>
      <c r="F197" s="471">
        <v>0</v>
      </c>
      <c r="H197" s="499">
        <v>39.084220000000002</v>
      </c>
      <c r="I197" s="500">
        <f t="shared" si="5"/>
        <v>39.084220000000002</v>
      </c>
    </row>
    <row r="198" spans="2:9">
      <c r="B198" s="472">
        <v>43440</v>
      </c>
      <c r="C198" s="498" t="s">
        <v>706</v>
      </c>
      <c r="D198" s="471">
        <v>0</v>
      </c>
      <c r="E198" s="471"/>
      <c r="F198" s="471">
        <v>0</v>
      </c>
      <c r="H198" s="499">
        <v>44.540050000000001</v>
      </c>
      <c r="I198" s="500">
        <f t="shared" si="5"/>
        <v>44.540050000000001</v>
      </c>
    </row>
    <row r="199" spans="2:9">
      <c r="B199" s="472">
        <v>43441</v>
      </c>
      <c r="C199" s="498" t="s">
        <v>707</v>
      </c>
      <c r="D199" s="471">
        <v>0</v>
      </c>
      <c r="E199" s="471"/>
      <c r="F199" s="471">
        <v>0</v>
      </c>
      <c r="H199" s="499">
        <v>39.097459999999998</v>
      </c>
      <c r="I199" s="500">
        <f t="shared" si="5"/>
        <v>39.097459999999998</v>
      </c>
    </row>
    <row r="200" spans="2:9">
      <c r="B200" s="472">
        <v>43442</v>
      </c>
      <c r="C200" s="498" t="s">
        <v>708</v>
      </c>
      <c r="D200" s="471">
        <v>0</v>
      </c>
      <c r="E200" s="471"/>
      <c r="F200" s="471">
        <v>0</v>
      </c>
      <c r="H200" s="499">
        <v>36.198250000000002</v>
      </c>
      <c r="I200" s="500">
        <f t="shared" si="5"/>
        <v>36.198250000000002</v>
      </c>
    </row>
    <row r="201" spans="2:9">
      <c r="B201" s="472">
        <v>43443</v>
      </c>
      <c r="C201" s="498" t="s">
        <v>708</v>
      </c>
      <c r="D201" s="471">
        <v>0</v>
      </c>
      <c r="E201" s="471"/>
      <c r="F201" s="471">
        <v>0</v>
      </c>
      <c r="H201" s="499">
        <v>36.196040000000004</v>
      </c>
      <c r="I201" s="500">
        <f t="shared" si="5"/>
        <v>36.196040000000004</v>
      </c>
    </row>
    <row r="202" spans="2:9">
      <c r="B202" s="472">
        <v>43444</v>
      </c>
      <c r="C202" s="498" t="s">
        <v>709</v>
      </c>
      <c r="D202" s="471">
        <v>0</v>
      </c>
      <c r="E202" s="471"/>
      <c r="F202" s="471">
        <v>0</v>
      </c>
      <c r="H202" s="499">
        <v>46.71996</v>
      </c>
      <c r="I202" s="500">
        <f t="shared" si="5"/>
        <v>46.71996</v>
      </c>
    </row>
    <row r="203" spans="2:9">
      <c r="B203" s="472">
        <v>43445</v>
      </c>
      <c r="C203" s="498" t="s">
        <v>705</v>
      </c>
      <c r="D203" s="471">
        <v>0</v>
      </c>
      <c r="E203" s="471"/>
      <c r="F203" s="471">
        <v>0</v>
      </c>
      <c r="H203" s="499">
        <v>39.713290000000001</v>
      </c>
      <c r="I203" s="500">
        <f t="shared" si="5"/>
        <v>39.713290000000001</v>
      </c>
    </row>
    <row r="204" spans="2:9">
      <c r="B204" s="472">
        <v>43446</v>
      </c>
      <c r="C204" s="498" t="s">
        <v>640</v>
      </c>
      <c r="D204" s="471">
        <v>0</v>
      </c>
      <c r="E204" s="471"/>
      <c r="F204" s="471">
        <v>0</v>
      </c>
      <c r="H204" s="499">
        <v>40.517809999999997</v>
      </c>
      <c r="I204" s="500">
        <f t="shared" si="5"/>
        <v>40.517809999999997</v>
      </c>
    </row>
    <row r="205" spans="2:9">
      <c r="B205" s="472">
        <v>43447</v>
      </c>
      <c r="C205" s="498" t="s">
        <v>710</v>
      </c>
      <c r="D205" s="471">
        <v>0</v>
      </c>
      <c r="E205" s="471"/>
      <c r="F205" s="471">
        <v>0</v>
      </c>
      <c r="H205" s="499">
        <v>49.497459999999997</v>
      </c>
      <c r="I205" s="500">
        <f t="shared" si="5"/>
        <v>49.497459999999997</v>
      </c>
    </row>
    <row r="206" spans="2:9">
      <c r="B206" s="472">
        <v>43448</v>
      </c>
      <c r="C206" s="498" t="s">
        <v>711</v>
      </c>
      <c r="D206" s="471">
        <v>0</v>
      </c>
      <c r="E206" s="471"/>
      <c r="F206" s="471">
        <v>0</v>
      </c>
      <c r="H206" s="499">
        <v>47.562800000000003</v>
      </c>
      <c r="I206" s="500">
        <f t="shared" si="5"/>
        <v>47.562800000000003</v>
      </c>
    </row>
    <row r="207" spans="2:9">
      <c r="B207" s="472">
        <v>43449</v>
      </c>
      <c r="C207" s="498" t="s">
        <v>712</v>
      </c>
      <c r="D207" s="471">
        <v>0</v>
      </c>
      <c r="E207" s="471"/>
      <c r="F207" s="471">
        <v>0</v>
      </c>
      <c r="H207" s="499">
        <v>44.41892</v>
      </c>
      <c r="I207" s="500">
        <f t="shared" si="5"/>
        <v>44.41892</v>
      </c>
    </row>
    <row r="208" spans="2:9">
      <c r="B208" s="472">
        <v>43450</v>
      </c>
      <c r="C208" s="498" t="s">
        <v>712</v>
      </c>
      <c r="D208" s="471">
        <v>0</v>
      </c>
      <c r="E208" s="471"/>
      <c r="F208" s="471">
        <v>0</v>
      </c>
      <c r="H208" s="499">
        <v>44.418750000000003</v>
      </c>
      <c r="I208" s="500">
        <f t="shared" si="5"/>
        <v>44.418750000000003</v>
      </c>
    </row>
    <row r="209" spans="2:9">
      <c r="B209" s="472">
        <v>43451</v>
      </c>
      <c r="C209" s="498" t="s">
        <v>713</v>
      </c>
      <c r="D209" s="471">
        <v>0</v>
      </c>
      <c r="E209" s="471"/>
      <c r="F209" s="471">
        <v>0</v>
      </c>
      <c r="H209" s="499">
        <v>53.868809999999996</v>
      </c>
      <c r="I209" s="500">
        <f t="shared" si="5"/>
        <v>53.868809999999996</v>
      </c>
    </row>
    <row r="210" spans="2:9">
      <c r="B210" s="472">
        <v>43452</v>
      </c>
      <c r="C210" s="498" t="s">
        <v>714</v>
      </c>
      <c r="D210" s="471">
        <v>0</v>
      </c>
      <c r="E210" s="471"/>
      <c r="F210" s="471">
        <v>0</v>
      </c>
      <c r="H210" s="499">
        <v>42.798019999999994</v>
      </c>
      <c r="I210" s="500">
        <f t="shared" si="5"/>
        <v>42.798019999999994</v>
      </c>
    </row>
    <row r="211" spans="2:9">
      <c r="B211" s="472">
        <v>43453</v>
      </c>
      <c r="C211" s="498" t="s">
        <v>715</v>
      </c>
      <c r="D211" s="471">
        <v>0</v>
      </c>
      <c r="E211" s="471"/>
      <c r="F211" s="471">
        <v>0</v>
      </c>
      <c r="H211" s="499">
        <v>160.06451999999999</v>
      </c>
      <c r="I211" s="500">
        <f t="shared" si="5"/>
        <v>160.06451999999999</v>
      </c>
    </row>
    <row r="212" spans="2:9">
      <c r="B212" s="472">
        <v>43454</v>
      </c>
      <c r="C212" s="498" t="s">
        <v>716</v>
      </c>
      <c r="D212" s="471">
        <v>0</v>
      </c>
      <c r="E212" s="471"/>
      <c r="F212" s="471">
        <v>0</v>
      </c>
      <c r="H212" s="499">
        <v>76.789349999999999</v>
      </c>
      <c r="I212" s="500">
        <f t="shared" si="5"/>
        <v>76.789349999999999</v>
      </c>
    </row>
    <row r="213" spans="2:9">
      <c r="B213" s="472">
        <v>43455</v>
      </c>
      <c r="C213" s="498" t="s">
        <v>705</v>
      </c>
      <c r="D213" s="471">
        <v>0</v>
      </c>
      <c r="E213" s="471"/>
      <c r="F213" s="471">
        <v>0</v>
      </c>
      <c r="H213" s="499">
        <v>45.3157</v>
      </c>
      <c r="I213" s="500">
        <f t="shared" si="5"/>
        <v>45.3157</v>
      </c>
    </row>
    <row r="214" spans="2:9">
      <c r="B214" s="472">
        <v>43456</v>
      </c>
      <c r="C214" s="498" t="s">
        <v>699</v>
      </c>
      <c r="D214" s="471">
        <v>0</v>
      </c>
      <c r="E214" s="471"/>
      <c r="F214" s="471">
        <v>0</v>
      </c>
      <c r="H214" s="499">
        <v>42.465949999999999</v>
      </c>
      <c r="I214" s="500">
        <f t="shared" si="5"/>
        <v>42.465949999999999</v>
      </c>
    </row>
    <row r="215" spans="2:9">
      <c r="B215" s="472">
        <v>43457</v>
      </c>
      <c r="C215" s="498" t="s">
        <v>699</v>
      </c>
      <c r="D215" s="471">
        <v>0</v>
      </c>
      <c r="E215" s="471"/>
      <c r="F215" s="471">
        <v>0</v>
      </c>
      <c r="H215" s="499">
        <v>42.4666</v>
      </c>
      <c r="I215" s="500">
        <f t="shared" si="5"/>
        <v>42.4666</v>
      </c>
    </row>
    <row r="216" spans="2:9">
      <c r="B216" s="472">
        <v>43458</v>
      </c>
      <c r="C216" s="498" t="s">
        <v>717</v>
      </c>
      <c r="D216" s="471">
        <v>0</v>
      </c>
      <c r="E216" s="471"/>
      <c r="F216" s="471">
        <v>0</v>
      </c>
      <c r="H216" s="499">
        <v>50.25479</v>
      </c>
      <c r="I216" s="500">
        <f t="shared" si="5"/>
        <v>50.25479</v>
      </c>
    </row>
    <row r="217" spans="2:9">
      <c r="B217" s="472">
        <v>43459</v>
      </c>
      <c r="C217" s="498" t="s">
        <v>699</v>
      </c>
      <c r="D217" s="471">
        <v>0</v>
      </c>
      <c r="E217" s="471"/>
      <c r="F217" s="471">
        <v>0</v>
      </c>
      <c r="H217" s="499">
        <v>42.232480000000002</v>
      </c>
      <c r="I217" s="500">
        <f t="shared" si="5"/>
        <v>42.232480000000002</v>
      </c>
    </row>
    <row r="218" spans="2:9">
      <c r="B218" s="472">
        <v>43460</v>
      </c>
      <c r="C218" s="498" t="s">
        <v>718</v>
      </c>
      <c r="D218" s="471">
        <v>0</v>
      </c>
      <c r="E218" s="471"/>
      <c r="F218" s="471">
        <v>0</v>
      </c>
      <c r="H218" s="499">
        <v>49.20834</v>
      </c>
      <c r="I218" s="500">
        <f t="shared" si="5"/>
        <v>49.20834</v>
      </c>
    </row>
    <row r="219" spans="2:9">
      <c r="B219" s="472">
        <v>43461</v>
      </c>
      <c r="C219" s="498" t="s">
        <v>719</v>
      </c>
      <c r="D219" s="471">
        <v>0</v>
      </c>
      <c r="E219" s="471"/>
      <c r="F219" s="471">
        <v>0</v>
      </c>
      <c r="H219" s="499">
        <v>50.147599999999997</v>
      </c>
      <c r="I219" s="500">
        <f t="shared" si="5"/>
        <v>50.147599999999997</v>
      </c>
    </row>
    <row r="220" spans="2:9">
      <c r="B220" s="472">
        <v>43462</v>
      </c>
      <c r="C220" s="498" t="s">
        <v>720</v>
      </c>
      <c r="D220" s="471">
        <v>0</v>
      </c>
      <c r="E220" s="471"/>
      <c r="F220" s="471">
        <v>0</v>
      </c>
      <c r="H220" s="499">
        <v>50.757489999999997</v>
      </c>
      <c r="I220" s="500">
        <f t="shared" si="5"/>
        <v>50.757489999999997</v>
      </c>
    </row>
    <row r="221" spans="2:9">
      <c r="B221" s="472">
        <v>43463</v>
      </c>
      <c r="C221" s="498" t="s">
        <v>705</v>
      </c>
      <c r="D221" s="471">
        <v>0</v>
      </c>
      <c r="E221" s="471"/>
      <c r="F221" s="471">
        <v>0</v>
      </c>
      <c r="H221" s="499">
        <v>46.550629999999998</v>
      </c>
      <c r="I221" s="500">
        <f t="shared" si="5"/>
        <v>46.550629999999998</v>
      </c>
    </row>
    <row r="222" spans="2:9">
      <c r="B222" s="472">
        <v>43464</v>
      </c>
      <c r="C222" s="498" t="s">
        <v>705</v>
      </c>
      <c r="D222" s="471">
        <v>0</v>
      </c>
      <c r="E222" s="471"/>
      <c r="F222" s="471">
        <v>0</v>
      </c>
      <c r="H222" s="499">
        <v>46.551449999999996</v>
      </c>
      <c r="I222" s="500">
        <f t="shared" si="5"/>
        <v>46.551449999999996</v>
      </c>
    </row>
    <row r="223" spans="2:9">
      <c r="B223" s="472">
        <v>43465</v>
      </c>
      <c r="C223" s="498" t="s">
        <v>686</v>
      </c>
      <c r="D223" s="471">
        <v>0</v>
      </c>
      <c r="E223" s="471"/>
      <c r="F223" s="471">
        <v>0</v>
      </c>
      <c r="H223" s="499">
        <v>60.402800000000006</v>
      </c>
      <c r="I223" s="500">
        <f t="shared" si="5"/>
        <v>60.402800000000006</v>
      </c>
    </row>
    <row r="224" spans="2:9">
      <c r="B224" s="472"/>
      <c r="C224" s="478"/>
      <c r="D224" s="471"/>
      <c r="E224" s="471"/>
      <c r="F224" s="471"/>
      <c r="I224" s="438"/>
    </row>
    <row r="225" spans="1:12" ht="14.4" thickBot="1">
      <c r="B225" s="502"/>
      <c r="C225" s="478"/>
      <c r="D225" s="471"/>
      <c r="E225" s="471"/>
      <c r="F225" s="471"/>
      <c r="I225" s="501">
        <f>SUM(I181:I224)+SUM(I112:I180)+SUM(I54:I111)+SUM(I23:I53)</f>
        <v>5009.7851799999999</v>
      </c>
      <c r="K225" s="439">
        <v>5010</v>
      </c>
      <c r="L225" s="504">
        <f>K225-I225</f>
        <v>0.21482000000014523</v>
      </c>
    </row>
    <row r="226" spans="1:12" ht="13.8" thickTop="1">
      <c r="B226" s="472"/>
      <c r="C226" s="478"/>
      <c r="D226" s="471"/>
      <c r="E226" s="471"/>
      <c r="F226" s="471"/>
      <c r="I226" s="438"/>
    </row>
    <row r="227" spans="1:12" ht="13.8" thickBot="1">
      <c r="B227" s="472" t="s">
        <v>532</v>
      </c>
      <c r="C227" s="481"/>
      <c r="D227" s="482"/>
      <c r="E227" s="482"/>
      <c r="F227" s="482"/>
      <c r="G227" s="483"/>
      <c r="H227" s="483"/>
      <c r="I227" s="503">
        <v>1346</v>
      </c>
      <c r="K227" s="504">
        <f>I225+I227</f>
        <v>6355.7851799999999</v>
      </c>
      <c r="L227" s="504">
        <f>K227-L225</f>
        <v>6355.5703599999997</v>
      </c>
    </row>
    <row r="228" spans="1:12" ht="13.8" thickTop="1">
      <c r="B228" s="1382" t="s">
        <v>601</v>
      </c>
      <c r="C228" s="1382"/>
      <c r="D228" s="1382"/>
      <c r="E228" s="1382"/>
      <c r="F228" s="1382"/>
      <c r="G228" s="1382"/>
      <c r="H228" s="1382"/>
      <c r="I228" s="1382"/>
    </row>
    <row r="229" spans="1:12">
      <c r="B229" s="1382"/>
      <c r="C229" s="1382"/>
      <c r="D229" s="1382"/>
      <c r="E229" s="1382"/>
      <c r="F229" s="1382"/>
      <c r="G229" s="1382"/>
      <c r="H229" s="1382"/>
      <c r="I229" s="1382"/>
      <c r="L229" s="439">
        <v>1346</v>
      </c>
    </row>
    <row r="230" spans="1:12">
      <c r="B230" s="1382"/>
      <c r="C230" s="1382"/>
      <c r="D230" s="1382"/>
      <c r="E230" s="1382"/>
      <c r="F230" s="1382"/>
      <c r="G230" s="1382"/>
      <c r="H230" s="1382"/>
      <c r="I230" s="1382"/>
    </row>
    <row r="231" spans="1:12">
      <c r="B231" s="1382"/>
      <c r="C231" s="1382"/>
      <c r="D231" s="1382"/>
      <c r="E231" s="1382"/>
      <c r="F231" s="1382"/>
      <c r="G231" s="1382"/>
      <c r="H231" s="1382"/>
      <c r="I231" s="1382"/>
    </row>
    <row r="232" spans="1:12">
      <c r="C232" s="439"/>
    </row>
    <row r="233" spans="1:12">
      <c r="C233" s="439"/>
    </row>
    <row r="234" spans="1:12">
      <c r="C234" s="439"/>
    </row>
    <row r="235" spans="1:12">
      <c r="C235" s="439"/>
    </row>
    <row r="236" spans="1:12">
      <c r="C236" s="439"/>
    </row>
    <row r="237" spans="1:12">
      <c r="C237" s="439"/>
    </row>
    <row r="238" spans="1:12">
      <c r="C238" s="439"/>
    </row>
    <row r="239" spans="1:12" s="483" customFormat="1">
      <c r="A239" s="480"/>
    </row>
    <row r="240" spans="1:12" ht="15" customHeight="1">
      <c r="C240" s="439"/>
    </row>
    <row r="241" spans="2:6" ht="15" customHeight="1">
      <c r="C241" s="439"/>
    </row>
    <row r="242" spans="2:6" ht="15" customHeight="1">
      <c r="C242" s="439"/>
    </row>
    <row r="243" spans="2:6" ht="15" customHeight="1">
      <c r="C243" s="439"/>
    </row>
    <row r="244" spans="2:6" ht="13.8">
      <c r="B244" s="479"/>
      <c r="C244" s="473"/>
      <c r="D244" s="471"/>
      <c r="E244" s="471"/>
      <c r="F244" s="471"/>
    </row>
    <row r="245" spans="2:6" ht="13.8">
      <c r="B245" s="479"/>
      <c r="C245" s="473"/>
      <c r="D245" s="471"/>
      <c r="E245" s="471"/>
      <c r="F245" s="471"/>
    </row>
    <row r="246" spans="2:6">
      <c r="C246" s="439"/>
    </row>
  </sheetData>
  <mergeCells count="11">
    <mergeCell ref="B228:I231"/>
    <mergeCell ref="J3:K3"/>
    <mergeCell ref="J4:K4"/>
    <mergeCell ref="B7:I12"/>
    <mergeCell ref="B16:H16"/>
    <mergeCell ref="D18:F18"/>
    <mergeCell ref="F21:I21"/>
    <mergeCell ref="D88:F88"/>
    <mergeCell ref="F91:I91"/>
    <mergeCell ref="D157:F157"/>
    <mergeCell ref="F160:I160"/>
  </mergeCells>
  <pageMargins left="0.7" right="0.45" top="0.69" bottom="0.19" header="0.25" footer="0.17"/>
  <pageSetup scale="70" orientation="portrait" horizontalDpi="4294967295" verticalDpi="4294967295" r:id="rId1"/>
  <headerFooter alignWithMargins="0"/>
  <rowBreaks count="2" manualBreakCount="2">
    <brk id="84" max="11" man="1"/>
    <brk id="153" max="1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118"/>
  <sheetViews>
    <sheetView showGridLines="0" view="pageBreakPreview" zoomScale="90" zoomScaleSheetLayoutView="90" workbookViewId="0"/>
  </sheetViews>
  <sheetFormatPr defaultColWidth="9.109375" defaultRowHeight="12.75" customHeight="1"/>
  <cols>
    <col min="1" max="1" width="5.88671875" style="248" customWidth="1"/>
    <col min="2" max="2" width="7.109375" style="243" customWidth="1"/>
    <col min="3" max="3" width="51.109375" style="243" customWidth="1"/>
    <col min="4" max="4" width="12" style="249" customWidth="1"/>
    <col min="5" max="5" width="1.44140625" style="249" customWidth="1"/>
    <col min="6" max="6" width="14.44140625" style="243" customWidth="1"/>
    <col min="7" max="7" width="1" style="243" customWidth="1"/>
    <col min="8" max="8" width="14.44140625" style="243" customWidth="1"/>
    <col min="9" max="9" width="13.44140625" style="243" bestFit="1" customWidth="1"/>
    <col min="10" max="10" width="14" style="243" bestFit="1" customWidth="1"/>
    <col min="11" max="11" width="13.44140625" style="243" customWidth="1"/>
    <col min="12" max="12" width="20.44140625" style="243" customWidth="1"/>
    <col min="13" max="13" width="16.44140625" style="243" customWidth="1"/>
    <col min="14" max="16384" width="9.109375" style="243"/>
  </cols>
  <sheetData>
    <row r="1" spans="1:19" s="7" customFormat="1" ht="3.9" customHeight="1">
      <c r="A1" s="208"/>
      <c r="B1" s="161"/>
      <c r="C1" s="161"/>
      <c r="D1" s="161"/>
      <c r="E1" s="161"/>
      <c r="F1" s="161"/>
      <c r="G1" s="161"/>
      <c r="H1" s="161"/>
      <c r="I1" s="164"/>
      <c r="J1" s="40"/>
      <c r="K1" s="40"/>
      <c r="L1" s="40"/>
      <c r="M1" s="40"/>
      <c r="P1" s="211"/>
      <c r="Q1" s="211"/>
      <c r="R1" s="211"/>
    </row>
    <row r="2" spans="1:19" s="4" customFormat="1" ht="14.25" customHeight="1">
      <c r="A2" s="212"/>
      <c r="B2" s="213"/>
      <c r="C2" s="213"/>
      <c r="D2" s="6"/>
      <c r="E2" s="18"/>
      <c r="G2" s="1396" t="s">
        <v>524</v>
      </c>
      <c r="H2" s="1396"/>
      <c r="I2" s="6"/>
      <c r="J2" s="6"/>
      <c r="K2" s="6"/>
      <c r="L2" s="6"/>
      <c r="M2" s="6"/>
    </row>
    <row r="3" spans="1:19" s="4" customFormat="1" ht="13.2">
      <c r="A3" s="212"/>
      <c r="B3" s="213"/>
      <c r="C3" s="213"/>
      <c r="D3" s="205" t="s">
        <v>255</v>
      </c>
      <c r="E3" s="8"/>
      <c r="G3" s="1293" t="s">
        <v>278</v>
      </c>
      <c r="H3" s="1293"/>
      <c r="I3" s="6"/>
      <c r="J3" s="6"/>
      <c r="K3" s="6"/>
      <c r="L3" s="6"/>
      <c r="M3" s="6"/>
    </row>
    <row r="4" spans="1:19" s="4" customFormat="1" ht="13.2">
      <c r="A4" s="335">
        <f>'4-10'!A77+1</f>
        <v>11</v>
      </c>
      <c r="B4" s="210" t="s">
        <v>375</v>
      </c>
      <c r="C4" s="213"/>
      <c r="D4" s="213"/>
      <c r="E4" s="213"/>
      <c r="G4" s="1397"/>
      <c r="H4" s="1397"/>
      <c r="I4" s="18" t="s">
        <v>376</v>
      </c>
      <c r="J4" s="6"/>
      <c r="K4" s="6"/>
      <c r="L4" s="6"/>
      <c r="M4" s="6"/>
    </row>
    <row r="5" spans="1:19" s="4" customFormat="1" ht="13.2">
      <c r="A5" s="212"/>
      <c r="B5" s="213"/>
      <c r="C5" s="213"/>
      <c r="D5" s="213"/>
      <c r="E5" s="213"/>
      <c r="G5" s="1397"/>
      <c r="H5" s="1397"/>
      <c r="I5" s="6"/>
      <c r="J5" s="6"/>
      <c r="K5" s="6"/>
      <c r="L5" s="6"/>
      <c r="M5" s="6"/>
    </row>
    <row r="6" spans="1:19" s="4" customFormat="1" ht="15.75" customHeight="1" thickBot="1">
      <c r="A6" s="212"/>
      <c r="B6" s="217" t="s">
        <v>377</v>
      </c>
      <c r="C6" s="213"/>
      <c r="D6" s="218">
        <f>A8</f>
        <v>11.1</v>
      </c>
      <c r="E6" s="213"/>
      <c r="G6" s="1398">
        <f>Lead!$K$114</f>
        <v>334</v>
      </c>
      <c r="H6" s="1398"/>
      <c r="I6" s="6"/>
      <c r="J6" s="6"/>
      <c r="K6" s="6"/>
      <c r="L6" s="6"/>
      <c r="M6" s="6"/>
    </row>
    <row r="7" spans="1:19" s="4" customFormat="1" ht="12.75" customHeight="1" thickTop="1">
      <c r="A7" s="212"/>
      <c r="B7" s="213"/>
      <c r="C7" s="213"/>
      <c r="D7" s="213"/>
      <c r="E7" s="213"/>
      <c r="F7" s="213"/>
      <c r="G7" s="213"/>
      <c r="H7" s="213"/>
      <c r="I7" s="220"/>
      <c r="J7" s="220"/>
      <c r="K7" s="220"/>
      <c r="L7" s="220"/>
      <c r="M7" s="220"/>
      <c r="N7" s="221"/>
      <c r="O7" s="221"/>
      <c r="P7" s="17"/>
      <c r="Q7" s="17"/>
    </row>
    <row r="8" spans="1:19" s="4" customFormat="1" ht="12.75" customHeight="1">
      <c r="A8" s="336">
        <f>A4+0.1</f>
        <v>11.1</v>
      </c>
      <c r="B8" s="1399" t="s">
        <v>505</v>
      </c>
      <c r="C8" s="1399"/>
      <c r="D8" s="1399"/>
      <c r="E8" s="1399"/>
      <c r="F8" s="1399"/>
      <c r="G8" s="1399"/>
      <c r="H8" s="1399"/>
      <c r="I8" s="220"/>
      <c r="J8" s="428"/>
      <c r="K8" s="428"/>
      <c r="L8" s="428"/>
      <c r="M8" s="428"/>
      <c r="N8" s="428"/>
      <c r="O8" s="428"/>
      <c r="P8" s="428"/>
      <c r="Q8" s="428"/>
      <c r="R8" s="428"/>
      <c r="S8" s="428"/>
    </row>
    <row r="9" spans="1:19" s="4" customFormat="1" ht="13.2">
      <c r="A9" s="166"/>
      <c r="B9" s="1399"/>
      <c r="C9" s="1399"/>
      <c r="D9" s="1399"/>
      <c r="E9" s="1399"/>
      <c r="F9" s="1399"/>
      <c r="G9" s="1399"/>
      <c r="H9" s="1399"/>
      <c r="I9" s="220"/>
      <c r="J9" s="428"/>
      <c r="K9" s="428"/>
      <c r="L9" s="428"/>
      <c r="M9" s="428"/>
      <c r="N9" s="428"/>
      <c r="O9" s="428"/>
      <c r="P9" s="428"/>
      <c r="Q9" s="428"/>
      <c r="R9" s="428"/>
      <c r="S9" s="428"/>
    </row>
    <row r="10" spans="1:19" s="4" customFormat="1" ht="13.2">
      <c r="A10" s="166"/>
      <c r="B10" s="1399"/>
      <c r="C10" s="1399"/>
      <c r="D10" s="1399"/>
      <c r="E10" s="1399"/>
      <c r="F10" s="1399"/>
      <c r="G10" s="1399"/>
      <c r="H10" s="1399"/>
      <c r="I10" s="220"/>
      <c r="J10" s="428"/>
      <c r="K10" s="428"/>
      <c r="L10" s="428"/>
      <c r="M10" s="428"/>
      <c r="N10" s="428"/>
      <c r="O10" s="428"/>
      <c r="P10" s="428"/>
      <c r="Q10" s="428"/>
      <c r="R10" s="428"/>
      <c r="S10" s="428"/>
    </row>
    <row r="11" spans="1:19" s="4" customFormat="1" ht="13.2">
      <c r="A11" s="166"/>
      <c r="B11" s="400"/>
      <c r="C11" s="400"/>
      <c r="D11" s="400"/>
      <c r="E11" s="400"/>
      <c r="F11" s="400"/>
      <c r="G11" s="400"/>
      <c r="H11" s="400"/>
      <c r="I11" s="220"/>
      <c r="J11" s="428"/>
      <c r="K11" s="428"/>
      <c r="L11" s="428"/>
      <c r="M11" s="428"/>
      <c r="N11" s="428"/>
      <c r="O11" s="428"/>
      <c r="P11" s="428"/>
      <c r="Q11" s="428"/>
      <c r="R11" s="428"/>
      <c r="S11" s="428"/>
    </row>
    <row r="12" spans="1:19" s="4" customFormat="1" ht="13.2">
      <c r="A12" s="212"/>
      <c r="B12" s="222"/>
      <c r="C12" s="222"/>
      <c r="D12" s="222"/>
      <c r="E12" s="222"/>
      <c r="F12" s="222"/>
      <c r="G12" s="222"/>
      <c r="H12" s="222"/>
      <c r="I12" s="220"/>
      <c r="J12" s="428"/>
      <c r="K12" s="428"/>
      <c r="L12" s="428"/>
      <c r="M12" s="428"/>
      <c r="N12" s="428"/>
      <c r="O12" s="428"/>
      <c r="P12" s="428"/>
      <c r="Q12" s="428"/>
      <c r="R12" s="428"/>
      <c r="S12" s="428"/>
    </row>
    <row r="13" spans="1:19" s="4" customFormat="1" ht="14.4" hidden="1">
      <c r="A13" s="212"/>
      <c r="B13" s="359"/>
      <c r="C13" s="359"/>
      <c r="D13" s="6"/>
      <c r="E13" s="358"/>
      <c r="F13" s="214"/>
      <c r="G13" s="1400" t="s">
        <v>524</v>
      </c>
      <c r="H13" s="1400"/>
      <c r="I13" s="220"/>
      <c r="J13" s="428"/>
      <c r="K13" s="428"/>
      <c r="L13" s="428"/>
      <c r="M13" s="428"/>
      <c r="N13" s="428"/>
      <c r="O13" s="428"/>
      <c r="P13" s="428"/>
      <c r="Q13" s="428"/>
      <c r="R13" s="428"/>
      <c r="S13" s="428"/>
    </row>
    <row r="14" spans="1:19" s="4" customFormat="1" ht="13.2" hidden="1">
      <c r="A14" s="212"/>
      <c r="B14" s="359"/>
      <c r="C14" s="359"/>
      <c r="D14" s="205" t="s">
        <v>255</v>
      </c>
      <c r="E14" s="8"/>
      <c r="G14" s="1293" t="s">
        <v>278</v>
      </c>
      <c r="H14" s="1293"/>
      <c r="I14" s="220"/>
      <c r="J14" s="428"/>
      <c r="K14" s="428"/>
      <c r="L14" s="428"/>
      <c r="M14" s="428"/>
      <c r="N14" s="428"/>
      <c r="O14" s="428"/>
      <c r="P14" s="428"/>
      <c r="Q14" s="428"/>
      <c r="R14" s="428"/>
      <c r="S14" s="428"/>
    </row>
    <row r="15" spans="1:19" s="4" customFormat="1" ht="13.2" hidden="1">
      <c r="A15" s="212"/>
      <c r="B15" s="359"/>
      <c r="C15" s="359"/>
      <c r="D15" s="359"/>
      <c r="E15" s="359"/>
      <c r="F15" s="359"/>
      <c r="G15" s="359"/>
      <c r="H15" s="359"/>
      <c r="I15" s="220"/>
      <c r="J15" s="428"/>
      <c r="K15" s="428"/>
      <c r="L15" s="428"/>
      <c r="M15" s="428"/>
      <c r="N15" s="428"/>
      <c r="O15" s="428"/>
      <c r="P15" s="428"/>
      <c r="Q15" s="428"/>
      <c r="R15" s="428"/>
      <c r="S15" s="428"/>
    </row>
    <row r="16" spans="1:19" s="4" customFormat="1" ht="13.2" hidden="1">
      <c r="A16" s="335">
        <f>A4+1</f>
        <v>12</v>
      </c>
      <c r="B16" s="210" t="s">
        <v>378</v>
      </c>
      <c r="C16" s="213"/>
      <c r="D16" s="213"/>
      <c r="E16" s="213"/>
      <c r="F16" s="213"/>
      <c r="G16" s="213"/>
      <c r="H16" s="213"/>
      <c r="I16" s="220"/>
      <c r="J16" s="428"/>
      <c r="K16" s="428"/>
      <c r="L16" s="428"/>
      <c r="M16" s="428"/>
      <c r="N16" s="428"/>
      <c r="O16" s="428"/>
      <c r="P16" s="428"/>
      <c r="Q16" s="428"/>
      <c r="R16" s="428"/>
      <c r="S16" s="428"/>
    </row>
    <row r="17" spans="1:19" s="4" customFormat="1" ht="13.2" hidden="1">
      <c r="A17" s="206"/>
      <c r="B17" s="210" t="s">
        <v>379</v>
      </c>
      <c r="C17" s="213"/>
      <c r="D17" s="213"/>
      <c r="E17" s="213"/>
      <c r="F17" s="213"/>
      <c r="G17" s="213"/>
      <c r="H17" s="213"/>
      <c r="I17" s="220"/>
      <c r="J17" s="428"/>
      <c r="K17" s="428"/>
      <c r="L17" s="428"/>
      <c r="M17" s="428"/>
      <c r="N17" s="428"/>
      <c r="O17" s="428"/>
      <c r="P17" s="428"/>
      <c r="Q17" s="428"/>
      <c r="R17" s="428"/>
      <c r="S17" s="428"/>
    </row>
    <row r="18" spans="1:19" s="4" customFormat="1" ht="13.2" hidden="1">
      <c r="A18" s="212"/>
      <c r="B18" s="213"/>
      <c r="C18" s="213"/>
      <c r="D18" s="213"/>
      <c r="E18" s="213"/>
      <c r="F18" s="213"/>
      <c r="G18" s="213"/>
      <c r="H18" s="213"/>
      <c r="I18" s="220"/>
      <c r="J18" s="428"/>
      <c r="K18" s="428"/>
      <c r="L18" s="428"/>
      <c r="M18" s="428"/>
      <c r="N18" s="428"/>
      <c r="O18" s="428"/>
      <c r="P18" s="428"/>
      <c r="Q18" s="428"/>
      <c r="R18" s="428"/>
      <c r="S18" s="428"/>
    </row>
    <row r="19" spans="1:19" s="4" customFormat="1" ht="13.8" hidden="1" thickBot="1">
      <c r="A19" s="212"/>
      <c r="B19" s="217" t="s">
        <v>380</v>
      </c>
      <c r="C19" s="213"/>
      <c r="D19" s="338">
        <f>A21</f>
        <v>12.1</v>
      </c>
      <c r="E19" s="213"/>
      <c r="F19" s="431"/>
      <c r="G19" s="223"/>
      <c r="H19" s="219">
        <v>6028</v>
      </c>
      <c r="I19" s="16"/>
      <c r="J19" s="428"/>
      <c r="K19" s="428"/>
      <c r="L19" s="428"/>
      <c r="M19" s="428"/>
      <c r="N19" s="428"/>
      <c r="O19" s="428"/>
      <c r="P19" s="428"/>
      <c r="Q19" s="428"/>
      <c r="R19" s="428"/>
      <c r="S19" s="428"/>
    </row>
    <row r="20" spans="1:19" s="4" customFormat="1" ht="13.8" hidden="1" thickTop="1">
      <c r="A20" s="212"/>
      <c r="B20" s="213"/>
      <c r="C20" s="213"/>
      <c r="D20" s="213"/>
      <c r="E20" s="213"/>
      <c r="F20" s="213"/>
      <c r="G20" s="213"/>
      <c r="H20" s="213"/>
      <c r="I20" s="16"/>
      <c r="J20" s="163"/>
      <c r="K20" s="163"/>
      <c r="L20" s="163"/>
      <c r="M20" s="163"/>
      <c r="N20" s="163"/>
      <c r="O20" s="163"/>
      <c r="P20" s="163"/>
      <c r="Q20" s="163"/>
      <c r="R20" s="163"/>
      <c r="S20" s="163"/>
    </row>
    <row r="21" spans="1:19" s="4" customFormat="1" ht="13.2" hidden="1">
      <c r="A21" s="336">
        <f>A16+0.1</f>
        <v>12.1</v>
      </c>
      <c r="B21" s="1401" t="s">
        <v>381</v>
      </c>
      <c r="C21" s="1401"/>
      <c r="D21" s="1401"/>
      <c r="E21" s="1401"/>
      <c r="F21" s="1401"/>
      <c r="G21" s="1401"/>
      <c r="H21" s="1401"/>
      <c r="I21" s="16"/>
      <c r="J21" s="163"/>
      <c r="K21" s="163"/>
      <c r="L21" s="163"/>
      <c r="M21" s="163"/>
      <c r="N21" s="163"/>
      <c r="O21" s="163"/>
      <c r="P21" s="163"/>
      <c r="Q21" s="163"/>
      <c r="R21" s="163"/>
      <c r="S21" s="163"/>
    </row>
    <row r="22" spans="1:19" s="4" customFormat="1" ht="13.2" hidden="1">
      <c r="A22" s="166"/>
      <c r="B22" s="1401"/>
      <c r="C22" s="1401"/>
      <c r="D22" s="1401"/>
      <c r="E22" s="1401"/>
      <c r="F22" s="1401"/>
      <c r="G22" s="1401"/>
      <c r="H22" s="1401"/>
      <c r="I22" s="18" t="s">
        <v>418</v>
      </c>
      <c r="J22" s="220"/>
      <c r="K22" s="163"/>
      <c r="L22" s="163"/>
      <c r="M22" s="163"/>
      <c r="N22" s="163"/>
      <c r="O22" s="163"/>
      <c r="P22" s="163"/>
      <c r="Q22" s="163"/>
      <c r="R22" s="163"/>
      <c r="S22" s="163"/>
    </row>
    <row r="23" spans="1:19" s="4" customFormat="1" ht="13.2" hidden="1">
      <c r="A23" s="212"/>
      <c r="B23" s="1401"/>
      <c r="C23" s="1401"/>
      <c r="D23" s="1401"/>
      <c r="E23" s="1401"/>
      <c r="F23" s="1401"/>
      <c r="G23" s="1401"/>
      <c r="H23" s="1401"/>
      <c r="I23" s="18"/>
      <c r="J23" s="163"/>
      <c r="K23" s="163"/>
      <c r="L23" s="163"/>
      <c r="M23" s="163"/>
      <c r="N23" s="163"/>
      <c r="O23" s="163"/>
      <c r="P23" s="163"/>
      <c r="Q23" s="163"/>
      <c r="R23" s="163"/>
      <c r="S23" s="163"/>
    </row>
    <row r="24" spans="1:19" s="4" customFormat="1" ht="12.75" hidden="1" customHeight="1">
      <c r="A24" s="212"/>
      <c r="B24" s="12"/>
      <c r="C24" s="12"/>
      <c r="D24" s="167"/>
      <c r="E24" s="30"/>
      <c r="F24" s="28"/>
      <c r="G24" s="28"/>
      <c r="H24" s="28"/>
      <c r="I24" s="16"/>
      <c r="J24" s="163"/>
      <c r="K24" s="163"/>
      <c r="L24" s="163"/>
      <c r="M24" s="163"/>
      <c r="N24" s="163"/>
      <c r="O24" s="163"/>
      <c r="P24" s="163"/>
      <c r="Q24" s="163"/>
      <c r="R24" s="163"/>
      <c r="S24" s="163"/>
    </row>
    <row r="25" spans="1:19" s="4" customFormat="1" ht="12.75" hidden="1" customHeight="1">
      <c r="A25" s="212"/>
      <c r="B25" s="225" t="s">
        <v>382</v>
      </c>
      <c r="C25" s="12"/>
      <c r="D25" s="6"/>
      <c r="E25" s="30"/>
      <c r="F25" s="226" t="s">
        <v>383</v>
      </c>
      <c r="G25" s="28"/>
      <c r="H25" s="28"/>
      <c r="I25" s="16"/>
      <c r="J25" s="6"/>
      <c r="K25" s="6"/>
      <c r="L25" s="6"/>
      <c r="M25" s="6"/>
    </row>
    <row r="26" spans="1:19" s="4" customFormat="1" ht="14.25" hidden="1" customHeight="1">
      <c r="A26" s="212"/>
      <c r="B26" s="12"/>
      <c r="C26" s="12"/>
      <c r="D26" s="167"/>
      <c r="E26" s="30"/>
      <c r="F26" s="28"/>
      <c r="G26" s="28"/>
      <c r="H26" s="28"/>
      <c r="I26" s="16"/>
      <c r="J26" s="6"/>
      <c r="K26" s="6"/>
      <c r="L26" s="6"/>
      <c r="M26" s="6"/>
    </row>
    <row r="27" spans="1:19" s="7" customFormat="1" ht="14.25" hidden="1" customHeight="1">
      <c r="A27" s="212"/>
      <c r="B27" s="12" t="s">
        <v>384</v>
      </c>
      <c r="C27" s="12"/>
      <c r="D27" s="4"/>
      <c r="E27" s="227" t="s">
        <v>385</v>
      </c>
      <c r="F27" s="30"/>
      <c r="G27" s="6"/>
      <c r="H27" s="28"/>
      <c r="I27" s="224"/>
      <c r="J27" s="40"/>
      <c r="K27" s="40"/>
      <c r="L27" s="40"/>
      <c r="M27" s="40"/>
    </row>
    <row r="28" spans="1:19" s="7" customFormat="1" ht="14.25" hidden="1" customHeight="1">
      <c r="A28" s="212"/>
      <c r="B28" s="12"/>
      <c r="C28" s="12"/>
      <c r="D28" s="4"/>
      <c r="E28" s="167"/>
      <c r="F28" s="30"/>
      <c r="G28" s="28"/>
      <c r="H28" s="28"/>
      <c r="I28" s="224"/>
      <c r="J28" s="427"/>
      <c r="K28" s="427"/>
      <c r="L28" s="427"/>
      <c r="M28" s="427"/>
      <c r="N28" s="427"/>
      <c r="O28" s="427"/>
      <c r="P28" s="427"/>
    </row>
    <row r="29" spans="1:19" s="7" customFormat="1" ht="14.25" hidden="1" customHeight="1">
      <c r="A29" s="212"/>
      <c r="B29" s="12" t="s">
        <v>386</v>
      </c>
      <c r="C29" s="12"/>
      <c r="D29" s="4"/>
      <c r="E29" s="1388" t="s">
        <v>387</v>
      </c>
      <c r="F29" s="1389"/>
      <c r="G29" s="1389"/>
      <c r="H29" s="1389"/>
      <c r="I29" s="224"/>
      <c r="J29" s="427"/>
      <c r="K29" s="427"/>
      <c r="L29" s="427"/>
      <c r="M29" s="427"/>
      <c r="N29" s="427"/>
      <c r="O29" s="427"/>
      <c r="P29" s="427"/>
    </row>
    <row r="30" spans="1:19" s="4" customFormat="1" ht="14.25" hidden="1" customHeight="1">
      <c r="A30" s="212"/>
      <c r="B30" s="12"/>
      <c r="C30" s="12"/>
      <c r="E30" s="1389"/>
      <c r="F30" s="1389"/>
      <c r="G30" s="1389"/>
      <c r="H30" s="1389"/>
      <c r="I30" s="16"/>
      <c r="J30" s="427"/>
      <c r="K30" s="427"/>
      <c r="L30" s="427"/>
      <c r="M30" s="427"/>
      <c r="N30" s="427"/>
      <c r="O30" s="427"/>
      <c r="P30" s="427"/>
    </row>
    <row r="31" spans="1:19" s="4" customFormat="1" ht="14.25" hidden="1" customHeight="1">
      <c r="A31" s="212"/>
      <c r="B31" s="12"/>
      <c r="C31" s="12"/>
      <c r="E31" s="167"/>
      <c r="F31" s="30"/>
      <c r="G31" s="28"/>
      <c r="H31" s="28"/>
      <c r="I31" s="16"/>
      <c r="J31" s="427"/>
      <c r="K31" s="427"/>
      <c r="L31" s="427"/>
      <c r="M31" s="427"/>
      <c r="N31" s="427"/>
      <c r="O31" s="427"/>
      <c r="P31" s="427"/>
    </row>
    <row r="32" spans="1:19" s="4" customFormat="1" ht="14.25" hidden="1" customHeight="1">
      <c r="A32" s="212"/>
      <c r="B32" s="12" t="s">
        <v>388</v>
      </c>
      <c r="C32" s="12"/>
      <c r="E32" s="1388" t="s">
        <v>389</v>
      </c>
      <c r="F32" s="1389"/>
      <c r="G32" s="1389"/>
      <c r="H32" s="1389"/>
      <c r="I32" s="16"/>
      <c r="J32" s="427"/>
      <c r="K32" s="427"/>
      <c r="L32" s="427"/>
      <c r="M32" s="427"/>
      <c r="N32" s="427"/>
      <c r="O32" s="427"/>
      <c r="P32" s="427"/>
    </row>
    <row r="33" spans="1:16" s="4" customFormat="1" ht="14.25" hidden="1" customHeight="1">
      <c r="A33" s="212"/>
      <c r="B33" s="213"/>
      <c r="C33" s="213"/>
      <c r="E33" s="1389"/>
      <c r="F33" s="1389"/>
      <c r="G33" s="1389"/>
      <c r="H33" s="1389"/>
      <c r="I33" s="28"/>
      <c r="J33" s="427"/>
      <c r="K33" s="427"/>
      <c r="L33" s="427"/>
      <c r="M33" s="427"/>
      <c r="N33" s="427"/>
      <c r="O33" s="427"/>
      <c r="P33" s="427"/>
    </row>
    <row r="34" spans="1:16" s="4" customFormat="1" ht="14.25" customHeight="1">
      <c r="A34" s="212"/>
      <c r="B34" s="213"/>
      <c r="C34" s="213"/>
      <c r="D34" s="213"/>
      <c r="E34" s="213"/>
      <c r="F34" s="213"/>
      <c r="G34" s="213"/>
      <c r="H34" s="213"/>
      <c r="I34" s="28"/>
      <c r="J34" s="427"/>
      <c r="K34" s="427"/>
      <c r="L34" s="427"/>
      <c r="M34" s="427"/>
      <c r="N34" s="427"/>
      <c r="O34" s="427"/>
      <c r="P34" s="427"/>
    </row>
    <row r="35" spans="1:16" s="4" customFormat="1" ht="14.25" hidden="1" customHeight="1">
      <c r="A35" s="337">
        <f>A4+1</f>
        <v>12</v>
      </c>
      <c r="B35" s="5" t="s">
        <v>390</v>
      </c>
      <c r="C35" s="213"/>
      <c r="D35" s="213"/>
      <c r="E35" s="213"/>
      <c r="F35" s="213"/>
      <c r="G35" s="213"/>
      <c r="H35" s="213"/>
      <c r="I35" s="228"/>
      <c r="J35" s="427"/>
      <c r="K35" s="427"/>
      <c r="L35" s="427"/>
      <c r="M35" s="427"/>
      <c r="N35" s="427"/>
      <c r="O35" s="427"/>
      <c r="P35" s="427"/>
    </row>
    <row r="36" spans="1:16" s="4" customFormat="1" ht="14.25" hidden="1" customHeight="1">
      <c r="A36" s="212"/>
      <c r="B36" s="213"/>
      <c r="C36" s="213"/>
      <c r="D36" s="213"/>
      <c r="E36" s="213"/>
      <c r="F36" s="213"/>
      <c r="G36" s="213"/>
      <c r="H36" s="213"/>
      <c r="I36" s="228"/>
      <c r="J36" s="427"/>
      <c r="K36" s="427"/>
      <c r="L36" s="427"/>
      <c r="M36" s="427"/>
      <c r="N36" s="427"/>
      <c r="O36" s="427"/>
      <c r="P36" s="427"/>
    </row>
    <row r="37" spans="1:16" s="4" customFormat="1" ht="13.2" hidden="1">
      <c r="A37" s="212"/>
      <c r="B37" s="1390" t="s">
        <v>492</v>
      </c>
      <c r="C37" s="1390"/>
      <c r="D37" s="1390"/>
      <c r="E37" s="1390"/>
      <c r="F37" s="1390"/>
      <c r="G37" s="1390"/>
      <c r="H37" s="1390"/>
      <c r="I37" s="28"/>
      <c r="J37" s="6"/>
      <c r="K37" s="6"/>
      <c r="L37" s="6"/>
      <c r="M37" s="6"/>
    </row>
    <row r="38" spans="1:16" s="4" customFormat="1" ht="13.2" hidden="1">
      <c r="A38" s="212"/>
      <c r="B38" s="1390"/>
      <c r="C38" s="1390"/>
      <c r="D38" s="1390"/>
      <c r="E38" s="1390"/>
      <c r="F38" s="1390"/>
      <c r="G38" s="1390"/>
      <c r="H38" s="1390"/>
      <c r="I38" s="228" t="s">
        <v>418</v>
      </c>
      <c r="J38" s="6"/>
      <c r="K38" s="6"/>
      <c r="L38" s="6"/>
      <c r="M38" s="6"/>
    </row>
    <row r="39" spans="1:16" s="4" customFormat="1" ht="13.2" hidden="1">
      <c r="A39" s="212"/>
      <c r="B39" s="1390"/>
      <c r="C39" s="1390"/>
      <c r="D39" s="1390"/>
      <c r="E39" s="1390"/>
      <c r="F39" s="1390"/>
      <c r="G39" s="1390"/>
      <c r="H39" s="1390"/>
      <c r="I39" s="228"/>
      <c r="J39" s="6"/>
      <c r="K39" s="6"/>
      <c r="L39" s="6"/>
      <c r="M39" s="6"/>
    </row>
    <row r="40" spans="1:16" s="4" customFormat="1" ht="13.2" hidden="1">
      <c r="A40" s="212"/>
      <c r="B40" s="1390"/>
      <c r="C40" s="1390"/>
      <c r="D40" s="1390"/>
      <c r="E40" s="1390"/>
      <c r="F40" s="1390"/>
      <c r="G40" s="1390"/>
      <c r="H40" s="1390"/>
      <c r="I40" s="228"/>
      <c r="J40" s="6"/>
      <c r="K40" s="6"/>
      <c r="L40" s="6"/>
      <c r="M40" s="6"/>
    </row>
    <row r="41" spans="1:16" s="4" customFormat="1" ht="13.2" hidden="1">
      <c r="A41" s="212"/>
      <c r="B41" s="1390"/>
      <c r="C41" s="1390"/>
      <c r="D41" s="1390"/>
      <c r="E41" s="1390"/>
      <c r="F41" s="1390"/>
      <c r="G41" s="1390"/>
      <c r="H41" s="1390"/>
      <c r="I41" s="16"/>
      <c r="J41" s="6"/>
      <c r="K41" s="6"/>
      <c r="L41" s="6"/>
      <c r="M41" s="6"/>
    </row>
    <row r="42" spans="1:16" s="4" customFormat="1" ht="14.4" hidden="1">
      <c r="A42" s="212"/>
      <c r="B42" s="360"/>
      <c r="C42" s="360"/>
      <c r="D42" s="6"/>
      <c r="E42" s="358"/>
      <c r="F42" s="214" t="s">
        <v>524</v>
      </c>
      <c r="G42" s="215"/>
      <c r="H42" s="216" t="s">
        <v>251</v>
      </c>
      <c r="I42" s="357"/>
      <c r="J42" s="6"/>
      <c r="K42" s="6"/>
      <c r="L42" s="6"/>
      <c r="M42" s="6"/>
    </row>
    <row r="43" spans="1:16" s="4" customFormat="1" ht="13.2" hidden="1">
      <c r="A43" s="212"/>
      <c r="B43" s="360"/>
      <c r="C43" s="360"/>
      <c r="D43" s="205" t="s">
        <v>255</v>
      </c>
      <c r="E43" s="8"/>
      <c r="F43" s="1293" t="s">
        <v>278</v>
      </c>
      <c r="G43" s="1293"/>
      <c r="H43" s="1293"/>
      <c r="I43" s="357"/>
      <c r="J43" s="6"/>
      <c r="K43" s="6"/>
      <c r="L43" s="6"/>
      <c r="M43" s="6"/>
    </row>
    <row r="44" spans="1:16" s="4" customFormat="1" ht="13.2" hidden="1">
      <c r="A44" s="212"/>
      <c r="B44" s="360"/>
      <c r="C44" s="360"/>
      <c r="D44" s="360"/>
      <c r="E44" s="360"/>
      <c r="F44" s="360"/>
      <c r="G44" s="360"/>
      <c r="H44" s="360"/>
      <c r="I44" s="357"/>
      <c r="J44" s="6"/>
      <c r="K44" s="6"/>
      <c r="L44" s="6"/>
      <c r="M44" s="6"/>
    </row>
    <row r="45" spans="1:16" s="4" customFormat="1" ht="12.75" hidden="1" customHeight="1">
      <c r="A45" s="335">
        <f>A35+1</f>
        <v>13</v>
      </c>
      <c r="B45" s="210" t="s">
        <v>391</v>
      </c>
      <c r="C45" s="213"/>
      <c r="D45" s="213"/>
      <c r="E45" s="213"/>
      <c r="F45" s="213"/>
      <c r="G45" s="213"/>
      <c r="H45" s="213"/>
      <c r="I45" s="16"/>
      <c r="J45" s="6"/>
      <c r="K45" s="6"/>
      <c r="L45" s="6"/>
      <c r="M45" s="6"/>
    </row>
    <row r="46" spans="1:16" s="4" customFormat="1" ht="12.75" hidden="1" customHeight="1">
      <c r="A46" s="212"/>
      <c r="B46" s="213"/>
      <c r="C46" s="213"/>
      <c r="D46" s="213"/>
      <c r="E46" s="213"/>
      <c r="F46" s="213"/>
      <c r="G46" s="213"/>
      <c r="H46" s="213"/>
      <c r="I46" s="16"/>
      <c r="J46" s="6"/>
      <c r="K46" s="6"/>
      <c r="L46" s="6"/>
      <c r="M46" s="6"/>
    </row>
    <row r="47" spans="1:16" s="4" customFormat="1" ht="12.75" hidden="1" customHeight="1" thickBot="1">
      <c r="A47" s="212"/>
      <c r="B47" s="217" t="s">
        <v>392</v>
      </c>
      <c r="C47" s="213"/>
      <c r="D47" s="338">
        <f>A49</f>
        <v>13.1</v>
      </c>
      <c r="E47" s="213"/>
      <c r="F47" s="288">
        <f>Lead!$K$123</f>
        <v>0</v>
      </c>
      <c r="G47" s="223"/>
      <c r="H47" s="219">
        <v>5287</v>
      </c>
      <c r="I47" s="16"/>
      <c r="J47" s="6"/>
      <c r="K47" s="6"/>
      <c r="L47" s="6"/>
      <c r="M47" s="6"/>
    </row>
    <row r="48" spans="1:16" s="4" customFormat="1" ht="12.75" hidden="1" customHeight="1" thickTop="1">
      <c r="A48" s="212"/>
      <c r="B48" s="213"/>
      <c r="C48" s="213"/>
      <c r="D48" s="213"/>
      <c r="E48" s="213"/>
      <c r="F48" s="213"/>
      <c r="G48" s="213"/>
      <c r="H48" s="213"/>
      <c r="I48" s="16"/>
      <c r="J48" s="6"/>
      <c r="K48" s="6"/>
      <c r="L48" s="6"/>
      <c r="M48" s="6"/>
    </row>
    <row r="49" spans="1:17" s="4" customFormat="1" ht="12.75" hidden="1" customHeight="1">
      <c r="A49" s="336">
        <f>A45+0.1</f>
        <v>13.1</v>
      </c>
      <c r="B49" s="1391" t="s">
        <v>393</v>
      </c>
      <c r="C49" s="1391"/>
      <c r="D49" s="1391"/>
      <c r="E49" s="1391"/>
      <c r="F49" s="1391"/>
      <c r="G49" s="1391"/>
      <c r="H49" s="1391"/>
      <c r="I49" s="16"/>
      <c r="J49" s="6"/>
      <c r="K49" s="207"/>
      <c r="L49" s="6"/>
      <c r="M49" s="6"/>
    </row>
    <row r="50" spans="1:17" s="4" customFormat="1" ht="12.75" hidden="1" customHeight="1">
      <c r="A50" s="212"/>
      <c r="B50" s="1391"/>
      <c r="C50" s="1391"/>
      <c r="D50" s="1391"/>
      <c r="E50" s="1391"/>
      <c r="F50" s="1391"/>
      <c r="G50" s="1391"/>
      <c r="H50" s="1391"/>
      <c r="I50" s="16"/>
      <c r="J50" s="6"/>
      <c r="K50" s="6"/>
      <c r="L50" s="6"/>
      <c r="M50" s="6"/>
    </row>
    <row r="51" spans="1:17" s="4" customFormat="1" ht="12.75" hidden="1" customHeight="1">
      <c r="A51" s="212"/>
      <c r="B51" s="213"/>
      <c r="C51" s="213"/>
      <c r="D51" s="205"/>
      <c r="E51" s="8"/>
      <c r="F51" s="1293"/>
      <c r="G51" s="1293"/>
      <c r="H51" s="1293"/>
      <c r="I51" s="358"/>
      <c r="J51" s="6"/>
      <c r="K51" s="6"/>
      <c r="L51" s="6"/>
      <c r="M51" s="6"/>
    </row>
    <row r="52" spans="1:17" s="4" customFormat="1" ht="12.75" hidden="1" customHeight="1">
      <c r="A52" s="337">
        <f>A45+1</f>
        <v>14</v>
      </c>
      <c r="B52" s="5" t="s">
        <v>510</v>
      </c>
      <c r="C52" s="230"/>
      <c r="D52" s="230"/>
      <c r="E52" s="230"/>
      <c r="F52" s="18"/>
      <c r="G52" s="18"/>
      <c r="H52" s="18"/>
      <c r="I52" s="16"/>
      <c r="J52" s="6"/>
      <c r="K52" s="6"/>
      <c r="L52" s="6"/>
      <c r="M52" s="6"/>
    </row>
    <row r="53" spans="1:17" s="4" customFormat="1" ht="12.75" hidden="1" customHeight="1">
      <c r="A53" s="229"/>
      <c r="B53" s="5"/>
      <c r="C53" s="230"/>
      <c r="D53" s="230"/>
      <c r="E53" s="230"/>
      <c r="F53" s="18"/>
      <c r="G53" s="18"/>
      <c r="H53" s="18"/>
      <c r="I53" s="16"/>
      <c r="J53" s="6"/>
      <c r="K53" s="6"/>
      <c r="L53" s="6"/>
      <c r="M53" s="6"/>
    </row>
    <row r="54" spans="1:17" s="4" customFormat="1" ht="14.25" hidden="1" customHeight="1">
      <c r="A54" s="231"/>
      <c r="B54" s="6" t="s">
        <v>416</v>
      </c>
      <c r="C54" s="230"/>
      <c r="D54" s="230"/>
      <c r="E54" s="230"/>
      <c r="F54" s="262" t="e">
        <f>Lead!#REF!</f>
        <v>#REF!</v>
      </c>
      <c r="G54" s="27"/>
      <c r="H54" s="209">
        <f>4024-563</f>
        <v>3461</v>
      </c>
      <c r="I54" s="16"/>
      <c r="J54" s="6"/>
      <c r="K54" s="6"/>
      <c r="L54" s="6"/>
      <c r="M54" s="6"/>
    </row>
    <row r="55" spans="1:17" s="4" customFormat="1" ht="14.25" hidden="1" customHeight="1">
      <c r="A55" s="231"/>
      <c r="B55" s="6" t="s">
        <v>417</v>
      </c>
      <c r="C55" s="230"/>
      <c r="D55" s="230"/>
      <c r="E55" s="230"/>
      <c r="F55" s="262" t="e">
        <f>Lead!#REF!</f>
        <v>#REF!</v>
      </c>
      <c r="G55" s="27"/>
      <c r="H55" s="209">
        <v>563</v>
      </c>
      <c r="I55" s="16"/>
      <c r="J55" s="6"/>
      <c r="K55" s="6"/>
      <c r="L55" s="6"/>
      <c r="M55" s="6"/>
    </row>
    <row r="56" spans="1:17" s="385" customFormat="1" ht="21" hidden="1" customHeight="1" thickBot="1">
      <c r="A56" s="380"/>
      <c r="B56" s="362"/>
      <c r="C56" s="381"/>
      <c r="D56" s="381"/>
      <c r="E56" s="381"/>
      <c r="F56" s="382" t="e">
        <f>SUM(F54:F55)</f>
        <v>#REF!</v>
      </c>
      <c r="G56" s="383"/>
      <c r="H56" s="384">
        <f>SUM(H54:H55)</f>
        <v>4024</v>
      </c>
      <c r="I56" s="362"/>
      <c r="J56" s="362"/>
      <c r="K56" s="362"/>
      <c r="L56" s="362"/>
      <c r="M56" s="362"/>
    </row>
    <row r="57" spans="1:17" s="4" customFormat="1" ht="14.25" hidden="1" customHeight="1">
      <c r="A57" s="212"/>
      <c r="B57" s="230"/>
      <c r="C57" s="230"/>
      <c r="D57" s="230"/>
      <c r="E57" s="230"/>
      <c r="F57" s="18"/>
      <c r="G57" s="18"/>
      <c r="H57" s="18"/>
      <c r="I57" s="16"/>
      <c r="J57" s="6"/>
      <c r="K57" s="1395"/>
      <c r="L57" s="1395"/>
      <c r="M57" s="1395"/>
      <c r="N57" s="1395"/>
      <c r="O57" s="1395"/>
      <c r="P57" s="1395"/>
      <c r="Q57" s="1395"/>
    </row>
    <row r="58" spans="1:17" s="4" customFormat="1" ht="14.25" hidden="1" customHeight="1">
      <c r="A58" s="212"/>
      <c r="B58" s="1392" t="s">
        <v>511</v>
      </c>
      <c r="C58" s="1392"/>
      <c r="D58" s="1392"/>
      <c r="E58" s="1392"/>
      <c r="F58" s="1392"/>
      <c r="G58" s="1392"/>
      <c r="H58" s="1392"/>
      <c r="I58" s="6" t="s">
        <v>419</v>
      </c>
      <c r="J58" s="6"/>
      <c r="K58" s="1395"/>
      <c r="L58" s="1395"/>
      <c r="M58" s="1395"/>
      <c r="N58" s="1395"/>
      <c r="O58" s="1395"/>
      <c r="P58" s="1395"/>
      <c r="Q58" s="1395"/>
    </row>
    <row r="59" spans="1:17" s="4" customFormat="1" ht="14.25" hidden="1" customHeight="1">
      <c r="A59" s="212"/>
      <c r="B59" s="1392"/>
      <c r="C59" s="1392"/>
      <c r="D59" s="1392"/>
      <c r="E59" s="1392"/>
      <c r="F59" s="1392"/>
      <c r="G59" s="1392"/>
      <c r="H59" s="1392"/>
      <c r="I59" s="6"/>
      <c r="J59" s="6"/>
      <c r="K59" s="1395"/>
      <c r="L59" s="1395"/>
      <c r="M59" s="1395"/>
      <c r="N59" s="1395"/>
      <c r="O59" s="1395"/>
      <c r="P59" s="1395"/>
      <c r="Q59" s="1395"/>
    </row>
    <row r="60" spans="1:17" s="4" customFormat="1" ht="14.25" hidden="1" customHeight="1">
      <c r="A60" s="212"/>
      <c r="B60" s="1392"/>
      <c r="C60" s="1392"/>
      <c r="D60" s="1392"/>
      <c r="E60" s="1392"/>
      <c r="F60" s="1392"/>
      <c r="G60" s="1392"/>
      <c r="H60" s="1392"/>
      <c r="I60" s="6"/>
      <c r="J60" s="6"/>
      <c r="K60" s="1395"/>
      <c r="L60" s="1395"/>
      <c r="M60" s="1395"/>
      <c r="N60" s="1395"/>
      <c r="O60" s="1395"/>
      <c r="P60" s="1395"/>
      <c r="Q60" s="1395"/>
    </row>
    <row r="61" spans="1:17" s="4" customFormat="1" ht="14.25" hidden="1" customHeight="1">
      <c r="A61" s="212"/>
      <c r="B61" s="1392"/>
      <c r="C61" s="1392"/>
      <c r="D61" s="1392"/>
      <c r="E61" s="1392"/>
      <c r="F61" s="1392"/>
      <c r="G61" s="1392"/>
      <c r="H61" s="1392"/>
      <c r="I61" s="6"/>
      <c r="J61" s="6"/>
      <c r="K61" s="1395"/>
      <c r="L61" s="1395"/>
      <c r="M61" s="1395"/>
      <c r="N61" s="1395"/>
      <c r="O61" s="1395"/>
      <c r="P61" s="1395"/>
      <c r="Q61" s="1395"/>
    </row>
    <row r="62" spans="1:17" s="4" customFormat="1" ht="14.25" hidden="1" customHeight="1">
      <c r="A62" s="212"/>
      <c r="B62" s="1392"/>
      <c r="C62" s="1392"/>
      <c r="D62" s="1392"/>
      <c r="E62" s="1392"/>
      <c r="F62" s="1392"/>
      <c r="G62" s="1392"/>
      <c r="H62" s="1392"/>
      <c r="I62" s="6"/>
      <c r="J62" s="6"/>
      <c r="K62" s="1395"/>
      <c r="L62" s="1395"/>
      <c r="M62" s="1395"/>
      <c r="N62" s="1395"/>
      <c r="O62" s="1395"/>
      <c r="P62" s="1395"/>
      <c r="Q62" s="1395"/>
    </row>
    <row r="63" spans="1:17" s="4" customFormat="1" ht="14.25" hidden="1" customHeight="1">
      <c r="A63" s="212"/>
      <c r="B63" s="1392"/>
      <c r="C63" s="1392"/>
      <c r="D63" s="1392"/>
      <c r="E63" s="1392"/>
      <c r="F63" s="1392"/>
      <c r="G63" s="1392"/>
      <c r="H63" s="1392"/>
      <c r="I63" s="6"/>
      <c r="J63" s="6"/>
      <c r="K63" s="6"/>
      <c r="L63" s="6"/>
      <c r="M63" s="6"/>
    </row>
    <row r="64" spans="1:17" s="4" customFormat="1" ht="12.75" customHeight="1">
      <c r="A64" s="212"/>
      <c r="B64" s="230"/>
      <c r="C64" s="230"/>
      <c r="D64" s="232"/>
      <c r="E64" s="232"/>
      <c r="F64" s="232"/>
      <c r="G64" s="230"/>
      <c r="H64" s="230"/>
      <c r="I64" s="6"/>
      <c r="J64" s="6"/>
      <c r="K64" s="6"/>
      <c r="L64" s="6"/>
      <c r="M64" s="6"/>
    </row>
    <row r="65" spans="1:13" s="4" customFormat="1" ht="12.75" customHeight="1">
      <c r="A65" s="212"/>
      <c r="B65" s="230"/>
      <c r="C65" s="230"/>
      <c r="D65" s="232"/>
      <c r="E65" s="232"/>
      <c r="F65" s="232"/>
      <c r="G65" s="230"/>
      <c r="H65" s="230"/>
      <c r="I65" s="6"/>
      <c r="J65" s="6"/>
      <c r="K65" s="6"/>
      <c r="L65" s="6"/>
      <c r="M65" s="6"/>
    </row>
    <row r="66" spans="1:13" s="4" customFormat="1" ht="12.75" customHeight="1">
      <c r="A66" s="234"/>
      <c r="B66" s="234"/>
      <c r="C66" s="234"/>
      <c r="D66" s="234"/>
      <c r="E66" s="234"/>
      <c r="F66" s="234"/>
      <c r="G66" s="234"/>
      <c r="H66" s="234"/>
      <c r="I66" s="6"/>
      <c r="J66" s="6"/>
      <c r="K66" s="6"/>
      <c r="L66" s="6"/>
      <c r="M66" s="6"/>
    </row>
    <row r="67" spans="1:13" s="4" customFormat="1" ht="12.75" customHeight="1">
      <c r="A67" s="234"/>
      <c r="B67" s="234"/>
      <c r="C67" s="234"/>
      <c r="D67" s="234"/>
      <c r="E67" s="234"/>
      <c r="F67" s="234"/>
      <c r="G67" s="234"/>
      <c r="H67" s="234"/>
      <c r="I67" s="6"/>
      <c r="J67" s="6"/>
      <c r="K67" s="6"/>
      <c r="L67" s="6"/>
      <c r="M67" s="6"/>
    </row>
    <row r="68" spans="1:13" s="4" customFormat="1" ht="12.75" customHeight="1">
      <c r="A68" s="234"/>
      <c r="B68" s="234"/>
      <c r="C68" s="234"/>
      <c r="D68" s="234"/>
      <c r="E68" s="234"/>
      <c r="F68" s="234"/>
      <c r="G68" s="234"/>
      <c r="H68" s="234"/>
      <c r="I68" s="6"/>
      <c r="J68" s="6"/>
      <c r="K68" s="6"/>
      <c r="L68" s="6"/>
      <c r="M68" s="6"/>
    </row>
    <row r="69" spans="1:13" s="4" customFormat="1" ht="12.75" customHeight="1">
      <c r="A69" s="234"/>
      <c r="B69" s="234"/>
      <c r="C69" s="234"/>
      <c r="D69" s="234"/>
      <c r="E69" s="234"/>
      <c r="F69" s="234"/>
      <c r="G69" s="234"/>
      <c r="H69" s="234"/>
      <c r="I69" s="6"/>
      <c r="J69" s="6"/>
      <c r="K69" s="6"/>
      <c r="L69" s="6"/>
      <c r="M69" s="6"/>
    </row>
    <row r="70" spans="1:13" s="234" customFormat="1" ht="12.75" customHeight="1">
      <c r="I70" s="233"/>
      <c r="J70" s="1393"/>
      <c r="K70" s="1393"/>
      <c r="L70" s="1394"/>
      <c r="M70" s="1394"/>
    </row>
    <row r="71" spans="1:13" s="234" customFormat="1" ht="12.75" customHeight="1">
      <c r="I71" s="233"/>
      <c r="J71" s="1393"/>
      <c r="K71" s="1393"/>
      <c r="L71" s="1394"/>
      <c r="M71" s="1394"/>
    </row>
    <row r="72" spans="1:13" s="234" customFormat="1" ht="12.75" customHeight="1">
      <c r="I72" s="18" t="s">
        <v>394</v>
      </c>
      <c r="J72" s="1393"/>
      <c r="K72" s="1393"/>
      <c r="L72" s="1394"/>
      <c r="M72" s="1394"/>
    </row>
    <row r="73" spans="1:13" s="234" customFormat="1" ht="12.75" customHeight="1">
      <c r="I73" s="233"/>
      <c r="J73" s="235"/>
      <c r="K73" s="235"/>
      <c r="L73" s="235"/>
      <c r="M73" s="235"/>
    </row>
    <row r="74" spans="1:13" s="234" customFormat="1" ht="12.75" customHeight="1">
      <c r="I74" s="236"/>
      <c r="J74" s="236"/>
      <c r="K74" s="233"/>
      <c r="L74" s="232"/>
      <c r="M74" s="232"/>
    </row>
    <row r="75" spans="1:13" s="234" customFormat="1" ht="12.75" customHeight="1">
      <c r="I75" s="236"/>
      <c r="J75" s="236"/>
      <c r="K75" s="233"/>
      <c r="L75" s="232"/>
      <c r="M75" s="232"/>
    </row>
    <row r="76" spans="1:13" s="234" customFormat="1" ht="12.75" customHeight="1">
      <c r="I76" s="236"/>
      <c r="J76" s="236"/>
      <c r="K76" s="233"/>
      <c r="L76" s="232"/>
      <c r="M76" s="232"/>
    </row>
    <row r="77" spans="1:13" s="234" customFormat="1" ht="12.75" customHeight="1">
      <c r="I77" s="236"/>
      <c r="J77" s="236"/>
      <c r="K77" s="233"/>
      <c r="L77" s="232"/>
      <c r="M77" s="232"/>
    </row>
    <row r="78" spans="1:13" s="234" customFormat="1" ht="12.75" customHeight="1">
      <c r="I78" s="236"/>
      <c r="J78" s="236"/>
      <c r="K78" s="233"/>
      <c r="L78" s="232"/>
      <c r="M78" s="232"/>
    </row>
    <row r="79" spans="1:13" s="234" customFormat="1" ht="12.75" customHeight="1">
      <c r="I79" s="236"/>
      <c r="J79" s="236"/>
      <c r="K79" s="233"/>
      <c r="L79" s="232"/>
      <c r="M79" s="232"/>
    </row>
    <row r="80" spans="1:13" s="234" customFormat="1" ht="12.75" customHeight="1">
      <c r="I80" s="236"/>
      <c r="J80" s="236"/>
      <c r="K80" s="233"/>
      <c r="L80" s="232"/>
      <c r="M80" s="232"/>
    </row>
    <row r="81" spans="1:13" s="234" customFormat="1" ht="12.75" customHeight="1">
      <c r="I81" s="236"/>
      <c r="J81" s="236"/>
      <c r="K81" s="233"/>
      <c r="L81" s="232"/>
      <c r="M81" s="232"/>
    </row>
    <row r="82" spans="1:13" s="234" customFormat="1" ht="12.75" customHeight="1">
      <c r="I82" s="236"/>
      <c r="J82" s="236"/>
      <c r="K82" s="233"/>
      <c r="L82" s="232"/>
      <c r="M82" s="232"/>
    </row>
    <row r="83" spans="1:13" s="234" customFormat="1" ht="12.75" customHeight="1">
      <c r="I83" s="236"/>
      <c r="J83" s="236"/>
      <c r="K83" s="233"/>
      <c r="L83" s="232"/>
      <c r="M83" s="232"/>
    </row>
    <row r="84" spans="1:13" s="234" customFormat="1" ht="12.75" customHeight="1">
      <c r="I84" s="236"/>
      <c r="J84" s="236"/>
      <c r="K84" s="233"/>
      <c r="L84" s="232"/>
      <c r="M84" s="232"/>
    </row>
    <row r="85" spans="1:13" s="234" customFormat="1" ht="12.75" customHeight="1">
      <c r="I85" s="236"/>
      <c r="J85" s="236"/>
      <c r="K85" s="233"/>
      <c r="L85" s="232"/>
      <c r="M85" s="232"/>
    </row>
    <row r="86" spans="1:13" s="234" customFormat="1" ht="12.75" customHeight="1">
      <c r="I86" s="236"/>
      <c r="J86" s="236"/>
      <c r="K86" s="233"/>
      <c r="L86" s="232"/>
      <c r="M86" s="232"/>
    </row>
    <row r="87" spans="1:13" s="234" customFormat="1" ht="12.75" customHeight="1">
      <c r="I87" s="236"/>
      <c r="J87" s="236"/>
      <c r="K87" s="233"/>
      <c r="L87" s="232"/>
      <c r="M87" s="232"/>
    </row>
    <row r="88" spans="1:13" s="234" customFormat="1" ht="12.75" customHeight="1">
      <c r="I88" s="236"/>
      <c r="J88" s="236"/>
      <c r="K88" s="233"/>
      <c r="L88" s="232"/>
      <c r="M88" s="232"/>
    </row>
    <row r="89" spans="1:13" s="234" customFormat="1" ht="12.75" customHeight="1">
      <c r="A89" s="237"/>
      <c r="B89" s="238"/>
      <c r="C89" s="238"/>
      <c r="D89" s="238"/>
      <c r="E89" s="238"/>
      <c r="F89" s="238"/>
      <c r="G89" s="238"/>
      <c r="H89" s="238"/>
      <c r="I89" s="236"/>
      <c r="J89" s="236"/>
      <c r="K89" s="233"/>
      <c r="L89" s="232"/>
      <c r="M89" s="232"/>
    </row>
    <row r="90" spans="1:13" s="234" customFormat="1" ht="12.75" customHeight="1">
      <c r="A90" s="160"/>
      <c r="B90" s="159"/>
      <c r="C90" s="159"/>
      <c r="D90" s="242"/>
      <c r="E90" s="242"/>
      <c r="F90" s="159"/>
      <c r="G90" s="159"/>
      <c r="H90" s="159"/>
      <c r="I90" s="236"/>
      <c r="J90" s="236"/>
      <c r="K90" s="233"/>
      <c r="L90" s="232"/>
      <c r="M90" s="232"/>
    </row>
    <row r="91" spans="1:13" s="234" customFormat="1" ht="12.75" customHeight="1">
      <c r="A91" s="160"/>
      <c r="B91" s="159"/>
      <c r="C91" s="159"/>
      <c r="D91" s="242"/>
      <c r="E91" s="242"/>
      <c r="F91" s="159"/>
      <c r="G91" s="159"/>
      <c r="H91" s="159"/>
      <c r="I91" s="236"/>
      <c r="J91" s="236"/>
      <c r="K91" s="233"/>
      <c r="L91" s="232"/>
      <c r="M91" s="232"/>
    </row>
    <row r="92" spans="1:13" s="234" customFormat="1" ht="12.75" customHeight="1">
      <c r="A92" s="160"/>
      <c r="B92" s="159"/>
      <c r="C92" s="159"/>
      <c r="D92" s="242"/>
      <c r="E92" s="242"/>
      <c r="F92" s="159"/>
      <c r="G92" s="159"/>
      <c r="H92" s="159"/>
      <c r="I92" s="236"/>
      <c r="J92" s="236"/>
      <c r="K92" s="233"/>
      <c r="L92" s="232"/>
      <c r="M92" s="232"/>
    </row>
    <row r="93" spans="1:13" s="234" customFormat="1" ht="12.75" customHeight="1">
      <c r="A93" s="160"/>
      <c r="B93" s="159"/>
      <c r="C93" s="159"/>
      <c r="D93" s="242"/>
      <c r="E93" s="242"/>
      <c r="F93" s="159"/>
      <c r="G93" s="159"/>
      <c r="H93" s="159"/>
      <c r="I93" s="236"/>
      <c r="J93" s="236"/>
      <c r="K93" s="233"/>
      <c r="L93" s="232"/>
      <c r="M93" s="232"/>
    </row>
    <row r="94" spans="1:13" s="234" customFormat="1" ht="19.5" customHeight="1">
      <c r="A94" s="160"/>
      <c r="B94" s="244"/>
      <c r="C94" s="159"/>
      <c r="D94" s="159"/>
      <c r="E94" s="159"/>
      <c r="F94" s="245"/>
      <c r="G94" s="246"/>
      <c r="H94" s="247"/>
      <c r="I94" s="236"/>
      <c r="J94" s="236"/>
      <c r="K94" s="233"/>
      <c r="L94" s="232"/>
      <c r="M94" s="232"/>
    </row>
    <row r="95" spans="1:13" s="241" customFormat="1" ht="13.2">
      <c r="A95" s="160"/>
      <c r="B95" s="159"/>
      <c r="C95" s="159"/>
      <c r="D95" s="242"/>
      <c r="E95" s="242"/>
      <c r="F95" s="159"/>
      <c r="G95" s="159"/>
      <c r="H95" s="159"/>
      <c r="I95" s="238"/>
      <c r="J95" s="238"/>
      <c r="K95" s="239"/>
      <c r="L95" s="240"/>
      <c r="M95" s="240"/>
    </row>
    <row r="96" spans="1:13" ht="12.75" customHeight="1">
      <c r="A96" s="160"/>
      <c r="B96" s="159"/>
      <c r="C96" s="159"/>
      <c r="D96" s="242"/>
      <c r="E96" s="242"/>
      <c r="F96" s="159"/>
      <c r="G96" s="159"/>
      <c r="H96" s="159"/>
      <c r="I96" s="159"/>
      <c r="J96" s="159"/>
      <c r="K96" s="159"/>
      <c r="L96" s="159"/>
      <c r="M96" s="159"/>
    </row>
    <row r="97" spans="1:13" ht="12.75" customHeight="1">
      <c r="A97" s="160"/>
      <c r="B97" s="159"/>
      <c r="C97" s="159"/>
      <c r="D97" s="242"/>
      <c r="E97" s="242"/>
      <c r="F97" s="159"/>
      <c r="G97" s="159"/>
      <c r="H97" s="159"/>
      <c r="I97" s="159"/>
      <c r="J97" s="159"/>
      <c r="K97" s="159"/>
      <c r="L97" s="159"/>
      <c r="M97" s="159"/>
    </row>
    <row r="98" spans="1:13" ht="12.75" customHeight="1">
      <c r="A98" s="160"/>
      <c r="B98" s="159"/>
      <c r="C98" s="159"/>
      <c r="D98" s="242"/>
      <c r="E98" s="242"/>
      <c r="F98" s="159"/>
      <c r="G98" s="159"/>
      <c r="H98" s="159"/>
      <c r="I98" s="159"/>
      <c r="J98" s="159"/>
      <c r="K98" s="159"/>
      <c r="L98" s="159"/>
      <c r="M98" s="159"/>
    </row>
    <row r="99" spans="1:13" ht="12.75" customHeight="1">
      <c r="A99" s="160"/>
      <c r="B99" s="159"/>
      <c r="C99" s="159"/>
      <c r="D99" s="242"/>
      <c r="E99" s="242"/>
      <c r="F99" s="159"/>
      <c r="G99" s="159"/>
      <c r="H99" s="159"/>
      <c r="I99" s="159"/>
      <c r="J99" s="159"/>
      <c r="K99" s="159"/>
      <c r="L99" s="159"/>
      <c r="M99" s="159"/>
    </row>
    <row r="100" spans="1:13" ht="12.75" customHeight="1">
      <c r="A100" s="160"/>
      <c r="B100" s="159"/>
      <c r="C100" s="159"/>
      <c r="D100" s="242"/>
      <c r="E100" s="242"/>
      <c r="F100" s="159"/>
      <c r="G100" s="159"/>
      <c r="H100" s="159"/>
      <c r="I100" s="159"/>
      <c r="J100" s="159"/>
      <c r="K100" s="159"/>
      <c r="L100" s="159"/>
      <c r="M100" s="159"/>
    </row>
    <row r="101" spans="1:13" ht="12.75" customHeight="1">
      <c r="A101" s="160"/>
      <c r="B101" s="159"/>
      <c r="C101" s="159"/>
      <c r="D101" s="242"/>
      <c r="E101" s="242"/>
      <c r="F101" s="159"/>
      <c r="G101" s="159"/>
      <c r="H101" s="159"/>
      <c r="I101" s="159"/>
      <c r="J101" s="159"/>
      <c r="K101" s="159"/>
      <c r="L101" s="159"/>
      <c r="M101" s="159"/>
    </row>
    <row r="102" spans="1:13" ht="12.75" customHeight="1">
      <c r="A102" s="160"/>
      <c r="B102" s="159"/>
      <c r="C102" s="159"/>
      <c r="D102" s="242"/>
      <c r="E102" s="242"/>
      <c r="F102" s="159"/>
      <c r="G102" s="159"/>
      <c r="H102" s="159"/>
      <c r="I102" s="159"/>
      <c r="J102" s="159"/>
      <c r="K102" s="159"/>
      <c r="L102" s="159"/>
      <c r="M102" s="159"/>
    </row>
    <row r="103" spans="1:13" ht="12.75" customHeight="1">
      <c r="A103" s="160"/>
      <c r="B103" s="159"/>
      <c r="C103" s="159"/>
      <c r="D103" s="242"/>
      <c r="E103" s="242"/>
      <c r="F103" s="159"/>
      <c r="G103" s="159"/>
      <c r="H103" s="159"/>
      <c r="I103" s="159"/>
      <c r="J103" s="159"/>
      <c r="K103" s="159"/>
      <c r="L103" s="159"/>
      <c r="M103" s="159"/>
    </row>
    <row r="104" spans="1:13" ht="12.75" customHeight="1">
      <c r="A104" s="160"/>
      <c r="B104" s="159"/>
      <c r="C104" s="159"/>
      <c r="D104" s="242"/>
      <c r="E104" s="242"/>
      <c r="F104" s="159"/>
      <c r="G104" s="159"/>
      <c r="H104" s="159"/>
      <c r="I104" s="159"/>
      <c r="J104" s="159"/>
      <c r="K104" s="159"/>
      <c r="L104" s="159"/>
      <c r="M104" s="159"/>
    </row>
    <row r="105" spans="1:13" ht="12.75" customHeight="1">
      <c r="A105" s="160"/>
      <c r="B105" s="159"/>
      <c r="C105" s="159"/>
      <c r="D105" s="242"/>
      <c r="E105" s="242"/>
      <c r="F105" s="159"/>
      <c r="G105" s="159"/>
      <c r="H105" s="159"/>
      <c r="I105" s="159"/>
      <c r="J105" s="159"/>
      <c r="K105" s="159"/>
      <c r="L105" s="159"/>
      <c r="M105" s="159"/>
    </row>
    <row r="106" spans="1:13" ht="12.75" customHeight="1">
      <c r="A106" s="160"/>
      <c r="B106" s="244"/>
      <c r="C106" s="159"/>
      <c r="D106" s="159"/>
      <c r="E106" s="159"/>
      <c r="F106" s="247"/>
      <c r="G106" s="246"/>
      <c r="H106" s="247"/>
      <c r="I106" s="159"/>
      <c r="J106" s="159"/>
      <c r="K106" s="159"/>
      <c r="L106" s="159"/>
      <c r="M106" s="159"/>
    </row>
    <row r="107" spans="1:13" ht="12.75" customHeight="1">
      <c r="A107" s="160"/>
      <c r="B107" s="159"/>
      <c r="C107" s="159"/>
      <c r="D107" s="242"/>
      <c r="E107" s="242"/>
      <c r="F107" s="159"/>
      <c r="G107" s="159"/>
      <c r="H107" s="159"/>
      <c r="I107" s="159"/>
      <c r="J107" s="159"/>
      <c r="K107" s="159"/>
      <c r="L107" s="159"/>
      <c r="M107" s="159"/>
    </row>
    <row r="108" spans="1:13" ht="12.75" customHeight="1">
      <c r="A108" s="160"/>
      <c r="B108" s="159"/>
      <c r="C108" s="159"/>
      <c r="D108" s="242"/>
      <c r="E108" s="242"/>
      <c r="F108" s="159"/>
      <c r="G108" s="159"/>
      <c r="H108" s="159"/>
      <c r="I108" s="159"/>
      <c r="J108" s="159"/>
      <c r="K108" s="159"/>
      <c r="L108" s="159"/>
      <c r="M108" s="159"/>
    </row>
    <row r="109" spans="1:13" ht="12.75" customHeight="1">
      <c r="A109" s="160"/>
      <c r="B109" s="159"/>
      <c r="C109" s="159"/>
      <c r="D109" s="242"/>
      <c r="E109" s="242"/>
      <c r="F109" s="159"/>
      <c r="G109" s="159"/>
      <c r="H109" s="159"/>
      <c r="I109" s="159"/>
      <c r="J109" s="159"/>
      <c r="K109" s="159"/>
      <c r="L109" s="159"/>
      <c r="M109" s="159"/>
    </row>
    <row r="110" spans="1:13" ht="12.75" customHeight="1">
      <c r="A110" s="160"/>
      <c r="B110" s="159"/>
      <c r="C110" s="159"/>
      <c r="D110" s="242"/>
      <c r="E110" s="242"/>
      <c r="F110" s="159"/>
      <c r="G110" s="159"/>
      <c r="H110" s="159"/>
      <c r="I110" s="159"/>
      <c r="J110" s="159"/>
      <c r="K110" s="159"/>
      <c r="L110" s="159"/>
      <c r="M110" s="159"/>
    </row>
    <row r="111" spans="1:13" ht="12.75" customHeight="1">
      <c r="A111" s="160"/>
      <c r="B111" s="159"/>
      <c r="C111" s="159"/>
      <c r="D111" s="242"/>
      <c r="E111" s="242"/>
      <c r="F111" s="159"/>
      <c r="G111" s="159"/>
      <c r="H111" s="159"/>
      <c r="I111" s="159"/>
      <c r="J111" s="159"/>
      <c r="K111" s="159"/>
      <c r="L111" s="159"/>
      <c r="M111" s="159"/>
    </row>
    <row r="112" spans="1:13" ht="12.75" customHeight="1">
      <c r="A112" s="160"/>
      <c r="B112" s="159"/>
      <c r="C112" s="159"/>
      <c r="D112" s="242"/>
      <c r="E112" s="242"/>
      <c r="F112" s="159"/>
      <c r="G112" s="159"/>
      <c r="H112" s="159"/>
      <c r="I112" s="159"/>
      <c r="J112" s="159"/>
      <c r="K112" s="159"/>
      <c r="L112" s="159"/>
      <c r="M112" s="159"/>
    </row>
    <row r="113" spans="9:13" ht="12.75" customHeight="1">
      <c r="I113" s="159"/>
      <c r="J113" s="159"/>
      <c r="K113" s="159"/>
      <c r="L113" s="159"/>
      <c r="M113" s="159"/>
    </row>
    <row r="114" spans="9:13" ht="12.75" customHeight="1">
      <c r="I114" s="159"/>
      <c r="J114" s="159"/>
      <c r="K114" s="159"/>
      <c r="L114" s="159"/>
      <c r="M114" s="159"/>
    </row>
    <row r="115" spans="9:13" ht="12.75" customHeight="1">
      <c r="I115" s="159"/>
      <c r="J115" s="159"/>
      <c r="K115" s="159"/>
      <c r="L115" s="159"/>
      <c r="M115" s="159"/>
    </row>
    <row r="116" spans="9:13" ht="12.75" customHeight="1">
      <c r="I116" s="159"/>
      <c r="J116" s="159"/>
      <c r="K116" s="159"/>
      <c r="L116" s="159"/>
      <c r="M116" s="159"/>
    </row>
    <row r="117" spans="9:13" ht="12.75" customHeight="1">
      <c r="I117" s="159"/>
      <c r="J117" s="159"/>
      <c r="K117" s="159"/>
      <c r="L117" s="159"/>
      <c r="M117" s="159"/>
    </row>
    <row r="118" spans="9:13" ht="12.75" customHeight="1">
      <c r="I118" s="159"/>
      <c r="J118" s="159"/>
      <c r="K118" s="159"/>
      <c r="L118" s="159"/>
      <c r="M118" s="159"/>
    </row>
  </sheetData>
  <mergeCells count="19">
    <mergeCell ref="L70:M72"/>
    <mergeCell ref="K57:Q62"/>
    <mergeCell ref="G2:H2"/>
    <mergeCell ref="G3:H3"/>
    <mergeCell ref="G4:H4"/>
    <mergeCell ref="G5:H5"/>
    <mergeCell ref="G6:H6"/>
    <mergeCell ref="B8:H10"/>
    <mergeCell ref="G13:H13"/>
    <mergeCell ref="G14:H14"/>
    <mergeCell ref="F43:H43"/>
    <mergeCell ref="F51:H51"/>
    <mergeCell ref="B21:H23"/>
    <mergeCell ref="E29:H30"/>
    <mergeCell ref="E32:H33"/>
    <mergeCell ref="B37:H41"/>
    <mergeCell ref="B49:H50"/>
    <mergeCell ref="B58:H63"/>
    <mergeCell ref="J70:K72"/>
  </mergeCells>
  <pageMargins left="0.59" right="0.28000000000000003" top="0.56000000000000005" bottom="0.4" header="0.4" footer="0.23"/>
  <pageSetup scale="90" orientation="portrait" r:id="rId1"/>
  <headerFooter alignWithMargins="0"/>
  <colBreaks count="1" manualBreakCount="1">
    <brk id="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V58"/>
  <sheetViews>
    <sheetView showGridLines="0" view="pageBreakPreview" zoomScale="90" zoomScaleSheetLayoutView="90" workbookViewId="0">
      <selection activeCell="O28" sqref="O28:O34"/>
    </sheetView>
  </sheetViews>
  <sheetFormatPr defaultColWidth="9.109375" defaultRowHeight="13.2"/>
  <cols>
    <col min="1" max="1" width="6.44140625" style="352" customWidth="1"/>
    <col min="2" max="2" width="3.44140625" style="308" customWidth="1"/>
    <col min="3" max="3" width="16.88671875" style="308" customWidth="1"/>
    <col min="4" max="4" width="1.44140625" style="308" customWidth="1"/>
    <col min="5" max="5" width="13" style="308" customWidth="1"/>
    <col min="6" max="6" width="9.88671875" style="308" customWidth="1"/>
    <col min="7" max="7" width="9.109375" style="308" customWidth="1"/>
    <col min="8" max="8" width="1.44140625" style="308" customWidth="1"/>
    <col min="9" max="9" width="10.88671875" style="308" customWidth="1"/>
    <col min="10" max="10" width="1.44140625" style="308" customWidth="1"/>
    <col min="11" max="11" width="13.44140625" style="308" customWidth="1"/>
    <col min="12" max="12" width="0.88671875" style="308" customWidth="1"/>
    <col min="13" max="13" width="15.109375" style="308" customWidth="1"/>
    <col min="14" max="14" width="2.44140625" style="430" customWidth="1"/>
    <col min="15" max="15" width="15.44140625" style="301" customWidth="1"/>
    <col min="16" max="16" width="16.44140625" style="301" customWidth="1"/>
    <col min="17" max="17" width="12.44140625" style="301" bestFit="1" customWidth="1"/>
    <col min="18" max="18" width="10.44140625" style="308" customWidth="1"/>
    <col min="19" max="19" width="14" style="308" bestFit="1" customWidth="1"/>
    <col min="20" max="20" width="10.44140625" style="308" bestFit="1" customWidth="1"/>
    <col min="21" max="21" width="10" style="309" bestFit="1" customWidth="1"/>
    <col min="22" max="22" width="9.109375" style="308"/>
    <col min="23" max="23" width="10" style="308" bestFit="1" customWidth="1"/>
    <col min="24" max="24" width="11" style="308" bestFit="1" customWidth="1"/>
    <col min="25" max="16384" width="9.109375" style="308"/>
  </cols>
  <sheetData>
    <row r="1" spans="1:21">
      <c r="O1" s="512" t="s">
        <v>733</v>
      </c>
    </row>
    <row r="2" spans="1:21" ht="12.75" hidden="1" customHeight="1"/>
    <row r="3" spans="1:21" ht="12.75" hidden="1" customHeight="1"/>
    <row r="4" spans="1:21" ht="12.75" hidden="1" customHeight="1"/>
    <row r="5" spans="1:21" ht="12.75" hidden="1" customHeight="1"/>
    <row r="6" spans="1:21" ht="12.75" hidden="1" customHeight="1"/>
    <row r="7" spans="1:21" ht="12.75" hidden="1" customHeight="1"/>
    <row r="8" spans="1:21" ht="12.75" hidden="1" customHeight="1"/>
    <row r="9" spans="1:21" ht="12.75" hidden="1" customHeight="1"/>
    <row r="10" spans="1:21" s="252" customFormat="1" ht="21" hidden="1" customHeight="1">
      <c r="P10" s="10"/>
      <c r="Q10" s="10"/>
      <c r="U10" s="310"/>
    </row>
    <row r="11" spans="1:21" s="361" customFormat="1" ht="15" hidden="1" customHeight="1">
      <c r="P11" s="353"/>
      <c r="Q11" s="353"/>
      <c r="U11" s="354"/>
    </row>
    <row r="12" spans="1:21" s="457" customFormat="1" ht="15" customHeight="1">
      <c r="O12" s="1403" t="s">
        <v>616</v>
      </c>
      <c r="P12" s="353"/>
      <c r="Q12" s="353"/>
      <c r="U12" s="354"/>
    </row>
    <row r="13" spans="1:21" s="255" customFormat="1">
      <c r="D13" s="254"/>
      <c r="E13" s="254"/>
      <c r="F13" s="254"/>
      <c r="K13" s="256"/>
      <c r="L13" s="256"/>
      <c r="N13" s="256"/>
      <c r="O13" s="1403"/>
      <c r="P13" s="311"/>
      <c r="Q13" s="311"/>
    </row>
    <row r="14" spans="1:21" s="255" customFormat="1" ht="12.75" customHeight="1">
      <c r="A14" s="257"/>
      <c r="C14" s="253"/>
      <c r="D14" s="253"/>
      <c r="E14" s="253"/>
      <c r="F14" s="253"/>
      <c r="K14" s="250"/>
      <c r="L14" s="1402"/>
      <c r="M14" s="1402"/>
      <c r="N14" s="9"/>
      <c r="O14" s="1403"/>
      <c r="P14" s="311"/>
      <c r="Q14" s="311"/>
    </row>
    <row r="15" spans="1:21" s="255" customFormat="1">
      <c r="A15" s="257"/>
      <c r="C15" s="253"/>
      <c r="D15" s="253"/>
      <c r="E15" s="253"/>
      <c r="F15" s="253"/>
      <c r="K15" s="458"/>
      <c r="L15" s="458"/>
      <c r="M15" s="458"/>
      <c r="N15" s="458"/>
      <c r="O15" s="513" t="s">
        <v>576</v>
      </c>
      <c r="P15" s="513"/>
      <c r="Q15" s="311"/>
    </row>
    <row r="16" spans="1:21" s="255" customFormat="1">
      <c r="A16" s="257">
        <v>11.2</v>
      </c>
      <c r="B16" s="253" t="s">
        <v>396</v>
      </c>
      <c r="C16" s="254"/>
      <c r="D16" s="253"/>
      <c r="E16" s="253"/>
      <c r="F16" s="253"/>
      <c r="K16" s="458"/>
      <c r="L16" s="458"/>
      <c r="M16" s="458"/>
      <c r="N16" s="458"/>
      <c r="O16" s="311"/>
      <c r="P16" s="311"/>
      <c r="Q16" s="311"/>
    </row>
    <row r="17" spans="1:22" s="255" customFormat="1">
      <c r="A17" s="257"/>
      <c r="C17" s="253"/>
      <c r="D17" s="253"/>
      <c r="E17" s="253"/>
      <c r="F17" s="253"/>
      <c r="K17" s="458"/>
      <c r="L17" s="458"/>
      <c r="M17" s="458"/>
      <c r="N17" s="458"/>
      <c r="O17" s="311"/>
      <c r="P17" s="311"/>
      <c r="Q17" s="311"/>
    </row>
    <row r="18" spans="1:22" s="436" customFormat="1">
      <c r="A18" s="257"/>
      <c r="B18" s="258" t="s">
        <v>397</v>
      </c>
      <c r="C18" s="446"/>
      <c r="D18" s="446"/>
      <c r="E18" s="446"/>
      <c r="F18" s="446"/>
      <c r="K18" s="256"/>
      <c r="L18" s="256"/>
      <c r="M18" s="256"/>
      <c r="N18" s="256"/>
      <c r="O18" s="353"/>
      <c r="P18" s="353"/>
      <c r="Q18" s="353"/>
    </row>
    <row r="19" spans="1:22" s="436" customFormat="1">
      <c r="A19" s="208"/>
      <c r="B19" s="433" t="s">
        <v>398</v>
      </c>
      <c r="C19" s="433"/>
      <c r="D19" s="433"/>
      <c r="E19" s="40"/>
      <c r="F19" s="40"/>
      <c r="G19" s="40"/>
      <c r="H19" s="40"/>
      <c r="I19" s="447"/>
      <c r="J19" s="447"/>
      <c r="K19" s="303"/>
      <c r="L19" s="448"/>
      <c r="N19" s="246"/>
      <c r="O19" s="303">
        <f>IS!F15+IS!F16</f>
        <v>1711.3429799999999</v>
      </c>
      <c r="P19" s="353"/>
      <c r="Q19" s="353"/>
    </row>
    <row r="20" spans="1:22" s="477" customFormat="1">
      <c r="A20" s="208"/>
      <c r="B20" s="433"/>
      <c r="C20" s="433"/>
      <c r="D20" s="433"/>
      <c r="E20" s="40"/>
      <c r="F20" s="40"/>
      <c r="G20" s="40"/>
      <c r="H20" s="40"/>
      <c r="I20" s="447"/>
      <c r="J20" s="447"/>
      <c r="K20" s="303"/>
      <c r="L20" s="448"/>
      <c r="M20" s="303"/>
      <c r="N20" s="246"/>
      <c r="O20" s="353"/>
      <c r="P20" s="353"/>
      <c r="Q20" s="353"/>
    </row>
    <row r="21" spans="1:22" s="436" customFormat="1" ht="31.5" customHeight="1">
      <c r="A21" s="208"/>
      <c r="B21" s="433"/>
      <c r="C21" s="433"/>
      <c r="D21" s="433"/>
      <c r="E21" s="40"/>
      <c r="F21" s="40"/>
      <c r="G21" s="40"/>
      <c r="H21" s="40"/>
      <c r="I21" s="447"/>
      <c r="J21" s="447"/>
      <c r="K21" s="448"/>
      <c r="L21" s="448"/>
      <c r="M21" s="509" t="s">
        <v>733</v>
      </c>
      <c r="N21" s="258"/>
      <c r="O21" s="509" t="s">
        <v>734</v>
      </c>
      <c r="P21" s="311"/>
      <c r="Q21" s="255"/>
      <c r="R21" s="311"/>
      <c r="S21" s="311"/>
      <c r="T21" s="311"/>
      <c r="U21" s="255"/>
    </row>
    <row r="22" spans="1:22" s="477" customFormat="1">
      <c r="A22" s="208"/>
      <c r="B22" s="433"/>
      <c r="C22" s="433"/>
      <c r="D22" s="433"/>
      <c r="E22" s="40"/>
      <c r="F22" s="40"/>
      <c r="G22" s="40"/>
      <c r="H22" s="40"/>
      <c r="I22" s="447"/>
      <c r="J22" s="447"/>
      <c r="K22" s="448"/>
      <c r="L22" s="448"/>
      <c r="M22" s="510" t="s">
        <v>725</v>
      </c>
      <c r="N22" s="258"/>
      <c r="O22" s="510" t="s">
        <v>735</v>
      </c>
      <c r="P22" s="311"/>
      <c r="Q22" s="255"/>
      <c r="R22" s="311"/>
      <c r="S22" s="311"/>
      <c r="T22" s="311"/>
      <c r="U22" s="255"/>
    </row>
    <row r="23" spans="1:22" s="477" customFormat="1">
      <c r="A23" s="208"/>
      <c r="B23" s="433"/>
      <c r="C23" s="433"/>
      <c r="D23" s="433"/>
      <c r="E23" s="40"/>
      <c r="F23" s="40"/>
      <c r="G23" s="40"/>
      <c r="H23" s="40"/>
      <c r="I23" s="447"/>
      <c r="J23" s="447"/>
      <c r="K23" s="448"/>
      <c r="L23" s="448"/>
      <c r="M23" s="511">
        <v>2018</v>
      </c>
      <c r="N23" s="258"/>
      <c r="O23" s="511">
        <v>2018</v>
      </c>
      <c r="P23" s="311"/>
      <c r="Q23" s="255"/>
      <c r="R23" s="311"/>
      <c r="S23" s="311"/>
      <c r="T23" s="311"/>
      <c r="U23" s="255"/>
    </row>
    <row r="24" spans="1:22" s="477" customFormat="1">
      <c r="A24" s="208"/>
      <c r="B24" s="433"/>
      <c r="C24" s="433"/>
      <c r="D24" s="433"/>
      <c r="E24" s="40"/>
      <c r="F24" s="40"/>
      <c r="G24" s="40"/>
      <c r="H24" s="40"/>
      <c r="I24" s="447"/>
      <c r="J24" s="447"/>
      <c r="K24" s="448"/>
      <c r="L24" s="448"/>
      <c r="M24" s="1404" t="s">
        <v>732</v>
      </c>
      <c r="N24" s="1404"/>
      <c r="O24" s="1404"/>
      <c r="P24" s="311"/>
      <c r="Q24" s="255"/>
      <c r="R24" s="311"/>
      <c r="S24" s="311"/>
      <c r="T24" s="311"/>
      <c r="U24" s="255"/>
    </row>
    <row r="25" spans="1:22" s="436" customFormat="1">
      <c r="A25" s="260">
        <f>A16+0.1</f>
        <v>11.299999999999999</v>
      </c>
      <c r="B25" s="41" t="s">
        <v>613</v>
      </c>
      <c r="C25" s="449"/>
      <c r="D25" s="449"/>
      <c r="E25" s="449"/>
      <c r="F25" s="449"/>
      <c r="G25" s="449"/>
      <c r="H25" s="449"/>
      <c r="I25" s="449"/>
      <c r="J25" s="449"/>
      <c r="K25" s="435"/>
      <c r="L25" s="434"/>
      <c r="N25" s="258"/>
      <c r="P25" s="353"/>
      <c r="Q25" s="353"/>
    </row>
    <row r="26" spans="1:22" s="436" customFormat="1">
      <c r="A26" s="208"/>
      <c r="B26" s="449"/>
      <c r="C26" s="449"/>
      <c r="D26" s="449"/>
      <c r="E26" s="449"/>
      <c r="F26" s="449"/>
      <c r="G26" s="449"/>
      <c r="H26" s="449"/>
      <c r="I26" s="449"/>
      <c r="J26" s="449"/>
      <c r="K26" s="435"/>
      <c r="L26" s="434"/>
      <c r="N26" s="484"/>
      <c r="P26" s="353"/>
      <c r="Q26" s="353"/>
    </row>
    <row r="27" spans="1:22" s="436" customFormat="1" ht="13.8">
      <c r="A27" s="208"/>
      <c r="B27" s="258" t="s">
        <v>397</v>
      </c>
      <c r="C27" s="449"/>
      <c r="D27" s="449"/>
      <c r="E27" s="449"/>
      <c r="F27" s="449"/>
      <c r="G27" s="449"/>
      <c r="H27" s="449"/>
      <c r="I27" s="449"/>
      <c r="J27" s="449"/>
      <c r="K27" s="449"/>
      <c r="L27" s="449"/>
      <c r="M27" s="449"/>
      <c r="N27" s="449"/>
      <c r="O27" s="505"/>
      <c r="Q27" s="450" t="s">
        <v>400</v>
      </c>
      <c r="R27" s="353"/>
      <c r="S27" s="353"/>
    </row>
    <row r="28" spans="1:22" s="436" customFormat="1">
      <c r="A28" s="208"/>
      <c r="B28" s="433" t="s">
        <v>401</v>
      </c>
      <c r="C28" s="449"/>
      <c r="D28" s="449"/>
      <c r="E28" s="449"/>
      <c r="F28" s="449"/>
      <c r="G28" s="449"/>
      <c r="H28" s="449"/>
      <c r="I28" s="449"/>
      <c r="J28" s="449"/>
      <c r="K28" s="451"/>
      <c r="L28" s="452"/>
      <c r="M28" s="451" t="e">
        <f>#REF!</f>
        <v>#REF!</v>
      </c>
      <c r="N28" s="453"/>
      <c r="O28" s="453">
        <v>140</v>
      </c>
      <c r="Q28" s="353"/>
      <c r="R28" s="353"/>
      <c r="S28" s="454">
        <v>2016</v>
      </c>
      <c r="T28" s="454">
        <v>2015</v>
      </c>
    </row>
    <row r="29" spans="1:22" s="436" customFormat="1">
      <c r="A29" s="208"/>
      <c r="B29" s="433" t="s">
        <v>402</v>
      </c>
      <c r="C29" s="449"/>
      <c r="D29" s="449"/>
      <c r="E29" s="449"/>
      <c r="F29" s="449"/>
      <c r="G29" s="449"/>
      <c r="H29" s="449"/>
      <c r="I29" s="449"/>
      <c r="J29" s="449"/>
      <c r="K29" s="451"/>
      <c r="L29" s="452"/>
      <c r="M29" s="451" t="e">
        <f>#REF!</f>
        <v>#REF!</v>
      </c>
      <c r="N29" s="453"/>
      <c r="O29" s="453">
        <v>18</v>
      </c>
      <c r="Q29" s="353" t="s">
        <v>403</v>
      </c>
      <c r="R29" s="353"/>
      <c r="S29" s="453">
        <v>1330.49</v>
      </c>
      <c r="T29" s="353">
        <v>143</v>
      </c>
    </row>
    <row r="30" spans="1:22" s="436" customFormat="1">
      <c r="A30" s="208"/>
      <c r="B30" s="433" t="e">
        <f>'4-10'!#REF!</f>
        <v>#REF!</v>
      </c>
      <c r="C30" s="449"/>
      <c r="D30" s="449"/>
      <c r="E30" s="449"/>
      <c r="F30" s="449"/>
      <c r="G30" s="449"/>
      <c r="H30" s="449"/>
      <c r="I30" s="449"/>
      <c r="J30" s="449"/>
      <c r="K30" s="451"/>
      <c r="L30" s="452"/>
      <c r="M30" s="451" t="e">
        <f>#REF!</f>
        <v>#REF!</v>
      </c>
      <c r="N30" s="453"/>
      <c r="O30" s="453">
        <v>19</v>
      </c>
      <c r="P30" s="353"/>
      <c r="Q30" s="353"/>
    </row>
    <row r="31" spans="1:22" s="436" customFormat="1">
      <c r="A31" s="208"/>
      <c r="B31" s="19" t="s">
        <v>587</v>
      </c>
      <c r="C31" s="449"/>
      <c r="D31" s="449"/>
      <c r="E31" s="449"/>
      <c r="F31" s="449"/>
      <c r="G31" s="449"/>
      <c r="H31" s="449"/>
      <c r="I31" s="449"/>
      <c r="J31" s="449"/>
      <c r="K31" s="451"/>
      <c r="L31" s="452"/>
      <c r="M31" s="451" t="e">
        <f>#REF!</f>
        <v>#REF!</v>
      </c>
      <c r="N31" s="453"/>
      <c r="O31" s="453">
        <v>40</v>
      </c>
      <c r="P31" s="353"/>
      <c r="Q31" s="353"/>
    </row>
    <row r="32" spans="1:22" s="436" customFormat="1">
      <c r="A32" s="208"/>
      <c r="B32" s="433"/>
      <c r="C32" s="433"/>
      <c r="D32" s="433"/>
      <c r="E32" s="40"/>
      <c r="F32" s="40"/>
      <c r="G32" s="40"/>
      <c r="H32" s="40"/>
      <c r="I32" s="447"/>
      <c r="J32" s="447"/>
      <c r="K32" s="448"/>
      <c r="L32" s="256"/>
      <c r="M32" s="448"/>
      <c r="N32" s="256"/>
      <c r="O32" s="353"/>
      <c r="P32" s="353"/>
      <c r="Q32" s="455"/>
      <c r="S32" s="353"/>
      <c r="V32" s="456"/>
    </row>
    <row r="33" spans="1:17" s="436" customFormat="1">
      <c r="A33" s="208"/>
      <c r="B33" s="258" t="s">
        <v>399</v>
      </c>
      <c r="C33" s="449"/>
      <c r="D33" s="449"/>
      <c r="E33" s="449"/>
      <c r="F33" s="449"/>
      <c r="G33" s="449"/>
      <c r="H33" s="449"/>
      <c r="I33" s="449"/>
      <c r="J33" s="449"/>
      <c r="K33" s="451"/>
      <c r="L33" s="452"/>
      <c r="M33" s="451"/>
      <c r="N33" s="453"/>
      <c r="O33" s="353"/>
      <c r="P33" s="353"/>
      <c r="Q33" s="353"/>
    </row>
    <row r="34" spans="1:17" s="436" customFormat="1">
      <c r="A34" s="208"/>
      <c r="B34" s="433" t="s">
        <v>404</v>
      </c>
      <c r="C34" s="449"/>
      <c r="D34" s="449"/>
      <c r="E34" s="449"/>
      <c r="F34" s="449"/>
      <c r="G34" s="449"/>
      <c r="H34" s="449"/>
      <c r="I34" s="449"/>
      <c r="J34" s="449"/>
      <c r="K34" s="451"/>
      <c r="L34" s="452"/>
      <c r="M34" s="451" t="e">
        <f>#REF!</f>
        <v>#REF!</v>
      </c>
      <c r="N34" s="453"/>
      <c r="O34" s="353">
        <v>797</v>
      </c>
      <c r="P34" s="353"/>
      <c r="Q34" s="353"/>
    </row>
    <row r="35" spans="1:17" s="436" customFormat="1" ht="24.75" customHeight="1">
      <c r="A35" s="208"/>
      <c r="B35" s="433"/>
      <c r="C35" s="433"/>
      <c r="D35" s="433"/>
      <c r="E35" s="40"/>
      <c r="F35" s="40"/>
      <c r="G35" s="40"/>
      <c r="H35" s="40"/>
      <c r="I35" s="40"/>
      <c r="J35" s="40"/>
      <c r="K35" s="256"/>
      <c r="L35" s="256"/>
      <c r="M35" s="432"/>
      <c r="N35" s="432"/>
      <c r="O35" s="353"/>
      <c r="P35" s="353"/>
      <c r="Q35" s="353"/>
    </row>
    <row r="36" spans="1:17" ht="12.75" customHeight="1">
      <c r="M36" s="307"/>
      <c r="N36" s="429"/>
    </row>
    <row r="38" spans="1:17">
      <c r="A38" s="261"/>
    </row>
    <row r="39" spans="1:17">
      <c r="A39" s="261"/>
    </row>
    <row r="40" spans="1:17">
      <c r="A40" s="261"/>
    </row>
    <row r="41" spans="1:17">
      <c r="A41" s="261"/>
    </row>
    <row r="42" spans="1:17">
      <c r="A42" s="261"/>
    </row>
    <row r="43" spans="1:17">
      <c r="A43" s="261"/>
    </row>
    <row r="44" spans="1:17">
      <c r="A44" s="261"/>
    </row>
    <row r="45" spans="1:17">
      <c r="A45" s="261"/>
    </row>
    <row r="46" spans="1:17">
      <c r="A46" s="261"/>
    </row>
    <row r="47" spans="1:17">
      <c r="A47" s="261"/>
    </row>
    <row r="48" spans="1:17">
      <c r="A48" s="261"/>
    </row>
    <row r="49" spans="1:1">
      <c r="A49" s="261"/>
    </row>
    <row r="50" spans="1:1">
      <c r="A50" s="261"/>
    </row>
    <row r="51" spans="1:1">
      <c r="A51" s="261"/>
    </row>
    <row r="52" spans="1:1">
      <c r="A52" s="261"/>
    </row>
    <row r="53" spans="1:1">
      <c r="A53" s="261"/>
    </row>
    <row r="54" spans="1:1">
      <c r="A54" s="261"/>
    </row>
    <row r="55" spans="1:1">
      <c r="A55" s="261"/>
    </row>
    <row r="56" spans="1:1">
      <c r="A56" s="261"/>
    </row>
    <row r="57" spans="1:1">
      <c r="A57" s="261"/>
    </row>
    <row r="58" spans="1:1">
      <c r="A58" s="261"/>
    </row>
  </sheetData>
  <mergeCells count="3">
    <mergeCell ref="L14:M14"/>
    <mergeCell ref="O12:O14"/>
    <mergeCell ref="M24:O24"/>
  </mergeCells>
  <pageMargins left="0.7" right="0.45" top="0.69" bottom="0.19" header="0.25" footer="0.17"/>
  <pageSetup scale="77" orientation="portrait" horizontalDpi="4294967295" verticalDpi="4294967295"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54"/>
  <sheetViews>
    <sheetView showWhiteSpace="0" view="pageBreakPreview" zoomScale="89" zoomScaleNormal="75" zoomScaleSheetLayoutView="75" workbookViewId="0">
      <selection activeCell="F18" sqref="F18:R18"/>
    </sheetView>
  </sheetViews>
  <sheetFormatPr defaultColWidth="9.109375" defaultRowHeight="14.25" customHeight="1"/>
  <cols>
    <col min="1" max="1" width="6.88671875" style="489" customWidth="1"/>
    <col min="2" max="2" width="5.33203125" style="488" customWidth="1"/>
    <col min="3" max="3" width="4.6640625" style="488" customWidth="1"/>
    <col min="4" max="4" width="42.5546875" style="488" customWidth="1"/>
    <col min="5" max="5" width="8.109375" style="488" customWidth="1"/>
    <col min="6" max="6" width="17.6640625" style="488" customWidth="1"/>
    <col min="7" max="7" width="0.88671875" style="488" customWidth="1"/>
    <col min="8" max="8" width="17.6640625" style="488" customWidth="1"/>
    <col min="9" max="9" width="0.88671875" style="488" customWidth="1"/>
    <col min="10" max="10" width="17.6640625" style="488" customWidth="1"/>
    <col min="11" max="11" width="1.6640625" style="488" customWidth="1"/>
    <col min="12" max="12" width="15.6640625" style="488" customWidth="1"/>
    <col min="13" max="13" width="0.88671875" style="488" customWidth="1"/>
    <col min="14" max="14" width="15.6640625" style="488" customWidth="1"/>
    <col min="15" max="15" width="0.88671875" style="488" customWidth="1"/>
    <col min="16" max="16" width="15.6640625" style="488" customWidth="1"/>
    <col min="17" max="17" width="0.88671875" style="488" customWidth="1"/>
    <col min="18" max="18" width="15.6640625" style="488" customWidth="1"/>
    <col min="19" max="19" width="9.109375" style="488"/>
    <col min="20" max="20" width="14" style="488" bestFit="1" customWidth="1"/>
    <col min="21" max="16384" width="9.109375" style="488"/>
  </cols>
  <sheetData>
    <row r="1" spans="1:18" ht="14.25" customHeight="1">
      <c r="A1" s="486">
        <f>'12-12.3'!A1+1</f>
        <v>15</v>
      </c>
      <c r="B1" s="487" t="s">
        <v>622</v>
      </c>
    </row>
    <row r="2" spans="1:18" ht="9.9" customHeight="1"/>
    <row r="3" spans="1:18" ht="14.25" customHeight="1">
      <c r="B3" s="1405" t="s">
        <v>787</v>
      </c>
      <c r="C3" s="1405"/>
      <c r="D3" s="1405"/>
      <c r="E3" s="1405"/>
      <c r="F3" s="1405"/>
      <c r="G3" s="1405"/>
      <c r="H3" s="1405"/>
      <c r="I3" s="1405"/>
      <c r="J3" s="1405"/>
      <c r="K3" s="1405"/>
      <c r="L3" s="1405"/>
      <c r="M3" s="1405"/>
      <c r="N3" s="1405"/>
      <c r="O3" s="1405"/>
      <c r="P3" s="1405"/>
      <c r="Q3" s="1405"/>
      <c r="R3" s="1405"/>
    </row>
    <row r="4" spans="1:18" ht="14.25" customHeight="1">
      <c r="B4" s="1405"/>
      <c r="C4" s="1405"/>
      <c r="D4" s="1405"/>
      <c r="E4" s="1405"/>
      <c r="F4" s="1405"/>
      <c r="G4" s="1405"/>
      <c r="H4" s="1405"/>
      <c r="I4" s="1405"/>
      <c r="J4" s="1405"/>
      <c r="K4" s="1405"/>
      <c r="L4" s="1405"/>
      <c r="M4" s="1405"/>
      <c r="N4" s="1405"/>
      <c r="O4" s="1405"/>
      <c r="P4" s="1405"/>
      <c r="Q4" s="1405"/>
      <c r="R4" s="1405"/>
    </row>
    <row r="5" spans="1:18" ht="14.25" customHeight="1">
      <c r="B5" s="1405"/>
      <c r="C5" s="1405"/>
      <c r="D5" s="1405"/>
      <c r="E5" s="1405"/>
      <c r="F5" s="1405"/>
      <c r="G5" s="1405"/>
      <c r="H5" s="1405"/>
      <c r="I5" s="1405"/>
      <c r="J5" s="1405"/>
      <c r="K5" s="1405"/>
      <c r="L5" s="1405"/>
      <c r="M5" s="1405"/>
      <c r="N5" s="1405"/>
      <c r="O5" s="1405"/>
      <c r="P5" s="1405"/>
      <c r="Q5" s="1405"/>
      <c r="R5" s="1405"/>
    </row>
    <row r="6" spans="1:18" ht="9.9" customHeight="1"/>
    <row r="7" spans="1:18" ht="14.25" customHeight="1">
      <c r="B7" s="1406" t="s">
        <v>782</v>
      </c>
      <c r="C7" s="1406"/>
      <c r="D7" s="1406"/>
      <c r="E7" s="1406"/>
      <c r="F7" s="1406"/>
      <c r="G7" s="1406"/>
      <c r="H7" s="1406"/>
      <c r="I7" s="1406"/>
      <c r="J7" s="1406"/>
      <c r="K7" s="1406"/>
      <c r="L7" s="1406"/>
      <c r="M7" s="1406"/>
      <c r="N7" s="1406"/>
      <c r="O7" s="1406"/>
      <c r="P7" s="1406"/>
      <c r="Q7" s="1406"/>
      <c r="R7" s="1406"/>
    </row>
    <row r="8" spans="1:18" ht="14.25" customHeight="1">
      <c r="B8" s="1406"/>
      <c r="C8" s="1406"/>
      <c r="D8" s="1406"/>
      <c r="E8" s="1406"/>
      <c r="F8" s="1406"/>
      <c r="G8" s="1406"/>
      <c r="H8" s="1406"/>
      <c r="I8" s="1406"/>
      <c r="J8" s="1406"/>
      <c r="K8" s="1406"/>
      <c r="L8" s="1406"/>
      <c r="M8" s="1406"/>
      <c r="N8" s="1406"/>
      <c r="O8" s="1406"/>
      <c r="P8" s="1406"/>
      <c r="Q8" s="1406"/>
      <c r="R8" s="1406"/>
    </row>
    <row r="9" spans="1:18" ht="9.9" customHeight="1"/>
    <row r="10" spans="1:18" ht="14.25" customHeight="1">
      <c r="B10" s="1407" t="s">
        <v>623</v>
      </c>
      <c r="C10" s="1407"/>
      <c r="D10" s="1407"/>
      <c r="E10" s="1407"/>
      <c r="F10" s="1407"/>
      <c r="G10" s="1407"/>
      <c r="H10" s="1407"/>
      <c r="I10" s="1407"/>
      <c r="J10" s="1407"/>
      <c r="K10" s="1407"/>
      <c r="L10" s="1407"/>
      <c r="M10" s="1407"/>
      <c r="N10" s="1407"/>
      <c r="O10" s="1407"/>
      <c r="P10" s="1407"/>
      <c r="Q10" s="1407"/>
      <c r="R10" s="1407"/>
    </row>
    <row r="11" spans="1:18" ht="9.9" customHeight="1"/>
    <row r="12" spans="1:18" ht="14.25" customHeight="1">
      <c r="B12" s="490" t="s">
        <v>407</v>
      </c>
      <c r="C12" s="954"/>
      <c r="D12" s="491" t="s">
        <v>624</v>
      </c>
      <c r="E12" s="492"/>
      <c r="F12" s="492"/>
      <c r="G12" s="492"/>
      <c r="H12" s="492"/>
      <c r="I12" s="492"/>
      <c r="J12" s="492"/>
      <c r="K12" s="493"/>
      <c r="L12" s="492"/>
      <c r="M12" s="492"/>
      <c r="N12" s="492"/>
      <c r="O12" s="492"/>
      <c r="P12" s="493"/>
    </row>
    <row r="13" spans="1:18" ht="9.9" customHeight="1">
      <c r="B13" s="494"/>
      <c r="C13" s="954"/>
      <c r="D13" s="492"/>
      <c r="E13" s="492"/>
      <c r="F13" s="492"/>
      <c r="G13" s="492"/>
      <c r="H13" s="492"/>
      <c r="I13" s="492"/>
      <c r="J13" s="492"/>
      <c r="K13" s="493"/>
      <c r="L13" s="492"/>
      <c r="M13" s="492"/>
      <c r="N13" s="492"/>
      <c r="O13" s="492"/>
      <c r="P13" s="493"/>
    </row>
    <row r="14" spans="1:18" ht="14.25" customHeight="1">
      <c r="B14" s="490" t="s">
        <v>408</v>
      </c>
      <c r="C14" s="954"/>
      <c r="D14" s="495" t="s">
        <v>625</v>
      </c>
      <c r="E14" s="952"/>
      <c r="F14" s="952"/>
      <c r="G14" s="952"/>
      <c r="H14" s="952"/>
      <c r="I14" s="952"/>
      <c r="J14" s="952"/>
      <c r="K14" s="952"/>
      <c r="L14" s="952"/>
      <c r="M14" s="952"/>
      <c r="N14" s="952"/>
      <c r="O14" s="952"/>
      <c r="P14" s="952"/>
    </row>
    <row r="15" spans="1:18" ht="9.9" customHeight="1">
      <c r="B15" s="494"/>
      <c r="C15" s="954"/>
      <c r="D15" s="952"/>
      <c r="E15" s="952"/>
      <c r="F15" s="952"/>
      <c r="G15" s="952"/>
      <c r="H15" s="952"/>
      <c r="I15" s="952"/>
      <c r="J15" s="952"/>
      <c r="K15" s="952"/>
      <c r="L15" s="952"/>
      <c r="M15" s="952"/>
      <c r="N15" s="952"/>
      <c r="O15" s="952"/>
      <c r="P15" s="952"/>
    </row>
    <row r="16" spans="1:18" ht="14.25" customHeight="1">
      <c r="B16" s="490" t="s">
        <v>409</v>
      </c>
      <c r="C16" s="954"/>
      <c r="D16" s="495" t="s">
        <v>626</v>
      </c>
      <c r="E16" s="952"/>
      <c r="F16" s="952"/>
      <c r="G16" s="952"/>
      <c r="H16" s="952"/>
      <c r="I16" s="952"/>
      <c r="J16" s="952"/>
      <c r="K16" s="952"/>
      <c r="L16" s="952"/>
      <c r="M16" s="952"/>
      <c r="N16" s="952"/>
      <c r="O16" s="952"/>
      <c r="P16" s="952"/>
    </row>
    <row r="17" spans="1:18" ht="9.9" customHeight="1">
      <c r="B17" s="496"/>
      <c r="C17" s="954"/>
      <c r="D17" s="952"/>
      <c r="E17" s="952"/>
      <c r="F17" s="952"/>
      <c r="G17" s="952"/>
      <c r="H17" s="952"/>
      <c r="I17" s="952"/>
      <c r="J17" s="952"/>
      <c r="K17" s="952"/>
      <c r="L17" s="952"/>
      <c r="M17" s="952"/>
      <c r="N17" s="952"/>
      <c r="O17" s="952"/>
      <c r="P17" s="952"/>
    </row>
    <row r="18" spans="1:18" s="954" customFormat="1" ht="15" customHeight="1">
      <c r="A18" s="497"/>
      <c r="B18" s="961"/>
      <c r="C18" s="962"/>
      <c r="D18" s="963"/>
      <c r="E18" s="963"/>
      <c r="F18" s="1408" t="s">
        <v>783</v>
      </c>
      <c r="G18" s="1409"/>
      <c r="H18" s="1409"/>
      <c r="I18" s="1409"/>
      <c r="J18" s="1409"/>
      <c r="K18" s="1409"/>
      <c r="L18" s="1409"/>
      <c r="M18" s="1409"/>
      <c r="N18" s="1409"/>
      <c r="O18" s="1409"/>
      <c r="P18" s="1409"/>
      <c r="Q18" s="1409"/>
      <c r="R18" s="1409"/>
    </row>
    <row r="19" spans="1:18" s="954" customFormat="1" ht="15" customHeight="1">
      <c r="A19" s="497"/>
      <c r="B19" s="961"/>
      <c r="C19" s="962"/>
      <c r="D19" s="964"/>
      <c r="E19" s="964"/>
      <c r="F19" s="1410" t="s">
        <v>784</v>
      </c>
      <c r="G19" s="1410"/>
      <c r="H19" s="1410"/>
      <c r="I19" s="1410"/>
      <c r="J19" s="1410"/>
      <c r="K19" s="965"/>
      <c r="L19" s="1409" t="s">
        <v>627</v>
      </c>
      <c r="M19" s="1409"/>
      <c r="N19" s="1409"/>
      <c r="O19" s="1409"/>
      <c r="P19" s="1409"/>
      <c r="Q19" s="1409"/>
      <c r="R19" s="1409"/>
    </row>
    <row r="20" spans="1:18" s="954" customFormat="1" ht="15" customHeight="1">
      <c r="A20" s="497"/>
      <c r="B20" s="961"/>
      <c r="C20" s="962"/>
      <c r="D20" s="966"/>
      <c r="E20" s="1005"/>
      <c r="F20" s="1412" t="s">
        <v>742</v>
      </c>
      <c r="G20" s="1004"/>
      <c r="H20" s="1412" t="s">
        <v>743</v>
      </c>
      <c r="I20" s="1004"/>
      <c r="J20" s="1412" t="s">
        <v>257</v>
      </c>
      <c r="K20" s="965"/>
      <c r="L20" s="967"/>
      <c r="M20" s="967"/>
      <c r="N20" s="967"/>
      <c r="O20" s="967"/>
      <c r="P20" s="967"/>
      <c r="Q20" s="967"/>
      <c r="R20" s="967"/>
    </row>
    <row r="21" spans="1:18" s="954" customFormat="1" ht="13.8">
      <c r="A21" s="497"/>
      <c r="B21" s="961"/>
      <c r="C21" s="962"/>
      <c r="D21" s="966"/>
      <c r="E21" s="968"/>
      <c r="F21" s="1413"/>
      <c r="G21" s="968"/>
      <c r="H21" s="1413"/>
      <c r="I21" s="968"/>
      <c r="J21" s="1413"/>
      <c r="K21" s="965"/>
      <c r="L21" s="969" t="s">
        <v>410</v>
      </c>
      <c r="M21" s="970"/>
      <c r="N21" s="969" t="s">
        <v>411</v>
      </c>
      <c r="O21" s="970"/>
      <c r="P21" s="969" t="s">
        <v>412</v>
      </c>
      <c r="Q21" s="971"/>
      <c r="R21" s="969" t="s">
        <v>257</v>
      </c>
    </row>
    <row r="22" spans="1:18" s="954" customFormat="1" ht="15" customHeight="1">
      <c r="A22" s="497"/>
      <c r="B22" s="961"/>
      <c r="C22" s="962"/>
      <c r="D22" s="966"/>
      <c r="E22" s="972" t="s">
        <v>255</v>
      </c>
      <c r="F22" s="1414" t="s">
        <v>785</v>
      </c>
      <c r="G22" s="1414"/>
      <c r="H22" s="1414"/>
      <c r="I22" s="1414"/>
      <c r="J22" s="1414"/>
      <c r="K22" s="1414"/>
      <c r="L22" s="1414"/>
      <c r="M22" s="1414"/>
      <c r="N22" s="1414"/>
      <c r="O22" s="1414"/>
      <c r="P22" s="1414"/>
      <c r="Q22" s="1414"/>
      <c r="R22" s="1414"/>
    </row>
    <row r="23" spans="1:18" s="954" customFormat="1" ht="9.9" customHeight="1">
      <c r="A23" s="497"/>
      <c r="B23" s="973"/>
      <c r="C23" s="962"/>
      <c r="D23" s="962"/>
      <c r="E23" s="974"/>
      <c r="F23" s="965"/>
      <c r="G23" s="965"/>
      <c r="H23" s="965"/>
      <c r="I23" s="965"/>
      <c r="J23" s="965"/>
      <c r="K23" s="965"/>
      <c r="L23" s="975"/>
      <c r="M23" s="975"/>
      <c r="N23" s="975"/>
      <c r="O23" s="975"/>
      <c r="P23" s="975"/>
      <c r="Q23" s="975"/>
      <c r="R23" s="975"/>
    </row>
    <row r="24" spans="1:18" s="954" customFormat="1" ht="15" customHeight="1">
      <c r="A24" s="497"/>
      <c r="B24" s="973" t="s">
        <v>628</v>
      </c>
      <c r="C24" s="962"/>
      <c r="D24" s="976"/>
      <c r="E24" s="977" t="s">
        <v>739</v>
      </c>
      <c r="F24" s="978"/>
      <c r="G24" s="978"/>
      <c r="H24" s="978"/>
      <c r="I24" s="978"/>
      <c r="J24" s="979"/>
      <c r="K24" s="980"/>
      <c r="L24" s="981"/>
      <c r="M24" s="980"/>
      <c r="N24" s="978"/>
      <c r="O24" s="980"/>
      <c r="P24" s="981"/>
      <c r="Q24" s="982"/>
      <c r="R24" s="983"/>
    </row>
    <row r="25" spans="1:18" s="954" customFormat="1" ht="15" customHeight="1">
      <c r="A25" s="497"/>
      <c r="B25" s="984" t="str">
        <f>BS!$A$12</f>
        <v>Investments</v>
      </c>
      <c r="C25" s="962"/>
      <c r="D25" s="976"/>
      <c r="E25" s="985"/>
      <c r="F25" s="986">
        <f>BS!F12</f>
        <v>672734.10499999998</v>
      </c>
      <c r="G25" s="978"/>
      <c r="H25" s="978">
        <v>0</v>
      </c>
      <c r="I25" s="978"/>
      <c r="J25" s="979">
        <f>F25+H25</f>
        <v>672734.10499999998</v>
      </c>
      <c r="K25" s="980"/>
      <c r="L25" s="981"/>
      <c r="M25" s="980"/>
      <c r="N25" s="978"/>
      <c r="O25" s="980"/>
      <c r="P25" s="981"/>
      <c r="Q25" s="982"/>
      <c r="R25" s="983"/>
    </row>
    <row r="26" spans="1:18" s="954" customFormat="1" ht="15" customHeight="1">
      <c r="A26" s="497"/>
      <c r="B26" s="984" t="str">
        <f>BS!$A$11</f>
        <v>Balances with banks</v>
      </c>
      <c r="C26" s="962"/>
      <c r="D26" s="976"/>
      <c r="E26" s="976"/>
      <c r="F26" s="978">
        <f>BS!F11</f>
        <v>723630.38491999998</v>
      </c>
      <c r="G26" s="978"/>
      <c r="H26" s="987">
        <v>0</v>
      </c>
      <c r="I26" s="978"/>
      <c r="J26" s="979">
        <f t="shared" ref="J26:J27" si="0">F26+H26</f>
        <v>723630.38491999998</v>
      </c>
      <c r="K26" s="980"/>
      <c r="L26" s="981"/>
      <c r="M26" s="980"/>
      <c r="N26" s="978"/>
      <c r="O26" s="980"/>
      <c r="P26" s="981"/>
      <c r="Q26" s="982"/>
      <c r="R26" s="981"/>
    </row>
    <row r="27" spans="1:18" s="954" customFormat="1" ht="15" customHeight="1">
      <c r="A27" s="497"/>
      <c r="B27" s="984" t="str">
        <f>BS!$A$13</f>
        <v>Profit and other receivables</v>
      </c>
      <c r="C27" s="962"/>
      <c r="D27" s="976"/>
      <c r="E27" s="976"/>
      <c r="F27" s="978">
        <f>BS!F13</f>
        <v>14820.07562</v>
      </c>
      <c r="G27" s="978"/>
      <c r="H27" s="978">
        <v>0</v>
      </c>
      <c r="I27" s="978"/>
      <c r="J27" s="979">
        <f t="shared" si="0"/>
        <v>14820.07562</v>
      </c>
      <c r="K27" s="980"/>
      <c r="L27" s="981"/>
      <c r="M27" s="980"/>
      <c r="N27" s="978"/>
      <c r="O27" s="980"/>
      <c r="P27" s="981"/>
      <c r="Q27" s="982"/>
      <c r="R27" s="981"/>
    </row>
    <row r="28" spans="1:18" s="954" customFormat="1" ht="15" customHeight="1" thickBot="1">
      <c r="A28" s="497"/>
      <c r="B28" s="984"/>
      <c r="C28" s="962"/>
      <c r="D28" s="976"/>
      <c r="E28" s="976"/>
      <c r="F28" s="988">
        <f>SUM(F25:F27)</f>
        <v>1411184.5655400001</v>
      </c>
      <c r="G28" s="989"/>
      <c r="H28" s="988">
        <f>SUM(H25:H27)</f>
        <v>0</v>
      </c>
      <c r="I28" s="990"/>
      <c r="J28" s="988">
        <f>SUM(J25:J27)</f>
        <v>1411184.5655400001</v>
      </c>
      <c r="K28" s="980"/>
      <c r="L28" s="981"/>
      <c r="M28" s="980"/>
      <c r="N28" s="978"/>
      <c r="O28" s="980"/>
      <c r="P28" s="981"/>
      <c r="Q28" s="982"/>
      <c r="R28" s="981"/>
    </row>
    <row r="29" spans="1:18" s="954" customFormat="1" ht="9.9" customHeight="1" thickTop="1">
      <c r="A29" s="497"/>
      <c r="B29" s="984"/>
      <c r="C29" s="962"/>
      <c r="D29" s="976"/>
      <c r="E29" s="976"/>
      <c r="F29" s="978"/>
      <c r="G29" s="978"/>
      <c r="H29" s="978"/>
      <c r="I29" s="978"/>
      <c r="J29" s="979"/>
      <c r="K29" s="980"/>
      <c r="L29" s="981"/>
      <c r="M29" s="980"/>
      <c r="N29" s="978"/>
      <c r="O29" s="980"/>
      <c r="P29" s="981"/>
      <c r="Q29" s="982"/>
      <c r="R29" s="981"/>
    </row>
    <row r="30" spans="1:18" s="954" customFormat="1" ht="13.8">
      <c r="A30" s="497"/>
      <c r="B30" s="973" t="s">
        <v>629</v>
      </c>
      <c r="C30" s="962"/>
      <c r="D30" s="976"/>
      <c r="E30" s="977" t="s">
        <v>739</v>
      </c>
      <c r="F30" s="978"/>
      <c r="G30" s="978"/>
      <c r="H30" s="978"/>
      <c r="I30" s="978"/>
      <c r="J30" s="979"/>
      <c r="K30" s="980"/>
      <c r="L30" s="981"/>
      <c r="M30" s="980"/>
      <c r="N30" s="978"/>
      <c r="O30" s="980"/>
      <c r="P30" s="981"/>
      <c r="Q30" s="982"/>
      <c r="R30" s="981"/>
    </row>
    <row r="31" spans="1:18" s="954" customFormat="1" ht="13.8">
      <c r="A31" s="497"/>
      <c r="B31" s="991" t="s">
        <v>406</v>
      </c>
      <c r="C31" s="962"/>
      <c r="D31" s="976"/>
      <c r="E31" s="976"/>
      <c r="F31" s="978">
        <v>0</v>
      </c>
      <c r="G31" s="978"/>
      <c r="H31" s="978">
        <f>'12-12.3'!K69</f>
        <v>621.68062999999995</v>
      </c>
      <c r="I31" s="978"/>
      <c r="J31" s="979">
        <f t="shared" ref="J31:J32" si="1">F31+H31</f>
        <v>621.68062999999995</v>
      </c>
      <c r="K31" s="980"/>
      <c r="L31" s="981"/>
      <c r="M31" s="980"/>
      <c r="N31" s="978"/>
      <c r="O31" s="980"/>
      <c r="P31" s="981"/>
      <c r="Q31" s="982"/>
      <c r="R31" s="981"/>
    </row>
    <row r="32" spans="1:18" s="954" customFormat="1" ht="13.8">
      <c r="A32" s="497"/>
      <c r="B32" s="991" t="s">
        <v>565</v>
      </c>
      <c r="C32" s="962"/>
      <c r="D32" s="976"/>
      <c r="E32" s="976"/>
      <c r="F32" s="978">
        <v>0</v>
      </c>
      <c r="G32" s="978"/>
      <c r="H32" s="978" t="e">
        <f>'4-10'!#REF!</f>
        <v>#REF!</v>
      </c>
      <c r="I32" s="978"/>
      <c r="J32" s="979" t="e">
        <f t="shared" si="1"/>
        <v>#REF!</v>
      </c>
      <c r="K32" s="980"/>
      <c r="L32" s="981"/>
      <c r="M32" s="980"/>
      <c r="N32" s="978"/>
      <c r="O32" s="980"/>
      <c r="P32" s="981"/>
      <c r="Q32" s="982"/>
      <c r="R32" s="981"/>
    </row>
    <row r="33" spans="1:20" s="954" customFormat="1" ht="15" customHeight="1" thickBot="1">
      <c r="A33" s="497"/>
      <c r="B33" s="992"/>
      <c r="C33" s="962"/>
      <c r="D33" s="976"/>
      <c r="E33" s="976"/>
      <c r="F33" s="993">
        <f>SUM(F31:F32)</f>
        <v>0</v>
      </c>
      <c r="G33" s="981"/>
      <c r="H33" s="993" t="e">
        <f>SUM(H31:H32)</f>
        <v>#REF!</v>
      </c>
      <c r="I33" s="981"/>
      <c r="J33" s="993" t="e">
        <f>SUM(J31:J32)</f>
        <v>#REF!</v>
      </c>
      <c r="K33" s="980"/>
      <c r="L33" s="981"/>
      <c r="M33" s="980"/>
      <c r="N33" s="978"/>
      <c r="O33" s="980"/>
      <c r="P33" s="981"/>
      <c r="Q33" s="982"/>
      <c r="R33" s="983"/>
    </row>
    <row r="34" spans="1:20" s="954" customFormat="1" ht="2.25" hidden="1" customHeight="1">
      <c r="A34" s="497"/>
      <c r="B34" s="984"/>
      <c r="C34" s="962"/>
      <c r="D34" s="976"/>
      <c r="E34" s="976"/>
      <c r="F34" s="978"/>
      <c r="G34" s="978"/>
      <c r="H34" s="978"/>
      <c r="I34" s="978"/>
      <c r="J34" s="979"/>
      <c r="K34" s="980"/>
      <c r="L34" s="981"/>
      <c r="M34" s="980"/>
      <c r="N34" s="978"/>
      <c r="O34" s="980"/>
      <c r="P34" s="981"/>
      <c r="Q34" s="982"/>
      <c r="R34" s="981"/>
    </row>
    <row r="35" spans="1:20" s="954" customFormat="1" ht="15" customHeight="1" thickTop="1">
      <c r="A35" s="497"/>
      <c r="B35" s="961"/>
      <c r="C35" s="962"/>
      <c r="D35" s="962"/>
      <c r="E35" s="962"/>
      <c r="F35" s="966"/>
      <c r="G35" s="966"/>
      <c r="H35" s="966"/>
      <c r="I35" s="966"/>
      <c r="J35" s="966"/>
      <c r="K35" s="966"/>
      <c r="L35" s="994"/>
      <c r="M35" s="994"/>
      <c r="N35" s="994"/>
      <c r="O35" s="994"/>
      <c r="P35" s="994"/>
      <c r="Q35" s="994"/>
      <c r="R35" s="994"/>
      <c r="S35" s="953"/>
      <c r="T35" s="955" t="e">
        <f>'[109]Note 17'!P74-'12 (2)'!J33</f>
        <v>#REF!</v>
      </c>
    </row>
    <row r="36" spans="1:20" s="954" customFormat="1" ht="15" customHeight="1">
      <c r="A36" s="497"/>
      <c r="B36" s="961"/>
      <c r="C36" s="962"/>
      <c r="D36" s="963"/>
      <c r="E36" s="963"/>
      <c r="F36" s="1408" t="s">
        <v>786</v>
      </c>
      <c r="G36" s="1409"/>
      <c r="H36" s="1409"/>
      <c r="I36" s="1409"/>
      <c r="J36" s="1409"/>
      <c r="K36" s="1409"/>
      <c r="L36" s="1409"/>
      <c r="M36" s="1409"/>
      <c r="N36" s="1409"/>
      <c r="O36" s="1409"/>
      <c r="P36" s="1409"/>
      <c r="Q36" s="1409"/>
      <c r="R36" s="1409"/>
    </row>
    <row r="37" spans="1:20" s="954" customFormat="1" ht="15" customHeight="1">
      <c r="A37" s="497"/>
      <c r="B37" s="961"/>
      <c r="C37" s="962"/>
      <c r="D37" s="967"/>
      <c r="E37" s="967"/>
      <c r="F37" s="1410" t="s">
        <v>784</v>
      </c>
      <c r="G37" s="1410"/>
      <c r="H37" s="1410"/>
      <c r="I37" s="1410"/>
      <c r="J37" s="1410"/>
      <c r="K37" s="965"/>
      <c r="L37" s="1409" t="s">
        <v>627</v>
      </c>
      <c r="M37" s="1409"/>
      <c r="N37" s="1409"/>
      <c r="O37" s="1409"/>
      <c r="P37" s="1409"/>
      <c r="Q37" s="1409"/>
      <c r="R37" s="1409"/>
    </row>
    <row r="38" spans="1:20" s="954" customFormat="1" ht="15" customHeight="1">
      <c r="A38" s="497"/>
      <c r="B38" s="961"/>
      <c r="C38" s="962"/>
      <c r="D38" s="967"/>
      <c r="E38" s="967"/>
      <c r="F38" s="1412" t="s">
        <v>742</v>
      </c>
      <c r="G38" s="1004"/>
      <c r="H38" s="1412" t="s">
        <v>743</v>
      </c>
      <c r="I38" s="1004"/>
      <c r="J38" s="1412" t="s">
        <v>257</v>
      </c>
      <c r="K38" s="965"/>
      <c r="L38" s="967"/>
      <c r="M38" s="967"/>
      <c r="N38" s="967"/>
      <c r="O38" s="967"/>
      <c r="P38" s="967"/>
      <c r="Q38" s="967"/>
      <c r="R38" s="967"/>
    </row>
    <row r="39" spans="1:20" s="954" customFormat="1" ht="15" customHeight="1">
      <c r="A39" s="497"/>
      <c r="B39" s="961"/>
      <c r="C39" s="962"/>
      <c r="D39" s="962"/>
      <c r="E39" s="962"/>
      <c r="F39" s="1413"/>
      <c r="G39" s="968"/>
      <c r="H39" s="1413"/>
      <c r="I39" s="968"/>
      <c r="J39" s="1413"/>
      <c r="K39" s="965"/>
      <c r="L39" s="969" t="s">
        <v>410</v>
      </c>
      <c r="M39" s="970"/>
      <c r="N39" s="969" t="s">
        <v>411</v>
      </c>
      <c r="O39" s="970"/>
      <c r="P39" s="969" t="s">
        <v>412</v>
      </c>
      <c r="Q39" s="971"/>
      <c r="R39" s="969" t="s">
        <v>257</v>
      </c>
    </row>
    <row r="40" spans="1:20" s="954" customFormat="1" ht="15" customHeight="1">
      <c r="A40" s="497"/>
      <c r="B40" s="961"/>
      <c r="C40" s="962"/>
      <c r="D40" s="962"/>
      <c r="E40" s="962"/>
      <c r="F40" s="1414" t="s">
        <v>785</v>
      </c>
      <c r="G40" s="1414"/>
      <c r="H40" s="1414"/>
      <c r="I40" s="1414"/>
      <c r="J40" s="1414"/>
      <c r="K40" s="1414"/>
      <c r="L40" s="1414"/>
      <c r="M40" s="1414"/>
      <c r="N40" s="1414"/>
      <c r="O40" s="1414"/>
      <c r="P40" s="1414"/>
      <c r="Q40" s="1414"/>
      <c r="R40" s="1414"/>
    </row>
    <row r="41" spans="1:20" s="954" customFormat="1" ht="15" customHeight="1">
      <c r="A41" s="497"/>
      <c r="B41" s="973" t="s">
        <v>628</v>
      </c>
      <c r="C41" s="962"/>
      <c r="D41" s="976"/>
      <c r="E41" s="976"/>
      <c r="F41" s="978"/>
      <c r="G41" s="978"/>
      <c r="H41" s="978"/>
      <c r="I41" s="978"/>
      <c r="J41" s="979"/>
      <c r="K41" s="995"/>
      <c r="L41" s="981"/>
      <c r="M41" s="995"/>
      <c r="N41" s="978"/>
      <c r="O41" s="995"/>
      <c r="P41" s="981"/>
      <c r="Q41" s="996"/>
      <c r="R41" s="983"/>
    </row>
    <row r="42" spans="1:20" s="954" customFormat="1" ht="15" customHeight="1">
      <c r="A42" s="497"/>
      <c r="B42" s="984" t="s">
        <v>260</v>
      </c>
      <c r="C42" s="962"/>
      <c r="D42" s="976"/>
      <c r="E42" s="976"/>
      <c r="F42" s="995">
        <v>500330</v>
      </c>
      <c r="G42" s="995"/>
      <c r="H42" s="995">
        <v>0</v>
      </c>
      <c r="I42" s="995"/>
      <c r="J42" s="997">
        <f>F42+H42</f>
        <v>500330</v>
      </c>
      <c r="K42" s="995"/>
      <c r="L42" s="998"/>
      <c r="M42" s="995"/>
      <c r="N42" s="995"/>
      <c r="O42" s="995"/>
      <c r="P42" s="998"/>
      <c r="Q42" s="996"/>
      <c r="R42" s="998"/>
    </row>
    <row r="43" spans="1:20" s="954" customFormat="1" ht="15" customHeight="1">
      <c r="A43" s="497"/>
      <c r="B43" s="984" t="str">
        <f>B27</f>
        <v>Profit and other receivables</v>
      </c>
      <c r="C43" s="962"/>
      <c r="D43" s="976"/>
      <c r="E43" s="976"/>
      <c r="F43" s="995">
        <f>BS!H13</f>
        <v>23988</v>
      </c>
      <c r="G43" s="995"/>
      <c r="H43" s="995">
        <v>0</v>
      </c>
      <c r="I43" s="995"/>
      <c r="J43" s="997">
        <f>F43+H43</f>
        <v>23988</v>
      </c>
      <c r="K43" s="995"/>
      <c r="L43" s="998"/>
      <c r="M43" s="995"/>
      <c r="N43" s="995"/>
      <c r="O43" s="995"/>
      <c r="P43" s="998"/>
      <c r="Q43" s="996"/>
      <c r="R43" s="998"/>
    </row>
    <row r="44" spans="1:20" s="954" customFormat="1" ht="15" customHeight="1" thickBot="1">
      <c r="A44" s="497"/>
      <c r="B44" s="984"/>
      <c r="C44" s="962"/>
      <c r="D44" s="976"/>
      <c r="E44" s="976"/>
      <c r="F44" s="999">
        <f>SUM(F42:F43)</f>
        <v>524318</v>
      </c>
      <c r="G44" s="994"/>
      <c r="H44" s="999">
        <f>SUM(H42:H43)</f>
        <v>0</v>
      </c>
      <c r="I44" s="994"/>
      <c r="J44" s="999">
        <f>SUM(J42:J43)</f>
        <v>524318</v>
      </c>
      <c r="K44" s="995"/>
      <c r="L44" s="998"/>
      <c r="M44" s="995"/>
      <c r="N44" s="995"/>
      <c r="O44" s="995"/>
      <c r="P44" s="998"/>
      <c r="Q44" s="996"/>
      <c r="R44" s="998"/>
    </row>
    <row r="45" spans="1:20" s="954" customFormat="1" ht="9.9" customHeight="1" thickTop="1">
      <c r="A45" s="497"/>
      <c r="B45" s="984"/>
      <c r="C45" s="962"/>
      <c r="D45" s="976"/>
      <c r="E45" s="976"/>
      <c r="F45" s="995"/>
      <c r="G45" s="995"/>
      <c r="H45" s="995"/>
      <c r="I45" s="995"/>
      <c r="J45" s="997"/>
      <c r="K45" s="995"/>
      <c r="L45" s="998"/>
      <c r="M45" s="995"/>
      <c r="N45" s="995"/>
      <c r="O45" s="995"/>
      <c r="P45" s="998"/>
      <c r="Q45" s="996"/>
      <c r="R45" s="998"/>
    </row>
    <row r="46" spans="1:20" s="954" customFormat="1" ht="15" customHeight="1">
      <c r="A46" s="497"/>
      <c r="B46" s="973" t="s">
        <v>630</v>
      </c>
      <c r="C46" s="962"/>
      <c r="D46" s="962"/>
      <c r="E46" s="962"/>
      <c r="F46" s="978"/>
      <c r="G46" s="978"/>
      <c r="H46" s="978"/>
      <c r="I46" s="978"/>
      <c r="J46" s="978"/>
      <c r="K46" s="995"/>
      <c r="L46" s="981"/>
      <c r="M46" s="995"/>
      <c r="N46" s="978"/>
      <c r="O46" s="995"/>
      <c r="P46" s="981"/>
      <c r="Q46" s="996"/>
      <c r="R46" s="983"/>
    </row>
    <row r="47" spans="1:20" s="954" customFormat="1" ht="15" customHeight="1">
      <c r="A47" s="497"/>
      <c r="B47" s="991" t="s">
        <v>406</v>
      </c>
      <c r="C47" s="962"/>
      <c r="D47" s="962"/>
      <c r="E47" s="962"/>
      <c r="F47" s="1000">
        <v>0</v>
      </c>
      <c r="G47" s="978"/>
      <c r="H47" s="995" t="e">
        <f>'12-12.3'!L69+'12-12.3'!#REF!</f>
        <v>#REF!</v>
      </c>
      <c r="I47" s="978"/>
      <c r="J47" s="995" t="e">
        <f>F47+H47</f>
        <v>#REF!</v>
      </c>
      <c r="K47" s="995"/>
      <c r="L47" s="981"/>
      <c r="M47" s="995"/>
      <c r="N47" s="978"/>
      <c r="O47" s="995"/>
      <c r="P47" s="981"/>
      <c r="Q47" s="996"/>
      <c r="R47" s="983"/>
    </row>
    <row r="48" spans="1:20" s="954" customFormat="1" ht="15" customHeight="1">
      <c r="A48" s="497"/>
      <c r="B48" s="991" t="s">
        <v>565</v>
      </c>
      <c r="C48" s="962"/>
      <c r="D48" s="962"/>
      <c r="E48" s="962"/>
      <c r="F48" s="1000">
        <v>0</v>
      </c>
      <c r="G48" s="978"/>
      <c r="H48" s="995" t="e">
        <f>'4-10'!#REF!</f>
        <v>#REF!</v>
      </c>
      <c r="I48" s="978"/>
      <c r="J48" s="995" t="e">
        <f>F48+H48</f>
        <v>#REF!</v>
      </c>
      <c r="K48" s="995"/>
      <c r="L48" s="981"/>
      <c r="M48" s="995"/>
      <c r="N48" s="978"/>
      <c r="O48" s="995"/>
      <c r="P48" s="981"/>
      <c r="Q48" s="996"/>
      <c r="R48" s="983"/>
    </row>
    <row r="49" spans="1:18" s="954" customFormat="1" ht="15" customHeight="1" thickBot="1">
      <c r="A49" s="497"/>
      <c r="B49" s="973"/>
      <c r="C49" s="962"/>
      <c r="D49" s="962"/>
      <c r="E49" s="962"/>
      <c r="F49" s="999">
        <f>SUM(F47:F48)</f>
        <v>0</v>
      </c>
      <c r="G49" s="994"/>
      <c r="H49" s="999" t="e">
        <f>SUM(H47:H48)</f>
        <v>#REF!</v>
      </c>
      <c r="I49" s="994"/>
      <c r="J49" s="999" t="e">
        <f>SUM(J47:J48)</f>
        <v>#REF!</v>
      </c>
      <c r="K49" s="995"/>
      <c r="L49" s="981"/>
      <c r="M49" s="995"/>
      <c r="N49" s="978"/>
      <c r="O49" s="995"/>
      <c r="P49" s="981"/>
      <c r="Q49" s="996"/>
      <c r="R49" s="983"/>
    </row>
    <row r="50" spans="1:18" s="954" customFormat="1" ht="9.9" customHeight="1" thickTop="1">
      <c r="A50" s="497"/>
      <c r="B50" s="992"/>
      <c r="C50" s="962"/>
      <c r="D50" s="976"/>
      <c r="E50" s="976"/>
      <c r="F50" s="966"/>
      <c r="G50" s="966"/>
      <c r="H50" s="966"/>
      <c r="I50" s="966"/>
      <c r="J50" s="966"/>
      <c r="K50" s="995"/>
      <c r="L50" s="998"/>
      <c r="M50" s="995"/>
      <c r="N50" s="995"/>
      <c r="O50" s="995"/>
      <c r="P50" s="998"/>
      <c r="Q50" s="996"/>
      <c r="R50" s="1001"/>
    </row>
    <row r="51" spans="1:18" ht="13.8">
      <c r="B51" s="1411" t="s">
        <v>631</v>
      </c>
      <c r="C51" s="1411"/>
      <c r="D51" s="1411"/>
      <c r="E51" s="1411"/>
      <c r="F51" s="1411"/>
      <c r="G51" s="1411"/>
      <c r="H51" s="1411"/>
      <c r="I51" s="1411"/>
      <c r="J51" s="1411"/>
      <c r="K51" s="1411"/>
      <c r="L51" s="1411"/>
      <c r="M51" s="1411"/>
      <c r="N51" s="1411"/>
      <c r="O51" s="1411"/>
      <c r="P51" s="1411"/>
      <c r="Q51" s="1411"/>
      <c r="R51" s="1411"/>
    </row>
    <row r="52" spans="1:18" ht="9.9" customHeight="1">
      <c r="B52" s="1002"/>
      <c r="C52" s="1002"/>
      <c r="D52" s="1002"/>
      <c r="E52" s="1002"/>
      <c r="F52" s="1002"/>
      <c r="G52" s="1002"/>
      <c r="H52" s="1002"/>
      <c r="I52" s="1002"/>
      <c r="J52" s="1002"/>
      <c r="K52" s="1002"/>
      <c r="L52" s="1002"/>
      <c r="M52" s="1002"/>
      <c r="N52" s="1002"/>
      <c r="O52" s="1002"/>
      <c r="P52" s="1002"/>
      <c r="Q52" s="1002"/>
      <c r="R52" s="1002"/>
    </row>
    <row r="53" spans="1:18" ht="14.25" customHeight="1">
      <c r="A53" s="488"/>
      <c r="B53" s="1003" t="s">
        <v>739</v>
      </c>
      <c r="C53" s="1411" t="s">
        <v>738</v>
      </c>
      <c r="D53" s="1411"/>
      <c r="E53" s="1411"/>
      <c r="F53" s="1411"/>
      <c r="G53" s="1411"/>
      <c r="H53" s="1411"/>
      <c r="I53" s="1411"/>
      <c r="J53" s="1411"/>
      <c r="K53" s="1411"/>
      <c r="L53" s="1411"/>
      <c r="M53" s="1411"/>
      <c r="N53" s="1411"/>
      <c r="O53" s="1411"/>
      <c r="P53" s="1411"/>
      <c r="Q53" s="1411"/>
      <c r="R53" s="1411"/>
    </row>
    <row r="54" spans="1:18" ht="14.25" customHeight="1">
      <c r="B54" s="1001"/>
      <c r="C54" s="1411"/>
      <c r="D54" s="1411"/>
      <c r="E54" s="1411"/>
      <c r="F54" s="1411"/>
      <c r="G54" s="1411"/>
      <c r="H54" s="1411"/>
      <c r="I54" s="1411"/>
      <c r="J54" s="1411"/>
      <c r="K54" s="1411"/>
      <c r="L54" s="1411"/>
      <c r="M54" s="1411"/>
      <c r="N54" s="1411"/>
      <c r="O54" s="1411"/>
      <c r="P54" s="1411"/>
      <c r="Q54" s="1411"/>
      <c r="R54" s="1411"/>
    </row>
  </sheetData>
  <mergeCells count="19">
    <mergeCell ref="C53:R54"/>
    <mergeCell ref="F20:F21"/>
    <mergeCell ref="H20:H21"/>
    <mergeCell ref="J20:J21"/>
    <mergeCell ref="F22:R22"/>
    <mergeCell ref="F36:R36"/>
    <mergeCell ref="F37:J37"/>
    <mergeCell ref="L37:R37"/>
    <mergeCell ref="F38:F39"/>
    <mergeCell ref="H38:H39"/>
    <mergeCell ref="J38:J39"/>
    <mergeCell ref="F40:R40"/>
    <mergeCell ref="B51:R51"/>
    <mergeCell ref="B3:R5"/>
    <mergeCell ref="B7:R8"/>
    <mergeCell ref="B10:R10"/>
    <mergeCell ref="F18:R18"/>
    <mergeCell ref="F19:J19"/>
    <mergeCell ref="L19:R19"/>
  </mergeCells>
  <pageMargins left="0.75" right="0.25" top="0.75" bottom="0" header="0.25" footer="0"/>
  <pageSetup paperSize="9" scale="71" firstPageNumber="11" orientation="landscape" useFirstPageNumber="1" r:id="rId1"/>
  <headerFooter>
    <oddHeader>&amp;C&amp;"Arial Black,Regular"&amp;P&amp;R&amp;"Arial Black,Regular"ALHAMRA DAILY DIVIDEND FUND</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178"/>
  <sheetViews>
    <sheetView view="pageBreakPreview" zoomScale="70" zoomScaleSheetLayoutView="70" workbookViewId="0">
      <selection activeCell="C26" sqref="C26"/>
    </sheetView>
  </sheetViews>
  <sheetFormatPr defaultColWidth="11.44140625" defaultRowHeight="13.8"/>
  <cols>
    <col min="1" max="1" width="4.109375" style="937" customWidth="1"/>
    <col min="2" max="2" width="7.109375" style="937" customWidth="1"/>
    <col min="3" max="3" width="52.44140625" style="662" customWidth="1"/>
    <col min="4" max="4" width="16.88671875" style="662" customWidth="1"/>
    <col min="5" max="5" width="18.109375" style="662" customWidth="1"/>
    <col min="6" max="6" width="18" style="662" customWidth="1"/>
    <col min="7" max="7" width="16.44140625" style="662" customWidth="1"/>
    <col min="8" max="8" width="0.88671875" style="662" customWidth="1"/>
    <col min="9" max="9" width="16.88671875" style="662" customWidth="1"/>
    <col min="10" max="10" width="18.33203125" style="662" customWidth="1"/>
    <col min="11" max="11" width="17.6640625" style="662" customWidth="1"/>
    <col min="12" max="12" width="21.33203125" style="662" customWidth="1"/>
    <col min="13" max="13" width="13.88671875" style="662" bestFit="1" customWidth="1"/>
    <col min="14" max="14" width="12.109375" style="662" bestFit="1" customWidth="1"/>
    <col min="15" max="15" width="14.5546875" style="662" bestFit="1" customWidth="1"/>
    <col min="16" max="16384" width="11.44140625" style="662"/>
  </cols>
  <sheetData>
    <row r="1" spans="1:20">
      <c r="A1" s="637">
        <f>'4-10'!A111+1</f>
        <v>14</v>
      </c>
      <c r="B1" s="519" t="s">
        <v>737</v>
      </c>
      <c r="D1" s="556"/>
      <c r="E1" s="556"/>
      <c r="F1" s="557"/>
    </row>
    <row r="2" spans="1:20">
      <c r="A2" s="929"/>
      <c r="B2" s="929"/>
      <c r="C2" s="930"/>
    </row>
    <row r="3" spans="1:20" ht="14.25" customHeight="1">
      <c r="A3" s="931"/>
      <c r="B3" s="1330" t="s">
        <v>848</v>
      </c>
      <c r="C3" s="1422"/>
      <c r="D3" s="1422"/>
      <c r="E3" s="1422"/>
      <c r="F3" s="1422"/>
      <c r="G3" s="1422"/>
      <c r="H3" s="1422"/>
      <c r="I3" s="1422"/>
      <c r="J3" s="1422"/>
      <c r="K3" s="1422"/>
      <c r="L3" s="1422"/>
      <c r="M3" s="946"/>
      <c r="N3" s="946"/>
      <c r="O3" s="946"/>
      <c r="P3" s="946"/>
      <c r="Q3" s="946"/>
      <c r="R3" s="946"/>
      <c r="S3" s="946"/>
      <c r="T3" s="946"/>
    </row>
    <row r="4" spans="1:20">
      <c r="A4" s="931"/>
      <c r="B4" s="1422"/>
      <c r="C4" s="1422"/>
      <c r="D4" s="1422"/>
      <c r="E4" s="1422"/>
      <c r="F4" s="1422"/>
      <c r="G4" s="1422"/>
      <c r="H4" s="1422"/>
      <c r="I4" s="1422"/>
      <c r="J4" s="1422"/>
      <c r="K4" s="1422"/>
      <c r="L4" s="1422"/>
      <c r="M4" s="946"/>
      <c r="N4" s="946"/>
      <c r="O4" s="946"/>
      <c r="P4" s="946"/>
      <c r="Q4" s="946"/>
      <c r="R4" s="946"/>
      <c r="S4" s="946"/>
      <c r="T4" s="946"/>
    </row>
    <row r="5" spans="1:20">
      <c r="A5" s="932"/>
      <c r="B5" s="932"/>
      <c r="C5" s="906"/>
      <c r="D5" s="906"/>
      <c r="E5" s="906"/>
      <c r="F5" s="906"/>
      <c r="G5" s="906"/>
      <c r="H5" s="906"/>
      <c r="I5" s="906"/>
      <c r="J5" s="906"/>
      <c r="K5" s="906"/>
      <c r="L5" s="906"/>
      <c r="M5" s="946"/>
      <c r="N5" s="946"/>
      <c r="O5" s="946"/>
      <c r="P5" s="946"/>
      <c r="Q5" s="946"/>
      <c r="R5" s="946"/>
      <c r="S5" s="946"/>
      <c r="T5" s="946"/>
    </row>
    <row r="6" spans="1:20" ht="15" customHeight="1">
      <c r="A6" s="932"/>
      <c r="B6" s="1330" t="s">
        <v>849</v>
      </c>
      <c r="C6" s="1422"/>
      <c r="D6" s="1422"/>
      <c r="E6" s="1422"/>
      <c r="F6" s="1422"/>
      <c r="G6" s="1422"/>
      <c r="H6" s="1422"/>
      <c r="I6" s="1422"/>
      <c r="J6" s="1422"/>
      <c r="K6" s="1422"/>
      <c r="L6" s="1422"/>
      <c r="M6" s="946"/>
      <c r="N6" s="946"/>
      <c r="O6" s="946"/>
      <c r="P6" s="946"/>
      <c r="Q6" s="946"/>
      <c r="R6" s="946"/>
      <c r="S6" s="946"/>
      <c r="T6" s="946"/>
    </row>
    <row r="7" spans="1:20" ht="15" customHeight="1">
      <c r="A7" s="932"/>
      <c r="B7" s="1149"/>
      <c r="C7" s="1144"/>
      <c r="D7" s="1144"/>
      <c r="E7" s="1144"/>
      <c r="F7" s="1144"/>
      <c r="G7" s="1144"/>
      <c r="H7" s="1144"/>
      <c r="I7" s="1144"/>
      <c r="J7" s="1144"/>
      <c r="K7" s="1144"/>
      <c r="L7" s="1144"/>
      <c r="M7" s="946"/>
      <c r="N7" s="946"/>
      <c r="O7" s="946"/>
      <c r="P7" s="946"/>
      <c r="Q7" s="946"/>
      <c r="R7" s="946"/>
      <c r="S7" s="946"/>
      <c r="T7" s="946"/>
    </row>
    <row r="8" spans="1:20" ht="15" customHeight="1">
      <c r="A8" s="932"/>
      <c r="B8" s="1330" t="s">
        <v>850</v>
      </c>
      <c r="C8" s="1422"/>
      <c r="D8" s="1422"/>
      <c r="E8" s="1422"/>
      <c r="F8" s="1422"/>
      <c r="G8" s="1422"/>
      <c r="H8" s="1422"/>
      <c r="I8" s="1422"/>
      <c r="J8" s="1422"/>
      <c r="K8" s="1422"/>
      <c r="L8" s="1422"/>
      <c r="M8" s="946"/>
      <c r="N8" s="946"/>
      <c r="O8" s="946"/>
      <c r="P8" s="946"/>
      <c r="Q8" s="946"/>
      <c r="R8" s="946"/>
      <c r="S8" s="946"/>
      <c r="T8" s="946"/>
    </row>
    <row r="9" spans="1:20">
      <c r="A9" s="932"/>
      <c r="B9" s="947"/>
      <c r="C9" s="947"/>
      <c r="D9" s="947"/>
      <c r="E9" s="947"/>
      <c r="F9" s="947"/>
      <c r="G9" s="947"/>
      <c r="H9" s="947"/>
      <c r="I9" s="947"/>
      <c r="J9" s="947"/>
      <c r="K9" s="947"/>
      <c r="L9" s="947"/>
      <c r="M9" s="946"/>
      <c r="N9" s="946"/>
      <c r="O9" s="946"/>
      <c r="P9" s="946"/>
      <c r="Q9" s="946"/>
      <c r="R9" s="946"/>
      <c r="S9" s="946"/>
      <c r="T9" s="946"/>
    </row>
    <row r="10" spans="1:20" ht="14.1" customHeight="1">
      <c r="A10" s="932"/>
      <c r="B10" s="1330" t="s">
        <v>766</v>
      </c>
      <c r="C10" s="1422"/>
      <c r="D10" s="1422"/>
      <c r="E10" s="1422"/>
      <c r="F10" s="1422"/>
      <c r="G10" s="1422"/>
      <c r="H10" s="1422"/>
      <c r="I10" s="1422"/>
      <c r="J10" s="1422"/>
      <c r="K10" s="1422"/>
      <c r="L10" s="1422"/>
      <c r="M10" s="946"/>
      <c r="N10" s="946"/>
      <c r="O10" s="946"/>
      <c r="P10" s="946"/>
      <c r="Q10" s="946"/>
      <c r="R10" s="946"/>
      <c r="S10" s="946"/>
      <c r="T10" s="946"/>
    </row>
    <row r="11" spans="1:20">
      <c r="A11" s="932"/>
      <c r="B11" s="932"/>
      <c r="C11" s="906"/>
      <c r="D11" s="906"/>
      <c r="E11" s="906"/>
      <c r="F11" s="906"/>
      <c r="G11" s="906"/>
      <c r="H11" s="906"/>
      <c r="I11" s="906"/>
      <c r="J11" s="906"/>
      <c r="K11" s="906"/>
      <c r="L11" s="906"/>
      <c r="M11" s="946"/>
      <c r="N11" s="946"/>
      <c r="O11" s="946"/>
      <c r="P11" s="946"/>
      <c r="Q11" s="946"/>
      <c r="R11" s="946"/>
      <c r="S11" s="946"/>
      <c r="T11" s="946"/>
    </row>
    <row r="12" spans="1:20">
      <c r="A12" s="662"/>
      <c r="B12" s="933">
        <f>A1+0.1</f>
        <v>14.1</v>
      </c>
      <c r="C12" s="930" t="s">
        <v>771</v>
      </c>
    </row>
    <row r="13" spans="1:20" s="934" customFormat="1">
      <c r="C13" s="935"/>
      <c r="D13" s="1421" t="s">
        <v>969</v>
      </c>
      <c r="E13" s="1421"/>
      <c r="F13" s="1421"/>
      <c r="G13" s="1421"/>
      <c r="H13" s="1421"/>
      <c r="I13" s="1421"/>
      <c r="J13" s="1421"/>
      <c r="K13" s="1421"/>
      <c r="L13" s="1421"/>
      <c r="M13" s="445"/>
      <c r="N13" s="445"/>
      <c r="O13" s="445"/>
      <c r="P13" s="445"/>
    </row>
    <row r="14" spans="1:20" s="934" customFormat="1" ht="12.75" customHeight="1">
      <c r="C14" s="935"/>
      <c r="D14" s="1419" t="s">
        <v>967</v>
      </c>
      <c r="E14" s="1415" t="s">
        <v>586</v>
      </c>
      <c r="F14" s="1415" t="s">
        <v>585</v>
      </c>
      <c r="G14" s="1415" t="s">
        <v>968</v>
      </c>
      <c r="H14" s="1155"/>
      <c r="I14" s="1419" t="s">
        <v>967</v>
      </c>
      <c r="J14" s="1415" t="s">
        <v>586</v>
      </c>
      <c r="K14" s="1415" t="s">
        <v>585</v>
      </c>
      <c r="L14" s="1415" t="s">
        <v>968</v>
      </c>
    </row>
    <row r="15" spans="1:20" s="934" customFormat="1">
      <c r="C15" s="935"/>
      <c r="D15" s="1420"/>
      <c r="E15" s="1416"/>
      <c r="F15" s="1416"/>
      <c r="G15" s="1416"/>
      <c r="H15" s="1156"/>
      <c r="I15" s="1420"/>
      <c r="J15" s="1416"/>
      <c r="K15" s="1416"/>
      <c r="L15" s="1416"/>
    </row>
    <row r="16" spans="1:20" s="934" customFormat="1">
      <c r="C16" s="935"/>
      <c r="D16" s="1420"/>
      <c r="E16" s="1416"/>
      <c r="F16" s="1416"/>
      <c r="G16" s="1416"/>
      <c r="H16" s="1156"/>
      <c r="I16" s="1420"/>
      <c r="J16" s="1416"/>
      <c r="K16" s="1416"/>
      <c r="L16" s="1416"/>
      <c r="M16" s="898"/>
      <c r="Q16" s="1151">
        <v>411999.35840000003</v>
      </c>
      <c r="R16" s="1151">
        <v>41199935.840000004</v>
      </c>
    </row>
    <row r="17" spans="3:18" s="934" customFormat="1" ht="16.5" customHeight="1">
      <c r="C17" s="935"/>
      <c r="D17" s="1417" t="s">
        <v>768</v>
      </c>
      <c r="E17" s="1417"/>
      <c r="F17" s="1417"/>
      <c r="G17" s="1417"/>
      <c r="H17" s="1157"/>
      <c r="I17" s="1417" t="s">
        <v>767</v>
      </c>
      <c r="J17" s="1417"/>
      <c r="K17" s="1417"/>
      <c r="L17" s="1417"/>
      <c r="M17" s="898"/>
      <c r="N17" s="1154">
        <v>34208</v>
      </c>
      <c r="O17" s="934">
        <f>N17*100</f>
        <v>3420800</v>
      </c>
      <c r="Q17" s="934">
        <v>63.8127</v>
      </c>
      <c r="R17" s="1151">
        <v>6381.27</v>
      </c>
    </row>
    <row r="18" spans="3:18" s="934" customFormat="1">
      <c r="C18" s="1161" t="s">
        <v>777</v>
      </c>
      <c r="D18" s="935"/>
      <c r="E18" s="935"/>
      <c r="F18" s="935"/>
      <c r="G18" s="935"/>
      <c r="H18" s="935"/>
      <c r="I18" s="935"/>
      <c r="J18" s="935"/>
      <c r="K18" s="935"/>
      <c r="L18" s="935"/>
      <c r="N18" s="934">
        <v>7.1136999999999997</v>
      </c>
      <c r="O18" s="934">
        <f t="shared" ref="O18:O95" si="0">N18*100</f>
        <v>711.37</v>
      </c>
      <c r="Q18" s="934">
        <v>80.779499999999999</v>
      </c>
      <c r="R18" s="1151">
        <v>8077.95</v>
      </c>
    </row>
    <row r="19" spans="3:18" s="934" customFormat="1">
      <c r="C19" s="1162" t="s">
        <v>943</v>
      </c>
      <c r="D19" s="935"/>
      <c r="E19" s="935"/>
      <c r="F19" s="935"/>
      <c r="G19" s="935"/>
      <c r="H19" s="935"/>
      <c r="I19" s="935"/>
      <c r="J19" s="935"/>
      <c r="K19" s="935"/>
      <c r="L19" s="935"/>
      <c r="R19" s="1151"/>
    </row>
    <row r="20" spans="3:18" s="934" customFormat="1">
      <c r="C20" s="1163" t="s">
        <v>901</v>
      </c>
      <c r="D20" s="1160">
        <v>77053</v>
      </c>
      <c r="E20" s="1160">
        <v>49</v>
      </c>
      <c r="F20" s="1160">
        <v>77090</v>
      </c>
      <c r="G20" s="1160">
        <f>+D20+E20-F20</f>
        <v>12</v>
      </c>
      <c r="H20" s="1160"/>
      <c r="I20" s="1160">
        <f>D20*BS!$H$34/1000</f>
        <v>7705.3</v>
      </c>
      <c r="J20" s="1160">
        <f>E20*BS!$F$34/1000</f>
        <v>4.9000000563046742</v>
      </c>
      <c r="K20" s="1160">
        <f>F20*BS!$F$34/1000</f>
        <v>7709.000088582191</v>
      </c>
      <c r="L20" s="1160">
        <f>G20*100/1000</f>
        <v>1.2</v>
      </c>
      <c r="M20" s="936"/>
      <c r="N20" s="936">
        <v>7.7736000000000001</v>
      </c>
      <c r="O20" s="934">
        <f t="shared" si="0"/>
        <v>777.36</v>
      </c>
      <c r="Q20" s="934">
        <v>101.5684</v>
      </c>
      <c r="R20" s="1151">
        <v>10156.84</v>
      </c>
    </row>
    <row r="21" spans="3:18" s="934" customFormat="1">
      <c r="C21" s="1163"/>
      <c r="D21" s="1160"/>
      <c r="E21" s="1160"/>
      <c r="F21" s="1160"/>
      <c r="G21" s="1160"/>
      <c r="H21" s="1160"/>
      <c r="I21" s="1160"/>
      <c r="J21" s="1160"/>
      <c r="K21" s="1160"/>
      <c r="L21" s="1160"/>
      <c r="M21" s="936"/>
      <c r="N21" s="936"/>
      <c r="R21" s="1151"/>
    </row>
    <row r="22" spans="3:18" s="934" customFormat="1" ht="14.4">
      <c r="C22" s="1158" t="s">
        <v>853</v>
      </c>
      <c r="D22" s="1160">
        <v>3</v>
      </c>
      <c r="E22" s="1141">
        <v>0</v>
      </c>
      <c r="F22" s="1160">
        <v>0</v>
      </c>
      <c r="G22" s="1160">
        <f>+D22+E22-F22</f>
        <v>3</v>
      </c>
      <c r="H22" s="1160"/>
      <c r="I22" s="1160">
        <v>1</v>
      </c>
      <c r="J22" s="1160">
        <f>E22*BS!$F$34/1000</f>
        <v>0</v>
      </c>
      <c r="K22" s="1160">
        <f>F22*BS!$F$34/1000</f>
        <v>0</v>
      </c>
      <c r="L22" s="1160">
        <f>I22+J22-K22</f>
        <v>1</v>
      </c>
      <c r="M22" s="936"/>
      <c r="N22" s="936"/>
      <c r="R22" s="1151"/>
    </row>
    <row r="23" spans="3:18" s="934" customFormat="1">
      <c r="C23" s="1163"/>
      <c r="D23" s="1160"/>
      <c r="E23" s="1160"/>
      <c r="F23" s="1160"/>
      <c r="G23" s="1160"/>
      <c r="H23" s="1160"/>
      <c r="I23" s="1160"/>
      <c r="J23" s="1160"/>
      <c r="K23" s="1160"/>
      <c r="L23" s="1160"/>
      <c r="M23" s="936"/>
      <c r="N23" s="936"/>
      <c r="R23" s="1151"/>
    </row>
    <row r="24" spans="3:18" s="934" customFormat="1">
      <c r="C24" s="935"/>
      <c r="D24" s="948"/>
      <c r="E24" s="948"/>
      <c r="F24" s="948"/>
      <c r="G24" s="948"/>
      <c r="H24" s="948"/>
      <c r="I24" s="948"/>
      <c r="J24" s="948"/>
      <c r="K24" s="948"/>
      <c r="L24" s="948"/>
      <c r="N24" s="934">
        <v>8.1416000000000004</v>
      </c>
      <c r="O24" s="934">
        <f t="shared" si="0"/>
        <v>814.16000000000008</v>
      </c>
      <c r="Q24" s="934">
        <v>89.9602</v>
      </c>
      <c r="R24" s="1151">
        <v>8996.02</v>
      </c>
    </row>
    <row r="25" spans="3:18" s="934" customFormat="1">
      <c r="C25" s="930" t="s">
        <v>851</v>
      </c>
      <c r="D25" s="1160">
        <v>887911.14390000002</v>
      </c>
      <c r="E25" s="608">
        <f>G25-D25</f>
        <v>1019991.1588999999</v>
      </c>
      <c r="F25" s="608">
        <v>0</v>
      </c>
      <c r="G25" s="608">
        <v>1907902.3027999999</v>
      </c>
      <c r="H25" s="659"/>
      <c r="I25" s="1160">
        <f>D25*BS!$H$34/1000</f>
        <v>88791.114390000002</v>
      </c>
      <c r="J25" s="1160">
        <f>E25*BS!$F$34/1000</f>
        <v>101999.11706204632</v>
      </c>
      <c r="K25" s="1160">
        <f>F25*BS!$F$34/1000</f>
        <v>0</v>
      </c>
      <c r="L25" s="1160">
        <f>I25+J25-K25</f>
        <v>190790.23145204631</v>
      </c>
      <c r="M25" s="1164"/>
      <c r="N25" s="934">
        <v>8.0767000000000007</v>
      </c>
      <c r="O25" s="934">
        <f t="shared" si="0"/>
        <v>807.67000000000007</v>
      </c>
      <c r="Q25" s="934">
        <v>88.973299999999995</v>
      </c>
      <c r="R25" s="1151">
        <v>8897.33</v>
      </c>
    </row>
    <row r="26" spans="3:18" s="934" customFormat="1">
      <c r="C26" s="930"/>
      <c r="D26" s="948"/>
      <c r="E26" s="935"/>
      <c r="F26" s="948"/>
      <c r="G26" s="948"/>
      <c r="H26" s="948"/>
      <c r="I26" s="948"/>
      <c r="J26" s="948"/>
      <c r="K26" s="948"/>
      <c r="L26" s="948"/>
      <c r="N26" s="934">
        <v>8.3702000000000005</v>
      </c>
      <c r="O26" s="934">
        <f t="shared" si="0"/>
        <v>837.0200000000001</v>
      </c>
      <c r="Q26" s="934">
        <v>90.546899999999994</v>
      </c>
      <c r="R26" s="1151">
        <v>9054.69</v>
      </c>
    </row>
    <row r="27" spans="3:18" s="934" customFormat="1">
      <c r="C27" s="935" t="s">
        <v>852</v>
      </c>
      <c r="D27" s="948"/>
      <c r="E27" s="948"/>
      <c r="F27" s="948"/>
      <c r="G27" s="948"/>
      <c r="H27" s="948"/>
      <c r="I27" s="948"/>
      <c r="J27" s="948"/>
      <c r="K27" s="948"/>
      <c r="L27" s="948"/>
      <c r="N27" s="934">
        <v>7.4615</v>
      </c>
      <c r="O27" s="934">
        <f t="shared" si="0"/>
        <v>746.15</v>
      </c>
      <c r="Q27" s="934">
        <v>88.235799999999998</v>
      </c>
      <c r="R27" s="1151">
        <v>8823.58</v>
      </c>
    </row>
    <row r="28" spans="3:18" s="934" customFormat="1">
      <c r="C28" s="935"/>
      <c r="D28" s="948"/>
      <c r="E28" s="948"/>
      <c r="F28" s="948"/>
      <c r="G28" s="948"/>
      <c r="H28" s="948"/>
      <c r="I28" s="948"/>
      <c r="J28" s="948"/>
      <c r="K28" s="948"/>
      <c r="L28" s="948"/>
      <c r="R28" s="1151"/>
    </row>
    <row r="29" spans="3:18" s="934" customFormat="1">
      <c r="C29" s="935"/>
      <c r="D29" s="1421" t="s">
        <v>913</v>
      </c>
      <c r="E29" s="1421"/>
      <c r="F29" s="1421"/>
      <c r="G29" s="1421"/>
      <c r="H29" s="1421"/>
      <c r="I29" s="1421"/>
      <c r="J29" s="1421"/>
      <c r="K29" s="1421"/>
      <c r="L29" s="1421"/>
      <c r="R29" s="1151"/>
    </row>
    <row r="30" spans="3:18" s="934" customFormat="1" ht="15" customHeight="1">
      <c r="C30" s="935"/>
      <c r="D30" s="1419" t="s">
        <v>911</v>
      </c>
      <c r="E30" s="1415" t="s">
        <v>586</v>
      </c>
      <c r="F30" s="1415" t="s">
        <v>585</v>
      </c>
      <c r="G30" s="1415" t="s">
        <v>912</v>
      </c>
      <c r="H30" s="1171"/>
      <c r="I30" s="1419" t="s">
        <v>911</v>
      </c>
      <c r="J30" s="1415" t="s">
        <v>586</v>
      </c>
      <c r="K30" s="1415" t="s">
        <v>585</v>
      </c>
      <c r="L30" s="1415" t="s">
        <v>912</v>
      </c>
      <c r="R30" s="1151"/>
    </row>
    <row r="31" spans="3:18" s="934" customFormat="1">
      <c r="C31" s="935"/>
      <c r="D31" s="1420"/>
      <c r="E31" s="1416"/>
      <c r="F31" s="1416"/>
      <c r="G31" s="1416"/>
      <c r="H31" s="1172"/>
      <c r="I31" s="1420"/>
      <c r="J31" s="1416"/>
      <c r="K31" s="1416"/>
      <c r="L31" s="1416"/>
      <c r="R31" s="1151"/>
    </row>
    <row r="32" spans="3:18" s="934" customFormat="1">
      <c r="C32" s="935"/>
      <c r="D32" s="1420"/>
      <c r="E32" s="1416"/>
      <c r="F32" s="1416"/>
      <c r="G32" s="1416"/>
      <c r="H32" s="1172"/>
      <c r="I32" s="1420"/>
      <c r="J32" s="1416"/>
      <c r="K32" s="1416"/>
      <c r="L32" s="1416"/>
      <c r="R32" s="1151"/>
    </row>
    <row r="33" spans="3:18" s="934" customFormat="1">
      <c r="C33" s="935"/>
      <c r="D33" s="1417" t="s">
        <v>768</v>
      </c>
      <c r="E33" s="1417"/>
      <c r="F33" s="1417"/>
      <c r="G33" s="1417"/>
      <c r="H33" s="1173"/>
      <c r="I33" s="1417" t="s">
        <v>767</v>
      </c>
      <c r="J33" s="1417"/>
      <c r="K33" s="1417"/>
      <c r="L33" s="1417"/>
      <c r="R33" s="1151"/>
    </row>
    <row r="34" spans="3:18" s="934" customFormat="1">
      <c r="C34" s="1158" t="s">
        <v>769</v>
      </c>
      <c r="D34" s="935"/>
      <c r="E34" s="935"/>
      <c r="F34" s="935"/>
      <c r="G34" s="935"/>
      <c r="H34" s="935"/>
      <c r="I34" s="935"/>
      <c r="J34" s="935"/>
      <c r="K34" s="935"/>
      <c r="L34" s="935"/>
      <c r="R34" s="1151"/>
    </row>
    <row r="35" spans="3:18" s="934" customFormat="1">
      <c r="C35" s="1159" t="s">
        <v>770</v>
      </c>
      <c r="D35" s="1160">
        <v>0</v>
      </c>
      <c r="E35" s="1160">
        <v>3502354</v>
      </c>
      <c r="F35" s="1160">
        <f>E35</f>
        <v>3502354</v>
      </c>
      <c r="G35" s="1160">
        <v>0</v>
      </c>
      <c r="H35" s="1160"/>
      <c r="I35" s="1160">
        <f>D35*BS!$H$34/1000</f>
        <v>0</v>
      </c>
      <c r="J35" s="1160">
        <f>E35*BS!$F$34/1000</f>
        <v>350235.4040244674</v>
      </c>
      <c r="K35" s="1160">
        <f>F35*BS!$F$34/1000</f>
        <v>350235.4040244674</v>
      </c>
      <c r="L35" s="1160">
        <f>I35+J35-K35</f>
        <v>0</v>
      </c>
      <c r="R35" s="1151"/>
    </row>
    <row r="36" spans="3:18" s="934" customFormat="1">
      <c r="C36" s="935"/>
      <c r="D36" s="935"/>
      <c r="E36" s="935"/>
      <c r="F36" s="935"/>
      <c r="G36" s="935"/>
      <c r="H36" s="935"/>
      <c r="I36" s="935"/>
      <c r="J36" s="935"/>
      <c r="K36" s="935"/>
      <c r="L36" s="935"/>
      <c r="R36" s="1151"/>
    </row>
    <row r="37" spans="3:18" s="934" customFormat="1">
      <c r="C37" s="1161" t="s">
        <v>777</v>
      </c>
      <c r="D37" s="935"/>
      <c r="E37" s="935"/>
      <c r="F37" s="935"/>
      <c r="G37" s="935"/>
      <c r="H37" s="935"/>
      <c r="I37" s="935"/>
      <c r="J37" s="935"/>
      <c r="K37" s="935"/>
      <c r="L37" s="935"/>
      <c r="R37" s="1151"/>
    </row>
    <row r="38" spans="3:18" s="934" customFormat="1">
      <c r="C38" s="1162" t="s">
        <v>902</v>
      </c>
      <c r="D38" s="935"/>
      <c r="E38" s="935"/>
      <c r="F38" s="935"/>
      <c r="G38" s="935"/>
      <c r="H38" s="935"/>
      <c r="I38" s="935"/>
      <c r="J38" s="935"/>
      <c r="K38" s="935"/>
      <c r="L38" s="935"/>
      <c r="R38" s="1151"/>
    </row>
    <row r="39" spans="3:18" s="934" customFormat="1">
      <c r="C39" s="1163" t="s">
        <v>901</v>
      </c>
      <c r="D39" s="1160">
        <v>27768</v>
      </c>
      <c r="E39" s="1160">
        <v>426.08800000000002</v>
      </c>
      <c r="F39" s="1160"/>
      <c r="G39" s="1160">
        <f>+D39+E39-F39</f>
        <v>28194.088</v>
      </c>
      <c r="H39" s="1160"/>
      <c r="I39" s="1160">
        <f>D39*BS!$H$34/1000</f>
        <v>2776.8</v>
      </c>
      <c r="J39" s="1160">
        <f>E39*BS!$F$34/1000</f>
        <v>42.608800489607063</v>
      </c>
      <c r="K39" s="1160">
        <f>F39*BS!$F$34/1000</f>
        <v>0</v>
      </c>
      <c r="L39" s="1160">
        <f>I39+J39-K39</f>
        <v>2819.4088004896071</v>
      </c>
      <c r="R39" s="1151"/>
    </row>
    <row r="40" spans="3:18" s="934" customFormat="1">
      <c r="C40" s="1162" t="s">
        <v>916</v>
      </c>
      <c r="D40" s="1160">
        <v>54220</v>
      </c>
      <c r="E40" s="1160">
        <v>760.99400000000003</v>
      </c>
      <c r="F40" s="1160"/>
      <c r="G40" s="1160">
        <f>+D40+E40-F40</f>
        <v>54980.993999999999</v>
      </c>
      <c r="H40" s="1160"/>
      <c r="I40" s="1160">
        <f>D40*BS!$H$34/1000</f>
        <v>5422</v>
      </c>
      <c r="J40" s="1160">
        <f>E40*BS!$F$34/1000</f>
        <v>76.099400874439169</v>
      </c>
      <c r="K40" s="1160">
        <f>F40*BS!$F$34/1000</f>
        <v>0</v>
      </c>
      <c r="L40" s="1160">
        <f>I40+J40-K40</f>
        <v>5498.0994008744392</v>
      </c>
      <c r="R40" s="1151"/>
    </row>
    <row r="41" spans="3:18" s="934" customFormat="1">
      <c r="C41" s="1162" t="s">
        <v>943</v>
      </c>
      <c r="D41" s="1160">
        <v>69448</v>
      </c>
      <c r="E41" s="1160">
        <v>11.259</v>
      </c>
      <c r="F41" s="1160">
        <v>69459.199999999997</v>
      </c>
      <c r="G41" s="1160">
        <f>+D41+E41-F41</f>
        <v>5.9000000008381903E-2</v>
      </c>
      <c r="H41" s="1160"/>
      <c r="I41" s="1160">
        <f>D41*BS!$H$34/1000</f>
        <v>6944.8</v>
      </c>
      <c r="J41" s="1160">
        <f>E41*BS!$F$34/1000</f>
        <v>1.1259000129374352</v>
      </c>
      <c r="K41" s="1160">
        <f>F41*BS!$F$34/1000</f>
        <v>6945.9200798138299</v>
      </c>
      <c r="L41" s="1160">
        <f>I41+J41-K41</f>
        <v>5.820199107802182E-3</v>
      </c>
      <c r="R41" s="1151"/>
    </row>
    <row r="42" spans="3:18" s="934" customFormat="1">
      <c r="C42" s="1162" t="s">
        <v>944</v>
      </c>
      <c r="D42" s="1160">
        <v>0</v>
      </c>
      <c r="E42" s="1160">
        <v>2254759.037</v>
      </c>
      <c r="F42" s="1160">
        <v>2254759.037</v>
      </c>
      <c r="G42" s="1160">
        <f>+D42+E42-F42</f>
        <v>0</v>
      </c>
      <c r="H42" s="1160"/>
      <c r="I42" s="1160">
        <f>D42*BS!$H$34/1000</f>
        <v>0</v>
      </c>
      <c r="J42" s="1160">
        <f>E42*BS!$F$34/1000</f>
        <v>225475.90629088721</v>
      </c>
      <c r="K42" s="1160">
        <f>F42*BS!$F$34/1000</f>
        <v>225475.90629088721</v>
      </c>
      <c r="L42" s="1160">
        <f>I42+J42-K42</f>
        <v>0</v>
      </c>
      <c r="R42" s="1151"/>
    </row>
    <row r="43" spans="3:18" s="934" customFormat="1">
      <c r="C43" s="1163"/>
      <c r="D43" s="1160"/>
      <c r="E43" s="1160"/>
      <c r="F43" s="1160"/>
      <c r="G43" s="1160"/>
      <c r="H43" s="1160"/>
      <c r="I43" s="1160"/>
      <c r="J43" s="1160"/>
      <c r="K43" s="1160"/>
      <c r="L43" s="1160"/>
      <c r="R43" s="1151"/>
    </row>
    <row r="44" spans="3:18" s="934" customFormat="1" ht="14.4">
      <c r="C44" s="1158" t="s">
        <v>853</v>
      </c>
      <c r="D44" s="1160">
        <v>3</v>
      </c>
      <c r="E44" s="1141">
        <v>0</v>
      </c>
      <c r="F44" s="1160">
        <v>0</v>
      </c>
      <c r="G44" s="1160">
        <f>+D44+E44-F44</f>
        <v>3</v>
      </c>
      <c r="H44" s="1160"/>
      <c r="I44" s="1160">
        <v>1</v>
      </c>
      <c r="J44" s="1160">
        <f>E44*BS!$F$34/1000</f>
        <v>0</v>
      </c>
      <c r="K44" s="1160">
        <f>F44*BS!$F$34/1000</f>
        <v>0</v>
      </c>
      <c r="L44" s="1160">
        <f>I44+J44-K44</f>
        <v>1</v>
      </c>
      <c r="R44" s="1151"/>
    </row>
    <row r="45" spans="3:18" s="934" customFormat="1">
      <c r="C45" s="1163"/>
      <c r="D45" s="1160"/>
      <c r="E45" s="1160"/>
      <c r="F45" s="1160"/>
      <c r="G45" s="1160"/>
      <c r="H45" s="1160"/>
      <c r="I45" s="1160"/>
      <c r="J45" s="1160"/>
      <c r="K45" s="1160"/>
      <c r="L45" s="1160"/>
      <c r="R45" s="1151"/>
    </row>
    <row r="46" spans="3:18" s="934" customFormat="1">
      <c r="C46" s="1158" t="s">
        <v>854</v>
      </c>
      <c r="D46" s="1160">
        <v>39488</v>
      </c>
      <c r="E46" s="1160">
        <v>373498.42200000002</v>
      </c>
      <c r="F46" s="1160">
        <v>371606.94500000001</v>
      </c>
      <c r="G46" s="1160">
        <f>+D46+E46-F46</f>
        <v>41379.477000000014</v>
      </c>
      <c r="H46" s="1160"/>
      <c r="I46" s="1160">
        <f>D46*BS!$H$34/1000</f>
        <v>3948.8</v>
      </c>
      <c r="J46" s="1160">
        <f>E46*BS!$F$34/1000</f>
        <v>37349.8426291777</v>
      </c>
      <c r="K46" s="1160">
        <f>F46*BS!$F$34/1000</f>
        <v>37160.694927004246</v>
      </c>
      <c r="L46" s="1160">
        <f>I46+J46-K46</f>
        <v>4137.9477021734565</v>
      </c>
      <c r="R46" s="1151"/>
    </row>
    <row r="47" spans="3:18" s="934" customFormat="1">
      <c r="C47" s="935"/>
      <c r="D47" s="948"/>
      <c r="E47" s="948"/>
      <c r="F47" s="948"/>
      <c r="G47" s="948"/>
      <c r="H47" s="948"/>
      <c r="I47" s="948"/>
      <c r="J47" s="948"/>
      <c r="K47" s="948"/>
      <c r="L47" s="948"/>
      <c r="R47" s="1151"/>
    </row>
    <row r="48" spans="3:18" s="934" customFormat="1">
      <c r="C48" s="930" t="s">
        <v>851</v>
      </c>
      <c r="D48" s="1160">
        <v>10175921</v>
      </c>
      <c r="E48" s="608">
        <v>144011.00039999996</v>
      </c>
      <c r="F48" s="608">
        <v>65000</v>
      </c>
      <c r="G48" s="608">
        <f>D48+E48-F48</f>
        <v>10254932.000399999</v>
      </c>
      <c r="H48" s="659"/>
      <c r="I48" s="1160">
        <f>D48*BS!$H$34/1000</f>
        <v>1017592.1</v>
      </c>
      <c r="J48" s="1160">
        <f>E48*BS!$F$34/1000</f>
        <v>14401.100205479435</v>
      </c>
      <c r="K48" s="1160">
        <f>F48*BS!$F$34/1000</f>
        <v>6500.0000746898741</v>
      </c>
      <c r="L48" s="1160">
        <f>I48+J48-K48</f>
        <v>1025493.2001307895</v>
      </c>
      <c r="R48" s="1151"/>
    </row>
    <row r="49" spans="1:18" s="934" customFormat="1">
      <c r="C49" s="935"/>
      <c r="D49" s="608"/>
      <c r="E49" s="608"/>
      <c r="F49" s="608"/>
      <c r="G49" s="608"/>
      <c r="H49" s="608"/>
      <c r="I49" s="608"/>
      <c r="J49" s="608"/>
      <c r="K49" s="608"/>
      <c r="L49" s="608"/>
      <c r="R49" s="1151"/>
    </row>
    <row r="50" spans="1:18">
      <c r="K50" s="1418" t="s">
        <v>733</v>
      </c>
      <c r="L50" s="1418"/>
      <c r="N50" s="662">
        <v>7.4569000000000001</v>
      </c>
      <c r="O50" s="934">
        <f t="shared" si="0"/>
        <v>745.69</v>
      </c>
      <c r="Q50" s="662">
        <v>77.990899999999996</v>
      </c>
      <c r="R50" s="1152">
        <v>7799.09</v>
      </c>
    </row>
    <row r="51" spans="1:18" ht="14.25" customHeight="1">
      <c r="A51" s="938"/>
      <c r="B51" s="938"/>
      <c r="C51" s="939"/>
      <c r="D51" s="939"/>
      <c r="E51" s="939"/>
      <c r="F51" s="939"/>
      <c r="G51" s="939"/>
      <c r="H51" s="939"/>
      <c r="I51" s="939"/>
      <c r="J51" s="939"/>
      <c r="K51" s="1138" t="s">
        <v>875</v>
      </c>
      <c r="L51" s="949" t="str">
        <f>IS!F5</f>
        <v>September 30,</v>
      </c>
      <c r="N51" s="662">
        <v>6.1599000000000004</v>
      </c>
      <c r="O51" s="934">
        <f t="shared" si="0"/>
        <v>615.99</v>
      </c>
      <c r="Q51" s="662">
        <v>105.5365</v>
      </c>
      <c r="R51" s="1152">
        <v>10553.65</v>
      </c>
    </row>
    <row r="52" spans="1:18" ht="14.25" customHeight="1">
      <c r="A52" s="938"/>
      <c r="B52" s="938"/>
      <c r="C52" s="939"/>
      <c r="D52" s="939"/>
      <c r="E52" s="939"/>
      <c r="F52" s="939"/>
      <c r="G52" s="939"/>
      <c r="H52" s="939"/>
      <c r="I52" s="939"/>
      <c r="J52" s="939"/>
      <c r="K52" s="523">
        <v>2021</v>
      </c>
      <c r="L52" s="1137" t="str">
        <f>IS!H6</f>
        <v>2020</v>
      </c>
      <c r="N52" s="662">
        <v>7.5171999999999999</v>
      </c>
      <c r="O52" s="934">
        <f t="shared" si="0"/>
        <v>751.72</v>
      </c>
      <c r="Q52" s="662">
        <v>90.472999999999999</v>
      </c>
      <c r="R52" s="1152">
        <v>9047.2999999999993</v>
      </c>
    </row>
    <row r="53" spans="1:18">
      <c r="A53" s="922"/>
      <c r="B53" s="922"/>
      <c r="C53" s="939"/>
      <c r="D53" s="939"/>
      <c r="E53" s="939"/>
      <c r="F53" s="939"/>
      <c r="G53" s="939"/>
      <c r="H53" s="939"/>
      <c r="I53" s="939"/>
      <c r="J53" s="939"/>
      <c r="K53" s="1328" t="s">
        <v>751</v>
      </c>
      <c r="L53" s="1328"/>
      <c r="N53" s="662">
        <v>8.3826000000000001</v>
      </c>
      <c r="O53" s="934">
        <f t="shared" si="0"/>
        <v>838.26</v>
      </c>
      <c r="Q53" s="662">
        <v>87.566299999999998</v>
      </c>
      <c r="R53" s="1152">
        <v>8756.6299999999992</v>
      </c>
    </row>
    <row r="54" spans="1:18">
      <c r="A54" s="662"/>
      <c r="B54" s="1145">
        <f>B12+0.1</f>
        <v>14.2</v>
      </c>
      <c r="C54" s="940" t="s">
        <v>775</v>
      </c>
      <c r="D54" s="939"/>
      <c r="E54" s="939"/>
      <c r="F54" s="939"/>
      <c r="G54" s="939"/>
      <c r="H54" s="939"/>
      <c r="I54" s="939"/>
      <c r="J54" s="939"/>
      <c r="K54" s="641"/>
      <c r="L54" s="939"/>
      <c r="N54" s="662">
        <v>8.5797000000000008</v>
      </c>
      <c r="O54" s="934">
        <f t="shared" si="0"/>
        <v>857.97</v>
      </c>
      <c r="Q54" s="662">
        <v>87.122799999999998</v>
      </c>
      <c r="R54" s="1152">
        <v>8712.2800000000007</v>
      </c>
    </row>
    <row r="55" spans="1:18">
      <c r="A55" s="922"/>
      <c r="B55" s="922"/>
      <c r="C55" s="647"/>
      <c r="D55" s="939"/>
      <c r="E55" s="939"/>
      <c r="F55" s="939"/>
      <c r="G55" s="939"/>
      <c r="H55" s="939"/>
      <c r="I55" s="939"/>
      <c r="J55" s="939"/>
      <c r="K55" s="641"/>
      <c r="L55" s="939"/>
      <c r="N55" s="662">
        <v>7.7983000000000002</v>
      </c>
      <c r="O55" s="934">
        <f t="shared" si="0"/>
        <v>779.83</v>
      </c>
      <c r="Q55" s="662">
        <v>83.224299999999999</v>
      </c>
      <c r="R55" s="1152">
        <v>8322.43</v>
      </c>
    </row>
    <row r="56" spans="1:18">
      <c r="A56" s="922"/>
      <c r="B56" s="922"/>
      <c r="C56" s="593" t="s">
        <v>772</v>
      </c>
      <c r="D56" s="939"/>
      <c r="E56" s="939"/>
      <c r="F56" s="939"/>
      <c r="G56" s="939"/>
      <c r="H56" s="939"/>
      <c r="I56" s="939"/>
      <c r="J56" s="939"/>
      <c r="K56" s="641"/>
      <c r="L56" s="939"/>
      <c r="N56" s="662">
        <v>7.7956000000000003</v>
      </c>
      <c r="O56" s="934">
        <f t="shared" si="0"/>
        <v>779.56000000000006</v>
      </c>
      <c r="Q56" s="662">
        <v>76.040000000000006</v>
      </c>
      <c r="R56" s="1153">
        <v>7604</v>
      </c>
    </row>
    <row r="57" spans="1:18">
      <c r="A57" s="922"/>
      <c r="B57" s="922"/>
      <c r="C57" s="533" t="s">
        <v>773</v>
      </c>
      <c r="D57" s="939"/>
      <c r="E57" s="939"/>
      <c r="F57" s="939"/>
      <c r="G57" s="939"/>
      <c r="H57" s="939"/>
      <c r="I57" s="939"/>
      <c r="J57" s="939"/>
      <c r="K57" s="941">
        <f>IS!F15+IS!F16</f>
        <v>1711.3429799999999</v>
      </c>
      <c r="L57" s="1178">
        <v>2082.2049999999999</v>
      </c>
      <c r="M57" s="662">
        <f>L57/1.13</f>
        <v>1842.6592920353983</v>
      </c>
      <c r="N57" s="662">
        <v>9.8064999999999998</v>
      </c>
      <c r="O57" s="934">
        <f t="shared" si="0"/>
        <v>980.65</v>
      </c>
      <c r="Q57" s="662">
        <v>76.002499999999998</v>
      </c>
      <c r="R57" s="1152">
        <v>7600.25</v>
      </c>
    </row>
    <row r="58" spans="1:18">
      <c r="A58" s="922"/>
      <c r="B58" s="922"/>
      <c r="C58" s="533" t="s">
        <v>880</v>
      </c>
      <c r="D58" s="939"/>
      <c r="E58" s="939"/>
      <c r="F58" s="939"/>
      <c r="G58" s="939"/>
      <c r="H58" s="939"/>
      <c r="I58" s="939"/>
      <c r="J58" s="939"/>
      <c r="K58" s="941">
        <f>'DDF TB'!C61</f>
        <v>187.12455000000003</v>
      </c>
      <c r="L58" s="1178">
        <v>737.06405000000007</v>
      </c>
      <c r="O58" s="934"/>
      <c r="R58" s="1152"/>
    </row>
    <row r="59" spans="1:18">
      <c r="A59" s="922"/>
      <c r="B59" s="922"/>
      <c r="C59" s="533" t="s">
        <v>881</v>
      </c>
      <c r="D59" s="939"/>
      <c r="E59" s="939"/>
      <c r="F59" s="939"/>
      <c r="G59" s="939"/>
      <c r="H59" s="939"/>
      <c r="I59" s="939"/>
      <c r="J59" s="939"/>
      <c r="K59" s="941">
        <f>'DDF TB'!C62</f>
        <v>0</v>
      </c>
      <c r="L59" s="1178">
        <v>2586.81817</v>
      </c>
      <c r="O59" s="934"/>
      <c r="R59" s="1152"/>
    </row>
    <row r="60" spans="1:18">
      <c r="A60" s="922"/>
      <c r="B60" s="922"/>
      <c r="C60" s="533"/>
      <c r="D60" s="939"/>
      <c r="E60" s="939"/>
      <c r="F60" s="939"/>
      <c r="G60" s="939"/>
      <c r="H60" s="939"/>
      <c r="I60" s="939"/>
      <c r="J60" s="939"/>
      <c r="K60" s="941"/>
      <c r="L60" s="1178"/>
      <c r="O60" s="934"/>
      <c r="R60" s="1152"/>
    </row>
    <row r="61" spans="1:18">
      <c r="A61" s="922"/>
      <c r="B61" s="922"/>
      <c r="C61" s="533"/>
      <c r="D61" s="939"/>
      <c r="E61" s="939"/>
      <c r="F61" s="939"/>
      <c r="G61" s="939"/>
      <c r="H61" s="939"/>
      <c r="I61" s="939"/>
      <c r="J61" s="939"/>
      <c r="K61" s="941"/>
      <c r="L61" s="1178"/>
      <c r="O61" s="934"/>
      <c r="R61" s="1152"/>
    </row>
    <row r="62" spans="1:18">
      <c r="A62" s="922"/>
      <c r="B62" s="922"/>
      <c r="C62" s="1206"/>
      <c r="D62" s="939"/>
      <c r="E62" s="939"/>
      <c r="F62" s="939"/>
      <c r="G62" s="939"/>
      <c r="H62" s="939"/>
      <c r="I62" s="939"/>
      <c r="J62" s="939"/>
      <c r="K62" s="636"/>
      <c r="L62" s="939"/>
      <c r="O62" s="934"/>
      <c r="R62" s="1152"/>
    </row>
    <row r="63" spans="1:18">
      <c r="A63" s="922"/>
      <c r="B63" s="922"/>
      <c r="C63" s="939"/>
      <c r="D63" s="939"/>
      <c r="E63" s="939"/>
      <c r="F63" s="939"/>
      <c r="G63" s="939"/>
      <c r="H63" s="939"/>
      <c r="I63" s="939"/>
      <c r="K63" s="592" t="s">
        <v>733</v>
      </c>
      <c r="L63" s="592" t="s">
        <v>734</v>
      </c>
      <c r="N63" s="662">
        <v>8.5916999999999994</v>
      </c>
      <c r="O63" s="934">
        <f t="shared" si="0"/>
        <v>859.17</v>
      </c>
      <c r="Q63" s="662">
        <v>89.603999999999999</v>
      </c>
      <c r="R63" s="1152">
        <v>8960.4</v>
      </c>
    </row>
    <row r="64" spans="1:18">
      <c r="A64" s="714"/>
      <c r="B64" s="714"/>
      <c r="C64" s="939"/>
      <c r="D64" s="939"/>
      <c r="E64" s="939"/>
      <c r="F64" s="939"/>
      <c r="G64" s="939"/>
      <c r="H64" s="939"/>
      <c r="I64" s="939"/>
      <c r="K64" s="1138" t="str">
        <f>L51</f>
        <v>September 30,</v>
      </c>
      <c r="L64" s="521" t="s">
        <v>735</v>
      </c>
      <c r="N64" s="662">
        <v>8.7430000000000003</v>
      </c>
      <c r="O64" s="934">
        <f t="shared" si="0"/>
        <v>874.30000000000007</v>
      </c>
      <c r="Q64" s="662">
        <v>88.759</v>
      </c>
      <c r="R64" s="1152">
        <v>8875.9</v>
      </c>
    </row>
    <row r="65" spans="1:18">
      <c r="A65" s="942"/>
      <c r="B65" s="942"/>
      <c r="C65" s="939"/>
      <c r="D65" s="939"/>
      <c r="E65" s="939"/>
      <c r="F65" s="939"/>
      <c r="G65" s="939"/>
      <c r="H65" s="939"/>
      <c r="I65" s="939"/>
      <c r="K65" s="523">
        <f>K52</f>
        <v>2021</v>
      </c>
      <c r="L65" s="523">
        <v>2021</v>
      </c>
      <c r="N65" s="662">
        <v>8.52</v>
      </c>
      <c r="O65" s="934">
        <f t="shared" si="0"/>
        <v>852</v>
      </c>
      <c r="Q65" s="662">
        <v>87.249300000000005</v>
      </c>
      <c r="R65" s="1152">
        <v>8724.93</v>
      </c>
    </row>
    <row r="66" spans="1:18">
      <c r="A66" s="943"/>
      <c r="B66" s="1146">
        <f>B54+0.1</f>
        <v>14.299999999999999</v>
      </c>
      <c r="C66" s="944" t="s">
        <v>774</v>
      </c>
      <c r="D66" s="939"/>
      <c r="E66" s="939"/>
      <c r="F66" s="939"/>
      <c r="G66" s="939"/>
      <c r="H66" s="939"/>
      <c r="I66" s="939"/>
      <c r="K66" s="1328" t="s">
        <v>751</v>
      </c>
      <c r="L66" s="1328"/>
      <c r="N66" s="662">
        <v>7.5312999999999999</v>
      </c>
      <c r="O66" s="934">
        <f t="shared" si="0"/>
        <v>753.13</v>
      </c>
      <c r="Q66" s="662">
        <v>87.991200000000006</v>
      </c>
      <c r="R66" s="1152">
        <v>8799.1200000000008</v>
      </c>
    </row>
    <row r="67" spans="1:18">
      <c r="A67" s="942"/>
      <c r="B67" s="942"/>
      <c r="C67" s="939"/>
      <c r="D67" s="939"/>
      <c r="E67" s="939"/>
      <c r="F67" s="939"/>
      <c r="G67" s="939"/>
      <c r="H67" s="939"/>
      <c r="I67" s="939"/>
      <c r="J67" s="939"/>
      <c r="K67" s="939"/>
      <c r="L67" s="939"/>
      <c r="N67" s="662">
        <v>7.5250000000000004</v>
      </c>
      <c r="O67" s="934">
        <f t="shared" si="0"/>
        <v>752.5</v>
      </c>
      <c r="Q67" s="662">
        <v>80.217799999999997</v>
      </c>
      <c r="R67" s="1152">
        <v>8021.78</v>
      </c>
    </row>
    <row r="68" spans="1:18">
      <c r="A68" s="942"/>
      <c r="B68" s="942"/>
      <c r="C68" s="593" t="s">
        <v>772</v>
      </c>
      <c r="D68" s="939"/>
      <c r="E68" s="939"/>
      <c r="F68" s="939"/>
      <c r="G68" s="939"/>
      <c r="H68" s="939"/>
      <c r="I68" s="939"/>
      <c r="J68" s="939"/>
      <c r="K68" s="939"/>
      <c r="L68" s="939"/>
      <c r="N68" s="662">
        <v>10.1927</v>
      </c>
      <c r="O68" s="934">
        <f t="shared" si="0"/>
        <v>1019.27</v>
      </c>
      <c r="Q68" s="662">
        <v>80.181899999999999</v>
      </c>
      <c r="R68" s="1152">
        <v>8018.19</v>
      </c>
    </row>
    <row r="69" spans="1:18">
      <c r="A69" s="662"/>
      <c r="B69" s="662"/>
      <c r="C69" s="939" t="s">
        <v>401</v>
      </c>
      <c r="D69" s="939"/>
      <c r="E69" s="939"/>
      <c r="F69" s="939"/>
      <c r="G69" s="939"/>
      <c r="H69" s="939"/>
      <c r="I69" s="939"/>
      <c r="J69" s="939"/>
      <c r="K69" s="896">
        <f>'DDF TB'!D37</f>
        <v>621.68062999999995</v>
      </c>
      <c r="L69" s="868">
        <v>384</v>
      </c>
      <c r="N69" s="662">
        <v>8.7384000000000004</v>
      </c>
      <c r="O69" s="934">
        <f t="shared" si="0"/>
        <v>873.84</v>
      </c>
      <c r="Q69" s="662">
        <v>102.77030000000001</v>
      </c>
      <c r="R69" s="1152">
        <v>10277.030000000001</v>
      </c>
    </row>
    <row r="70" spans="1:18">
      <c r="A70" s="942"/>
      <c r="B70" s="942"/>
      <c r="C70" s="939" t="s">
        <v>776</v>
      </c>
      <c r="D70" s="939"/>
      <c r="E70" s="939"/>
      <c r="F70" s="939"/>
      <c r="G70" s="939"/>
      <c r="H70" s="939"/>
      <c r="I70" s="939"/>
      <c r="J70" s="939"/>
      <c r="K70" s="896">
        <f>'DDF TB'!D38</f>
        <v>80.81871000000001</v>
      </c>
      <c r="L70" s="868">
        <v>50</v>
      </c>
      <c r="N70" s="662">
        <v>8.4565999999999999</v>
      </c>
      <c r="O70" s="934">
        <f t="shared" si="0"/>
        <v>845.66</v>
      </c>
      <c r="Q70" s="662">
        <v>89.8142</v>
      </c>
      <c r="R70" s="1152">
        <v>8981.42</v>
      </c>
    </row>
    <row r="71" spans="1:18">
      <c r="A71" s="942"/>
      <c r="B71" s="942"/>
      <c r="C71" s="1206" t="s">
        <v>937</v>
      </c>
      <c r="D71" s="939"/>
      <c r="E71" s="939"/>
      <c r="F71" s="939"/>
      <c r="G71" s="939"/>
      <c r="H71" s="939"/>
      <c r="I71" s="939"/>
      <c r="J71" s="939"/>
      <c r="K71" s="896">
        <v>0</v>
      </c>
      <c r="L71" s="868">
        <v>0</v>
      </c>
      <c r="O71" s="934"/>
      <c r="R71" s="1152"/>
    </row>
    <row r="72" spans="1:18">
      <c r="A72" s="942"/>
      <c r="B72" s="942"/>
      <c r="C72" s="1206" t="s">
        <v>945</v>
      </c>
      <c r="D72" s="939"/>
      <c r="E72" s="939"/>
      <c r="F72" s="939"/>
      <c r="G72" s="939"/>
      <c r="H72" s="939"/>
      <c r="I72" s="939"/>
      <c r="J72" s="939"/>
      <c r="K72" s="896">
        <v>0</v>
      </c>
      <c r="L72" s="868">
        <v>0</v>
      </c>
      <c r="O72" s="934"/>
      <c r="R72" s="1152"/>
    </row>
    <row r="73" spans="1:18">
      <c r="A73" s="942"/>
      <c r="B73" s="942"/>
      <c r="C73" s="1206" t="s">
        <v>878</v>
      </c>
      <c r="D73" s="939"/>
      <c r="E73" s="939"/>
      <c r="F73" s="939"/>
      <c r="G73" s="939"/>
      <c r="H73" s="939"/>
      <c r="I73" s="939"/>
      <c r="J73" s="939"/>
      <c r="K73" s="896">
        <f>'DDF TB'!D45</f>
        <v>187.12455000000003</v>
      </c>
      <c r="L73" s="868">
        <v>0</v>
      </c>
      <c r="N73" s="1242">
        <f>K71/1.13</f>
        <v>0</v>
      </c>
      <c r="O73" s="934"/>
      <c r="R73" s="1152"/>
    </row>
    <row r="74" spans="1:18">
      <c r="A74" s="942"/>
      <c r="B74" s="942"/>
      <c r="C74" s="1206" t="s">
        <v>879</v>
      </c>
      <c r="D74" s="939"/>
      <c r="E74" s="939"/>
      <c r="F74" s="939"/>
      <c r="G74" s="939"/>
      <c r="H74" s="939"/>
      <c r="I74" s="939"/>
      <c r="J74" s="939"/>
      <c r="K74" s="896">
        <f>'DDF TB'!D46</f>
        <v>0</v>
      </c>
      <c r="L74" s="868">
        <v>0</v>
      </c>
      <c r="O74" s="934"/>
      <c r="R74" s="1152"/>
    </row>
    <row r="75" spans="1:18">
      <c r="A75" s="609"/>
      <c r="B75" s="609"/>
      <c r="C75" s="662" t="s">
        <v>800</v>
      </c>
      <c r="K75" s="1038">
        <f>'DDF TB'!C28</f>
        <v>59.414999999999999</v>
      </c>
      <c r="L75" s="945">
        <v>33</v>
      </c>
      <c r="M75" s="950"/>
      <c r="N75" s="662">
        <v>8.0388000000000002</v>
      </c>
      <c r="O75" s="934">
        <f t="shared" si="0"/>
        <v>803.88</v>
      </c>
      <c r="Q75" s="662">
        <v>86.229299999999995</v>
      </c>
      <c r="R75" s="1152">
        <v>8622.93</v>
      </c>
    </row>
    <row r="76" spans="1:18">
      <c r="A76" s="609"/>
      <c r="B76" s="609"/>
      <c r="K76" s="945"/>
      <c r="L76" s="945"/>
      <c r="M76" s="950"/>
      <c r="N76" s="662">
        <v>7.3446999999999996</v>
      </c>
      <c r="O76" s="934">
        <f t="shared" si="0"/>
        <v>734.46999999999991</v>
      </c>
      <c r="Q76" s="662">
        <v>84.191500000000005</v>
      </c>
      <c r="R76" s="1152">
        <v>8419.15</v>
      </c>
    </row>
    <row r="77" spans="1:18">
      <c r="A77" s="609"/>
      <c r="B77" s="609"/>
      <c r="C77" s="930" t="s">
        <v>778</v>
      </c>
      <c r="K77" s="945"/>
      <c r="L77" s="945"/>
      <c r="N77" s="662">
        <v>7.3418000000000001</v>
      </c>
      <c r="O77" s="934">
        <f t="shared" si="0"/>
        <v>734.18000000000006</v>
      </c>
      <c r="Q77" s="662">
        <v>77.6297</v>
      </c>
      <c r="R77" s="1152">
        <v>7762.97</v>
      </c>
    </row>
    <row r="78" spans="1:18">
      <c r="A78" s="609"/>
      <c r="B78" s="609"/>
      <c r="C78" s="662" t="s">
        <v>779</v>
      </c>
      <c r="K78" s="1038">
        <f>'DDF TB'!C2</f>
        <v>11671.636869999998</v>
      </c>
      <c r="L78" s="945">
        <v>5100.6923299999999</v>
      </c>
      <c r="N78" s="662">
        <v>9.5330999999999992</v>
      </c>
      <c r="O78" s="934">
        <f t="shared" si="0"/>
        <v>953.31</v>
      </c>
      <c r="Q78" s="662">
        <v>77.584299999999999</v>
      </c>
      <c r="R78" s="1152">
        <v>7758.43</v>
      </c>
    </row>
    <row r="79" spans="1:18">
      <c r="A79" s="609"/>
      <c r="B79" s="609"/>
      <c r="C79" s="662" t="s">
        <v>970</v>
      </c>
      <c r="K79" s="1038">
        <f>'DDF TB'!C29</f>
        <v>13386.03514</v>
      </c>
      <c r="L79" s="945">
        <v>10750.53427</v>
      </c>
      <c r="O79" s="934"/>
      <c r="R79" s="1152"/>
    </row>
    <row r="80" spans="1:18">
      <c r="A80" s="609"/>
      <c r="B80" s="609"/>
      <c r="K80" s="1038"/>
      <c r="L80" s="945"/>
      <c r="O80" s="934"/>
      <c r="R80" s="1152"/>
    </row>
    <row r="81" spans="1:18">
      <c r="A81" s="609"/>
      <c r="B81" s="609"/>
      <c r="C81" s="930" t="s">
        <v>914</v>
      </c>
      <c r="K81" s="1038"/>
      <c r="L81" s="945"/>
      <c r="O81" s="934"/>
      <c r="R81" s="1152"/>
    </row>
    <row r="82" spans="1:18">
      <c r="A82" s="609"/>
      <c r="B82" s="609"/>
      <c r="C82" s="662" t="s">
        <v>915</v>
      </c>
      <c r="K82" s="1038">
        <f>'DDF TB'!C3</f>
        <v>1030.2348299999999</v>
      </c>
      <c r="L82" s="945">
        <v>2030.2348300000001</v>
      </c>
      <c r="O82" s="934"/>
      <c r="R82" s="1152"/>
    </row>
    <row r="83" spans="1:18">
      <c r="A83" s="609"/>
      <c r="B83" s="609"/>
      <c r="C83" s="662" t="s">
        <v>917</v>
      </c>
      <c r="K83" s="1038">
        <f>'DDF TB'!C22</f>
        <v>2.7600000000000003E-3</v>
      </c>
      <c r="L83" s="945">
        <v>0</v>
      </c>
      <c r="O83" s="934"/>
      <c r="R83" s="1152"/>
    </row>
    <row r="84" spans="1:18">
      <c r="A84" s="609"/>
      <c r="B84" s="609"/>
      <c r="K84" s="1038"/>
      <c r="L84" s="945"/>
      <c r="O84" s="934"/>
      <c r="R84" s="1152"/>
    </row>
    <row r="85" spans="1:18">
      <c r="A85" s="609"/>
      <c r="B85" s="609"/>
      <c r="K85" s="1038"/>
      <c r="L85" s="945"/>
      <c r="O85" s="934"/>
      <c r="R85" s="1152"/>
    </row>
    <row r="86" spans="1:18">
      <c r="A86" s="609"/>
      <c r="B86" s="609"/>
      <c r="K86" s="945"/>
      <c r="L86" s="945"/>
      <c r="N86" s="662">
        <v>8.6555</v>
      </c>
      <c r="O86" s="934">
        <f t="shared" si="0"/>
        <v>865.55</v>
      </c>
      <c r="Q86" s="1153">
        <f>SUM(Q16:Q78)</f>
        <v>414319.41400000005</v>
      </c>
      <c r="R86" s="1153">
        <f>SUM(R16:R78)</f>
        <v>41431941.400000006</v>
      </c>
    </row>
    <row r="87" spans="1:18">
      <c r="A87" s="609"/>
      <c r="B87" s="609"/>
      <c r="C87" s="662" t="s">
        <v>780</v>
      </c>
      <c r="K87" s="945"/>
      <c r="L87" s="945"/>
      <c r="N87" s="662">
        <v>8.5746000000000002</v>
      </c>
      <c r="O87" s="934">
        <f t="shared" si="0"/>
        <v>857.46</v>
      </c>
    </row>
    <row r="88" spans="1:18">
      <c r="A88" s="609"/>
      <c r="B88" s="609"/>
      <c r="N88" s="662">
        <v>7.7468000000000004</v>
      </c>
      <c r="O88" s="934">
        <f t="shared" si="0"/>
        <v>774.68000000000006</v>
      </c>
    </row>
    <row r="89" spans="1:18">
      <c r="A89" s="609"/>
      <c r="B89" s="609"/>
      <c r="N89" s="662">
        <v>9.9303000000000008</v>
      </c>
      <c r="O89" s="934">
        <f t="shared" si="0"/>
        <v>993.03000000000009</v>
      </c>
    </row>
    <row r="90" spans="1:18">
      <c r="A90" s="609"/>
      <c r="B90" s="609"/>
      <c r="N90" s="662">
        <v>8.6783999999999999</v>
      </c>
      <c r="O90" s="934">
        <f t="shared" si="0"/>
        <v>867.84</v>
      </c>
    </row>
    <row r="91" spans="1:18">
      <c r="A91" s="609"/>
      <c r="B91" s="609"/>
      <c r="N91" s="662">
        <v>8.5942000000000007</v>
      </c>
      <c r="O91" s="934">
        <f t="shared" si="0"/>
        <v>859.42000000000007</v>
      </c>
    </row>
    <row r="92" spans="1:18">
      <c r="A92" s="609"/>
      <c r="B92" s="609"/>
      <c r="N92" s="662">
        <v>8.3327000000000009</v>
      </c>
      <c r="O92" s="934">
        <f t="shared" si="0"/>
        <v>833.2700000000001</v>
      </c>
    </row>
    <row r="93" spans="1:18">
      <c r="A93" s="609"/>
      <c r="B93" s="609"/>
      <c r="N93" s="662">
        <v>8.1356000000000002</v>
      </c>
      <c r="O93" s="934">
        <f t="shared" si="0"/>
        <v>813.56000000000006</v>
      </c>
    </row>
    <row r="94" spans="1:18">
      <c r="A94" s="609"/>
      <c r="B94" s="609"/>
      <c r="N94" s="662">
        <v>7.5015000000000001</v>
      </c>
      <c r="O94" s="934">
        <f t="shared" si="0"/>
        <v>750.15</v>
      </c>
    </row>
    <row r="95" spans="1:18">
      <c r="A95" s="609"/>
      <c r="B95" s="609"/>
      <c r="N95" s="662">
        <v>7.4978999999999996</v>
      </c>
      <c r="O95" s="934">
        <f t="shared" si="0"/>
        <v>749.79</v>
      </c>
    </row>
    <row r="96" spans="1:18">
      <c r="A96" s="609"/>
      <c r="B96" s="609"/>
      <c r="N96" s="945">
        <f>SUM(N17:N95)</f>
        <v>34502.638599999998</v>
      </c>
      <c r="O96" s="945">
        <f>SUM(O17:O95)</f>
        <v>3450263.86</v>
      </c>
    </row>
    <row r="97" spans="1:11">
      <c r="A97" s="609"/>
      <c r="B97" s="609"/>
    </row>
    <row r="101" spans="1:11">
      <c r="K101" s="1153">
        <v>3000000</v>
      </c>
    </row>
    <row r="102" spans="1:11">
      <c r="K102" s="662">
        <v>756.61</v>
      </c>
    </row>
    <row r="103" spans="1:11">
      <c r="K103" s="662">
        <v>792.86519999999996</v>
      </c>
    </row>
    <row r="104" spans="1:11">
      <c r="K104" s="662">
        <v>787.40819999999997</v>
      </c>
    </row>
    <row r="105" spans="1:11">
      <c r="K105" s="662">
        <v>787.69129999999996</v>
      </c>
    </row>
    <row r="106" spans="1:11">
      <c r="K106" s="662">
        <v>772.3854</v>
      </c>
    </row>
    <row r="107" spans="1:11">
      <c r="K107" s="662">
        <v>779.52970000000005</v>
      </c>
    </row>
    <row r="108" spans="1:11">
      <c r="K108" s="662">
        <v>778.45540000000005</v>
      </c>
    </row>
    <row r="109" spans="1:11">
      <c r="K109" s="662">
        <v>787.13080000000002</v>
      </c>
    </row>
    <row r="110" spans="1:11">
      <c r="K110" s="662">
        <v>775.56449999999995</v>
      </c>
    </row>
    <row r="111" spans="1:11">
      <c r="K111" s="662">
        <v>775.37890000000004</v>
      </c>
    </row>
    <row r="112" spans="1:11">
      <c r="K112" s="662">
        <v>775.01239999999996</v>
      </c>
    </row>
    <row r="113" spans="11:11">
      <c r="K113" s="662">
        <v>773.96310000000005</v>
      </c>
    </row>
    <row r="114" spans="11:11">
      <c r="K114" s="662">
        <v>777.66020000000003</v>
      </c>
    </row>
    <row r="115" spans="11:11">
      <c r="K115" s="662">
        <v>778.89059999999995</v>
      </c>
    </row>
    <row r="116" spans="11:11">
      <c r="K116" s="662">
        <v>774.73919999999998</v>
      </c>
    </row>
    <row r="117" spans="11:11">
      <c r="K117" s="662">
        <v>798.8528</v>
      </c>
    </row>
    <row r="118" spans="11:11">
      <c r="K118" s="662">
        <v>782.47119999999995</v>
      </c>
    </row>
    <row r="119" spans="11:11">
      <c r="K119" s="662">
        <v>782.05719999999997</v>
      </c>
    </row>
    <row r="120" spans="11:11">
      <c r="K120" s="662">
        <v>807.39369999999997</v>
      </c>
    </row>
    <row r="121" spans="11:11">
      <c r="K121" s="662">
        <v>793.58690000000001</v>
      </c>
    </row>
    <row r="122" spans="11:11">
      <c r="K122" s="662">
        <v>785.93470000000002</v>
      </c>
    </row>
    <row r="123" spans="11:11">
      <c r="K123" s="662">
        <v>693.29089999999997</v>
      </c>
    </row>
    <row r="124" spans="11:11">
      <c r="K124" s="662">
        <v>700.17319999999995</v>
      </c>
    </row>
    <row r="125" spans="11:11">
      <c r="K125" s="662">
        <v>699.63959999999997</v>
      </c>
    </row>
    <row r="126" spans="11:11">
      <c r="K126" s="662">
        <v>699.29669999999999</v>
      </c>
    </row>
    <row r="127" spans="11:11">
      <c r="K127" s="662">
        <v>699.19539999999995</v>
      </c>
    </row>
    <row r="128" spans="11:11">
      <c r="K128" s="662">
        <v>698.82169999999996</v>
      </c>
    </row>
    <row r="129" spans="11:11">
      <c r="K129" s="662">
        <v>698.59889999999996</v>
      </c>
    </row>
    <row r="130" spans="11:11">
      <c r="K130" s="662">
        <v>698.91020000000003</v>
      </c>
    </row>
    <row r="131" spans="11:11">
      <c r="K131" s="662">
        <v>795.27480000000003</v>
      </c>
    </row>
    <row r="132" spans="11:11">
      <c r="K132" s="662">
        <v>805.94380000000001</v>
      </c>
    </row>
    <row r="133" spans="11:11">
      <c r="K133" s="662">
        <v>803.24990000000003</v>
      </c>
    </row>
    <row r="134" spans="11:11">
      <c r="K134" s="1152">
        <v>-3024415.9764999999</v>
      </c>
    </row>
    <row r="135" spans="11:11">
      <c r="K135" s="1152">
        <v>3024583.7598999999</v>
      </c>
    </row>
    <row r="136" spans="11:11">
      <c r="K136" s="662">
        <v>579.81439999999998</v>
      </c>
    </row>
    <row r="137" spans="11:11">
      <c r="K137" s="1152">
        <v>1633.9094</v>
      </c>
    </row>
    <row r="138" spans="11:11">
      <c r="K138" s="662">
        <v>848.09349999999995</v>
      </c>
    </row>
    <row r="139" spans="11:11">
      <c r="K139" s="662">
        <v>847.60530000000006</v>
      </c>
    </row>
    <row r="140" spans="11:11">
      <c r="K140" s="662">
        <v>877.37130000000002</v>
      </c>
    </row>
    <row r="141" spans="11:11">
      <c r="K141" s="662">
        <v>884.01319999999998</v>
      </c>
    </row>
    <row r="142" spans="11:11">
      <c r="K142" s="662">
        <v>866.88250000000005</v>
      </c>
    </row>
    <row r="143" spans="11:11">
      <c r="K143" s="1153">
        <v>-1000000</v>
      </c>
    </row>
    <row r="144" spans="11:11">
      <c r="K144" s="662">
        <v>648.90729999999996</v>
      </c>
    </row>
    <row r="145" spans="11:11">
      <c r="K145" s="662">
        <v>580.03039999999999</v>
      </c>
    </row>
    <row r="146" spans="11:11">
      <c r="K146" s="662">
        <v>579.66520000000003</v>
      </c>
    </row>
    <row r="147" spans="11:11">
      <c r="K147" s="662">
        <v>579.68700000000001</v>
      </c>
    </row>
    <row r="148" spans="11:11">
      <c r="K148" s="662">
        <v>574.85469999999998</v>
      </c>
    </row>
    <row r="149" spans="11:11">
      <c r="K149" s="662">
        <v>574.46489999999994</v>
      </c>
    </row>
    <row r="150" spans="11:11">
      <c r="K150" s="662">
        <v>778.65449999999998</v>
      </c>
    </row>
    <row r="151" spans="11:11">
      <c r="K151" s="662">
        <v>582.67470000000003</v>
      </c>
    </row>
    <row r="152" spans="11:11">
      <c r="K152" s="662">
        <v>584.81200000000001</v>
      </c>
    </row>
    <row r="153" spans="11:11">
      <c r="K153" s="662">
        <v>584.42790000000002</v>
      </c>
    </row>
    <row r="154" spans="11:11">
      <c r="K154" s="662">
        <v>584.19669999999996</v>
      </c>
    </row>
    <row r="155" spans="11:11">
      <c r="K155" s="662">
        <v>583.96510000000001</v>
      </c>
    </row>
    <row r="156" spans="11:11">
      <c r="K156" s="662">
        <v>583.98889999999994</v>
      </c>
    </row>
    <row r="157" spans="11:11">
      <c r="K157" s="662">
        <v>584.31920000000002</v>
      </c>
    </row>
    <row r="158" spans="11:11">
      <c r="K158" s="662">
        <v>583.99519999999995</v>
      </c>
    </row>
    <row r="159" spans="11:11">
      <c r="K159" s="662">
        <v>592.45360000000005</v>
      </c>
    </row>
    <row r="160" spans="11:11">
      <c r="K160" s="662">
        <v>586.87090000000001</v>
      </c>
    </row>
    <row r="161" spans="11:11">
      <c r="K161" s="662">
        <v>587.07029999999997</v>
      </c>
    </row>
    <row r="162" spans="11:11">
      <c r="K162" s="662">
        <v>556.89689999999996</v>
      </c>
    </row>
    <row r="163" spans="11:11">
      <c r="K163" s="662">
        <v>579.34040000000005</v>
      </c>
    </row>
    <row r="164" spans="11:11">
      <c r="K164" s="662">
        <v>583.15409999999997</v>
      </c>
    </row>
    <row r="165" spans="11:11">
      <c r="K165" s="662">
        <v>601.75250000000005</v>
      </c>
    </row>
    <row r="166" spans="11:11">
      <c r="K166" s="662">
        <v>592.70630000000006</v>
      </c>
    </row>
    <row r="167" spans="11:11">
      <c r="K167" s="662">
        <v>592.30370000000005</v>
      </c>
    </row>
    <row r="168" spans="11:11">
      <c r="K168" s="662">
        <v>592.20870000000002</v>
      </c>
    </row>
    <row r="169" spans="11:11">
      <c r="K169" s="662">
        <v>628.05340000000001</v>
      </c>
    </row>
    <row r="170" spans="11:11">
      <c r="K170" s="662">
        <v>592.8623</v>
      </c>
    </row>
    <row r="171" spans="11:11">
      <c r="K171" s="662">
        <v>585.84939999999995</v>
      </c>
    </row>
    <row r="172" spans="11:11">
      <c r="K172" s="662">
        <v>596.95719999999994</v>
      </c>
    </row>
    <row r="173" spans="11:11">
      <c r="K173" s="662">
        <v>603.7867</v>
      </c>
    </row>
    <row r="174" spans="11:11">
      <c r="K174" s="662">
        <v>603.61630000000002</v>
      </c>
    </row>
    <row r="175" spans="11:11">
      <c r="K175" s="662">
        <v>603.46609999999998</v>
      </c>
    </row>
    <row r="176" spans="11:11">
      <c r="K176" s="662">
        <v>600.05169999999998</v>
      </c>
    </row>
    <row r="177" spans="11:12">
      <c r="K177" s="1153">
        <f>SUM(K101:K176)</f>
        <v>2050789.4936999988</v>
      </c>
    </row>
    <row r="178" spans="11:12">
      <c r="K178" s="1210">
        <f>K177-K143-K134</f>
        <v>6075205.4701999985</v>
      </c>
      <c r="L178" s="1210">
        <f>-K143-K134</f>
        <v>4024415.9764999999</v>
      </c>
    </row>
  </sheetData>
  <mergeCells count="29">
    <mergeCell ref="D13:L13"/>
    <mergeCell ref="K14:K16"/>
    <mergeCell ref="L14:L16"/>
    <mergeCell ref="B3:L4"/>
    <mergeCell ref="B6:L6"/>
    <mergeCell ref="B10:L10"/>
    <mergeCell ref="B8:L8"/>
    <mergeCell ref="K66:L66"/>
    <mergeCell ref="D14:D16"/>
    <mergeCell ref="E14:E16"/>
    <mergeCell ref="F14:F16"/>
    <mergeCell ref="G14:G16"/>
    <mergeCell ref="I14:I16"/>
    <mergeCell ref="J14:J16"/>
    <mergeCell ref="D17:G17"/>
    <mergeCell ref="I17:L17"/>
    <mergeCell ref="D29:L29"/>
    <mergeCell ref="D30:D32"/>
    <mergeCell ref="E30:E32"/>
    <mergeCell ref="F30:F32"/>
    <mergeCell ref="G30:G32"/>
    <mergeCell ref="I30:I32"/>
    <mergeCell ref="J30:J32"/>
    <mergeCell ref="K30:K32"/>
    <mergeCell ref="L30:L32"/>
    <mergeCell ref="D33:G33"/>
    <mergeCell ref="I33:L33"/>
    <mergeCell ref="K53:L53"/>
    <mergeCell ref="K50:L50"/>
  </mergeCells>
  <pageMargins left="0.75" right="0.25" top="0.75" bottom="0" header="0.25" footer="0"/>
  <pageSetup paperSize="9" scale="44" firstPageNumber="10" orientation="portrait" useFirstPageNumber="1" r:id="rId1"/>
  <headerFooter>
    <oddHeader>&amp;C&amp;"Arial Black,Regular"&amp;P&amp;R&amp;"Arial Black,Regular"ALHAMRA DAILY DIVIDEND FUND</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34"/>
  <sheetViews>
    <sheetView showWhiteSpace="0" view="pageBreakPreview" topLeftCell="A10" zoomScaleNormal="75" zoomScaleSheetLayoutView="100" workbookViewId="0"/>
  </sheetViews>
  <sheetFormatPr defaultColWidth="9.109375" defaultRowHeight="13.8"/>
  <cols>
    <col min="1" max="1" width="6.88671875" style="489" customWidth="1"/>
    <col min="2" max="2" width="5.33203125" style="488" customWidth="1"/>
    <col min="3" max="3" width="4.6640625" style="488" customWidth="1"/>
    <col min="4" max="4" width="42.5546875" style="488" customWidth="1"/>
    <col min="5" max="5" width="8.109375" style="488" customWidth="1"/>
    <col min="6" max="6" width="15.6640625" style="488" customWidth="1"/>
    <col min="7" max="7" width="0.88671875" style="488" customWidth="1"/>
    <col min="8" max="8" width="15.6640625" style="488" customWidth="1"/>
    <col min="9" max="9" width="0.88671875" style="488" customWidth="1"/>
    <col min="10" max="10" width="15.6640625" style="488" customWidth="1"/>
    <col min="11" max="11" width="0.88671875" style="488" customWidth="1"/>
    <col min="12" max="12" width="15.6640625" style="488" customWidth="1"/>
    <col min="13" max="13" width="9.109375" style="488"/>
    <col min="14" max="14" width="14" style="488" bestFit="1" customWidth="1"/>
    <col min="15" max="16384" width="9.109375" style="488"/>
  </cols>
  <sheetData>
    <row r="1" spans="1:12">
      <c r="A1" s="486">
        <f>'12-12.3'!A1+1</f>
        <v>15</v>
      </c>
      <c r="B1" s="487" t="s">
        <v>622</v>
      </c>
    </row>
    <row r="3" spans="1:12">
      <c r="B3" s="1405" t="s">
        <v>787</v>
      </c>
      <c r="C3" s="1405"/>
      <c r="D3" s="1405"/>
      <c r="E3" s="1405"/>
      <c r="F3" s="1405"/>
      <c r="G3" s="1405"/>
      <c r="H3" s="1405"/>
      <c r="I3" s="1405"/>
      <c r="J3" s="1405"/>
      <c r="K3" s="1405"/>
      <c r="L3" s="1405"/>
    </row>
    <row r="4" spans="1:12">
      <c r="B4" s="1405"/>
      <c r="C4" s="1405"/>
      <c r="D4" s="1405"/>
      <c r="E4" s="1405"/>
      <c r="F4" s="1405"/>
      <c r="G4" s="1405"/>
      <c r="H4" s="1405"/>
      <c r="I4" s="1405"/>
      <c r="J4" s="1405"/>
      <c r="K4" s="1405"/>
      <c r="L4" s="1405"/>
    </row>
    <row r="5" spans="1:12">
      <c r="B5" s="1405"/>
      <c r="C5" s="1405"/>
      <c r="D5" s="1405"/>
      <c r="E5" s="1405"/>
      <c r="F5" s="1405"/>
      <c r="G5" s="1405"/>
      <c r="H5" s="1405"/>
      <c r="I5" s="1405"/>
      <c r="J5" s="1405"/>
      <c r="K5" s="1405"/>
      <c r="L5" s="1405"/>
    </row>
    <row r="6" spans="1:12">
      <c r="B6" s="1405"/>
      <c r="C6" s="1405"/>
      <c r="D6" s="1405"/>
      <c r="E6" s="1405"/>
      <c r="F6" s="1405"/>
      <c r="G6" s="1405"/>
      <c r="H6" s="1405"/>
      <c r="I6" s="1405"/>
      <c r="J6" s="1405"/>
      <c r="K6" s="1405"/>
      <c r="L6" s="1405"/>
    </row>
    <row r="8" spans="1:12">
      <c r="B8" s="1406" t="s">
        <v>782</v>
      </c>
      <c r="C8" s="1406"/>
      <c r="D8" s="1406"/>
      <c r="E8" s="1406"/>
      <c r="F8" s="1406"/>
      <c r="G8" s="1406"/>
      <c r="H8" s="1406"/>
      <c r="I8" s="1406"/>
      <c r="J8" s="1406"/>
      <c r="K8" s="1406"/>
      <c r="L8" s="1406"/>
    </row>
    <row r="9" spans="1:12">
      <c r="B9" s="1406"/>
      <c r="C9" s="1406"/>
      <c r="D9" s="1406"/>
      <c r="E9" s="1406"/>
      <c r="F9" s="1406"/>
      <c r="G9" s="1406"/>
      <c r="H9" s="1406"/>
      <c r="I9" s="1406"/>
      <c r="J9" s="1406"/>
      <c r="K9" s="1406"/>
      <c r="L9" s="1406"/>
    </row>
    <row r="11" spans="1:12">
      <c r="B11" s="1407" t="s">
        <v>623</v>
      </c>
      <c r="C11" s="1407"/>
      <c r="D11" s="1407"/>
      <c r="E11" s="1407"/>
      <c r="F11" s="1407"/>
      <c r="G11" s="1407"/>
      <c r="H11" s="1407"/>
      <c r="I11" s="1407"/>
      <c r="J11" s="1407"/>
      <c r="K11" s="1407"/>
      <c r="L11" s="1407"/>
    </row>
    <row r="13" spans="1:12">
      <c r="B13" s="490" t="s">
        <v>407</v>
      </c>
      <c r="C13" s="954"/>
      <c r="D13" s="491" t="s">
        <v>624</v>
      </c>
      <c r="E13" s="492"/>
      <c r="F13" s="492"/>
      <c r="G13" s="492"/>
      <c r="H13" s="492"/>
      <c r="I13" s="492"/>
      <c r="J13" s="493"/>
    </row>
    <row r="14" spans="1:12">
      <c r="B14" s="494"/>
      <c r="C14" s="954"/>
      <c r="D14" s="492"/>
      <c r="E14" s="492"/>
      <c r="F14" s="492"/>
      <c r="G14" s="492"/>
      <c r="H14" s="492"/>
      <c r="I14" s="492"/>
      <c r="J14" s="493"/>
    </row>
    <row r="15" spans="1:12">
      <c r="B15" s="490" t="s">
        <v>408</v>
      </c>
      <c r="C15" s="954"/>
      <c r="D15" s="1424" t="s">
        <v>625</v>
      </c>
      <c r="E15" s="1424"/>
      <c r="F15" s="1424"/>
      <c r="G15" s="1424"/>
      <c r="H15" s="1424"/>
      <c r="I15" s="1424"/>
      <c r="J15" s="1424"/>
      <c r="K15" s="1424"/>
      <c r="L15" s="1424"/>
    </row>
    <row r="16" spans="1:12">
      <c r="B16" s="490"/>
      <c r="C16" s="954"/>
      <c r="D16" s="1424"/>
      <c r="E16" s="1424"/>
      <c r="F16" s="1424"/>
      <c r="G16" s="1424"/>
      <c r="H16" s="1424"/>
      <c r="I16" s="1424"/>
      <c r="J16" s="1424"/>
      <c r="K16" s="1424"/>
      <c r="L16" s="1424"/>
    </row>
    <row r="17" spans="1:24">
      <c r="B17" s="494"/>
      <c r="C17" s="954"/>
      <c r="D17" s="952"/>
      <c r="E17" s="952"/>
      <c r="F17" s="952"/>
      <c r="G17" s="952"/>
      <c r="H17" s="952"/>
      <c r="I17" s="952"/>
      <c r="J17" s="952"/>
    </row>
    <row r="18" spans="1:24">
      <c r="B18" s="490" t="s">
        <v>409</v>
      </c>
      <c r="C18" s="954"/>
      <c r="D18" s="495" t="s">
        <v>626</v>
      </c>
      <c r="E18" s="952"/>
      <c r="F18" s="952"/>
      <c r="G18" s="952"/>
      <c r="H18" s="952"/>
      <c r="I18" s="952"/>
      <c r="J18" s="952"/>
    </row>
    <row r="19" spans="1:24">
      <c r="B19" s="490"/>
      <c r="C19" s="954"/>
      <c r="D19" s="495"/>
      <c r="E19" s="952"/>
      <c r="F19" s="952"/>
      <c r="G19" s="952"/>
      <c r="H19" s="952"/>
      <c r="I19" s="952"/>
      <c r="J19" s="952"/>
    </row>
    <row r="20" spans="1:24" ht="15" customHeight="1">
      <c r="B20" s="1406" t="s">
        <v>798</v>
      </c>
      <c r="C20" s="1406"/>
      <c r="D20" s="1406"/>
      <c r="E20" s="1406"/>
      <c r="F20" s="1406"/>
      <c r="G20" s="1406"/>
      <c r="H20" s="1406"/>
      <c r="I20" s="1406"/>
      <c r="J20" s="1406"/>
      <c r="K20" s="1406"/>
      <c r="L20" s="1406"/>
    </row>
    <row r="21" spans="1:24">
      <c r="B21" s="1406"/>
      <c r="C21" s="1406"/>
      <c r="D21" s="1406"/>
      <c r="E21" s="1406"/>
      <c r="F21" s="1406"/>
      <c r="G21" s="1406"/>
      <c r="H21" s="1406"/>
      <c r="I21" s="1406"/>
      <c r="J21" s="1406"/>
      <c r="K21" s="1406"/>
      <c r="L21" s="1406"/>
    </row>
    <row r="22" spans="1:24" s="954" customFormat="1">
      <c r="A22" s="497"/>
      <c r="B22" s="1006"/>
      <c r="C22" s="1007"/>
      <c r="D22" s="1008"/>
      <c r="E22" s="1008"/>
      <c r="F22" s="1010"/>
      <c r="G22" s="1009"/>
      <c r="H22" s="1009"/>
      <c r="I22" s="1009"/>
      <c r="J22" s="1010"/>
      <c r="K22" s="1011"/>
      <c r="L22" s="1012"/>
    </row>
    <row r="23" spans="1:24">
      <c r="B23" s="1406" t="s">
        <v>631</v>
      </c>
      <c r="C23" s="1406"/>
      <c r="D23" s="1406"/>
      <c r="E23" s="1406"/>
      <c r="F23" s="1406"/>
      <c r="G23" s="1406"/>
      <c r="H23" s="1406"/>
      <c r="I23" s="1406"/>
      <c r="J23" s="1406"/>
      <c r="K23" s="1406"/>
      <c r="L23" s="1406"/>
    </row>
    <row r="24" spans="1:24">
      <c r="B24" s="1406"/>
      <c r="C24" s="1406"/>
      <c r="D24" s="1406"/>
      <c r="E24" s="1406"/>
      <c r="F24" s="1406"/>
      <c r="G24" s="1406"/>
      <c r="H24" s="1406"/>
      <c r="I24" s="1406"/>
      <c r="J24" s="1406"/>
      <c r="K24" s="1406"/>
      <c r="L24" s="1406"/>
    </row>
    <row r="25" spans="1:24">
      <c r="N25" s="1028" t="s">
        <v>797</v>
      </c>
    </row>
    <row r="26" spans="1:24">
      <c r="N26" s="1013"/>
      <c r="O26" s="1007"/>
      <c r="P26" s="954"/>
      <c r="Q26" s="1014"/>
      <c r="R26" s="1015" t="s">
        <v>410</v>
      </c>
      <c r="S26" s="1016"/>
      <c r="T26" s="1015" t="s">
        <v>411</v>
      </c>
      <c r="U26" s="1016"/>
      <c r="V26" s="1015" t="s">
        <v>412</v>
      </c>
      <c r="W26" s="1017"/>
      <c r="X26" s="1015" t="s">
        <v>257</v>
      </c>
    </row>
    <row r="27" spans="1:24">
      <c r="N27" s="1013"/>
      <c r="O27" s="1007"/>
      <c r="P27" s="954"/>
      <c r="Q27" s="1018" t="s">
        <v>255</v>
      </c>
      <c r="R27" s="1423" t="s">
        <v>790</v>
      </c>
      <c r="S27" s="1423"/>
      <c r="T27" s="1423"/>
      <c r="U27" s="1423"/>
      <c r="V27" s="1423"/>
      <c r="W27" s="1423"/>
      <c r="X27" s="1423"/>
    </row>
    <row r="28" spans="1:24">
      <c r="N28" s="1020" t="s">
        <v>791</v>
      </c>
      <c r="O28" s="1007"/>
      <c r="P28" s="954"/>
      <c r="Q28" s="1018"/>
      <c r="R28" s="1019"/>
      <c r="S28" s="1019"/>
      <c r="T28" s="1019"/>
      <c r="U28" s="1019"/>
      <c r="V28" s="1019"/>
      <c r="W28" s="1019"/>
      <c r="X28" s="1019"/>
    </row>
    <row r="29" spans="1:24" ht="14.4" thickBot="1">
      <c r="N29" s="1021" t="s">
        <v>789</v>
      </c>
      <c r="O29" s="1007"/>
      <c r="P29" s="954"/>
      <c r="Q29" s="1022" t="s">
        <v>739</v>
      </c>
      <c r="R29" s="1024">
        <v>0</v>
      </c>
      <c r="S29" s="1025"/>
      <c r="T29" s="1024">
        <v>0</v>
      </c>
      <c r="U29" s="1025"/>
      <c r="V29" s="1024">
        <f>'4-10'!I8</f>
        <v>99888</v>
      </c>
      <c r="W29" s="1025"/>
      <c r="X29" s="1024">
        <f>SUM(R29:V29)</f>
        <v>99888</v>
      </c>
    </row>
    <row r="30" spans="1:24" ht="14.4" thickTop="1">
      <c r="N30" s="1013"/>
      <c r="O30" s="1007"/>
      <c r="P30" s="954"/>
      <c r="Q30" s="1018"/>
      <c r="R30" s="1019"/>
      <c r="S30" s="1019"/>
      <c r="T30" s="1019"/>
      <c r="U30" s="1019"/>
      <c r="V30" s="1019"/>
      <c r="W30" s="1019"/>
      <c r="X30" s="1019"/>
    </row>
    <row r="31" spans="1:24">
      <c r="N31" s="1020" t="s">
        <v>786</v>
      </c>
      <c r="O31" s="1007"/>
      <c r="P31" s="954"/>
      <c r="Q31" s="1018"/>
      <c r="R31" s="1019"/>
      <c r="S31" s="1019"/>
      <c r="T31" s="1019"/>
      <c r="U31" s="1019"/>
      <c r="V31" s="1019"/>
      <c r="W31" s="1019"/>
      <c r="X31" s="1019"/>
    </row>
    <row r="32" spans="1:24" ht="14.4" thickBot="1">
      <c r="N32" s="1021" t="s">
        <v>789</v>
      </c>
      <c r="O32" s="1007"/>
      <c r="P32" s="954"/>
      <c r="Q32" s="1018"/>
      <c r="R32" s="1026">
        <v>0</v>
      </c>
      <c r="S32" s="1027"/>
      <c r="T32" s="1026">
        <v>0</v>
      </c>
      <c r="U32" s="1027"/>
      <c r="V32" s="1026">
        <f>'4-10'!K8</f>
        <v>97853.032929863009</v>
      </c>
      <c r="W32" s="1027"/>
      <c r="X32" s="1026">
        <f>SUM(R32:V32)</f>
        <v>97853.032929863009</v>
      </c>
    </row>
    <row r="33" spans="14:15" ht="14.4" thickTop="1"/>
    <row r="34" spans="14:15">
      <c r="N34" s="486" t="s">
        <v>739</v>
      </c>
      <c r="O34" s="1023" t="s">
        <v>792</v>
      </c>
    </row>
  </sheetData>
  <mergeCells count="7">
    <mergeCell ref="B23:L24"/>
    <mergeCell ref="R27:X27"/>
    <mergeCell ref="B3:L6"/>
    <mergeCell ref="B8:L9"/>
    <mergeCell ref="B11:L11"/>
    <mergeCell ref="D15:L16"/>
    <mergeCell ref="B20:L21"/>
  </mergeCells>
  <pageMargins left="0.75" right="0.25" top="0.75" bottom="0" header="0.25" footer="0"/>
  <pageSetup paperSize="9" firstPageNumber="11" orientation="landscape" useFirstPageNumber="1" r:id="rId1"/>
  <headerFooter>
    <oddHeader>&amp;C&amp;"Arial Black,Regular"&amp;P&amp;R&amp;"Arial Black,Regular"ALHAMRA DAILY DIVIDEND FUND</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134"/>
  <sheetViews>
    <sheetView view="pageBreakPreview" zoomScaleSheetLayoutView="100" workbookViewId="0">
      <selection activeCell="B7" sqref="B7"/>
    </sheetView>
  </sheetViews>
  <sheetFormatPr defaultColWidth="9.109375" defaultRowHeight="13.8"/>
  <cols>
    <col min="1" max="1" width="3.88671875" style="609" bestFit="1" customWidth="1"/>
    <col min="2" max="2" width="6.44140625" style="546" customWidth="1"/>
    <col min="3" max="3" width="18.33203125" style="517" customWidth="1"/>
    <col min="4" max="4" width="8" style="517" customWidth="1"/>
    <col min="5" max="5" width="2.88671875" style="517" customWidth="1"/>
    <col min="6" max="6" width="11" style="530" customWidth="1"/>
    <col min="7" max="7" width="0.88671875" style="530" customWidth="1"/>
    <col min="8" max="8" width="11" style="517" customWidth="1"/>
    <col min="9" max="9" width="1.44140625" style="517" customWidth="1"/>
    <col min="10" max="10" width="11" style="517" customWidth="1"/>
    <col min="11" max="11" width="1.44140625" style="517" customWidth="1"/>
    <col min="12" max="12" width="11" style="517" customWidth="1"/>
    <col min="13" max="13" width="0.88671875" style="517" customWidth="1"/>
    <col min="14" max="14" width="12" style="517" customWidth="1"/>
    <col min="15" max="15" width="37.44140625" style="676" customWidth="1"/>
    <col min="16" max="16" width="12.44140625" style="517" customWidth="1"/>
    <col min="17" max="17" width="13" style="517" customWidth="1"/>
    <col min="18" max="18" width="12.44140625" style="517" customWidth="1"/>
    <col min="19" max="19" width="10.44140625" style="517" bestFit="1" customWidth="1"/>
    <col min="20" max="20" width="13.44140625" style="517" customWidth="1"/>
    <col min="21" max="21" width="11" style="517" customWidth="1"/>
    <col min="22" max="22" width="14.44140625" style="517" customWidth="1"/>
    <col min="23" max="23" width="8.44140625" style="517" customWidth="1"/>
    <col min="24" max="24" width="17" style="517" customWidth="1"/>
    <col min="25" max="25" width="9.88671875" style="517" customWidth="1"/>
    <col min="26" max="26" width="17.44140625" style="517" bestFit="1" customWidth="1"/>
    <col min="27" max="28" width="13.88671875" style="517" bestFit="1" customWidth="1"/>
    <col min="29" max="29" width="12.44140625" style="517" bestFit="1" customWidth="1"/>
    <col min="30" max="30" width="13.88671875" style="517" bestFit="1" customWidth="1"/>
    <col min="31" max="31" width="10.88671875" style="517" bestFit="1" customWidth="1"/>
    <col min="32" max="32" width="13.88671875" style="517" bestFit="1" customWidth="1"/>
    <col min="33" max="33" width="10.88671875" style="517" bestFit="1" customWidth="1"/>
    <col min="34" max="34" width="12.44140625" style="517" bestFit="1" customWidth="1"/>
    <col min="35" max="35" width="9.109375" style="517"/>
    <col min="36" max="36" width="13.88671875" style="517" bestFit="1" customWidth="1"/>
    <col min="37" max="16384" width="9.109375" style="517"/>
  </cols>
  <sheetData>
    <row r="1" spans="1:27">
      <c r="A1" s="677">
        <f>'12-12.3'!A1+1</f>
        <v>15</v>
      </c>
      <c r="B1" s="668" t="s">
        <v>788</v>
      </c>
      <c r="F1" s="959"/>
      <c r="G1" s="959"/>
    </row>
    <row r="2" spans="1:27">
      <c r="F2" s="959"/>
      <c r="G2" s="959"/>
    </row>
    <row r="3" spans="1:27" ht="15" customHeight="1">
      <c r="B3" s="1432" t="s">
        <v>1060</v>
      </c>
      <c r="C3" s="1432"/>
      <c r="D3" s="1432"/>
      <c r="E3" s="1432"/>
      <c r="F3" s="1432"/>
      <c r="G3" s="1432"/>
      <c r="H3" s="1432"/>
      <c r="I3" s="1432"/>
      <c r="J3" s="1432"/>
      <c r="K3" s="1432"/>
      <c r="L3" s="1432"/>
      <c r="M3" s="1432"/>
      <c r="N3" s="1432"/>
      <c r="O3" s="1431" t="s">
        <v>889</v>
      </c>
      <c r="P3" s="1431"/>
      <c r="Q3" s="1431"/>
      <c r="R3" s="1431"/>
      <c r="S3" s="1431"/>
      <c r="T3" s="1431"/>
      <c r="U3" s="1431"/>
      <c r="V3" s="1431"/>
      <c r="W3" s="1431"/>
      <c r="X3" s="1431"/>
      <c r="Y3" s="1431"/>
      <c r="Z3" s="1431"/>
      <c r="AA3" s="1431"/>
    </row>
    <row r="4" spans="1:27" ht="15" customHeight="1">
      <c r="B4" s="1432"/>
      <c r="C4" s="1432"/>
      <c r="D4" s="1432"/>
      <c r="E4" s="1432"/>
      <c r="F4" s="1432"/>
      <c r="G4" s="1432"/>
      <c r="H4" s="1432"/>
      <c r="I4" s="1432"/>
      <c r="J4" s="1432"/>
      <c r="K4" s="1432"/>
      <c r="L4" s="1432"/>
      <c r="M4" s="1432"/>
      <c r="N4" s="1432"/>
      <c r="O4" s="1431"/>
      <c r="P4" s="1431"/>
      <c r="Q4" s="1431"/>
      <c r="R4" s="1431"/>
      <c r="S4" s="1431"/>
      <c r="T4" s="1431"/>
      <c r="U4" s="1431"/>
      <c r="V4" s="1431"/>
      <c r="W4" s="1431"/>
      <c r="X4" s="1431"/>
      <c r="Y4" s="1431"/>
      <c r="Z4" s="1431"/>
      <c r="AA4" s="1431"/>
    </row>
    <row r="5" spans="1:27" ht="15" customHeight="1">
      <c r="B5" s="1432"/>
      <c r="C5" s="1432"/>
      <c r="D5" s="1432"/>
      <c r="E5" s="1432"/>
      <c r="F5" s="1432"/>
      <c r="G5" s="1432"/>
      <c r="H5" s="1432"/>
      <c r="I5" s="1432"/>
      <c r="J5" s="1432"/>
      <c r="K5" s="1432"/>
      <c r="L5" s="1432"/>
      <c r="M5" s="1432"/>
      <c r="N5" s="1432"/>
      <c r="O5" s="1431"/>
      <c r="P5" s="1431"/>
      <c r="Q5" s="1431"/>
      <c r="R5" s="1431"/>
      <c r="S5" s="1431"/>
      <c r="T5" s="1431"/>
      <c r="U5" s="1431"/>
      <c r="V5" s="1431"/>
      <c r="W5" s="1431"/>
      <c r="X5" s="1431"/>
      <c r="Y5" s="1431"/>
      <c r="Z5" s="1431"/>
      <c r="AA5" s="1431"/>
    </row>
    <row r="6" spans="1:27" ht="5.4" customHeight="1">
      <c r="B6" s="1432"/>
      <c r="C6" s="1432"/>
      <c r="D6" s="1432"/>
      <c r="E6" s="1432"/>
      <c r="F6" s="1432"/>
      <c r="G6" s="1432"/>
      <c r="H6" s="1432"/>
      <c r="I6" s="1432"/>
      <c r="J6" s="1432"/>
      <c r="K6" s="1432"/>
      <c r="L6" s="1432"/>
      <c r="M6" s="1432"/>
      <c r="N6" s="1432"/>
      <c r="O6" s="1431"/>
      <c r="P6" s="1431"/>
      <c r="Q6" s="1431"/>
      <c r="R6" s="1431"/>
      <c r="S6" s="1431"/>
      <c r="T6" s="1431"/>
      <c r="U6" s="1431"/>
      <c r="V6" s="1431"/>
      <c r="W6" s="1431"/>
      <c r="X6" s="1431"/>
      <c r="Y6" s="1431"/>
      <c r="Z6" s="1431"/>
      <c r="AA6" s="1431"/>
    </row>
    <row r="7" spans="1:27">
      <c r="B7" s="1218"/>
      <c r="C7" s="1218"/>
      <c r="D7" s="1218"/>
      <c r="E7" s="1218"/>
      <c r="F7" s="1218"/>
      <c r="G7" s="1218"/>
      <c r="H7" s="1218"/>
      <c r="I7" s="1218"/>
      <c r="J7" s="1218"/>
      <c r="K7" s="1218"/>
      <c r="L7" s="1218"/>
      <c r="M7" s="1218"/>
      <c r="N7" s="1218"/>
      <c r="O7" s="1270"/>
      <c r="P7" s="1270"/>
      <c r="Q7" s="1270"/>
      <c r="R7" s="1270"/>
      <c r="S7" s="1270"/>
      <c r="T7" s="1270"/>
      <c r="U7" s="1270"/>
      <c r="V7" s="1270"/>
      <c r="W7" s="1270"/>
      <c r="X7" s="1270"/>
      <c r="Y7" s="1270"/>
      <c r="Z7" s="1270"/>
      <c r="AA7" s="1270"/>
    </row>
    <row r="8" spans="1:27">
      <c r="A8" s="609">
        <f>+A1+1</f>
        <v>16</v>
      </c>
      <c r="B8" s="668" t="s">
        <v>1047</v>
      </c>
      <c r="C8" s="1218"/>
      <c r="D8" s="1218"/>
      <c r="E8" s="1218"/>
      <c r="F8" s="1218"/>
      <c r="G8" s="1218"/>
      <c r="H8" s="1218"/>
      <c r="I8" s="1218"/>
      <c r="J8" s="1218"/>
      <c r="K8" s="1218"/>
      <c r="L8" s="1218"/>
      <c r="M8" s="1218"/>
      <c r="N8" s="1218"/>
      <c r="O8" s="1270"/>
      <c r="P8" s="1270"/>
      <c r="Q8" s="1270"/>
      <c r="R8" s="1270"/>
      <c r="S8" s="1270"/>
      <c r="T8" s="1270"/>
      <c r="U8" s="1270"/>
      <c r="V8" s="1270"/>
      <c r="W8" s="1270"/>
      <c r="X8" s="1270"/>
      <c r="Y8" s="1270"/>
      <c r="Z8" s="1270"/>
      <c r="AA8" s="1270"/>
    </row>
    <row r="9" spans="1:27">
      <c r="B9" s="1432" t="s">
        <v>1048</v>
      </c>
      <c r="C9" s="1432"/>
      <c r="D9" s="1432"/>
      <c r="E9" s="1432"/>
      <c r="F9" s="1432"/>
      <c r="G9" s="1432"/>
      <c r="H9" s="1432"/>
      <c r="I9" s="1432"/>
      <c r="J9" s="1432"/>
      <c r="K9" s="1432"/>
      <c r="L9" s="1432"/>
      <c r="M9" s="1432"/>
      <c r="N9" s="1432"/>
      <c r="O9" s="1270"/>
      <c r="P9" s="1270"/>
      <c r="Q9" s="1270"/>
      <c r="R9" s="1270"/>
      <c r="S9" s="1270"/>
      <c r="T9" s="1270"/>
      <c r="U9" s="1270"/>
      <c r="V9" s="1270"/>
      <c r="W9" s="1270"/>
      <c r="X9" s="1270"/>
      <c r="Y9" s="1270"/>
      <c r="Z9" s="1270"/>
      <c r="AA9" s="1270"/>
    </row>
    <row r="10" spans="1:27">
      <c r="B10" s="1432"/>
      <c r="C10" s="1432"/>
      <c r="D10" s="1432"/>
      <c r="E10" s="1432"/>
      <c r="F10" s="1432"/>
      <c r="G10" s="1432"/>
      <c r="H10" s="1432"/>
      <c r="I10" s="1432"/>
      <c r="J10" s="1432"/>
      <c r="K10" s="1432"/>
      <c r="L10" s="1432"/>
      <c r="M10" s="1432"/>
      <c r="N10" s="1432"/>
      <c r="O10" s="1270"/>
      <c r="P10" s="1270"/>
      <c r="Q10" s="1270"/>
      <c r="R10" s="1270"/>
      <c r="S10" s="1270"/>
      <c r="T10" s="1270"/>
      <c r="U10" s="1270"/>
      <c r="V10" s="1270"/>
      <c r="W10" s="1270"/>
      <c r="X10" s="1270"/>
      <c r="Y10" s="1270"/>
      <c r="Z10" s="1270"/>
      <c r="AA10" s="1270"/>
    </row>
    <row r="11" spans="1:27">
      <c r="B11" s="1432"/>
      <c r="C11" s="1432"/>
      <c r="D11" s="1432"/>
      <c r="E11" s="1432"/>
      <c r="F11" s="1432"/>
      <c r="G11" s="1432"/>
      <c r="H11" s="1432"/>
      <c r="I11" s="1432"/>
      <c r="J11" s="1432"/>
      <c r="K11" s="1432"/>
      <c r="L11" s="1432"/>
      <c r="M11" s="1432"/>
      <c r="N11" s="1432"/>
      <c r="O11" s="1270"/>
      <c r="P11" s="1270"/>
      <c r="Q11" s="1270"/>
      <c r="R11" s="1270"/>
      <c r="S11" s="1270"/>
      <c r="T11" s="1270"/>
      <c r="U11" s="1270"/>
      <c r="V11" s="1270"/>
      <c r="W11" s="1270"/>
      <c r="X11" s="1270"/>
      <c r="Y11" s="1270"/>
      <c r="Z11" s="1270"/>
      <c r="AA11" s="1270"/>
    </row>
    <row r="12" spans="1:27" ht="1.2" customHeight="1">
      <c r="B12" s="1432"/>
      <c r="C12" s="1432"/>
      <c r="D12" s="1432"/>
      <c r="E12" s="1432"/>
      <c r="F12" s="1432"/>
      <c r="G12" s="1432"/>
      <c r="H12" s="1432"/>
      <c r="I12" s="1432"/>
      <c r="J12" s="1432"/>
      <c r="K12" s="1432"/>
      <c r="L12" s="1432"/>
      <c r="M12" s="1432"/>
      <c r="N12" s="1432"/>
      <c r="O12" s="1270"/>
      <c r="P12" s="1270"/>
      <c r="Q12" s="1270"/>
      <c r="R12" s="1270"/>
      <c r="S12" s="1270"/>
      <c r="T12" s="1270"/>
      <c r="U12" s="1270"/>
      <c r="V12" s="1270"/>
      <c r="W12" s="1270"/>
      <c r="X12" s="1270"/>
      <c r="Y12" s="1270"/>
      <c r="Z12" s="1270"/>
      <c r="AA12" s="1270"/>
    </row>
    <row r="13" spans="1:27">
      <c r="B13" s="1218"/>
      <c r="C13" s="1218"/>
      <c r="D13" s="1218"/>
      <c r="E13" s="1218"/>
      <c r="F13" s="1218"/>
      <c r="G13" s="1218"/>
      <c r="H13" s="1218"/>
      <c r="I13" s="1218"/>
      <c r="J13" s="1218"/>
      <c r="K13" s="1218"/>
      <c r="L13" s="1218"/>
      <c r="M13" s="1218"/>
      <c r="N13" s="1218"/>
      <c r="O13" s="1270"/>
      <c r="P13" s="1270"/>
      <c r="Q13" s="1270"/>
      <c r="R13" s="1270"/>
      <c r="S13" s="1270"/>
      <c r="T13" s="1270"/>
      <c r="U13" s="1270"/>
      <c r="V13" s="1270"/>
      <c r="W13" s="1270"/>
      <c r="X13" s="1270"/>
      <c r="Y13" s="1270"/>
      <c r="Z13" s="1270"/>
      <c r="AA13" s="1270"/>
    </row>
    <row r="14" spans="1:27">
      <c r="B14" s="1432" t="s">
        <v>1049</v>
      </c>
      <c r="C14" s="1432"/>
      <c r="D14" s="1432"/>
      <c r="E14" s="1432"/>
      <c r="F14" s="1432"/>
      <c r="G14" s="1432"/>
      <c r="H14" s="1432"/>
      <c r="I14" s="1432"/>
      <c r="J14" s="1432"/>
      <c r="K14" s="1432"/>
      <c r="L14" s="1432"/>
      <c r="M14" s="1432"/>
      <c r="N14" s="1432"/>
      <c r="O14" s="1270"/>
      <c r="P14" s="1270"/>
      <c r="Q14" s="1270"/>
      <c r="R14" s="1270"/>
      <c r="S14" s="1270"/>
      <c r="T14" s="1270"/>
      <c r="U14" s="1270"/>
      <c r="V14" s="1270"/>
      <c r="W14" s="1270"/>
      <c r="X14" s="1270"/>
      <c r="Y14" s="1270"/>
      <c r="Z14" s="1270"/>
      <c r="AA14" s="1270"/>
    </row>
    <row r="15" spans="1:27">
      <c r="B15" s="1432"/>
      <c r="C15" s="1432"/>
      <c r="D15" s="1432"/>
      <c r="E15" s="1432"/>
      <c r="F15" s="1432"/>
      <c r="G15" s="1432"/>
      <c r="H15" s="1432"/>
      <c r="I15" s="1432"/>
      <c r="J15" s="1432"/>
      <c r="K15" s="1432"/>
      <c r="L15" s="1432"/>
      <c r="M15" s="1432"/>
      <c r="N15" s="1432"/>
      <c r="O15" s="1270"/>
      <c r="P15" s="1270"/>
      <c r="Q15" s="1270"/>
      <c r="R15" s="1270"/>
      <c r="S15" s="1270"/>
      <c r="T15" s="1270"/>
      <c r="U15" s="1270"/>
      <c r="V15" s="1270"/>
      <c r="W15" s="1270"/>
      <c r="X15" s="1270"/>
      <c r="Y15" s="1270"/>
      <c r="Z15" s="1270"/>
      <c r="AA15" s="1270"/>
    </row>
    <row r="16" spans="1:27">
      <c r="B16" s="1432"/>
      <c r="C16" s="1432"/>
      <c r="D16" s="1432"/>
      <c r="E16" s="1432"/>
      <c r="F16" s="1432"/>
      <c r="G16" s="1432"/>
      <c r="H16" s="1432"/>
      <c r="I16" s="1432"/>
      <c r="J16" s="1432"/>
      <c r="K16" s="1432"/>
      <c r="L16" s="1432"/>
      <c r="M16" s="1432"/>
      <c r="N16" s="1432"/>
      <c r="O16" s="1270"/>
      <c r="P16" s="1270"/>
      <c r="Q16" s="1270"/>
      <c r="R16" s="1270"/>
      <c r="S16" s="1270"/>
      <c r="T16" s="1270"/>
      <c r="U16" s="1270"/>
      <c r="V16" s="1270"/>
      <c r="W16" s="1270"/>
      <c r="X16" s="1270"/>
      <c r="Y16" s="1270"/>
      <c r="Z16" s="1270"/>
      <c r="AA16" s="1270"/>
    </row>
    <row r="17" spans="2:27" ht="2.4" customHeight="1">
      <c r="B17" s="1432"/>
      <c r="C17" s="1432"/>
      <c r="D17" s="1432"/>
      <c r="E17" s="1432"/>
      <c r="F17" s="1432"/>
      <c r="G17" s="1432"/>
      <c r="H17" s="1432"/>
      <c r="I17" s="1432"/>
      <c r="J17" s="1432"/>
      <c r="K17" s="1432"/>
      <c r="L17" s="1432"/>
      <c r="M17" s="1432"/>
      <c r="N17" s="1432"/>
      <c r="O17" s="1270"/>
      <c r="P17" s="1270"/>
      <c r="Q17" s="1270"/>
      <c r="R17" s="1270"/>
      <c r="S17" s="1270"/>
      <c r="T17" s="1270"/>
      <c r="U17" s="1270"/>
      <c r="V17" s="1270"/>
      <c r="W17" s="1270"/>
      <c r="X17" s="1270"/>
      <c r="Y17" s="1270"/>
      <c r="Z17" s="1270"/>
      <c r="AA17" s="1270"/>
    </row>
    <row r="18" spans="2:27">
      <c r="B18" s="1218"/>
      <c r="C18" s="1218"/>
      <c r="D18" s="1218"/>
      <c r="E18" s="1218"/>
      <c r="F18" s="1218"/>
      <c r="G18" s="1218"/>
      <c r="H18" s="1218"/>
      <c r="I18" s="1218"/>
      <c r="J18" s="1218"/>
      <c r="K18" s="1218"/>
      <c r="L18" s="1218"/>
      <c r="M18" s="1218"/>
      <c r="N18" s="1218"/>
      <c r="O18" s="1270"/>
      <c r="P18" s="1270"/>
      <c r="Q18" s="1270"/>
      <c r="R18" s="1270"/>
      <c r="S18" s="1270"/>
      <c r="T18" s="1270"/>
      <c r="U18" s="1270"/>
      <c r="V18" s="1270"/>
      <c r="W18" s="1270"/>
      <c r="X18" s="1270"/>
      <c r="Y18" s="1270"/>
      <c r="Z18" s="1270"/>
      <c r="AA18" s="1270"/>
    </row>
    <row r="19" spans="2:27">
      <c r="B19" s="1433" t="s">
        <v>1050</v>
      </c>
      <c r="C19" s="1432"/>
      <c r="D19" s="1432"/>
      <c r="E19" s="1432"/>
      <c r="F19" s="1432"/>
      <c r="G19" s="1432"/>
      <c r="H19" s="1432"/>
      <c r="I19" s="1432"/>
      <c r="J19" s="1432"/>
      <c r="K19" s="1432"/>
      <c r="L19" s="1432"/>
      <c r="M19" s="1432"/>
      <c r="N19" s="1432"/>
      <c r="O19" s="1270"/>
      <c r="P19" s="1270"/>
      <c r="Q19" s="1270"/>
      <c r="R19" s="1270"/>
      <c r="S19" s="1270"/>
      <c r="T19" s="1270"/>
      <c r="U19" s="1270"/>
      <c r="V19" s="1270"/>
      <c r="W19" s="1270"/>
      <c r="X19" s="1270"/>
      <c r="Y19" s="1270"/>
      <c r="Z19" s="1270"/>
      <c r="AA19" s="1270"/>
    </row>
    <row r="20" spans="2:27">
      <c r="B20" s="1432"/>
      <c r="C20" s="1432"/>
      <c r="D20" s="1432"/>
      <c r="E20" s="1432"/>
      <c r="F20" s="1432"/>
      <c r="G20" s="1432"/>
      <c r="H20" s="1432"/>
      <c r="I20" s="1432"/>
      <c r="J20" s="1432"/>
      <c r="K20" s="1432"/>
      <c r="L20" s="1432"/>
      <c r="M20" s="1432"/>
      <c r="N20" s="1432"/>
      <c r="O20" s="1270"/>
      <c r="P20" s="1270"/>
      <c r="Q20" s="1270"/>
      <c r="R20" s="1270"/>
      <c r="S20" s="1270"/>
      <c r="T20" s="1270"/>
      <c r="U20" s="1270"/>
      <c r="V20" s="1270"/>
      <c r="W20" s="1270"/>
      <c r="X20" s="1270"/>
      <c r="Y20" s="1270"/>
      <c r="Z20" s="1270"/>
      <c r="AA20" s="1270"/>
    </row>
    <row r="21" spans="2:27">
      <c r="B21" s="1432"/>
      <c r="C21" s="1432"/>
      <c r="D21" s="1432"/>
      <c r="E21" s="1432"/>
      <c r="F21" s="1432"/>
      <c r="G21" s="1432"/>
      <c r="H21" s="1432"/>
      <c r="I21" s="1432"/>
      <c r="J21" s="1432"/>
      <c r="K21" s="1432"/>
      <c r="L21" s="1432"/>
      <c r="M21" s="1432"/>
      <c r="N21" s="1432"/>
      <c r="O21" s="1270"/>
      <c r="P21" s="1270"/>
      <c r="Q21" s="1270"/>
      <c r="R21" s="1270"/>
      <c r="S21" s="1270"/>
      <c r="T21" s="1270"/>
      <c r="U21" s="1270"/>
      <c r="V21" s="1270"/>
      <c r="W21" s="1270"/>
      <c r="X21" s="1270"/>
      <c r="Y21" s="1270"/>
      <c r="Z21" s="1270"/>
      <c r="AA21" s="1270"/>
    </row>
    <row r="22" spans="2:27" ht="1.95" customHeight="1">
      <c r="B22" s="1432"/>
      <c r="C22" s="1432"/>
      <c r="D22" s="1432"/>
      <c r="E22" s="1432"/>
      <c r="F22" s="1432"/>
      <c r="G22" s="1432"/>
      <c r="H22" s="1432"/>
      <c r="I22" s="1432"/>
      <c r="J22" s="1432"/>
      <c r="K22" s="1432"/>
      <c r="L22" s="1432"/>
      <c r="M22" s="1432"/>
      <c r="N22" s="1432"/>
      <c r="O22" s="1270"/>
      <c r="P22" s="1270"/>
      <c r="Q22" s="1270"/>
      <c r="R22" s="1270"/>
      <c r="S22" s="1270"/>
      <c r="T22" s="1270"/>
      <c r="U22" s="1270"/>
      <c r="V22" s="1270"/>
      <c r="W22" s="1270"/>
      <c r="X22" s="1270"/>
      <c r="Y22" s="1270"/>
      <c r="Z22" s="1270"/>
      <c r="AA22" s="1270"/>
    </row>
    <row r="23" spans="2:27">
      <c r="B23" s="1218"/>
      <c r="C23" s="1218"/>
      <c r="D23" s="1218"/>
      <c r="E23" s="1218"/>
      <c r="F23" s="1218"/>
      <c r="G23" s="1218"/>
      <c r="H23" s="1218"/>
      <c r="I23" s="1218"/>
      <c r="J23" s="1218"/>
      <c r="K23" s="1218"/>
      <c r="L23" s="1218"/>
      <c r="M23" s="1218"/>
      <c r="N23" s="1218"/>
      <c r="O23" s="1270"/>
      <c r="P23" s="1270"/>
      <c r="Q23" s="1270"/>
      <c r="R23" s="1270"/>
      <c r="S23" s="1270"/>
      <c r="T23" s="1270"/>
      <c r="U23" s="1270"/>
      <c r="V23" s="1270"/>
      <c r="W23" s="1270"/>
      <c r="X23" s="1270"/>
      <c r="Y23" s="1270"/>
      <c r="Z23" s="1270"/>
      <c r="AA23" s="1270"/>
    </row>
    <row r="24" spans="2:27">
      <c r="B24" s="1434" t="s">
        <v>1051</v>
      </c>
      <c r="C24" s="1434"/>
      <c r="D24" s="1434"/>
      <c r="E24" s="1434"/>
      <c r="F24" s="1434"/>
      <c r="G24" s="1434"/>
      <c r="H24" s="1434"/>
      <c r="I24" s="1434"/>
      <c r="J24" s="1434"/>
      <c r="K24" s="1434"/>
      <c r="L24" s="1434"/>
      <c r="M24" s="1434"/>
      <c r="N24" s="1434"/>
      <c r="O24" s="1270"/>
      <c r="P24" s="1270"/>
      <c r="Q24" s="1270"/>
      <c r="R24" s="1270"/>
      <c r="S24" s="1270"/>
      <c r="T24" s="1270"/>
      <c r="U24" s="1270"/>
      <c r="V24" s="1270"/>
      <c r="W24" s="1270"/>
      <c r="X24" s="1270"/>
      <c r="Y24" s="1270"/>
      <c r="Z24" s="1270"/>
      <c r="AA24" s="1270"/>
    </row>
    <row r="25" spans="2:27">
      <c r="B25" s="1218"/>
      <c r="C25" s="1218"/>
      <c r="D25" s="1218"/>
      <c r="E25" s="1218"/>
      <c r="F25" s="1218"/>
      <c r="G25" s="1218"/>
      <c r="H25" s="1218"/>
      <c r="I25" s="1218"/>
      <c r="J25" s="1218"/>
      <c r="K25" s="1218"/>
      <c r="L25" s="1218"/>
      <c r="M25" s="1218"/>
      <c r="N25" s="1218"/>
      <c r="O25" s="1270"/>
      <c r="P25" s="1270"/>
      <c r="Q25" s="1270"/>
      <c r="R25" s="1270"/>
      <c r="S25" s="1270"/>
      <c r="T25" s="1270"/>
      <c r="U25" s="1270"/>
      <c r="V25" s="1270"/>
      <c r="W25" s="1270"/>
      <c r="X25" s="1270"/>
      <c r="Y25" s="1270"/>
      <c r="Z25" s="1270"/>
      <c r="AA25" s="1270"/>
    </row>
    <row r="26" spans="2:27">
      <c r="B26" s="1433" t="s">
        <v>1052</v>
      </c>
      <c r="C26" s="1432"/>
      <c r="D26" s="1432"/>
      <c r="E26" s="1432"/>
      <c r="F26" s="1432"/>
      <c r="G26" s="1432"/>
      <c r="H26" s="1432"/>
      <c r="I26" s="1432"/>
      <c r="J26" s="1432"/>
      <c r="K26" s="1432"/>
      <c r="L26" s="1432"/>
      <c r="M26" s="1432"/>
      <c r="N26" s="1432"/>
      <c r="O26" s="1270"/>
      <c r="P26" s="1270"/>
      <c r="Q26" s="1270"/>
      <c r="R26" s="1270"/>
      <c r="S26" s="1270"/>
      <c r="T26" s="1270"/>
      <c r="U26" s="1270"/>
      <c r="V26" s="1270"/>
      <c r="W26" s="1270"/>
      <c r="X26" s="1270"/>
      <c r="Y26" s="1270"/>
      <c r="Z26" s="1270"/>
      <c r="AA26" s="1270"/>
    </row>
    <row r="27" spans="2:27">
      <c r="B27" s="1432"/>
      <c r="C27" s="1432"/>
      <c r="D27" s="1432"/>
      <c r="E27" s="1432"/>
      <c r="F27" s="1432"/>
      <c r="G27" s="1432"/>
      <c r="H27" s="1432"/>
      <c r="I27" s="1432"/>
      <c r="J27" s="1432"/>
      <c r="K27" s="1432"/>
      <c r="L27" s="1432"/>
      <c r="M27" s="1432"/>
      <c r="N27" s="1432"/>
      <c r="O27" s="1270"/>
      <c r="P27" s="1270"/>
      <c r="Q27" s="1270"/>
      <c r="R27" s="1270"/>
      <c r="S27" s="1270"/>
      <c r="T27" s="1270"/>
      <c r="U27" s="1270"/>
      <c r="V27" s="1270"/>
      <c r="W27" s="1270"/>
      <c r="X27" s="1270"/>
      <c r="Y27" s="1270"/>
      <c r="Z27" s="1270"/>
      <c r="AA27" s="1270"/>
    </row>
    <row r="28" spans="2:27">
      <c r="B28" s="1432"/>
      <c r="C28" s="1432"/>
      <c r="D28" s="1432"/>
      <c r="E28" s="1432"/>
      <c r="F28" s="1432"/>
      <c r="G28" s="1432"/>
      <c r="H28" s="1432"/>
      <c r="I28" s="1432"/>
      <c r="J28" s="1432"/>
      <c r="K28" s="1432"/>
      <c r="L28" s="1432"/>
      <c r="M28" s="1432"/>
      <c r="N28" s="1432"/>
      <c r="O28" s="1270"/>
      <c r="P28" s="1270"/>
      <c r="Q28" s="1270"/>
      <c r="R28" s="1270"/>
      <c r="S28" s="1270"/>
      <c r="T28" s="1270"/>
      <c r="U28" s="1270"/>
      <c r="V28" s="1270"/>
      <c r="W28" s="1270"/>
      <c r="X28" s="1270"/>
      <c r="Y28" s="1270"/>
      <c r="Z28" s="1270"/>
      <c r="AA28" s="1270"/>
    </row>
    <row r="29" spans="2:27">
      <c r="B29" s="1218"/>
      <c r="C29" s="1218"/>
      <c r="D29" s="1218"/>
      <c r="E29" s="1218"/>
      <c r="F29" s="1218"/>
      <c r="G29" s="1218"/>
      <c r="H29" s="1218"/>
      <c r="I29" s="1218"/>
      <c r="J29" s="1218"/>
      <c r="K29" s="1218"/>
      <c r="L29" s="1218"/>
      <c r="M29" s="1218"/>
      <c r="N29" s="1218"/>
      <c r="O29" s="1270"/>
      <c r="P29" s="1270"/>
      <c r="Q29" s="1270"/>
      <c r="R29" s="1270"/>
      <c r="S29" s="1270"/>
      <c r="T29" s="1270"/>
      <c r="U29" s="1270"/>
      <c r="V29" s="1270"/>
      <c r="W29" s="1270"/>
      <c r="X29" s="1270"/>
      <c r="Y29" s="1270"/>
      <c r="Z29" s="1270"/>
      <c r="AA29" s="1270"/>
    </row>
    <row r="30" spans="2:27">
      <c r="B30" s="1432" t="s">
        <v>1053</v>
      </c>
      <c r="C30" s="1432"/>
      <c r="D30" s="1432"/>
      <c r="E30" s="1432"/>
      <c r="F30" s="1432"/>
      <c r="G30" s="1432"/>
      <c r="H30" s="1432"/>
      <c r="I30" s="1432"/>
      <c r="J30" s="1432"/>
      <c r="K30" s="1432"/>
      <c r="L30" s="1432"/>
      <c r="M30" s="1432"/>
      <c r="N30" s="1432"/>
      <c r="O30" s="1270"/>
      <c r="P30" s="1270"/>
      <c r="Q30" s="1270"/>
      <c r="R30" s="1270"/>
      <c r="S30" s="1270"/>
      <c r="T30" s="1270"/>
      <c r="U30" s="1270"/>
      <c r="V30" s="1270"/>
      <c r="W30" s="1270"/>
      <c r="X30" s="1270"/>
      <c r="Y30" s="1270"/>
      <c r="Z30" s="1270"/>
      <c r="AA30" s="1270"/>
    </row>
    <row r="31" spans="2:27">
      <c r="B31" s="1218"/>
      <c r="C31" s="1218"/>
      <c r="D31" s="1218"/>
      <c r="E31" s="1218"/>
      <c r="F31" s="1218"/>
      <c r="G31" s="1218"/>
      <c r="H31" s="1218"/>
      <c r="I31" s="1218"/>
      <c r="J31" s="1218"/>
      <c r="K31" s="1218"/>
      <c r="L31" s="1218"/>
      <c r="M31" s="1218"/>
      <c r="N31" s="1218"/>
      <c r="O31" s="1270"/>
      <c r="P31" s="1270"/>
      <c r="Q31" s="1270"/>
      <c r="R31" s="1270"/>
      <c r="S31" s="1270"/>
      <c r="T31" s="1270"/>
      <c r="U31" s="1270"/>
      <c r="V31" s="1270"/>
      <c r="W31" s="1270"/>
      <c r="X31" s="1270"/>
      <c r="Y31" s="1270"/>
      <c r="Z31" s="1270"/>
      <c r="AA31" s="1270"/>
    </row>
    <row r="32" spans="2:27">
      <c r="B32" s="1433" t="s">
        <v>1054</v>
      </c>
      <c r="C32" s="1432"/>
      <c r="D32" s="1432"/>
      <c r="E32" s="1432"/>
      <c r="F32" s="1432"/>
      <c r="G32" s="1432"/>
      <c r="H32" s="1432"/>
      <c r="I32" s="1432"/>
      <c r="J32" s="1432"/>
      <c r="K32" s="1432"/>
      <c r="L32" s="1432"/>
      <c r="M32" s="1432"/>
      <c r="N32" s="1432"/>
      <c r="O32" s="1270"/>
      <c r="P32" s="1270"/>
      <c r="Q32" s="1270"/>
      <c r="R32" s="1270"/>
      <c r="S32" s="1270"/>
      <c r="T32" s="1270"/>
      <c r="U32" s="1270"/>
      <c r="V32" s="1270"/>
      <c r="W32" s="1270"/>
      <c r="X32" s="1270"/>
      <c r="Y32" s="1270"/>
      <c r="Z32" s="1270"/>
      <c r="AA32" s="1270"/>
    </row>
    <row r="33" spans="1:27">
      <c r="B33" s="1432"/>
      <c r="C33" s="1432"/>
      <c r="D33" s="1432"/>
      <c r="E33" s="1432"/>
      <c r="F33" s="1432"/>
      <c r="G33" s="1432"/>
      <c r="H33" s="1432"/>
      <c r="I33" s="1432"/>
      <c r="J33" s="1432"/>
      <c r="K33" s="1432"/>
      <c r="L33" s="1432"/>
      <c r="M33" s="1432"/>
      <c r="N33" s="1432"/>
      <c r="O33" s="1270"/>
      <c r="P33" s="1270"/>
      <c r="Q33" s="1270"/>
      <c r="R33" s="1270"/>
      <c r="S33" s="1270"/>
      <c r="T33" s="1270"/>
      <c r="U33" s="1270"/>
      <c r="V33" s="1270"/>
      <c r="W33" s="1270"/>
      <c r="X33" s="1270"/>
      <c r="Y33" s="1270"/>
      <c r="Z33" s="1270"/>
      <c r="AA33" s="1270"/>
    </row>
    <row r="34" spans="1:27">
      <c r="B34" s="1218"/>
      <c r="C34" s="1218"/>
      <c r="D34" s="1218"/>
      <c r="E34" s="1218"/>
      <c r="F34" s="1218"/>
      <c r="G34" s="1218"/>
      <c r="H34" s="1218"/>
      <c r="I34" s="1218"/>
      <c r="J34" s="1218"/>
      <c r="K34" s="1218"/>
      <c r="L34" s="1218"/>
      <c r="M34" s="1218"/>
      <c r="N34" s="1218"/>
      <c r="O34" s="1270"/>
      <c r="P34" s="1270"/>
      <c r="Q34" s="1270"/>
      <c r="R34" s="1270"/>
      <c r="S34" s="1270"/>
      <c r="T34" s="1270"/>
      <c r="U34" s="1270"/>
      <c r="V34" s="1270"/>
      <c r="W34" s="1270"/>
      <c r="X34" s="1270"/>
      <c r="Y34" s="1270"/>
      <c r="Z34" s="1270"/>
      <c r="AA34" s="1270"/>
    </row>
    <row r="35" spans="1:27">
      <c r="B35" s="1433" t="s">
        <v>1055</v>
      </c>
      <c r="C35" s="1432"/>
      <c r="D35" s="1432"/>
      <c r="E35" s="1432"/>
      <c r="F35" s="1432"/>
      <c r="G35" s="1432"/>
      <c r="H35" s="1432"/>
      <c r="I35" s="1432"/>
      <c r="J35" s="1432"/>
      <c r="K35" s="1432"/>
      <c r="L35" s="1432"/>
      <c r="M35" s="1432"/>
      <c r="N35" s="1432"/>
      <c r="O35" s="1270"/>
      <c r="P35" s="1270"/>
      <c r="Q35" s="1270"/>
      <c r="R35" s="1270"/>
      <c r="S35" s="1270"/>
      <c r="T35" s="1270"/>
      <c r="U35" s="1270"/>
      <c r="V35" s="1270"/>
      <c r="W35" s="1270"/>
      <c r="X35" s="1270"/>
      <c r="Y35" s="1270"/>
      <c r="Z35" s="1270"/>
      <c r="AA35" s="1270"/>
    </row>
    <row r="36" spans="1:27">
      <c r="B36" s="1432"/>
      <c r="C36" s="1432"/>
      <c r="D36" s="1432"/>
      <c r="E36" s="1432"/>
      <c r="F36" s="1432"/>
      <c r="G36" s="1432"/>
      <c r="H36" s="1432"/>
      <c r="I36" s="1432"/>
      <c r="J36" s="1432"/>
      <c r="K36" s="1432"/>
      <c r="L36" s="1432"/>
      <c r="M36" s="1432"/>
      <c r="N36" s="1432"/>
      <c r="O36" s="1270"/>
      <c r="P36" s="1270"/>
      <c r="Q36" s="1270"/>
      <c r="R36" s="1270"/>
      <c r="S36" s="1270"/>
      <c r="T36" s="1270"/>
      <c r="U36" s="1270"/>
      <c r="V36" s="1270"/>
      <c r="W36" s="1270"/>
      <c r="X36" s="1270"/>
      <c r="Y36" s="1270"/>
      <c r="Z36" s="1270"/>
      <c r="AA36" s="1270"/>
    </row>
    <row r="37" spans="1:27">
      <c r="F37" s="959"/>
      <c r="G37" s="959"/>
    </row>
    <row r="38" spans="1:27" ht="13.95" customHeight="1">
      <c r="A38" s="609">
        <f>+A8+1</f>
        <v>17</v>
      </c>
      <c r="B38" s="668" t="s">
        <v>1057</v>
      </c>
      <c r="C38" s="668"/>
      <c r="D38" s="668"/>
      <c r="E38" s="668"/>
      <c r="F38" s="668"/>
      <c r="G38" s="668"/>
      <c r="H38" s="668"/>
      <c r="I38" s="668"/>
      <c r="J38" s="668"/>
      <c r="K38" s="668"/>
      <c r="L38" s="668"/>
    </row>
    <row r="39" spans="1:27">
      <c r="F39" s="1269"/>
      <c r="G39" s="1269"/>
    </row>
    <row r="40" spans="1:27">
      <c r="B40" s="1433" t="s">
        <v>1056</v>
      </c>
      <c r="C40" s="1432"/>
      <c r="D40" s="1432"/>
      <c r="E40" s="1432"/>
      <c r="F40" s="1432"/>
      <c r="G40" s="1432"/>
      <c r="H40" s="1432"/>
      <c r="I40" s="1432"/>
      <c r="J40" s="1432"/>
      <c r="K40" s="1432"/>
      <c r="L40" s="1432"/>
      <c r="M40" s="1432"/>
      <c r="N40" s="1432"/>
    </row>
    <row r="41" spans="1:27">
      <c r="B41" s="1432"/>
      <c r="C41" s="1432"/>
      <c r="D41" s="1432"/>
      <c r="E41" s="1432"/>
      <c r="F41" s="1432"/>
      <c r="G41" s="1432"/>
      <c r="H41" s="1432"/>
      <c r="I41" s="1432"/>
      <c r="J41" s="1432"/>
      <c r="K41" s="1432"/>
      <c r="L41" s="1432"/>
      <c r="M41" s="1432"/>
      <c r="N41" s="1432"/>
    </row>
    <row r="42" spans="1:27" ht="98.4" customHeight="1">
      <c r="B42" s="1432"/>
      <c r="C42" s="1432"/>
      <c r="D42" s="1432"/>
      <c r="E42" s="1432"/>
      <c r="F42" s="1432"/>
      <c r="G42" s="1432"/>
      <c r="H42" s="1432"/>
      <c r="I42" s="1432"/>
      <c r="J42" s="1432"/>
      <c r="K42" s="1432"/>
      <c r="L42" s="1432"/>
      <c r="M42" s="1432"/>
      <c r="N42" s="1432"/>
    </row>
    <row r="43" spans="1:27">
      <c r="F43" s="1269"/>
      <c r="G43" s="1269"/>
    </row>
    <row r="44" spans="1:27" s="601" customFormat="1" ht="15" customHeight="1">
      <c r="A44" s="677">
        <f>+A38+1</f>
        <v>18</v>
      </c>
      <c r="B44" s="668" t="s">
        <v>413</v>
      </c>
      <c r="C44" s="668"/>
    </row>
    <row r="45" spans="1:27" s="601" customFormat="1" ht="15" customHeight="1">
      <c r="A45" s="669"/>
      <c r="B45" s="668"/>
      <c r="C45" s="668"/>
      <c r="O45" s="1267">
        <v>1.2999999999999999E-3</v>
      </c>
    </row>
    <row r="46" spans="1:27" s="601" customFormat="1" ht="15" customHeight="1">
      <c r="A46" s="670"/>
      <c r="B46" s="951">
        <f>A44+0.1</f>
        <v>18.100000000000001</v>
      </c>
      <c r="C46" s="1428" t="s">
        <v>899</v>
      </c>
      <c r="D46" s="1428"/>
      <c r="E46" s="1428"/>
      <c r="F46" s="1428"/>
      <c r="G46" s="1428"/>
      <c r="H46" s="1428"/>
      <c r="I46" s="1428"/>
      <c r="J46" s="1428"/>
      <c r="K46" s="1428"/>
      <c r="L46" s="1428"/>
      <c r="M46" s="1428"/>
      <c r="N46" s="1428"/>
    </row>
    <row r="47" spans="1:27" s="601" customFormat="1" ht="15" hidden="1" customHeight="1">
      <c r="A47" s="670"/>
      <c r="B47" s="671"/>
      <c r="C47" s="671"/>
    </row>
    <row r="48" spans="1:27" s="601" customFormat="1" ht="15" hidden="1" customHeight="1">
      <c r="A48" s="670"/>
      <c r="B48" s="951">
        <f>A44+0.2</f>
        <v>18.2</v>
      </c>
      <c r="C48" s="1426" t="s">
        <v>781</v>
      </c>
      <c r="D48" s="1427"/>
      <c r="E48" s="1427"/>
      <c r="F48" s="1427"/>
      <c r="G48" s="1427"/>
      <c r="H48" s="1427"/>
      <c r="I48" s="1427"/>
      <c r="J48" s="1427"/>
      <c r="K48" s="1427"/>
      <c r="L48" s="1427"/>
      <c r="M48" s="1427"/>
      <c r="N48" s="1427"/>
    </row>
    <row r="49" spans="1:15" s="601" customFormat="1" ht="15" hidden="1" customHeight="1">
      <c r="A49" s="670"/>
      <c r="B49" s="951"/>
      <c r="C49" s="1427"/>
      <c r="D49" s="1427"/>
      <c r="E49" s="1427"/>
      <c r="F49" s="1427"/>
      <c r="G49" s="1427"/>
      <c r="H49" s="1427"/>
      <c r="I49" s="1427"/>
      <c r="J49" s="1427"/>
      <c r="K49" s="1427"/>
      <c r="L49" s="1427"/>
      <c r="M49" s="1427"/>
      <c r="N49" s="1427"/>
    </row>
    <row r="50" spans="1:15" s="601" customFormat="1" ht="15" customHeight="1">
      <c r="O50" s="1264">
        <f>O45/92*365</f>
        <v>5.1576086956521732E-3</v>
      </c>
    </row>
    <row r="51" spans="1:15" s="601" customFormat="1" ht="15" customHeight="1">
      <c r="B51" s="951">
        <f>A44+0.2</f>
        <v>18.2</v>
      </c>
      <c r="C51" s="1428" t="s">
        <v>900</v>
      </c>
      <c r="D51" s="1429"/>
      <c r="E51" s="1429"/>
      <c r="F51" s="1429"/>
      <c r="G51" s="1429"/>
      <c r="H51" s="1429"/>
      <c r="I51" s="1429"/>
      <c r="J51" s="1429"/>
      <c r="K51" s="1429"/>
      <c r="L51" s="1429"/>
      <c r="M51" s="1429"/>
      <c r="N51" s="1429"/>
    </row>
    <row r="52" spans="1:15" s="601" customFormat="1" ht="15" customHeight="1">
      <c r="B52" s="951"/>
      <c r="C52" s="1430"/>
      <c r="D52" s="1429"/>
      <c r="E52" s="1429"/>
      <c r="F52" s="1429"/>
      <c r="G52" s="1429"/>
      <c r="H52" s="1429"/>
      <c r="I52" s="1429"/>
      <c r="J52" s="1429"/>
      <c r="K52" s="1429"/>
      <c r="L52" s="1429"/>
      <c r="M52" s="1429"/>
      <c r="N52" s="1429"/>
      <c r="O52" s="601">
        <f>0.44-0.52</f>
        <v>-8.0000000000000016E-2</v>
      </c>
    </row>
    <row r="53" spans="1:15" s="601" customFormat="1" ht="27.75" customHeight="1">
      <c r="C53" s="1429"/>
      <c r="D53" s="1429"/>
      <c r="E53" s="1429"/>
      <c r="F53" s="1429"/>
      <c r="G53" s="1429"/>
      <c r="H53" s="1429"/>
      <c r="I53" s="1429"/>
      <c r="J53" s="1429"/>
      <c r="K53" s="1429"/>
      <c r="L53" s="1429"/>
      <c r="M53" s="1429"/>
      <c r="N53" s="1429"/>
    </row>
    <row r="54" spans="1:15" s="601" customFormat="1" ht="15" customHeight="1"/>
    <row r="55" spans="1:15" s="601" customFormat="1" ht="15" customHeight="1">
      <c r="A55" s="677">
        <f>A44+1</f>
        <v>19</v>
      </c>
      <c r="B55" s="678" t="s">
        <v>414</v>
      </c>
      <c r="C55" s="679"/>
      <c r="D55" s="679"/>
      <c r="E55" s="679"/>
      <c r="F55" s="679"/>
      <c r="G55" s="679"/>
      <c r="H55" s="679"/>
      <c r="I55" s="679"/>
      <c r="J55" s="679"/>
      <c r="M55" s="680"/>
    </row>
    <row r="56" spans="1:15" s="601" customFormat="1" ht="15" customHeight="1">
      <c r="A56" s="679"/>
      <c r="B56" s="679"/>
      <c r="C56" s="679"/>
      <c r="D56" s="679"/>
      <c r="E56" s="679"/>
      <c r="F56" s="679"/>
      <c r="G56" s="679"/>
      <c r="H56" s="679"/>
      <c r="I56" s="679"/>
      <c r="J56" s="679"/>
      <c r="M56" s="681"/>
    </row>
    <row r="57" spans="1:15" s="601" customFormat="1" ht="15" customHeight="1">
      <c r="A57" s="679"/>
      <c r="B57" s="1316" t="s">
        <v>942</v>
      </c>
      <c r="C57" s="1316"/>
      <c r="D57" s="1316"/>
      <c r="E57" s="1316"/>
      <c r="F57" s="1316"/>
      <c r="G57" s="1316"/>
      <c r="H57" s="1316"/>
      <c r="I57" s="1316"/>
      <c r="J57" s="1316"/>
      <c r="K57" s="1316"/>
      <c r="L57" s="1316"/>
      <c r="M57" s="1425"/>
      <c r="N57" s="1425"/>
    </row>
    <row r="58" spans="1:15" s="601" customFormat="1" ht="15" customHeight="1">
      <c r="A58" s="679"/>
      <c r="B58" s="1425"/>
      <c r="C58" s="1425"/>
      <c r="D58" s="1425"/>
      <c r="E58" s="1425"/>
      <c r="F58" s="1425"/>
      <c r="G58" s="1425"/>
      <c r="H58" s="1425"/>
      <c r="I58" s="1425"/>
      <c r="J58" s="1425"/>
      <c r="K58" s="1425"/>
      <c r="L58" s="1425"/>
      <c r="M58" s="1425"/>
      <c r="N58" s="1425"/>
    </row>
    <row r="59" spans="1:15" s="601" customFormat="1" ht="15" customHeight="1">
      <c r="A59" s="679"/>
      <c r="B59" s="679"/>
      <c r="C59" s="679"/>
      <c r="D59" s="679"/>
      <c r="E59" s="679"/>
      <c r="F59" s="679"/>
      <c r="G59" s="679"/>
      <c r="H59" s="679"/>
      <c r="I59" s="679"/>
      <c r="J59" s="679"/>
    </row>
    <row r="60" spans="1:15" s="601" customFormat="1" ht="15" customHeight="1">
      <c r="A60" s="678"/>
      <c r="B60" s="678"/>
      <c r="C60" s="678"/>
      <c r="D60" s="678"/>
      <c r="E60" s="678"/>
      <c r="F60" s="678"/>
      <c r="G60" s="678"/>
      <c r="H60" s="678"/>
      <c r="I60" s="678"/>
      <c r="J60" s="678"/>
      <c r="K60" s="678"/>
      <c r="L60" s="678"/>
      <c r="M60" s="678"/>
      <c r="N60" s="678"/>
    </row>
    <row r="61" spans="1:15" s="601" customFormat="1" ht="15" customHeight="1">
      <c r="A61" s="678"/>
      <c r="B61" s="678"/>
      <c r="C61" s="678"/>
      <c r="D61" s="678"/>
      <c r="E61" s="678"/>
      <c r="F61" s="678"/>
      <c r="G61" s="678"/>
      <c r="H61" s="678"/>
      <c r="I61" s="678"/>
      <c r="J61" s="678"/>
      <c r="K61" s="678"/>
      <c r="L61" s="678"/>
      <c r="M61" s="678"/>
      <c r="N61" s="678"/>
    </row>
    <row r="62" spans="1:15" s="601" customFormat="1" ht="15" customHeight="1">
      <c r="A62" s="679"/>
      <c r="B62" s="679"/>
      <c r="C62" s="679"/>
      <c r="D62" s="679"/>
      <c r="E62" s="679"/>
      <c r="F62" s="679"/>
      <c r="G62" s="679"/>
      <c r="H62" s="679"/>
      <c r="I62" s="679"/>
      <c r="J62" s="679"/>
      <c r="M62" s="680"/>
    </row>
    <row r="63" spans="1:15" s="601" customFormat="1" ht="15" customHeight="1">
      <c r="A63" s="679"/>
      <c r="B63" s="679"/>
      <c r="C63" s="679"/>
      <c r="D63" s="679"/>
      <c r="E63" s="679"/>
      <c r="F63" s="679"/>
      <c r="G63" s="679"/>
      <c r="H63" s="679"/>
      <c r="I63" s="679"/>
      <c r="J63" s="679"/>
      <c r="M63" s="680"/>
    </row>
    <row r="64" spans="1:15" s="601" customFormat="1" ht="15" customHeight="1">
      <c r="A64" s="679"/>
      <c r="B64" s="679"/>
      <c r="C64" s="679"/>
      <c r="D64" s="679"/>
      <c r="E64" s="679"/>
      <c r="F64" s="679"/>
      <c r="G64" s="679"/>
      <c r="H64" s="679"/>
      <c r="I64" s="679"/>
      <c r="J64" s="679"/>
      <c r="M64" s="680"/>
    </row>
    <row r="65" spans="1:15" s="601" customFormat="1" ht="15" customHeight="1">
      <c r="A65" s="679"/>
      <c r="B65" s="679"/>
      <c r="C65" s="679"/>
      <c r="D65" s="679"/>
      <c r="E65" s="679"/>
      <c r="F65" s="679"/>
      <c r="G65" s="679"/>
      <c r="H65" s="679"/>
      <c r="I65" s="679"/>
      <c r="J65" s="679"/>
      <c r="M65" s="680"/>
    </row>
    <row r="66" spans="1:15" s="601" customFormat="1" ht="15" customHeight="1">
      <c r="A66" s="679"/>
      <c r="B66" s="679"/>
      <c r="C66" s="679"/>
      <c r="D66" s="679"/>
      <c r="E66" s="679"/>
      <c r="F66" s="679"/>
      <c r="G66" s="679"/>
      <c r="H66" s="679"/>
      <c r="I66" s="679"/>
      <c r="J66" s="679"/>
      <c r="M66" s="680"/>
    </row>
    <row r="67" spans="1:15" s="601" customFormat="1" ht="15" customHeight="1">
      <c r="A67" s="679"/>
      <c r="B67" s="679"/>
      <c r="C67" s="679"/>
      <c r="D67" s="679"/>
      <c r="E67" s="679"/>
      <c r="F67" s="679"/>
      <c r="G67" s="679"/>
      <c r="H67" s="679"/>
      <c r="I67" s="679"/>
      <c r="J67" s="679"/>
      <c r="M67" s="680"/>
    </row>
    <row r="68" spans="1:15" s="601" customFormat="1">
      <c r="A68" s="679"/>
      <c r="B68" s="679"/>
      <c r="C68" s="679"/>
      <c r="D68" s="679"/>
      <c r="E68" s="679"/>
      <c r="F68" s="679"/>
      <c r="G68" s="679"/>
      <c r="H68" s="679"/>
      <c r="I68" s="679"/>
      <c r="J68" s="679"/>
      <c r="M68" s="680"/>
    </row>
    <row r="69" spans="1:15" s="601" customFormat="1">
      <c r="A69" s="679"/>
      <c r="B69" s="679"/>
      <c r="C69" s="679"/>
      <c r="D69" s="679"/>
      <c r="E69" s="679"/>
      <c r="F69" s="679"/>
      <c r="G69" s="679"/>
      <c r="H69" s="679"/>
      <c r="I69" s="679"/>
      <c r="J69" s="679"/>
    </row>
    <row r="70" spans="1:15" s="601" customFormat="1">
      <c r="A70" s="678"/>
      <c r="B70" s="678"/>
      <c r="C70" s="678"/>
      <c r="D70" s="678"/>
      <c r="E70" s="678"/>
      <c r="F70" s="678"/>
      <c r="G70" s="678"/>
      <c r="H70" s="678"/>
      <c r="I70" s="678"/>
      <c r="J70" s="678"/>
      <c r="K70" s="678"/>
      <c r="L70" s="678"/>
      <c r="M70" s="678"/>
      <c r="N70" s="678"/>
    </row>
    <row r="71" spans="1:15" s="601" customFormat="1">
      <c r="M71" s="682"/>
    </row>
    <row r="72" spans="1:15" s="573" customFormat="1">
      <c r="A72" s="672"/>
      <c r="B72" s="673"/>
      <c r="C72" s="674"/>
      <c r="D72" s="674"/>
      <c r="E72" s="674"/>
      <c r="F72" s="674"/>
      <c r="G72" s="674"/>
      <c r="H72" s="618"/>
      <c r="I72" s="674"/>
      <c r="J72" s="618"/>
      <c r="K72" s="674"/>
      <c r="L72" s="618"/>
      <c r="M72" s="674"/>
      <c r="N72" s="618"/>
      <c r="O72" s="675"/>
    </row>
    <row r="73" spans="1:15" s="573" customFormat="1">
      <c r="A73" s="672"/>
      <c r="B73" s="673"/>
      <c r="C73" s="674"/>
      <c r="D73" s="674"/>
      <c r="E73" s="674"/>
      <c r="F73" s="674"/>
      <c r="G73" s="674"/>
      <c r="H73" s="618"/>
      <c r="I73" s="674"/>
      <c r="J73" s="618"/>
      <c r="K73" s="674"/>
      <c r="L73" s="618"/>
      <c r="M73" s="674"/>
      <c r="N73" s="618"/>
      <c r="O73" s="675"/>
    </row>
    <row r="74" spans="1:15" s="573" customFormat="1">
      <c r="A74" s="672"/>
      <c r="B74" s="673"/>
      <c r="C74" s="674"/>
      <c r="D74" s="674"/>
      <c r="E74" s="674"/>
      <c r="F74" s="674"/>
      <c r="G74" s="674"/>
      <c r="H74" s="618"/>
      <c r="I74" s="674"/>
      <c r="J74" s="618"/>
      <c r="K74" s="674"/>
      <c r="L74" s="618"/>
      <c r="M74" s="674"/>
      <c r="N74" s="618"/>
      <c r="O74" s="675"/>
    </row>
    <row r="75" spans="1:15" s="573" customFormat="1">
      <c r="A75" s="672"/>
      <c r="B75" s="673"/>
      <c r="C75" s="674"/>
      <c r="D75" s="674"/>
      <c r="E75" s="674"/>
      <c r="F75" s="674"/>
      <c r="G75" s="674"/>
      <c r="H75" s="618"/>
      <c r="I75" s="674"/>
      <c r="J75" s="618"/>
      <c r="K75" s="674"/>
      <c r="L75" s="618"/>
      <c r="M75" s="674"/>
      <c r="N75" s="618"/>
      <c r="O75" s="675"/>
    </row>
    <row r="76" spans="1:15" s="573" customFormat="1">
      <c r="A76" s="672"/>
      <c r="B76" s="673"/>
      <c r="C76" s="674"/>
      <c r="D76" s="674"/>
      <c r="E76" s="674"/>
      <c r="F76" s="674"/>
      <c r="G76" s="674"/>
      <c r="H76" s="618"/>
      <c r="I76" s="674"/>
      <c r="J76" s="618"/>
      <c r="K76" s="674"/>
      <c r="L76" s="618"/>
      <c r="M76" s="674"/>
      <c r="N76" s="618"/>
      <c r="O76" s="675"/>
    </row>
    <row r="77" spans="1:15" s="573" customFormat="1">
      <c r="A77" s="672"/>
      <c r="B77" s="673"/>
      <c r="C77" s="674"/>
      <c r="D77" s="674"/>
      <c r="E77" s="674"/>
      <c r="F77" s="674"/>
      <c r="G77" s="674"/>
      <c r="H77" s="618"/>
      <c r="I77" s="674"/>
      <c r="J77" s="618"/>
      <c r="K77" s="674"/>
      <c r="L77" s="618"/>
      <c r="M77" s="674"/>
      <c r="N77" s="618"/>
      <c r="O77" s="675"/>
    </row>
    <row r="78" spans="1:15" s="573" customFormat="1">
      <c r="A78" s="672"/>
      <c r="B78" s="673"/>
      <c r="C78" s="674"/>
      <c r="D78" s="674"/>
      <c r="E78" s="674"/>
      <c r="F78" s="674"/>
      <c r="G78" s="674"/>
      <c r="H78" s="618"/>
      <c r="I78" s="674"/>
      <c r="J78" s="618"/>
      <c r="K78" s="674"/>
      <c r="L78" s="618"/>
      <c r="M78" s="674"/>
      <c r="N78" s="618"/>
      <c r="O78" s="675"/>
    </row>
    <row r="79" spans="1:15" s="573" customFormat="1">
      <c r="A79" s="672"/>
      <c r="B79" s="673"/>
      <c r="C79" s="674"/>
      <c r="D79" s="674"/>
      <c r="E79" s="674"/>
      <c r="F79" s="674"/>
      <c r="G79" s="674"/>
      <c r="H79" s="618"/>
      <c r="I79" s="674"/>
      <c r="J79" s="618"/>
      <c r="K79" s="674"/>
      <c r="L79" s="618"/>
      <c r="M79" s="674"/>
      <c r="N79" s="618"/>
      <c r="O79" s="675"/>
    </row>
    <row r="80" spans="1:15" s="573" customFormat="1">
      <c r="A80" s="672"/>
      <c r="B80" s="673"/>
      <c r="C80" s="674"/>
      <c r="D80" s="674"/>
      <c r="E80" s="674"/>
      <c r="F80" s="674"/>
      <c r="G80" s="674"/>
      <c r="H80" s="618"/>
      <c r="I80" s="674"/>
      <c r="J80" s="618"/>
      <c r="K80" s="674"/>
      <c r="L80" s="618"/>
      <c r="M80" s="674"/>
      <c r="N80" s="618"/>
      <c r="O80" s="675"/>
    </row>
    <row r="81" spans="1:15" s="573" customFormat="1">
      <c r="A81" s="672"/>
      <c r="B81" s="673"/>
      <c r="C81" s="674"/>
      <c r="D81" s="674"/>
      <c r="E81" s="674"/>
      <c r="F81" s="674"/>
      <c r="G81" s="674"/>
      <c r="H81" s="618"/>
      <c r="I81" s="674"/>
      <c r="J81" s="618"/>
      <c r="K81" s="674"/>
      <c r="L81" s="618"/>
      <c r="M81" s="674"/>
      <c r="N81" s="618"/>
      <c r="O81" s="675"/>
    </row>
    <row r="82" spans="1:15" s="573" customFormat="1">
      <c r="A82" s="672"/>
      <c r="B82" s="673"/>
      <c r="C82" s="674"/>
      <c r="D82" s="674"/>
      <c r="E82" s="674"/>
      <c r="F82" s="674"/>
      <c r="G82" s="674"/>
      <c r="H82" s="618"/>
      <c r="I82" s="674"/>
      <c r="J82" s="618"/>
      <c r="K82" s="674"/>
      <c r="L82" s="618"/>
      <c r="M82" s="674"/>
      <c r="N82" s="618"/>
      <c r="O82" s="675"/>
    </row>
    <row r="83" spans="1:15" s="573" customFormat="1">
      <c r="A83" s="672"/>
      <c r="B83" s="673"/>
      <c r="C83" s="674"/>
      <c r="D83" s="674"/>
      <c r="E83" s="674"/>
      <c r="F83" s="674"/>
      <c r="G83" s="674"/>
      <c r="H83" s="618"/>
      <c r="I83" s="674"/>
      <c r="J83" s="618"/>
      <c r="K83" s="674"/>
      <c r="L83" s="618"/>
      <c r="M83" s="674"/>
      <c r="N83" s="618"/>
      <c r="O83" s="675"/>
    </row>
    <row r="84" spans="1:15" s="573" customFormat="1">
      <c r="A84" s="672"/>
      <c r="B84" s="673"/>
      <c r="C84" s="674"/>
      <c r="D84" s="674"/>
      <c r="E84" s="674"/>
      <c r="F84" s="674"/>
      <c r="G84" s="674"/>
      <c r="H84" s="618"/>
      <c r="I84" s="674"/>
      <c r="J84" s="618"/>
      <c r="K84" s="674"/>
      <c r="L84" s="618"/>
      <c r="M84" s="674"/>
      <c r="N84" s="618"/>
      <c r="O84" s="675"/>
    </row>
    <row r="85" spans="1:15" s="573" customFormat="1">
      <c r="A85" s="672"/>
      <c r="B85" s="673"/>
      <c r="C85" s="674"/>
      <c r="D85" s="674"/>
      <c r="E85" s="674"/>
      <c r="F85" s="674"/>
      <c r="G85" s="674"/>
      <c r="H85" s="618"/>
      <c r="I85" s="674"/>
      <c r="J85" s="618"/>
      <c r="K85" s="674"/>
      <c r="L85" s="618"/>
      <c r="M85" s="674"/>
      <c r="N85" s="618"/>
      <c r="O85" s="675"/>
    </row>
    <row r="86" spans="1:15" s="573" customFormat="1">
      <c r="A86" s="672"/>
      <c r="B86" s="673"/>
      <c r="C86" s="674"/>
      <c r="D86" s="674"/>
      <c r="E86" s="674"/>
      <c r="F86" s="674"/>
      <c r="G86" s="674"/>
      <c r="H86" s="618"/>
      <c r="I86" s="674"/>
      <c r="J86" s="618"/>
      <c r="K86" s="674"/>
      <c r="L86" s="618"/>
      <c r="M86" s="674"/>
      <c r="N86" s="618"/>
      <c r="O86" s="675"/>
    </row>
    <row r="87" spans="1:15" s="573" customFormat="1">
      <c r="A87" s="672"/>
      <c r="B87" s="673"/>
      <c r="C87" s="674"/>
      <c r="D87" s="674"/>
      <c r="E87" s="674"/>
      <c r="F87" s="674"/>
      <c r="G87" s="674"/>
      <c r="H87" s="618"/>
      <c r="I87" s="674"/>
      <c r="J87" s="618"/>
      <c r="K87" s="674"/>
      <c r="L87" s="618"/>
      <c r="M87" s="674"/>
      <c r="N87" s="618"/>
      <c r="O87" s="675"/>
    </row>
    <row r="88" spans="1:15" s="573" customFormat="1">
      <c r="A88" s="672"/>
      <c r="B88" s="673"/>
      <c r="C88" s="674"/>
      <c r="D88" s="674"/>
      <c r="E88" s="674"/>
      <c r="F88" s="674"/>
      <c r="G88" s="674"/>
      <c r="H88" s="618"/>
      <c r="I88" s="674"/>
      <c r="J88" s="618"/>
      <c r="K88" s="674"/>
      <c r="L88" s="618"/>
      <c r="M88" s="674"/>
      <c r="N88" s="618"/>
      <c r="O88" s="675"/>
    </row>
    <row r="89" spans="1:15" s="573" customFormat="1">
      <c r="A89" s="672"/>
      <c r="B89" s="673"/>
      <c r="C89" s="674"/>
      <c r="D89" s="674"/>
      <c r="E89" s="674"/>
      <c r="F89" s="674"/>
      <c r="G89" s="674"/>
      <c r="H89" s="618"/>
      <c r="I89" s="674"/>
      <c r="J89" s="618"/>
      <c r="K89" s="674"/>
      <c r="L89" s="618"/>
      <c r="M89" s="674"/>
      <c r="N89" s="618"/>
      <c r="O89" s="675"/>
    </row>
    <row r="90" spans="1:15" s="573" customFormat="1">
      <c r="A90" s="672"/>
      <c r="B90" s="673"/>
      <c r="C90" s="674"/>
      <c r="D90" s="674"/>
      <c r="E90" s="674"/>
      <c r="F90" s="674"/>
      <c r="G90" s="674"/>
      <c r="H90" s="618"/>
      <c r="I90" s="674"/>
      <c r="J90" s="618"/>
      <c r="K90" s="674"/>
      <c r="L90" s="618"/>
      <c r="M90" s="674"/>
      <c r="N90" s="618"/>
      <c r="O90" s="675"/>
    </row>
    <row r="91" spans="1:15" s="573" customFormat="1">
      <c r="A91" s="672"/>
      <c r="B91" s="673"/>
      <c r="C91" s="674"/>
      <c r="D91" s="674"/>
      <c r="E91" s="674"/>
      <c r="F91" s="674"/>
      <c r="G91" s="674"/>
      <c r="H91" s="618"/>
      <c r="I91" s="674"/>
      <c r="J91" s="618"/>
      <c r="K91" s="674"/>
      <c r="L91" s="618"/>
      <c r="M91" s="674"/>
      <c r="N91" s="618"/>
      <c r="O91" s="675"/>
    </row>
    <row r="92" spans="1:15" s="573" customFormat="1">
      <c r="A92" s="672"/>
      <c r="B92" s="673"/>
      <c r="C92" s="674"/>
      <c r="D92" s="674"/>
      <c r="E92" s="674"/>
      <c r="F92" s="674"/>
      <c r="G92" s="674"/>
      <c r="H92" s="618"/>
      <c r="I92" s="674"/>
      <c r="J92" s="618"/>
      <c r="K92" s="674"/>
      <c r="L92" s="618"/>
      <c r="M92" s="674"/>
      <c r="N92" s="618"/>
      <c r="O92" s="675"/>
    </row>
    <row r="93" spans="1:15" s="573" customFormat="1">
      <c r="A93" s="672"/>
      <c r="B93" s="673"/>
      <c r="C93" s="674"/>
      <c r="D93" s="674"/>
      <c r="E93" s="674"/>
      <c r="F93" s="674"/>
      <c r="G93" s="674"/>
      <c r="H93" s="618"/>
      <c r="I93" s="674"/>
      <c r="J93" s="618"/>
      <c r="K93" s="674"/>
      <c r="L93" s="618"/>
      <c r="M93" s="674"/>
      <c r="N93" s="618"/>
      <c r="O93" s="675"/>
    </row>
    <row r="94" spans="1:15" s="573" customFormat="1">
      <c r="A94" s="672"/>
      <c r="B94" s="673"/>
      <c r="C94" s="674"/>
      <c r="D94" s="674"/>
      <c r="E94" s="674"/>
      <c r="F94" s="674"/>
      <c r="G94" s="674"/>
      <c r="H94" s="618"/>
      <c r="I94" s="674"/>
      <c r="J94" s="618"/>
      <c r="K94" s="674"/>
      <c r="L94" s="618"/>
      <c r="M94" s="674"/>
      <c r="N94" s="618"/>
      <c r="O94" s="675"/>
    </row>
    <row r="95" spans="1:15" s="573" customFormat="1">
      <c r="A95" s="672"/>
      <c r="B95" s="673"/>
      <c r="C95" s="674"/>
      <c r="D95" s="674"/>
      <c r="E95" s="674"/>
      <c r="F95" s="674"/>
      <c r="G95" s="674"/>
      <c r="H95" s="618"/>
      <c r="I95" s="674"/>
      <c r="J95" s="618"/>
      <c r="K95" s="674"/>
      <c r="L95" s="618"/>
      <c r="M95" s="674"/>
      <c r="N95" s="618"/>
      <c r="O95" s="675"/>
    </row>
    <row r="96" spans="1:15" s="573" customFormat="1">
      <c r="A96" s="672"/>
      <c r="B96" s="673"/>
      <c r="C96" s="674"/>
      <c r="D96" s="674"/>
      <c r="E96" s="674"/>
      <c r="F96" s="674"/>
      <c r="G96" s="674"/>
      <c r="H96" s="618"/>
      <c r="I96" s="674"/>
      <c r="J96" s="618"/>
      <c r="K96" s="674"/>
      <c r="L96" s="618"/>
      <c r="M96" s="674"/>
      <c r="N96" s="618"/>
      <c r="O96" s="675"/>
    </row>
    <row r="97" spans="1:15" s="573" customFormat="1">
      <c r="A97" s="672"/>
      <c r="B97" s="673"/>
      <c r="C97" s="674"/>
      <c r="D97" s="674"/>
      <c r="E97" s="674"/>
      <c r="F97" s="674"/>
      <c r="G97" s="674"/>
      <c r="H97" s="618"/>
      <c r="I97" s="674"/>
      <c r="J97" s="618"/>
      <c r="K97" s="674"/>
      <c r="L97" s="618"/>
      <c r="M97" s="674"/>
      <c r="N97" s="618"/>
      <c r="O97" s="675"/>
    </row>
    <row r="98" spans="1:15" s="573" customFormat="1">
      <c r="A98" s="672"/>
      <c r="B98" s="673"/>
      <c r="C98" s="674"/>
      <c r="D98" s="674"/>
      <c r="E98" s="674"/>
      <c r="F98" s="674"/>
      <c r="G98" s="674"/>
      <c r="H98" s="618"/>
      <c r="I98" s="674"/>
      <c r="J98" s="618"/>
      <c r="K98" s="674"/>
      <c r="L98" s="618"/>
      <c r="M98" s="674"/>
      <c r="N98" s="618"/>
      <c r="O98" s="675"/>
    </row>
    <row r="99" spans="1:15" s="573" customFormat="1">
      <c r="A99" s="672"/>
      <c r="B99" s="673"/>
      <c r="C99" s="674"/>
      <c r="D99" s="674"/>
      <c r="E99" s="674"/>
      <c r="F99" s="674"/>
      <c r="G99" s="674"/>
      <c r="H99" s="618"/>
      <c r="I99" s="674"/>
      <c r="J99" s="618"/>
      <c r="K99" s="674"/>
      <c r="L99" s="618"/>
      <c r="M99" s="674"/>
      <c r="N99" s="618"/>
      <c r="O99" s="675"/>
    </row>
    <row r="100" spans="1:15" s="573" customFormat="1">
      <c r="A100" s="672"/>
      <c r="B100" s="673"/>
      <c r="C100" s="674"/>
      <c r="D100" s="674"/>
      <c r="E100" s="674"/>
      <c r="F100" s="674"/>
      <c r="G100" s="674"/>
      <c r="H100" s="618"/>
      <c r="I100" s="674"/>
      <c r="J100" s="618"/>
      <c r="K100" s="674"/>
      <c r="L100" s="618"/>
      <c r="M100" s="674"/>
      <c r="N100" s="618"/>
      <c r="O100" s="675"/>
    </row>
    <row r="101" spans="1:15" s="573" customFormat="1">
      <c r="A101" s="672"/>
      <c r="B101" s="673"/>
      <c r="C101" s="674"/>
      <c r="D101" s="674"/>
      <c r="E101" s="674"/>
      <c r="F101" s="674"/>
      <c r="G101" s="674"/>
      <c r="H101" s="618"/>
      <c r="I101" s="674"/>
      <c r="J101" s="618"/>
      <c r="K101" s="674"/>
      <c r="L101" s="618"/>
      <c r="M101" s="674"/>
      <c r="N101" s="618"/>
      <c r="O101" s="675"/>
    </row>
    <row r="102" spans="1:15" s="573" customFormat="1">
      <c r="A102" s="672"/>
      <c r="B102" s="673"/>
      <c r="C102" s="674"/>
      <c r="D102" s="674"/>
      <c r="E102" s="674"/>
      <c r="F102" s="674"/>
      <c r="G102" s="674"/>
      <c r="H102" s="618"/>
      <c r="I102" s="674"/>
      <c r="J102" s="618"/>
      <c r="K102" s="674"/>
      <c r="L102" s="618"/>
      <c r="M102" s="674"/>
      <c r="N102" s="618"/>
      <c r="O102" s="675"/>
    </row>
    <row r="103" spans="1:15" s="573" customFormat="1">
      <c r="A103" s="672"/>
      <c r="B103" s="673"/>
      <c r="C103" s="674"/>
      <c r="D103" s="674"/>
      <c r="E103" s="674"/>
      <c r="F103" s="674"/>
      <c r="G103" s="674"/>
      <c r="H103" s="618"/>
      <c r="I103" s="674"/>
      <c r="J103" s="618"/>
      <c r="K103" s="674"/>
      <c r="L103" s="618"/>
      <c r="M103" s="674"/>
      <c r="N103" s="618"/>
      <c r="O103" s="675"/>
    </row>
    <row r="104" spans="1:15" s="573" customFormat="1">
      <c r="A104" s="672"/>
      <c r="B104" s="673"/>
      <c r="C104" s="674"/>
      <c r="D104" s="674"/>
      <c r="E104" s="674"/>
      <c r="F104" s="674"/>
      <c r="G104" s="674"/>
      <c r="H104" s="618"/>
      <c r="I104" s="674"/>
      <c r="J104" s="618"/>
      <c r="K104" s="674"/>
      <c r="L104" s="618"/>
      <c r="M104" s="674"/>
      <c r="N104" s="618"/>
      <c r="O104" s="675"/>
    </row>
    <row r="105" spans="1:15" s="573" customFormat="1">
      <c r="A105" s="672"/>
      <c r="B105" s="673"/>
      <c r="C105" s="674"/>
      <c r="D105" s="674"/>
      <c r="E105" s="674"/>
      <c r="F105" s="674"/>
      <c r="G105" s="674"/>
      <c r="H105" s="618"/>
      <c r="I105" s="674"/>
      <c r="J105" s="618"/>
      <c r="K105" s="674"/>
      <c r="L105" s="618"/>
      <c r="M105" s="674"/>
      <c r="N105" s="618"/>
      <c r="O105" s="675"/>
    </row>
    <row r="106" spans="1:15" s="573" customFormat="1">
      <c r="A106" s="672"/>
      <c r="B106" s="673"/>
      <c r="C106" s="674"/>
      <c r="D106" s="674"/>
      <c r="E106" s="674"/>
      <c r="F106" s="674"/>
      <c r="G106" s="674"/>
      <c r="H106" s="618"/>
      <c r="I106" s="674"/>
      <c r="J106" s="618"/>
      <c r="K106" s="674"/>
      <c r="L106" s="618"/>
      <c r="M106" s="674"/>
      <c r="N106" s="618"/>
      <c r="O106" s="675"/>
    </row>
    <row r="107" spans="1:15" s="573" customFormat="1">
      <c r="A107" s="672"/>
      <c r="B107" s="673"/>
      <c r="C107" s="674"/>
      <c r="D107" s="674"/>
      <c r="E107" s="674"/>
      <c r="F107" s="674"/>
      <c r="G107" s="674"/>
      <c r="H107" s="618"/>
      <c r="I107" s="674"/>
      <c r="J107" s="618"/>
      <c r="K107" s="674"/>
      <c r="L107" s="618"/>
      <c r="M107" s="674"/>
      <c r="N107" s="618"/>
      <c r="O107" s="675"/>
    </row>
    <row r="108" spans="1:15" s="573" customFormat="1">
      <c r="A108" s="672"/>
      <c r="B108" s="673"/>
      <c r="C108" s="674"/>
      <c r="D108" s="674"/>
      <c r="E108" s="674"/>
      <c r="F108" s="674"/>
      <c r="G108" s="674"/>
      <c r="H108" s="618"/>
      <c r="I108" s="674"/>
      <c r="J108" s="618"/>
      <c r="K108" s="674"/>
      <c r="L108" s="618"/>
      <c r="M108" s="674"/>
      <c r="N108" s="618"/>
      <c r="O108" s="675"/>
    </row>
    <row r="109" spans="1:15" s="573" customFormat="1">
      <c r="A109" s="672"/>
      <c r="B109" s="673"/>
      <c r="C109" s="674"/>
      <c r="D109" s="674"/>
      <c r="E109" s="674"/>
      <c r="F109" s="674"/>
      <c r="G109" s="674"/>
      <c r="H109" s="618"/>
      <c r="I109" s="674"/>
      <c r="J109" s="618"/>
      <c r="K109" s="674"/>
      <c r="L109" s="618"/>
      <c r="M109" s="674"/>
      <c r="N109" s="618"/>
      <c r="O109" s="675"/>
    </row>
    <row r="110" spans="1:15" s="573" customFormat="1">
      <c r="A110" s="672"/>
      <c r="B110" s="673"/>
      <c r="C110" s="674"/>
      <c r="D110" s="674"/>
      <c r="E110" s="674"/>
      <c r="F110" s="674"/>
      <c r="G110" s="674"/>
      <c r="H110" s="618"/>
      <c r="I110" s="674"/>
      <c r="J110" s="618"/>
      <c r="K110" s="674"/>
      <c r="L110" s="618"/>
      <c r="M110" s="674"/>
      <c r="N110" s="618"/>
      <c r="O110" s="675"/>
    </row>
    <row r="111" spans="1:15" s="573" customFormat="1">
      <c r="A111" s="672"/>
      <c r="B111" s="673"/>
      <c r="C111" s="674"/>
      <c r="D111" s="674"/>
      <c r="E111" s="674"/>
      <c r="F111" s="674"/>
      <c r="G111" s="674"/>
      <c r="H111" s="618"/>
      <c r="I111" s="674"/>
      <c r="J111" s="618"/>
      <c r="K111" s="674"/>
      <c r="L111" s="618"/>
      <c r="M111" s="674"/>
      <c r="N111" s="618"/>
      <c r="O111" s="675"/>
    </row>
    <row r="112" spans="1:15" s="573" customFormat="1">
      <c r="A112" s="672"/>
      <c r="B112" s="673"/>
      <c r="C112" s="674"/>
      <c r="D112" s="674"/>
      <c r="E112" s="674"/>
      <c r="F112" s="674"/>
      <c r="G112" s="674"/>
      <c r="H112" s="618"/>
      <c r="I112" s="674"/>
      <c r="J112" s="618"/>
      <c r="K112" s="674"/>
      <c r="L112" s="618"/>
      <c r="M112" s="674"/>
      <c r="N112" s="618"/>
      <c r="O112" s="675"/>
    </row>
    <row r="113" spans="1:15" s="573" customFormat="1">
      <c r="A113" s="672"/>
      <c r="B113" s="673"/>
      <c r="C113" s="674"/>
      <c r="D113" s="674"/>
      <c r="E113" s="674"/>
      <c r="F113" s="674"/>
      <c r="G113" s="674"/>
      <c r="H113" s="618"/>
      <c r="I113" s="674"/>
      <c r="J113" s="618"/>
      <c r="K113" s="674"/>
      <c r="L113" s="618"/>
      <c r="M113" s="674"/>
      <c r="N113" s="618"/>
      <c r="O113" s="675"/>
    </row>
    <row r="114" spans="1:15" s="573" customFormat="1">
      <c r="A114" s="672"/>
      <c r="B114" s="673"/>
      <c r="C114" s="674"/>
      <c r="D114" s="674"/>
      <c r="E114" s="674"/>
      <c r="F114" s="674"/>
      <c r="G114" s="674"/>
      <c r="H114" s="618"/>
      <c r="I114" s="674"/>
      <c r="J114" s="618"/>
      <c r="K114" s="674"/>
      <c r="L114" s="618"/>
      <c r="M114" s="674"/>
      <c r="N114" s="618"/>
      <c r="O114" s="675"/>
    </row>
    <row r="115" spans="1:15" s="573" customFormat="1">
      <c r="A115" s="672"/>
      <c r="B115" s="673"/>
      <c r="C115" s="674"/>
      <c r="D115" s="674"/>
      <c r="E115" s="674"/>
      <c r="F115" s="674"/>
      <c r="G115" s="674"/>
      <c r="H115" s="618"/>
      <c r="I115" s="674"/>
      <c r="J115" s="618"/>
      <c r="K115" s="674"/>
      <c r="L115" s="618"/>
      <c r="M115" s="674"/>
      <c r="N115" s="618"/>
      <c r="O115" s="675"/>
    </row>
    <row r="116" spans="1:15" s="573" customFormat="1">
      <c r="A116" s="672"/>
      <c r="B116" s="673"/>
      <c r="C116" s="674"/>
      <c r="D116" s="674"/>
      <c r="E116" s="674"/>
      <c r="F116" s="674"/>
      <c r="G116" s="674"/>
      <c r="H116" s="618"/>
      <c r="I116" s="674"/>
      <c r="J116" s="618"/>
      <c r="K116" s="674"/>
      <c r="L116" s="618"/>
      <c r="M116" s="674"/>
      <c r="N116" s="618"/>
      <c r="O116" s="675"/>
    </row>
    <row r="117" spans="1:15" s="573" customFormat="1">
      <c r="A117" s="672"/>
      <c r="B117" s="673"/>
      <c r="C117" s="674"/>
      <c r="D117" s="674"/>
      <c r="E117" s="674"/>
      <c r="F117" s="674"/>
      <c r="G117" s="674"/>
      <c r="H117" s="618"/>
      <c r="I117" s="674"/>
      <c r="J117" s="618"/>
      <c r="K117" s="674"/>
      <c r="L117" s="618"/>
      <c r="M117" s="674"/>
      <c r="N117" s="618"/>
      <c r="O117" s="675"/>
    </row>
    <row r="118" spans="1:15" s="573" customFormat="1">
      <c r="A118" s="672"/>
      <c r="B118" s="673"/>
      <c r="C118" s="674"/>
      <c r="D118" s="674"/>
      <c r="E118" s="674"/>
      <c r="F118" s="674"/>
      <c r="G118" s="674"/>
      <c r="H118" s="618"/>
      <c r="I118" s="674"/>
      <c r="J118" s="618"/>
      <c r="K118" s="674"/>
      <c r="L118" s="618"/>
      <c r="M118" s="674"/>
      <c r="N118" s="618"/>
      <c r="O118" s="675"/>
    </row>
    <row r="119" spans="1:15" s="573" customFormat="1">
      <c r="A119" s="672"/>
      <c r="B119" s="673"/>
      <c r="C119" s="674"/>
      <c r="D119" s="674"/>
      <c r="E119" s="674"/>
      <c r="F119" s="674"/>
      <c r="G119" s="674"/>
      <c r="H119" s="618"/>
      <c r="I119" s="674"/>
      <c r="J119" s="618"/>
      <c r="K119" s="674"/>
      <c r="L119" s="618"/>
      <c r="M119" s="674"/>
      <c r="N119" s="618"/>
      <c r="O119" s="675"/>
    </row>
    <row r="120" spans="1:15" s="573" customFormat="1">
      <c r="A120" s="672"/>
      <c r="B120" s="673"/>
      <c r="C120" s="674"/>
      <c r="D120" s="674"/>
      <c r="E120" s="674"/>
      <c r="F120" s="674"/>
      <c r="G120" s="674"/>
      <c r="H120" s="618"/>
      <c r="I120" s="674"/>
      <c r="J120" s="618"/>
      <c r="K120" s="674"/>
      <c r="L120" s="618"/>
      <c r="M120" s="674"/>
      <c r="N120" s="618"/>
      <c r="O120" s="675"/>
    </row>
    <row r="121" spans="1:15" s="573" customFormat="1">
      <c r="A121" s="672"/>
      <c r="B121" s="673"/>
      <c r="C121" s="674"/>
      <c r="D121" s="674"/>
      <c r="E121" s="674"/>
      <c r="F121" s="674"/>
      <c r="G121" s="674"/>
      <c r="H121" s="618"/>
      <c r="I121" s="674"/>
      <c r="J121" s="618"/>
      <c r="K121" s="674"/>
      <c r="L121" s="618"/>
      <c r="M121" s="674"/>
      <c r="N121" s="618"/>
      <c r="O121" s="675"/>
    </row>
    <row r="122" spans="1:15" s="573" customFormat="1">
      <c r="A122" s="672"/>
      <c r="B122" s="673"/>
      <c r="C122" s="674"/>
      <c r="D122" s="674"/>
      <c r="E122" s="674"/>
      <c r="F122" s="674"/>
      <c r="G122" s="674"/>
      <c r="H122" s="618"/>
      <c r="I122" s="674"/>
      <c r="J122" s="618"/>
      <c r="K122" s="674"/>
      <c r="L122" s="618"/>
      <c r="M122" s="674"/>
      <c r="N122" s="618"/>
      <c r="O122" s="675"/>
    </row>
    <row r="123" spans="1:15" s="573" customFormat="1">
      <c r="A123" s="609"/>
      <c r="B123" s="546"/>
      <c r="C123" s="517"/>
      <c r="D123" s="517"/>
      <c r="E123" s="517"/>
      <c r="F123" s="530"/>
      <c r="G123" s="530"/>
      <c r="H123" s="517"/>
      <c r="I123" s="517"/>
      <c r="J123" s="517"/>
      <c r="K123" s="517"/>
      <c r="L123" s="517"/>
      <c r="M123" s="517"/>
      <c r="N123" s="517"/>
      <c r="O123" s="675"/>
    </row>
    <row r="124" spans="1:15" s="573" customFormat="1">
      <c r="A124" s="609"/>
      <c r="B124" s="546"/>
      <c r="C124" s="517"/>
      <c r="D124" s="517"/>
      <c r="E124" s="517"/>
      <c r="F124" s="530"/>
      <c r="G124" s="530"/>
      <c r="H124" s="517"/>
      <c r="I124" s="517"/>
      <c r="J124" s="517"/>
      <c r="K124" s="517"/>
      <c r="L124" s="517"/>
      <c r="M124" s="517"/>
      <c r="N124" s="517"/>
      <c r="O124" s="675"/>
    </row>
    <row r="125" spans="1:15" s="573" customFormat="1">
      <c r="A125" s="609"/>
      <c r="B125" s="546"/>
      <c r="C125" s="517"/>
      <c r="D125" s="517"/>
      <c r="E125" s="517"/>
      <c r="F125" s="530"/>
      <c r="G125" s="530"/>
      <c r="H125" s="517"/>
      <c r="I125" s="517"/>
      <c r="J125" s="517"/>
      <c r="K125" s="517"/>
      <c r="L125" s="517"/>
      <c r="M125" s="517"/>
      <c r="N125" s="517"/>
      <c r="O125" s="675"/>
    </row>
    <row r="126" spans="1:15" s="573" customFormat="1">
      <c r="A126" s="609"/>
      <c r="B126" s="546"/>
      <c r="C126" s="517"/>
      <c r="D126" s="517"/>
      <c r="E126" s="517"/>
      <c r="F126" s="530"/>
      <c r="G126" s="530"/>
      <c r="H126" s="517"/>
      <c r="I126" s="517"/>
      <c r="J126" s="517"/>
      <c r="K126" s="517"/>
      <c r="L126" s="517"/>
      <c r="M126" s="517"/>
      <c r="N126" s="517"/>
      <c r="O126" s="675"/>
    </row>
    <row r="127" spans="1:15" s="573" customFormat="1">
      <c r="A127" s="609"/>
      <c r="B127" s="546"/>
      <c r="C127" s="517"/>
      <c r="D127" s="517"/>
      <c r="E127" s="517"/>
      <c r="F127" s="530"/>
      <c r="G127" s="530"/>
      <c r="H127" s="517"/>
      <c r="I127" s="517"/>
      <c r="J127" s="517"/>
      <c r="K127" s="517"/>
      <c r="L127" s="517"/>
      <c r="M127" s="517"/>
      <c r="N127" s="517"/>
      <c r="O127" s="675"/>
    </row>
    <row r="128" spans="1:15" s="573" customFormat="1">
      <c r="A128" s="609"/>
      <c r="B128" s="546"/>
      <c r="C128" s="517"/>
      <c r="D128" s="517"/>
      <c r="E128" s="517"/>
      <c r="F128" s="530"/>
      <c r="G128" s="530"/>
      <c r="H128" s="517"/>
      <c r="I128" s="517"/>
      <c r="J128" s="517"/>
      <c r="K128" s="517"/>
      <c r="L128" s="517"/>
      <c r="M128" s="517"/>
      <c r="N128" s="517"/>
      <c r="O128" s="675"/>
    </row>
    <row r="129" spans="1:15" s="573" customFormat="1">
      <c r="A129" s="609"/>
      <c r="B129" s="546"/>
      <c r="C129" s="517"/>
      <c r="D129" s="517"/>
      <c r="E129" s="517"/>
      <c r="F129" s="530"/>
      <c r="G129" s="530"/>
      <c r="H129" s="517"/>
      <c r="I129" s="517"/>
      <c r="J129" s="517"/>
      <c r="K129" s="517"/>
      <c r="L129" s="517"/>
      <c r="M129" s="517"/>
      <c r="N129" s="517"/>
      <c r="O129" s="675"/>
    </row>
    <row r="130" spans="1:15" s="573" customFormat="1">
      <c r="A130" s="609"/>
      <c r="B130" s="546"/>
      <c r="C130" s="517"/>
      <c r="D130" s="517"/>
      <c r="E130" s="517"/>
      <c r="F130" s="530"/>
      <c r="G130" s="530"/>
      <c r="H130" s="517"/>
      <c r="I130" s="517"/>
      <c r="J130" s="517"/>
      <c r="K130" s="517"/>
      <c r="L130" s="517"/>
      <c r="M130" s="517"/>
      <c r="N130" s="517"/>
      <c r="O130" s="675"/>
    </row>
    <row r="131" spans="1:15" s="573" customFormat="1">
      <c r="A131" s="609"/>
      <c r="B131" s="546"/>
      <c r="C131" s="517"/>
      <c r="D131" s="517"/>
      <c r="E131" s="517"/>
      <c r="F131" s="530"/>
      <c r="G131" s="530"/>
      <c r="H131" s="517"/>
      <c r="I131" s="517"/>
      <c r="J131" s="517"/>
      <c r="K131" s="517"/>
      <c r="L131" s="517"/>
      <c r="M131" s="517"/>
      <c r="N131" s="517"/>
      <c r="O131" s="675"/>
    </row>
    <row r="132" spans="1:15" s="573" customFormat="1">
      <c r="A132" s="609"/>
      <c r="B132" s="546"/>
      <c r="C132" s="517"/>
      <c r="D132" s="517"/>
      <c r="E132" s="517"/>
      <c r="F132" s="530"/>
      <c r="G132" s="530"/>
      <c r="H132" s="517"/>
      <c r="I132" s="517"/>
      <c r="J132" s="517"/>
      <c r="K132" s="517"/>
      <c r="L132" s="517"/>
      <c r="M132" s="517"/>
      <c r="N132" s="517"/>
      <c r="O132" s="675"/>
    </row>
    <row r="133" spans="1:15" s="573" customFormat="1">
      <c r="A133" s="609"/>
      <c r="B133" s="546"/>
      <c r="C133" s="517"/>
      <c r="D133" s="517"/>
      <c r="E133" s="517"/>
      <c r="F133" s="530"/>
      <c r="G133" s="530"/>
      <c r="H133" s="517"/>
      <c r="I133" s="517"/>
      <c r="J133" s="517"/>
      <c r="K133" s="517"/>
      <c r="L133" s="517"/>
      <c r="M133" s="517"/>
      <c r="N133" s="517"/>
      <c r="O133" s="675"/>
    </row>
    <row r="134" spans="1:15" s="573" customFormat="1">
      <c r="A134" s="609"/>
      <c r="B134" s="546"/>
      <c r="C134" s="517"/>
      <c r="D134" s="517"/>
      <c r="E134" s="517"/>
      <c r="F134" s="530"/>
      <c r="G134" s="530"/>
      <c r="H134" s="517"/>
      <c r="I134" s="517"/>
      <c r="J134" s="517"/>
      <c r="K134" s="517"/>
      <c r="L134" s="517"/>
      <c r="M134" s="517"/>
      <c r="N134" s="517"/>
      <c r="O134" s="675"/>
    </row>
  </sheetData>
  <mergeCells count="15">
    <mergeCell ref="B57:N58"/>
    <mergeCell ref="C48:N49"/>
    <mergeCell ref="C51:N53"/>
    <mergeCell ref="O3:AA6"/>
    <mergeCell ref="B3:N6"/>
    <mergeCell ref="C46:N46"/>
    <mergeCell ref="B9:N12"/>
    <mergeCell ref="B14:N17"/>
    <mergeCell ref="B19:N22"/>
    <mergeCell ref="B24:N24"/>
    <mergeCell ref="B26:N28"/>
    <mergeCell ref="B30:N30"/>
    <mergeCell ref="B32:N33"/>
    <mergeCell ref="B35:N36"/>
    <mergeCell ref="B40:N42"/>
  </mergeCells>
  <pageMargins left="0.75" right="0.25" top="0.75" bottom="0" header="0.25" footer="0"/>
  <pageSetup paperSize="9" scale="90" firstPageNumber="12" orientation="portrait" useFirstPageNumber="1" r:id="rId1"/>
  <headerFooter>
    <oddHeader>&amp;C&amp;"Arial Black,Regular"&amp;P&amp;R&amp;"Arial Black,Regular"ALHAMRA DAILY DIVIDEND FUND</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8"/>
  <sheetViews>
    <sheetView workbookViewId="0">
      <pane xSplit="5" ySplit="2" topLeftCell="F142" activePane="bottomRight" state="frozen"/>
      <selection activeCell="B1" sqref="B1"/>
      <selection pane="topRight" activeCell="F1" sqref="F1"/>
      <selection pane="bottomLeft" activeCell="B3" sqref="B3"/>
      <selection pane="bottomRight" activeCell="F80" sqref="F80"/>
    </sheetView>
  </sheetViews>
  <sheetFormatPr defaultRowHeight="14.4" outlineLevelRow="2" outlineLevelCol="1"/>
  <cols>
    <col min="1" max="1" width="54.44140625" style="1" hidden="1" customWidth="1"/>
    <col min="2" max="2" width="8.44140625" style="272" hidden="1" customWidth="1" outlineLevel="1"/>
    <col min="3" max="3" width="16.44140625" style="272" hidden="1" customWidth="1" outlineLevel="1"/>
    <col min="4" max="4" width="13.44140625" style="274" bestFit="1" customWidth="1" collapsed="1"/>
    <col min="5" max="5" width="67.44140625" style="1" customWidth="1"/>
    <col min="6" max="6" width="15.88671875" style="1" bestFit="1" customWidth="1"/>
    <col min="7" max="7" width="4.44140625" style="1" bestFit="1" customWidth="1"/>
    <col min="8" max="8" width="13.44140625" style="1" hidden="1" customWidth="1" outlineLevel="1"/>
    <col min="9" max="9" width="15.44140625" style="1" hidden="1" customWidth="1" outlineLevel="1"/>
    <col min="10" max="10" width="13.44140625" style="1" hidden="1" customWidth="1" outlineLevel="1"/>
    <col min="11" max="11" width="16" style="1" bestFit="1" customWidth="1" collapsed="1"/>
    <col min="12" max="12" width="4.44140625" style="1" bestFit="1" customWidth="1"/>
    <col min="13" max="13" width="17" style="1" bestFit="1" customWidth="1"/>
    <col min="14" max="14" width="15.88671875" style="264" bestFit="1" customWidth="1"/>
    <col min="15" max="15" width="16.109375" style="263" bestFit="1" customWidth="1"/>
    <col min="16" max="16" width="16.109375" style="263" customWidth="1"/>
  </cols>
  <sheetData>
    <row r="1" spans="1:16" s="276" customFormat="1">
      <c r="N1" s="422" t="s">
        <v>0</v>
      </c>
      <c r="O1" s="421" t="s">
        <v>1</v>
      </c>
    </row>
    <row r="2" spans="1:16" s="412" customFormat="1">
      <c r="A2" s="412" t="s">
        <v>415</v>
      </c>
      <c r="B2" s="412" t="s">
        <v>2</v>
      </c>
      <c r="C2" s="412" t="s">
        <v>3</v>
      </c>
      <c r="D2" s="412" t="s">
        <v>4</v>
      </c>
      <c r="E2" s="412" t="s">
        <v>5</v>
      </c>
      <c r="F2" s="412" t="s">
        <v>6</v>
      </c>
      <c r="G2" s="412" t="s">
        <v>7</v>
      </c>
      <c r="H2" s="412" t="s">
        <v>8</v>
      </c>
      <c r="I2" s="412" t="s">
        <v>9</v>
      </c>
      <c r="J2" s="412" t="s">
        <v>10</v>
      </c>
      <c r="K2" s="413" t="s">
        <v>532</v>
      </c>
      <c r="L2" s="412" t="s">
        <v>7</v>
      </c>
      <c r="M2" s="413" t="s">
        <v>533</v>
      </c>
      <c r="N2" s="414"/>
      <c r="O2" s="415"/>
      <c r="P2" s="413" t="s">
        <v>533</v>
      </c>
    </row>
    <row r="3" spans="1:16" s="269" customFormat="1" ht="15" customHeight="1" outlineLevel="2" thickBot="1">
      <c r="A3" s="269" t="s">
        <v>11</v>
      </c>
      <c r="B3" s="271" t="s">
        <v>422</v>
      </c>
      <c r="C3" s="271" t="s">
        <v>423</v>
      </c>
      <c r="D3" s="273" t="s">
        <v>464</v>
      </c>
      <c r="E3" s="269" t="s">
        <v>562</v>
      </c>
      <c r="F3" s="265">
        <v>2</v>
      </c>
      <c r="G3" s="266"/>
      <c r="H3" s="265">
        <v>0</v>
      </c>
      <c r="I3" s="265">
        <v>2</v>
      </c>
      <c r="J3" s="265">
        <v>0</v>
      </c>
      <c r="K3" s="265">
        <v>2</v>
      </c>
      <c r="L3" s="266"/>
      <c r="M3" s="265">
        <v>0</v>
      </c>
      <c r="N3" s="267" t="s">
        <v>291</v>
      </c>
      <c r="O3" s="268">
        <v>2</v>
      </c>
      <c r="P3" s="265">
        <v>0</v>
      </c>
    </row>
    <row r="4" spans="1:16" s="269" customFormat="1" ht="15.75" customHeight="1" outlineLevel="2" thickTop="1">
      <c r="A4" s="269" t="s">
        <v>534</v>
      </c>
      <c r="B4" s="271" t="s">
        <v>422</v>
      </c>
      <c r="C4" s="271" t="s">
        <v>423</v>
      </c>
      <c r="D4" s="273" t="s">
        <v>536</v>
      </c>
      <c r="E4" s="273" t="s">
        <v>535</v>
      </c>
      <c r="F4" s="406">
        <v>14529</v>
      </c>
      <c r="G4" s="270"/>
      <c r="H4" s="406">
        <v>0</v>
      </c>
      <c r="I4" s="406">
        <v>14529</v>
      </c>
      <c r="J4" s="406">
        <v>0</v>
      </c>
      <c r="K4" s="406">
        <v>14529</v>
      </c>
      <c r="L4" s="270"/>
      <c r="M4" s="406">
        <v>0</v>
      </c>
      <c r="N4" s="267" t="s">
        <v>291</v>
      </c>
      <c r="O4" s="268">
        <v>14529</v>
      </c>
      <c r="P4" s="406">
        <v>0</v>
      </c>
    </row>
    <row r="5" spans="1:16" s="269" customFormat="1" ht="15.75" customHeight="1" outlineLevel="2">
      <c r="A5" s="269" t="s">
        <v>537</v>
      </c>
      <c r="B5" s="271" t="s">
        <v>422</v>
      </c>
      <c r="C5" s="271" t="s">
        <v>423</v>
      </c>
      <c r="D5" s="273" t="s">
        <v>539</v>
      </c>
      <c r="E5" s="273" t="s">
        <v>538</v>
      </c>
      <c r="F5" s="409">
        <v>485004</v>
      </c>
      <c r="G5" s="270"/>
      <c r="H5" s="409">
        <v>0</v>
      </c>
      <c r="I5" s="409">
        <v>485004</v>
      </c>
      <c r="J5" s="409">
        <v>0</v>
      </c>
      <c r="K5" s="409">
        <v>485004</v>
      </c>
      <c r="L5" s="270"/>
      <c r="M5" s="409">
        <v>0</v>
      </c>
      <c r="N5" s="267" t="s">
        <v>291</v>
      </c>
      <c r="O5" s="268">
        <v>485004</v>
      </c>
      <c r="P5" s="409">
        <v>0</v>
      </c>
    </row>
    <row r="6" spans="1:16" s="269" customFormat="1" ht="15" outlineLevel="1" thickBot="1">
      <c r="A6" s="269" t="s">
        <v>12</v>
      </c>
      <c r="B6" s="271" t="s">
        <v>422</v>
      </c>
      <c r="C6" s="271" t="s">
        <v>423</v>
      </c>
      <c r="D6" s="273" t="s">
        <v>422</v>
      </c>
      <c r="E6" s="275" t="s">
        <v>13</v>
      </c>
      <c r="F6" s="417">
        <v>499535</v>
      </c>
      <c r="G6" s="266"/>
      <c r="H6" s="417">
        <v>0</v>
      </c>
      <c r="I6" s="417">
        <v>499535</v>
      </c>
      <c r="J6" s="417">
        <v>0</v>
      </c>
      <c r="K6" s="417">
        <v>499535</v>
      </c>
      <c r="L6" s="266"/>
      <c r="M6" s="417">
        <v>0</v>
      </c>
      <c r="N6" s="267" t="s">
        <v>291</v>
      </c>
      <c r="O6" s="268">
        <v>499535</v>
      </c>
      <c r="P6" s="417">
        <v>0</v>
      </c>
    </row>
    <row r="7" spans="1:16" s="269" customFormat="1" ht="15" outlineLevel="1" thickTop="1">
      <c r="A7" s="269" t="s">
        <v>14</v>
      </c>
      <c r="B7" s="271" t="s">
        <v>422</v>
      </c>
      <c r="C7" s="271" t="s">
        <v>422</v>
      </c>
      <c r="D7" s="273" t="s">
        <v>422</v>
      </c>
      <c r="F7" s="265"/>
      <c r="G7" s="266"/>
      <c r="H7" s="265"/>
      <c r="I7" s="265"/>
      <c r="J7" s="265"/>
      <c r="K7" s="265"/>
      <c r="L7" s="266"/>
      <c r="M7" s="265"/>
      <c r="N7" s="267" t="s">
        <v>291</v>
      </c>
      <c r="O7" s="268" t="s">
        <v>291</v>
      </c>
      <c r="P7" s="265"/>
    </row>
    <row r="8" spans="1:16" s="269" customFormat="1" ht="15.75" hidden="1" customHeight="1" outlineLevel="2" thickBot="1">
      <c r="A8" s="269" t="s">
        <v>15</v>
      </c>
      <c r="B8" s="271" t="s">
        <v>422</v>
      </c>
      <c r="C8" s="271" t="s">
        <v>424</v>
      </c>
      <c r="D8" s="273" t="s">
        <v>465</v>
      </c>
      <c r="E8" s="269" t="s">
        <v>16</v>
      </c>
      <c r="F8" s="408">
        <v>797</v>
      </c>
      <c r="G8" s="270"/>
      <c r="H8" s="408">
        <v>0</v>
      </c>
      <c r="I8" s="408">
        <v>797</v>
      </c>
      <c r="J8" s="408">
        <v>0</v>
      </c>
      <c r="K8" s="408">
        <v>797</v>
      </c>
      <c r="L8" s="270"/>
      <c r="M8" s="408">
        <v>0</v>
      </c>
      <c r="N8" s="267" t="s">
        <v>291</v>
      </c>
      <c r="O8" s="268">
        <v>797</v>
      </c>
      <c r="P8" s="265">
        <v>0</v>
      </c>
    </row>
    <row r="9" spans="1:16" s="269" customFormat="1" ht="15.75" hidden="1" customHeight="1" outlineLevel="2" thickTop="1">
      <c r="A9" s="269" t="s">
        <v>526</v>
      </c>
      <c r="B9" s="271" t="s">
        <v>422</v>
      </c>
      <c r="C9" s="271" t="s">
        <v>424</v>
      </c>
      <c r="D9" s="273" t="s">
        <v>528</v>
      </c>
      <c r="E9" s="273" t="s">
        <v>527</v>
      </c>
      <c r="F9" s="406">
        <v>353</v>
      </c>
      <c r="G9" s="270"/>
      <c r="H9" s="406">
        <v>0</v>
      </c>
      <c r="I9" s="406">
        <v>353</v>
      </c>
      <c r="J9" s="406">
        <v>0</v>
      </c>
      <c r="K9" s="425">
        <v>353</v>
      </c>
      <c r="L9" s="270"/>
      <c r="M9" s="406">
        <v>0</v>
      </c>
      <c r="N9" s="267" t="s">
        <v>291</v>
      </c>
      <c r="O9" s="268">
        <v>353</v>
      </c>
      <c r="P9" s="265">
        <v>0</v>
      </c>
    </row>
    <row r="10" spans="1:16" s="269" customFormat="1" ht="15.75" hidden="1" customHeight="1" outlineLevel="2">
      <c r="A10" s="269" t="s">
        <v>529</v>
      </c>
      <c r="B10" s="271" t="s">
        <v>422</v>
      </c>
      <c r="C10" s="271" t="s">
        <v>424</v>
      </c>
      <c r="D10" s="273" t="s">
        <v>531</v>
      </c>
      <c r="E10" s="273" t="s">
        <v>530</v>
      </c>
      <c r="F10" s="409">
        <v>710</v>
      </c>
      <c r="G10" s="270"/>
      <c r="H10" s="409">
        <v>0</v>
      </c>
      <c r="I10" s="409">
        <v>710</v>
      </c>
      <c r="J10" s="409">
        <v>0</v>
      </c>
      <c r="K10" s="426">
        <v>710</v>
      </c>
      <c r="L10" s="270"/>
      <c r="M10" s="409">
        <v>0</v>
      </c>
      <c r="N10" s="267" t="s">
        <v>291</v>
      </c>
      <c r="O10" s="268">
        <v>710</v>
      </c>
      <c r="P10" s="409">
        <v>0</v>
      </c>
    </row>
    <row r="11" spans="1:16" s="269" customFormat="1" ht="15" outlineLevel="1" collapsed="1" thickBot="1">
      <c r="A11" s="269" t="s">
        <v>17</v>
      </c>
      <c r="B11" s="271" t="s">
        <v>422</v>
      </c>
      <c r="C11" s="271" t="s">
        <v>424</v>
      </c>
      <c r="D11" s="273" t="s">
        <v>422</v>
      </c>
      <c r="E11" s="275" t="s">
        <v>18</v>
      </c>
      <c r="F11" s="417">
        <v>1860</v>
      </c>
      <c r="G11" s="266"/>
      <c r="H11" s="417">
        <v>0</v>
      </c>
      <c r="I11" s="417">
        <v>1860</v>
      </c>
      <c r="J11" s="417">
        <v>0</v>
      </c>
      <c r="K11" s="417">
        <v>1860</v>
      </c>
      <c r="L11" s="266"/>
      <c r="M11" s="417">
        <v>0</v>
      </c>
      <c r="N11" s="267" t="s">
        <v>291</v>
      </c>
      <c r="O11" s="268">
        <v>1860</v>
      </c>
      <c r="P11" s="417">
        <v>0</v>
      </c>
    </row>
    <row r="12" spans="1:16" s="269" customFormat="1" ht="15" outlineLevel="1" thickTop="1">
      <c r="A12" s="269" t="s">
        <v>19</v>
      </c>
      <c r="B12" s="271" t="s">
        <v>422</v>
      </c>
      <c r="C12" s="271" t="s">
        <v>422</v>
      </c>
      <c r="D12" s="273" t="s">
        <v>422</v>
      </c>
      <c r="F12" s="265"/>
      <c r="G12" s="266"/>
      <c r="H12" s="265"/>
      <c r="I12" s="265"/>
      <c r="J12" s="265"/>
      <c r="K12" s="265"/>
      <c r="L12" s="266"/>
      <c r="M12" s="265"/>
      <c r="N12" s="267" t="s">
        <v>291</v>
      </c>
      <c r="O12" s="268" t="s">
        <v>291</v>
      </c>
      <c r="P12" s="265"/>
    </row>
    <row r="13" spans="1:16" s="269" customFormat="1" ht="15" hidden="1" customHeight="1" outlineLevel="2">
      <c r="A13" s="269" t="s">
        <v>20</v>
      </c>
      <c r="B13" s="271" t="s">
        <v>422</v>
      </c>
      <c r="C13" s="271" t="s">
        <v>425</v>
      </c>
      <c r="D13" s="273" t="s">
        <v>466</v>
      </c>
      <c r="E13" s="269" t="s">
        <v>21</v>
      </c>
      <c r="F13" s="409">
        <v>0</v>
      </c>
      <c r="G13" s="270"/>
      <c r="H13" s="409">
        <v>0</v>
      </c>
      <c r="I13" s="409">
        <v>0</v>
      </c>
      <c r="J13" s="409">
        <v>0</v>
      </c>
      <c r="K13" s="409">
        <v>0</v>
      </c>
      <c r="L13" s="270"/>
      <c r="M13" s="409">
        <v>0</v>
      </c>
      <c r="N13" s="267" t="s">
        <v>291</v>
      </c>
      <c r="O13" s="268">
        <v>0</v>
      </c>
      <c r="P13" s="409">
        <v>0</v>
      </c>
    </row>
    <row r="14" spans="1:16" s="269" customFormat="1" ht="15" outlineLevel="1" collapsed="1" thickBot="1">
      <c r="A14" s="269" t="s">
        <v>22</v>
      </c>
      <c r="B14" s="271" t="s">
        <v>422</v>
      </c>
      <c r="C14" s="271" t="s">
        <v>425</v>
      </c>
      <c r="D14" s="273" t="s">
        <v>422</v>
      </c>
      <c r="E14" s="275" t="s">
        <v>23</v>
      </c>
      <c r="F14" s="417">
        <v>0</v>
      </c>
      <c r="G14" s="266"/>
      <c r="H14" s="417">
        <v>0</v>
      </c>
      <c r="I14" s="417">
        <v>0</v>
      </c>
      <c r="J14" s="417">
        <v>0</v>
      </c>
      <c r="K14" s="417">
        <v>0</v>
      </c>
      <c r="L14" s="266"/>
      <c r="M14" s="417">
        <v>0</v>
      </c>
      <c r="N14" s="267" t="s">
        <v>291</v>
      </c>
      <c r="O14" s="268">
        <v>0</v>
      </c>
      <c r="P14" s="417">
        <v>0</v>
      </c>
    </row>
    <row r="15" spans="1:16" s="269" customFormat="1" ht="15.6" outlineLevel="1" thickTop="1" thickBot="1">
      <c r="A15" s="269" t="s">
        <v>24</v>
      </c>
      <c r="B15" s="271" t="s">
        <v>422</v>
      </c>
      <c r="C15" s="271" t="s">
        <v>422</v>
      </c>
      <c r="D15" s="273" t="s">
        <v>422</v>
      </c>
      <c r="F15" s="265"/>
      <c r="G15" s="266"/>
      <c r="H15" s="265"/>
      <c r="I15" s="265"/>
      <c r="J15" s="265"/>
      <c r="K15" s="265"/>
      <c r="L15" s="266"/>
      <c r="M15" s="265"/>
      <c r="N15" s="267" t="s">
        <v>291</v>
      </c>
      <c r="O15" s="268" t="s">
        <v>291</v>
      </c>
      <c r="P15" s="265"/>
    </row>
    <row r="16" spans="1:16" s="269" customFormat="1" ht="15.6" outlineLevel="1" thickTop="1" thickBot="1">
      <c r="A16" s="269" t="s">
        <v>25</v>
      </c>
      <c r="B16" s="271" t="s">
        <v>422</v>
      </c>
      <c r="C16" s="271" t="s">
        <v>426</v>
      </c>
      <c r="D16" s="273" t="s">
        <v>422</v>
      </c>
      <c r="E16" s="275" t="s">
        <v>26</v>
      </c>
      <c r="F16" s="410">
        <v>0</v>
      </c>
      <c r="G16" s="266"/>
      <c r="H16" s="410">
        <v>0</v>
      </c>
      <c r="I16" s="410">
        <v>0</v>
      </c>
      <c r="J16" s="410">
        <v>0</v>
      </c>
      <c r="K16" s="410">
        <v>0</v>
      </c>
      <c r="L16" s="266"/>
      <c r="M16" s="410">
        <v>0</v>
      </c>
      <c r="N16" s="267" t="s">
        <v>291</v>
      </c>
      <c r="O16" s="268">
        <v>0</v>
      </c>
      <c r="P16" s="407">
        <v>0</v>
      </c>
    </row>
    <row r="17" spans="1:16" s="269" customFormat="1" ht="15" outlineLevel="1" thickTop="1">
      <c r="A17" s="269" t="s">
        <v>27</v>
      </c>
      <c r="B17" s="271" t="s">
        <v>422</v>
      </c>
      <c r="C17" s="271" t="s">
        <v>422</v>
      </c>
      <c r="D17" s="273" t="s">
        <v>422</v>
      </c>
      <c r="F17" s="265"/>
      <c r="G17" s="266"/>
      <c r="H17" s="265"/>
      <c r="I17" s="265"/>
      <c r="J17" s="265"/>
      <c r="K17" s="265"/>
      <c r="L17" s="266"/>
      <c r="M17" s="265"/>
      <c r="N17" s="267" t="s">
        <v>291</v>
      </c>
      <c r="O17" s="268" t="s">
        <v>291</v>
      </c>
      <c r="P17" s="265"/>
    </row>
    <row r="18" spans="1:16" s="269" customFormat="1" ht="15" outlineLevel="1" thickBot="1">
      <c r="A18" s="269" t="s">
        <v>28</v>
      </c>
      <c r="B18" s="271" t="s">
        <v>422</v>
      </c>
      <c r="C18" s="271" t="s">
        <v>427</v>
      </c>
      <c r="D18" s="273" t="s">
        <v>422</v>
      </c>
      <c r="E18" s="275" t="s">
        <v>29</v>
      </c>
      <c r="F18" s="407">
        <v>0</v>
      </c>
      <c r="G18" s="266"/>
      <c r="H18" s="407">
        <v>0</v>
      </c>
      <c r="I18" s="407">
        <v>0</v>
      </c>
      <c r="J18" s="407">
        <v>0</v>
      </c>
      <c r="K18" s="407">
        <v>0</v>
      </c>
      <c r="L18" s="266"/>
      <c r="M18" s="407">
        <v>0</v>
      </c>
      <c r="N18" s="267" t="s">
        <v>291</v>
      </c>
      <c r="O18" s="268">
        <v>0</v>
      </c>
      <c r="P18" s="407">
        <v>0</v>
      </c>
    </row>
    <row r="19" spans="1:16" s="269" customFormat="1" ht="15" outlineLevel="1" thickTop="1">
      <c r="A19" s="269" t="s">
        <v>30</v>
      </c>
      <c r="B19" s="271" t="s">
        <v>422</v>
      </c>
      <c r="C19" s="271" t="s">
        <v>422</v>
      </c>
      <c r="D19" s="273" t="s">
        <v>422</v>
      </c>
      <c r="F19" s="265"/>
      <c r="G19" s="266"/>
      <c r="H19" s="265"/>
      <c r="I19" s="265"/>
      <c r="J19" s="265"/>
      <c r="K19" s="265"/>
      <c r="L19" s="266"/>
      <c r="M19" s="265"/>
      <c r="N19" s="267" t="s">
        <v>291</v>
      </c>
      <c r="O19" s="268" t="s">
        <v>291</v>
      </c>
      <c r="P19" s="265"/>
    </row>
    <row r="20" spans="1:16" s="269" customFormat="1" ht="15" outlineLevel="1" thickBot="1">
      <c r="A20" s="269" t="s">
        <v>31</v>
      </c>
      <c r="B20" s="271" t="s">
        <v>422</v>
      </c>
      <c r="C20" s="271" t="s">
        <v>428</v>
      </c>
      <c r="D20" s="273" t="s">
        <v>422</v>
      </c>
      <c r="E20" s="275" t="s">
        <v>32</v>
      </c>
      <c r="F20" s="407">
        <v>0</v>
      </c>
      <c r="G20" s="266"/>
      <c r="H20" s="407">
        <v>0</v>
      </c>
      <c r="I20" s="407">
        <v>0</v>
      </c>
      <c r="J20" s="407">
        <v>0</v>
      </c>
      <c r="K20" s="407">
        <v>0</v>
      </c>
      <c r="L20" s="266"/>
      <c r="M20" s="407">
        <v>0</v>
      </c>
      <c r="N20" s="267" t="s">
        <v>291</v>
      </c>
      <c r="O20" s="268">
        <v>0</v>
      </c>
      <c r="P20" s="407">
        <v>0</v>
      </c>
    </row>
    <row r="21" spans="1:16" s="269" customFormat="1" ht="15" outlineLevel="1" thickTop="1">
      <c r="A21" s="269" t="s">
        <v>33</v>
      </c>
      <c r="B21" s="271" t="s">
        <v>422</v>
      </c>
      <c r="C21" s="271" t="s">
        <v>422</v>
      </c>
      <c r="D21" s="273" t="s">
        <v>422</v>
      </c>
      <c r="F21" s="265"/>
      <c r="G21" s="266"/>
      <c r="H21" s="265"/>
      <c r="I21" s="265"/>
      <c r="J21" s="265"/>
      <c r="K21" s="265"/>
      <c r="L21" s="266"/>
      <c r="M21" s="265"/>
      <c r="N21" s="267" t="s">
        <v>291</v>
      </c>
      <c r="O21" s="268" t="s">
        <v>291</v>
      </c>
      <c r="P21" s="265"/>
    </row>
    <row r="22" spans="1:16" s="269" customFormat="1" ht="15" outlineLevel="1" thickBot="1">
      <c r="A22" s="269" t="s">
        <v>34</v>
      </c>
      <c r="B22" s="271" t="s">
        <v>422</v>
      </c>
      <c r="C22" s="271" t="s">
        <v>429</v>
      </c>
      <c r="D22" s="273" t="s">
        <v>422</v>
      </c>
      <c r="E22" s="275" t="s">
        <v>35</v>
      </c>
      <c r="F22" s="407">
        <v>0</v>
      </c>
      <c r="G22" s="266"/>
      <c r="H22" s="407">
        <v>0</v>
      </c>
      <c r="I22" s="407">
        <v>0</v>
      </c>
      <c r="J22" s="407">
        <v>0</v>
      </c>
      <c r="K22" s="407">
        <v>0</v>
      </c>
      <c r="L22" s="266"/>
      <c r="M22" s="407">
        <v>0</v>
      </c>
      <c r="N22" s="267" t="s">
        <v>291</v>
      </c>
      <c r="O22" s="268">
        <v>0</v>
      </c>
      <c r="P22" s="407">
        <v>0</v>
      </c>
    </row>
    <row r="23" spans="1:16" s="269" customFormat="1" ht="15.6" outlineLevel="1" thickTop="1" thickBot="1">
      <c r="A23" s="269" t="s">
        <v>36</v>
      </c>
      <c r="B23" s="271" t="s">
        <v>422</v>
      </c>
      <c r="C23" s="271" t="s">
        <v>422</v>
      </c>
      <c r="D23" s="273" t="s">
        <v>422</v>
      </c>
      <c r="F23" s="265"/>
      <c r="G23" s="266"/>
      <c r="H23" s="265"/>
      <c r="I23" s="265"/>
      <c r="J23" s="265"/>
      <c r="K23" s="265"/>
      <c r="L23" s="266"/>
      <c r="M23" s="265"/>
      <c r="N23" s="267" t="s">
        <v>291</v>
      </c>
      <c r="O23" s="268" t="s">
        <v>291</v>
      </c>
      <c r="P23" s="265"/>
    </row>
    <row r="24" spans="1:16" s="269" customFormat="1" ht="15.75" customHeight="1" outlineLevel="2" thickTop="1">
      <c r="A24" s="269" t="s">
        <v>540</v>
      </c>
      <c r="B24" s="271" t="s">
        <v>422</v>
      </c>
      <c r="C24" s="271" t="s">
        <v>430</v>
      </c>
      <c r="D24" s="273" t="s">
        <v>542</v>
      </c>
      <c r="E24" s="273" t="s">
        <v>541</v>
      </c>
      <c r="F24" s="406">
        <v>19</v>
      </c>
      <c r="G24" s="270"/>
      <c r="H24" s="406">
        <v>0</v>
      </c>
      <c r="I24" s="406">
        <v>19</v>
      </c>
      <c r="J24" s="406">
        <v>0</v>
      </c>
      <c r="K24" s="406">
        <v>19</v>
      </c>
      <c r="L24" s="270"/>
      <c r="M24" s="406">
        <v>0</v>
      </c>
      <c r="N24" s="267" t="s">
        <v>291</v>
      </c>
      <c r="O24" s="268">
        <v>19</v>
      </c>
      <c r="P24" s="406">
        <v>0</v>
      </c>
    </row>
    <row r="25" spans="1:16" s="269" customFormat="1" ht="15.75" customHeight="1" outlineLevel="2">
      <c r="A25" s="269" t="s">
        <v>543</v>
      </c>
      <c r="B25" s="271" t="s">
        <v>422</v>
      </c>
      <c r="C25" s="271" t="s">
        <v>430</v>
      </c>
      <c r="D25" s="273" t="s">
        <v>545</v>
      </c>
      <c r="E25" s="273" t="s">
        <v>544</v>
      </c>
      <c r="F25" s="409">
        <v>10</v>
      </c>
      <c r="G25" s="270"/>
      <c r="H25" s="409">
        <v>0</v>
      </c>
      <c r="I25" s="409">
        <v>10</v>
      </c>
      <c r="J25" s="409">
        <v>0</v>
      </c>
      <c r="K25" s="409">
        <v>10</v>
      </c>
      <c r="L25" s="270"/>
      <c r="M25" s="409">
        <v>0</v>
      </c>
      <c r="N25" s="267" t="s">
        <v>291</v>
      </c>
      <c r="O25" s="268">
        <v>10</v>
      </c>
      <c r="P25" s="409">
        <v>0</v>
      </c>
    </row>
    <row r="26" spans="1:16" s="269" customFormat="1" ht="15" outlineLevel="1" thickBot="1">
      <c r="A26" s="269" t="s">
        <v>37</v>
      </c>
      <c r="B26" s="271" t="s">
        <v>422</v>
      </c>
      <c r="C26" s="271" t="s">
        <v>430</v>
      </c>
      <c r="D26" s="273" t="s">
        <v>422</v>
      </c>
      <c r="E26" s="275" t="s">
        <v>563</v>
      </c>
      <c r="F26" s="417">
        <v>29</v>
      </c>
      <c r="G26" s="266"/>
      <c r="H26" s="417">
        <v>0</v>
      </c>
      <c r="I26" s="417">
        <v>29</v>
      </c>
      <c r="J26" s="417">
        <v>0</v>
      </c>
      <c r="K26" s="423">
        <v>29</v>
      </c>
      <c r="L26" s="266"/>
      <c r="M26" s="417">
        <v>0</v>
      </c>
      <c r="N26" s="267" t="s">
        <v>291</v>
      </c>
      <c r="O26" s="268">
        <v>29</v>
      </c>
      <c r="P26" s="417">
        <v>0</v>
      </c>
    </row>
    <row r="27" spans="1:16" s="269" customFormat="1" ht="15" outlineLevel="1" thickTop="1">
      <c r="A27" s="269" t="s">
        <v>38</v>
      </c>
      <c r="B27" s="271" t="s">
        <v>422</v>
      </c>
      <c r="C27" s="271" t="s">
        <v>422</v>
      </c>
      <c r="D27" s="273" t="s">
        <v>422</v>
      </c>
      <c r="F27" s="265"/>
      <c r="G27" s="266"/>
      <c r="H27" s="265"/>
      <c r="I27" s="265"/>
      <c r="J27" s="265"/>
      <c r="K27" s="265"/>
      <c r="L27" s="266"/>
      <c r="M27" s="265"/>
      <c r="N27" s="267" t="s">
        <v>291</v>
      </c>
      <c r="O27" s="268" t="s">
        <v>291</v>
      </c>
      <c r="P27" s="265"/>
    </row>
    <row r="28" spans="1:16" s="269" customFormat="1" ht="15.75" customHeight="1" outlineLevel="2">
      <c r="A28" s="269" t="s">
        <v>546</v>
      </c>
      <c r="B28" s="271" t="s">
        <v>422</v>
      </c>
      <c r="C28" s="271" t="s">
        <v>420</v>
      </c>
      <c r="D28" s="273" t="s">
        <v>548</v>
      </c>
      <c r="E28" s="273" t="s">
        <v>547</v>
      </c>
      <c r="F28" s="416">
        <v>9</v>
      </c>
      <c r="G28" s="270"/>
      <c r="H28" s="416">
        <v>0</v>
      </c>
      <c r="I28" s="416">
        <v>9</v>
      </c>
      <c r="J28" s="416">
        <v>0</v>
      </c>
      <c r="K28" s="416">
        <v>9</v>
      </c>
      <c r="L28" s="270"/>
      <c r="M28" s="416">
        <v>0</v>
      </c>
      <c r="N28" s="267" t="s">
        <v>291</v>
      </c>
      <c r="O28" s="268">
        <v>9</v>
      </c>
      <c r="P28" s="416">
        <v>0</v>
      </c>
    </row>
    <row r="29" spans="1:16" s="269" customFormat="1" ht="15.75" customHeight="1" outlineLevel="2">
      <c r="A29" s="269" t="s">
        <v>549</v>
      </c>
      <c r="B29" s="271" t="s">
        <v>422</v>
      </c>
      <c r="C29" s="271" t="s">
        <v>420</v>
      </c>
      <c r="D29" s="273" t="s">
        <v>551</v>
      </c>
      <c r="E29" s="273" t="s">
        <v>550</v>
      </c>
      <c r="F29" s="409">
        <v>684</v>
      </c>
      <c r="G29" s="270"/>
      <c r="H29" s="409">
        <v>0</v>
      </c>
      <c r="I29" s="409">
        <v>684</v>
      </c>
      <c r="J29" s="409">
        <v>0</v>
      </c>
      <c r="K29" s="409">
        <v>684</v>
      </c>
      <c r="L29" s="270"/>
      <c r="M29" s="409">
        <v>0</v>
      </c>
      <c r="N29" s="267" t="s">
        <v>291</v>
      </c>
      <c r="O29" s="268">
        <v>684</v>
      </c>
      <c r="P29" s="409">
        <v>0</v>
      </c>
    </row>
    <row r="30" spans="1:16" s="269" customFormat="1" ht="15" outlineLevel="1" thickBot="1">
      <c r="A30" s="269" t="s">
        <v>39</v>
      </c>
      <c r="B30" s="271" t="s">
        <v>422</v>
      </c>
      <c r="C30" s="271" t="s">
        <v>420</v>
      </c>
      <c r="D30" s="273" t="s">
        <v>422</v>
      </c>
      <c r="E30" s="275" t="s">
        <v>40</v>
      </c>
      <c r="F30" s="417">
        <v>693</v>
      </c>
      <c r="G30" s="266"/>
      <c r="H30" s="417">
        <v>0</v>
      </c>
      <c r="I30" s="417">
        <v>693</v>
      </c>
      <c r="J30" s="417">
        <v>0</v>
      </c>
      <c r="K30" s="423">
        <v>693</v>
      </c>
      <c r="L30" s="266"/>
      <c r="M30" s="417">
        <v>0</v>
      </c>
      <c r="N30" s="267" t="s">
        <v>291</v>
      </c>
      <c r="O30" s="268">
        <v>693</v>
      </c>
      <c r="P30" s="417">
        <v>0</v>
      </c>
    </row>
    <row r="31" spans="1:16" s="269" customFormat="1" ht="15" outlineLevel="1" thickTop="1">
      <c r="A31" s="269" t="s">
        <v>41</v>
      </c>
      <c r="B31" s="271" t="s">
        <v>422</v>
      </c>
      <c r="C31" s="271" t="s">
        <v>422</v>
      </c>
      <c r="D31" s="273" t="s">
        <v>422</v>
      </c>
      <c r="F31" s="265"/>
      <c r="G31" s="266"/>
      <c r="H31" s="265"/>
      <c r="I31" s="265"/>
      <c r="J31" s="265"/>
      <c r="K31" s="265"/>
      <c r="L31" s="266"/>
      <c r="M31" s="265"/>
      <c r="N31" s="267" t="s">
        <v>291</v>
      </c>
      <c r="O31" s="268" t="s">
        <v>291</v>
      </c>
      <c r="P31" s="265"/>
    </row>
    <row r="32" spans="1:16" s="269" customFormat="1" ht="15" outlineLevel="1" thickBot="1">
      <c r="A32" s="269" t="s">
        <v>42</v>
      </c>
      <c r="B32" s="271" t="s">
        <v>422</v>
      </c>
      <c r="C32" s="271" t="s">
        <v>431</v>
      </c>
      <c r="D32" s="273" t="s">
        <v>422</v>
      </c>
      <c r="E32" s="275" t="s">
        <v>43</v>
      </c>
      <c r="F32" s="407">
        <v>0</v>
      </c>
      <c r="G32" s="266"/>
      <c r="H32" s="407">
        <v>0</v>
      </c>
      <c r="I32" s="407">
        <v>0</v>
      </c>
      <c r="J32" s="407">
        <v>0</v>
      </c>
      <c r="K32" s="407">
        <v>0</v>
      </c>
      <c r="L32" s="266"/>
      <c r="M32" s="407">
        <v>0</v>
      </c>
      <c r="N32" s="267" t="s">
        <v>291</v>
      </c>
      <c r="O32" s="268">
        <v>0</v>
      </c>
      <c r="P32" s="407">
        <v>0</v>
      </c>
    </row>
    <row r="33" spans="1:16" s="269" customFormat="1" ht="15" outlineLevel="1" thickTop="1">
      <c r="A33" s="269" t="s">
        <v>44</v>
      </c>
      <c r="B33" s="271" t="s">
        <v>422</v>
      </c>
      <c r="C33" s="271" t="s">
        <v>422</v>
      </c>
      <c r="D33" s="273" t="s">
        <v>422</v>
      </c>
      <c r="F33" s="265"/>
      <c r="G33" s="266"/>
      <c r="H33" s="265"/>
      <c r="I33" s="265"/>
      <c r="J33" s="265"/>
      <c r="K33" s="265"/>
      <c r="L33" s="266"/>
      <c r="M33" s="265"/>
      <c r="N33" s="267" t="s">
        <v>291</v>
      </c>
      <c r="O33" s="268" t="s">
        <v>291</v>
      </c>
      <c r="P33" s="265"/>
    </row>
    <row r="34" spans="1:16" s="269" customFormat="1" ht="15" outlineLevel="1" thickBot="1">
      <c r="A34" s="269" t="s">
        <v>45</v>
      </c>
      <c r="B34" s="271" t="s">
        <v>422</v>
      </c>
      <c r="C34" s="271" t="s">
        <v>432</v>
      </c>
      <c r="D34" s="273" t="s">
        <v>422</v>
      </c>
      <c r="E34" s="275" t="s">
        <v>46</v>
      </c>
      <c r="F34" s="407">
        <v>0</v>
      </c>
      <c r="G34" s="266"/>
      <c r="H34" s="407">
        <v>0</v>
      </c>
      <c r="I34" s="407">
        <v>0</v>
      </c>
      <c r="J34" s="407">
        <v>0</v>
      </c>
      <c r="K34" s="407">
        <v>0</v>
      </c>
      <c r="L34" s="266"/>
      <c r="M34" s="407">
        <v>0</v>
      </c>
      <c r="N34" s="267" t="s">
        <v>291</v>
      </c>
      <c r="O34" s="268">
        <v>0</v>
      </c>
      <c r="P34" s="407">
        <v>0</v>
      </c>
    </row>
    <row r="35" spans="1:16" s="269" customFormat="1" ht="15" outlineLevel="1" thickTop="1">
      <c r="A35" s="269" t="s">
        <v>47</v>
      </c>
      <c r="B35" s="271" t="s">
        <v>422</v>
      </c>
      <c r="C35" s="271" t="s">
        <v>422</v>
      </c>
      <c r="D35" s="273" t="s">
        <v>422</v>
      </c>
      <c r="F35" s="265"/>
      <c r="G35" s="266"/>
      <c r="H35" s="265"/>
      <c r="I35" s="265"/>
      <c r="J35" s="265"/>
      <c r="K35" s="265"/>
      <c r="L35" s="266"/>
      <c r="M35" s="265"/>
      <c r="N35" s="267" t="s">
        <v>291</v>
      </c>
      <c r="O35" s="268" t="s">
        <v>291</v>
      </c>
      <c r="P35" s="265"/>
    </row>
    <row r="36" spans="1:16" s="269" customFormat="1" ht="15.75" customHeight="1" outlineLevel="2" thickBot="1">
      <c r="A36" s="269" t="s">
        <v>48</v>
      </c>
      <c r="B36" s="271" t="s">
        <v>422</v>
      </c>
      <c r="C36" s="271" t="s">
        <v>433</v>
      </c>
      <c r="D36" s="273" t="s">
        <v>467</v>
      </c>
      <c r="E36" s="269" t="s">
        <v>49</v>
      </c>
      <c r="F36" s="408">
        <v>-140</v>
      </c>
      <c r="G36" s="270"/>
      <c r="H36" s="408">
        <v>0</v>
      </c>
      <c r="I36" s="408">
        <v>-140</v>
      </c>
      <c r="J36" s="408">
        <v>0</v>
      </c>
      <c r="K36" s="408">
        <v>-140</v>
      </c>
      <c r="L36" s="270"/>
      <c r="M36" s="408">
        <v>0</v>
      </c>
      <c r="N36" s="267" t="s">
        <v>291</v>
      </c>
      <c r="O36" s="268">
        <v>-140</v>
      </c>
      <c r="P36" s="408">
        <v>0</v>
      </c>
    </row>
    <row r="37" spans="1:16" s="269" customFormat="1" ht="15.75" customHeight="1" outlineLevel="2" thickTop="1">
      <c r="A37" s="269" t="s">
        <v>552</v>
      </c>
      <c r="B37" s="271" t="s">
        <v>422</v>
      </c>
      <c r="C37" s="271" t="s">
        <v>433</v>
      </c>
      <c r="D37" s="273" t="s">
        <v>554</v>
      </c>
      <c r="E37" s="273" t="s">
        <v>553</v>
      </c>
      <c r="F37" s="411">
        <v>-40</v>
      </c>
      <c r="G37" s="270"/>
      <c r="H37" s="411">
        <v>0</v>
      </c>
      <c r="I37" s="411">
        <v>-40</v>
      </c>
      <c r="J37" s="411">
        <v>0</v>
      </c>
      <c r="K37" s="411">
        <v>-40</v>
      </c>
      <c r="L37" s="270"/>
      <c r="M37" s="411">
        <v>0</v>
      </c>
      <c r="N37" s="267" t="s">
        <v>291</v>
      </c>
      <c r="O37" s="268">
        <v>-40</v>
      </c>
      <c r="P37" s="411">
        <v>0</v>
      </c>
    </row>
    <row r="38" spans="1:16" s="269" customFormat="1" ht="15" outlineLevel="1" thickBot="1">
      <c r="A38" s="269" t="s">
        <v>50</v>
      </c>
      <c r="B38" s="271" t="s">
        <v>422</v>
      </c>
      <c r="C38" s="271" t="s">
        <v>433</v>
      </c>
      <c r="D38" s="273" t="s">
        <v>422</v>
      </c>
      <c r="E38" s="275" t="s">
        <v>51</v>
      </c>
      <c r="F38" s="417">
        <v>-180</v>
      </c>
      <c r="G38" s="266"/>
      <c r="H38" s="417">
        <v>0</v>
      </c>
      <c r="I38" s="417">
        <v>-180</v>
      </c>
      <c r="J38" s="417">
        <v>0</v>
      </c>
      <c r="K38" s="423">
        <v>-180</v>
      </c>
      <c r="L38" s="266"/>
      <c r="M38" s="417">
        <v>0</v>
      </c>
      <c r="N38" s="267" t="s">
        <v>291</v>
      </c>
      <c r="O38" s="268">
        <v>-180</v>
      </c>
      <c r="P38" s="417">
        <v>0</v>
      </c>
    </row>
    <row r="39" spans="1:16" s="269" customFormat="1" ht="15.6" outlineLevel="1" thickTop="1" thickBot="1">
      <c r="A39" s="269" t="s">
        <v>52</v>
      </c>
      <c r="B39" s="271" t="s">
        <v>422</v>
      </c>
      <c r="C39" s="271" t="s">
        <v>422</v>
      </c>
      <c r="D39" s="273" t="s">
        <v>422</v>
      </c>
      <c r="F39" s="265"/>
      <c r="G39" s="266"/>
      <c r="H39" s="265"/>
      <c r="I39" s="265"/>
      <c r="J39" s="265"/>
      <c r="K39" s="265"/>
      <c r="L39" s="266"/>
      <c r="M39" s="265"/>
      <c r="N39" s="267" t="s">
        <v>291</v>
      </c>
      <c r="O39" s="268" t="s">
        <v>291</v>
      </c>
      <c r="P39" s="265"/>
    </row>
    <row r="40" spans="1:16" s="269" customFormat="1" ht="15.75" hidden="1" customHeight="1" outlineLevel="2" thickBot="1">
      <c r="A40" s="269" t="s">
        <v>53</v>
      </c>
      <c r="B40" s="271" t="s">
        <v>422</v>
      </c>
      <c r="C40" s="271" t="s">
        <v>434</v>
      </c>
      <c r="D40" s="273" t="s">
        <v>468</v>
      </c>
      <c r="E40" s="269" t="s">
        <v>54</v>
      </c>
      <c r="F40" s="408">
        <v>-18</v>
      </c>
      <c r="G40" s="270"/>
      <c r="H40" s="408">
        <v>0</v>
      </c>
      <c r="I40" s="408">
        <v>-18</v>
      </c>
      <c r="J40" s="408">
        <v>0</v>
      </c>
      <c r="K40" s="408">
        <v>-18</v>
      </c>
      <c r="L40" s="270"/>
      <c r="M40" s="408">
        <v>0</v>
      </c>
      <c r="N40" s="267" t="s">
        <v>291</v>
      </c>
      <c r="O40" s="268">
        <v>-18</v>
      </c>
      <c r="P40" s="408">
        <v>0</v>
      </c>
    </row>
    <row r="41" spans="1:16" s="269" customFormat="1" ht="15.6" outlineLevel="1" collapsed="1" thickTop="1" thickBot="1">
      <c r="A41" s="269" t="s">
        <v>55</v>
      </c>
      <c r="B41" s="271" t="s">
        <v>422</v>
      </c>
      <c r="C41" s="271" t="s">
        <v>434</v>
      </c>
      <c r="D41" s="273" t="s">
        <v>422</v>
      </c>
      <c r="E41" s="275" t="s">
        <v>56</v>
      </c>
      <c r="F41" s="418">
        <v>-18</v>
      </c>
      <c r="G41" s="266"/>
      <c r="H41" s="418">
        <v>0</v>
      </c>
      <c r="I41" s="418">
        <v>-18</v>
      </c>
      <c r="J41" s="418">
        <v>0</v>
      </c>
      <c r="K41" s="424">
        <v>-18</v>
      </c>
      <c r="L41" s="266"/>
      <c r="M41" s="418">
        <v>0</v>
      </c>
      <c r="N41" s="267" t="s">
        <v>291</v>
      </c>
      <c r="O41" s="268">
        <v>-18</v>
      </c>
      <c r="P41" s="418">
        <v>0</v>
      </c>
    </row>
    <row r="42" spans="1:16" s="269" customFormat="1" ht="15" outlineLevel="1" thickTop="1">
      <c r="A42" s="269" t="s">
        <v>57</v>
      </c>
      <c r="B42" s="271" t="s">
        <v>422</v>
      </c>
      <c r="C42" s="271" t="s">
        <v>422</v>
      </c>
      <c r="D42" s="273" t="s">
        <v>422</v>
      </c>
      <c r="F42" s="265"/>
      <c r="G42" s="266"/>
      <c r="H42" s="265"/>
      <c r="I42" s="265"/>
      <c r="J42" s="265"/>
      <c r="K42" s="265"/>
      <c r="L42" s="266"/>
      <c r="M42" s="265"/>
      <c r="N42" s="267" t="s">
        <v>291</v>
      </c>
      <c r="O42" s="268" t="s">
        <v>291</v>
      </c>
      <c r="P42" s="265"/>
    </row>
    <row r="43" spans="1:16" s="269" customFormat="1" ht="15" outlineLevel="1" thickBot="1">
      <c r="A43" s="269" t="s">
        <v>58</v>
      </c>
      <c r="B43" s="271" t="s">
        <v>422</v>
      </c>
      <c r="C43" s="271" t="s">
        <v>435</v>
      </c>
      <c r="D43" s="273" t="s">
        <v>422</v>
      </c>
      <c r="E43" s="275" t="s">
        <v>59</v>
      </c>
      <c r="F43" s="407">
        <v>0</v>
      </c>
      <c r="G43" s="266"/>
      <c r="H43" s="407">
        <v>0</v>
      </c>
      <c r="I43" s="407">
        <v>0</v>
      </c>
      <c r="J43" s="407">
        <v>0</v>
      </c>
      <c r="K43" s="407">
        <v>0</v>
      </c>
      <c r="L43" s="266"/>
      <c r="M43" s="407">
        <v>0</v>
      </c>
      <c r="N43" s="267" t="s">
        <v>291</v>
      </c>
      <c r="O43" s="268">
        <v>0</v>
      </c>
      <c r="P43" s="407">
        <v>0</v>
      </c>
    </row>
    <row r="44" spans="1:16" s="269" customFormat="1" ht="15.6" outlineLevel="1" thickTop="1" thickBot="1">
      <c r="A44" s="269" t="s">
        <v>60</v>
      </c>
      <c r="B44" s="271" t="s">
        <v>422</v>
      </c>
      <c r="C44" s="271" t="s">
        <v>422</v>
      </c>
      <c r="D44" s="273" t="s">
        <v>422</v>
      </c>
      <c r="F44" s="265"/>
      <c r="G44" s="266"/>
      <c r="H44" s="265"/>
      <c r="I44" s="265"/>
      <c r="J44" s="265"/>
      <c r="K44" s="265"/>
      <c r="L44" s="266"/>
      <c r="M44" s="265"/>
      <c r="N44" s="267" t="s">
        <v>291</v>
      </c>
      <c r="O44" s="268" t="s">
        <v>291</v>
      </c>
      <c r="P44" s="265"/>
    </row>
    <row r="45" spans="1:16" s="269" customFormat="1" ht="15.6" outlineLevel="1" thickTop="1" thickBot="1">
      <c r="A45" s="269" t="s">
        <v>61</v>
      </c>
      <c r="B45" s="271" t="s">
        <v>422</v>
      </c>
      <c r="C45" s="271" t="s">
        <v>436</v>
      </c>
      <c r="D45" s="273" t="s">
        <v>422</v>
      </c>
      <c r="E45" s="275" t="s">
        <v>62</v>
      </c>
      <c r="F45" s="410">
        <v>0</v>
      </c>
      <c r="G45" s="266"/>
      <c r="H45" s="410">
        <v>0</v>
      </c>
      <c r="I45" s="410">
        <v>0</v>
      </c>
      <c r="J45" s="410">
        <v>0</v>
      </c>
      <c r="K45" s="410">
        <v>0</v>
      </c>
      <c r="L45" s="266"/>
      <c r="M45" s="410">
        <v>0</v>
      </c>
      <c r="N45" s="267" t="s">
        <v>291</v>
      </c>
      <c r="O45" s="268">
        <v>0</v>
      </c>
      <c r="P45" s="407">
        <v>0</v>
      </c>
    </row>
    <row r="46" spans="1:16" s="269" customFormat="1" ht="15" outlineLevel="1" thickTop="1">
      <c r="A46" s="269" t="s">
        <v>63</v>
      </c>
      <c r="B46" s="271" t="s">
        <v>422</v>
      </c>
      <c r="C46" s="271" t="s">
        <v>422</v>
      </c>
      <c r="D46" s="273" t="s">
        <v>422</v>
      </c>
      <c r="F46" s="265"/>
      <c r="G46" s="266"/>
      <c r="H46" s="265"/>
      <c r="I46" s="265"/>
      <c r="J46" s="265"/>
      <c r="K46" s="265"/>
      <c r="L46" s="266"/>
      <c r="M46" s="265"/>
      <c r="N46" s="267" t="s">
        <v>291</v>
      </c>
      <c r="O46" s="268" t="s">
        <v>291</v>
      </c>
      <c r="P46" s="265"/>
    </row>
    <row r="47" spans="1:16" s="269" customFormat="1" ht="15" outlineLevel="1" thickBot="1">
      <c r="A47" s="269" t="s">
        <v>64</v>
      </c>
      <c r="B47" s="271" t="s">
        <v>422</v>
      </c>
      <c r="C47" s="271" t="s">
        <v>437</v>
      </c>
      <c r="D47" s="273" t="s">
        <v>422</v>
      </c>
      <c r="E47" s="275" t="s">
        <v>65</v>
      </c>
      <c r="F47" s="407">
        <v>0</v>
      </c>
      <c r="G47" s="266"/>
      <c r="H47" s="407">
        <v>0</v>
      </c>
      <c r="I47" s="407">
        <v>0</v>
      </c>
      <c r="J47" s="407">
        <v>0</v>
      </c>
      <c r="K47" s="407">
        <v>0</v>
      </c>
      <c r="L47" s="266"/>
      <c r="M47" s="407">
        <v>0</v>
      </c>
      <c r="N47" s="267" t="s">
        <v>291</v>
      </c>
      <c r="O47" s="268">
        <v>0</v>
      </c>
      <c r="P47" s="407">
        <v>0</v>
      </c>
    </row>
    <row r="48" spans="1:16" s="269" customFormat="1" ht="15" outlineLevel="1" thickTop="1">
      <c r="A48" s="269" t="s">
        <v>66</v>
      </c>
      <c r="B48" s="271" t="s">
        <v>422</v>
      </c>
      <c r="C48" s="271" t="s">
        <v>422</v>
      </c>
      <c r="D48" s="273" t="s">
        <v>422</v>
      </c>
      <c r="F48" s="265"/>
      <c r="G48" s="266"/>
      <c r="H48" s="265"/>
      <c r="I48" s="265"/>
      <c r="J48" s="265"/>
      <c r="K48" s="265"/>
      <c r="L48" s="266"/>
      <c r="M48" s="265"/>
      <c r="N48" s="267" t="s">
        <v>291</v>
      </c>
      <c r="O48" s="268" t="s">
        <v>291</v>
      </c>
      <c r="P48" s="265"/>
    </row>
    <row r="49" spans="1:16" s="269" customFormat="1" ht="15" outlineLevel="1" thickBot="1">
      <c r="A49" s="269" t="s">
        <v>67</v>
      </c>
      <c r="B49" s="271" t="s">
        <v>422</v>
      </c>
      <c r="C49" s="271" t="s">
        <v>438</v>
      </c>
      <c r="D49" s="273" t="s">
        <v>422</v>
      </c>
      <c r="E49" s="275" t="s">
        <v>68</v>
      </c>
      <c r="F49" s="407">
        <v>0</v>
      </c>
      <c r="G49" s="266"/>
      <c r="H49" s="407">
        <v>0</v>
      </c>
      <c r="I49" s="407">
        <v>0</v>
      </c>
      <c r="J49" s="407">
        <v>0</v>
      </c>
      <c r="K49" s="407">
        <v>0</v>
      </c>
      <c r="L49" s="266"/>
      <c r="M49" s="407">
        <v>0</v>
      </c>
      <c r="N49" s="267" t="s">
        <v>291</v>
      </c>
      <c r="O49" s="268">
        <v>0</v>
      </c>
      <c r="P49" s="407">
        <v>0</v>
      </c>
    </row>
    <row r="50" spans="1:16" s="269" customFormat="1" ht="15" outlineLevel="1" thickTop="1">
      <c r="A50" s="269" t="s">
        <v>69</v>
      </c>
      <c r="B50" s="271" t="s">
        <v>422</v>
      </c>
      <c r="C50" s="271" t="s">
        <v>422</v>
      </c>
      <c r="D50" s="273" t="s">
        <v>422</v>
      </c>
      <c r="F50" s="265"/>
      <c r="G50" s="266"/>
      <c r="H50" s="265"/>
      <c r="I50" s="265"/>
      <c r="J50" s="265"/>
      <c r="K50" s="265"/>
      <c r="L50" s="266"/>
      <c r="M50" s="265"/>
      <c r="N50" s="267" t="s">
        <v>291</v>
      </c>
      <c r="O50" s="268" t="s">
        <v>291</v>
      </c>
      <c r="P50" s="265"/>
    </row>
    <row r="51" spans="1:16" s="269" customFormat="1" ht="15" outlineLevel="1" thickBot="1">
      <c r="A51" s="269" t="s">
        <v>70</v>
      </c>
      <c r="B51" s="271" t="s">
        <v>422</v>
      </c>
      <c r="C51" s="271" t="s">
        <v>439</v>
      </c>
      <c r="D51" s="273" t="s">
        <v>422</v>
      </c>
      <c r="E51" s="275" t="s">
        <v>71</v>
      </c>
      <c r="F51" s="407">
        <v>0</v>
      </c>
      <c r="G51" s="266"/>
      <c r="H51" s="407">
        <v>0</v>
      </c>
      <c r="I51" s="407">
        <v>0</v>
      </c>
      <c r="J51" s="407">
        <v>0</v>
      </c>
      <c r="K51" s="407">
        <v>0</v>
      </c>
      <c r="L51" s="266"/>
      <c r="M51" s="407">
        <v>0</v>
      </c>
      <c r="N51" s="267" t="s">
        <v>291</v>
      </c>
      <c r="O51" s="268">
        <v>0</v>
      </c>
      <c r="P51" s="407">
        <v>0</v>
      </c>
    </row>
    <row r="52" spans="1:16" s="269" customFormat="1" ht="15.6" outlineLevel="1" thickTop="1" thickBot="1">
      <c r="A52" s="269" t="s">
        <v>72</v>
      </c>
      <c r="B52" s="271" t="s">
        <v>422</v>
      </c>
      <c r="C52" s="271" t="s">
        <v>422</v>
      </c>
      <c r="D52" s="273" t="s">
        <v>422</v>
      </c>
      <c r="F52" s="265"/>
      <c r="G52" s="266"/>
      <c r="H52" s="265"/>
      <c r="I52" s="265"/>
      <c r="J52" s="265"/>
      <c r="K52" s="265"/>
      <c r="L52" s="266"/>
      <c r="M52" s="265"/>
      <c r="N52" s="267" t="s">
        <v>291</v>
      </c>
      <c r="O52" s="268" t="s">
        <v>291</v>
      </c>
      <c r="P52" s="265"/>
    </row>
    <row r="53" spans="1:16" s="269" customFormat="1" ht="15.75" hidden="1" customHeight="1" outlineLevel="2" thickBot="1">
      <c r="A53" s="269" t="s">
        <v>73</v>
      </c>
      <c r="B53" s="271" t="s">
        <v>422</v>
      </c>
      <c r="C53" s="271" t="s">
        <v>440</v>
      </c>
      <c r="D53" s="273" t="s">
        <v>469</v>
      </c>
      <c r="E53" s="269" t="s">
        <v>74</v>
      </c>
      <c r="F53" s="408">
        <v>-27</v>
      </c>
      <c r="G53" s="270"/>
      <c r="H53" s="408">
        <v>0</v>
      </c>
      <c r="I53" s="408">
        <v>-27</v>
      </c>
      <c r="J53" s="408">
        <v>0</v>
      </c>
      <c r="K53" s="408">
        <v>-27</v>
      </c>
      <c r="L53" s="270"/>
      <c r="M53" s="408">
        <v>0</v>
      </c>
      <c r="N53" s="267" t="s">
        <v>291</v>
      </c>
      <c r="O53" s="268">
        <v>-27</v>
      </c>
      <c r="P53" s="408">
        <v>0</v>
      </c>
    </row>
    <row r="54" spans="1:16" s="269" customFormat="1" ht="15.6" outlineLevel="1" collapsed="1" thickTop="1" thickBot="1">
      <c r="A54" s="269" t="s">
        <v>75</v>
      </c>
      <c r="B54" s="271" t="s">
        <v>422</v>
      </c>
      <c r="C54" s="271" t="s">
        <v>440</v>
      </c>
      <c r="D54" s="273" t="s">
        <v>422</v>
      </c>
      <c r="E54" s="275" t="s">
        <v>76</v>
      </c>
      <c r="F54" s="418">
        <v>-27</v>
      </c>
      <c r="G54" s="266"/>
      <c r="H54" s="418">
        <v>0</v>
      </c>
      <c r="I54" s="418">
        <v>-27</v>
      </c>
      <c r="J54" s="418">
        <v>0</v>
      </c>
      <c r="K54" s="424">
        <v>-27</v>
      </c>
      <c r="L54" s="266"/>
      <c r="M54" s="418">
        <v>0</v>
      </c>
      <c r="N54" s="267" t="s">
        <v>291</v>
      </c>
      <c r="O54" s="268">
        <v>-27</v>
      </c>
      <c r="P54" s="418">
        <v>0</v>
      </c>
    </row>
    <row r="55" spans="1:16" s="269" customFormat="1" ht="15" outlineLevel="1" thickTop="1">
      <c r="A55" s="269" t="s">
        <v>77</v>
      </c>
      <c r="B55" s="271" t="s">
        <v>422</v>
      </c>
      <c r="C55" s="271" t="s">
        <v>422</v>
      </c>
      <c r="D55" s="273" t="s">
        <v>422</v>
      </c>
      <c r="F55" s="265"/>
      <c r="G55" s="266"/>
      <c r="H55" s="265"/>
      <c r="I55" s="265"/>
      <c r="J55" s="265"/>
      <c r="K55" s="265"/>
      <c r="L55" s="266"/>
      <c r="M55" s="265"/>
      <c r="N55" s="267" t="s">
        <v>291</v>
      </c>
      <c r="O55" s="268" t="s">
        <v>291</v>
      </c>
      <c r="P55" s="265"/>
    </row>
    <row r="56" spans="1:16" s="269" customFormat="1" ht="15.75" customHeight="1" outlineLevel="2" thickBot="1">
      <c r="A56" s="269" t="s">
        <v>78</v>
      </c>
      <c r="B56" s="271" t="s">
        <v>422</v>
      </c>
      <c r="C56" s="271" t="s">
        <v>441</v>
      </c>
      <c r="D56" s="273" t="s">
        <v>470</v>
      </c>
      <c r="E56" s="269" t="s">
        <v>79</v>
      </c>
      <c r="F56" s="408">
        <v>-43</v>
      </c>
      <c r="G56" s="270"/>
      <c r="H56" s="408">
        <v>0</v>
      </c>
      <c r="I56" s="408">
        <v>-43</v>
      </c>
      <c r="J56" s="408">
        <v>0</v>
      </c>
      <c r="K56" s="408">
        <v>-43</v>
      </c>
      <c r="L56" s="270"/>
      <c r="M56" s="408">
        <v>0</v>
      </c>
      <c r="N56" s="267" t="s">
        <v>291</v>
      </c>
      <c r="O56" s="268">
        <v>-43</v>
      </c>
      <c r="P56" s="408">
        <v>0</v>
      </c>
    </row>
    <row r="57" spans="1:16" s="269" customFormat="1" ht="15.6" outlineLevel="1" thickTop="1" thickBot="1">
      <c r="A57" s="269" t="s">
        <v>80</v>
      </c>
      <c r="B57" s="271" t="s">
        <v>422</v>
      </c>
      <c r="C57" s="271" t="s">
        <v>441</v>
      </c>
      <c r="D57" s="273" t="s">
        <v>422</v>
      </c>
      <c r="E57" s="275" t="s">
        <v>81</v>
      </c>
      <c r="F57" s="418">
        <v>-43</v>
      </c>
      <c r="G57" s="266"/>
      <c r="H57" s="418">
        <v>0</v>
      </c>
      <c r="I57" s="418">
        <v>-43</v>
      </c>
      <c r="J57" s="418">
        <v>0</v>
      </c>
      <c r="K57" s="424">
        <v>-43</v>
      </c>
      <c r="L57" s="266"/>
      <c r="M57" s="418">
        <v>0</v>
      </c>
      <c r="N57" s="267" t="s">
        <v>291</v>
      </c>
      <c r="O57" s="268">
        <v>-43</v>
      </c>
      <c r="P57" s="418">
        <v>0</v>
      </c>
    </row>
    <row r="58" spans="1:16" s="269" customFormat="1" ht="15" outlineLevel="1" thickTop="1">
      <c r="A58" s="269" t="s">
        <v>82</v>
      </c>
      <c r="B58" s="271" t="s">
        <v>422</v>
      </c>
      <c r="C58" s="271" t="s">
        <v>422</v>
      </c>
      <c r="D58" s="273" t="s">
        <v>422</v>
      </c>
      <c r="F58" s="265"/>
      <c r="G58" s="266"/>
      <c r="H58" s="265"/>
      <c r="I58" s="265"/>
      <c r="J58" s="265"/>
      <c r="K58" s="265"/>
      <c r="L58" s="266"/>
      <c r="M58" s="265"/>
      <c r="N58" s="267" t="s">
        <v>291</v>
      </c>
      <c r="O58" s="268" t="s">
        <v>291</v>
      </c>
      <c r="P58" s="265"/>
    </row>
    <row r="59" spans="1:16" s="269" customFormat="1" ht="15" outlineLevel="1" thickBot="1">
      <c r="A59" s="269" t="s">
        <v>84</v>
      </c>
      <c r="B59" s="271" t="s">
        <v>422</v>
      </c>
      <c r="C59" s="271" t="s">
        <v>83</v>
      </c>
      <c r="D59" s="273" t="s">
        <v>422</v>
      </c>
      <c r="E59" s="275" t="s">
        <v>85</v>
      </c>
      <c r="F59" s="407">
        <v>0</v>
      </c>
      <c r="G59" s="266"/>
      <c r="H59" s="407">
        <v>0</v>
      </c>
      <c r="I59" s="407">
        <v>0</v>
      </c>
      <c r="J59" s="407">
        <v>0</v>
      </c>
      <c r="K59" s="407">
        <v>0</v>
      </c>
      <c r="L59" s="266"/>
      <c r="M59" s="407">
        <v>0</v>
      </c>
      <c r="N59" s="267" t="s">
        <v>291</v>
      </c>
      <c r="O59" s="268">
        <v>0</v>
      </c>
      <c r="P59" s="407">
        <v>0</v>
      </c>
    </row>
    <row r="60" spans="1:16" s="269" customFormat="1" ht="15" outlineLevel="1" thickTop="1">
      <c r="A60" s="269" t="s">
        <v>86</v>
      </c>
      <c r="B60" s="271" t="s">
        <v>422</v>
      </c>
      <c r="C60" s="271" t="s">
        <v>422</v>
      </c>
      <c r="D60" s="273" t="s">
        <v>422</v>
      </c>
      <c r="F60" s="265"/>
      <c r="G60" s="266"/>
      <c r="H60" s="265"/>
      <c r="I60" s="265"/>
      <c r="J60" s="265"/>
      <c r="K60" s="265"/>
      <c r="L60" s="266"/>
      <c r="M60" s="265"/>
      <c r="N60" s="267" t="s">
        <v>291</v>
      </c>
      <c r="O60" s="268" t="s">
        <v>291</v>
      </c>
      <c r="P60" s="265"/>
    </row>
    <row r="61" spans="1:16" s="269" customFormat="1" ht="15" outlineLevel="1" thickBot="1">
      <c r="A61" s="269" t="s">
        <v>87</v>
      </c>
      <c r="B61" s="271" t="s">
        <v>422</v>
      </c>
      <c r="C61" s="271" t="s">
        <v>442</v>
      </c>
      <c r="D61" s="273" t="s">
        <v>422</v>
      </c>
      <c r="E61" s="275" t="s">
        <v>88</v>
      </c>
      <c r="F61" s="407">
        <v>0</v>
      </c>
      <c r="G61" s="266"/>
      <c r="H61" s="407">
        <v>0</v>
      </c>
      <c r="I61" s="407">
        <v>0</v>
      </c>
      <c r="J61" s="407">
        <v>0</v>
      </c>
      <c r="K61" s="407">
        <v>0</v>
      </c>
      <c r="L61" s="266"/>
      <c r="M61" s="407">
        <v>0</v>
      </c>
      <c r="N61" s="267" t="s">
        <v>291</v>
      </c>
      <c r="O61" s="268">
        <v>0</v>
      </c>
      <c r="P61" s="407">
        <v>0</v>
      </c>
    </row>
    <row r="62" spans="1:16" s="269" customFormat="1" ht="15" outlineLevel="1" thickTop="1">
      <c r="A62" s="269" t="s">
        <v>89</v>
      </c>
      <c r="B62" s="271" t="s">
        <v>422</v>
      </c>
      <c r="C62" s="271" t="s">
        <v>422</v>
      </c>
      <c r="D62" s="273" t="s">
        <v>422</v>
      </c>
      <c r="F62" s="265"/>
      <c r="G62" s="266"/>
      <c r="H62" s="265"/>
      <c r="I62" s="265"/>
      <c r="J62" s="265"/>
      <c r="K62" s="265"/>
      <c r="L62" s="266"/>
      <c r="M62" s="265"/>
      <c r="N62" s="267" t="s">
        <v>291</v>
      </c>
      <c r="O62" s="268" t="s">
        <v>291</v>
      </c>
      <c r="P62" s="265"/>
    </row>
    <row r="63" spans="1:16" s="269" customFormat="1" ht="15" outlineLevel="1" thickBot="1">
      <c r="A63" s="269" t="s">
        <v>90</v>
      </c>
      <c r="B63" s="271" t="s">
        <v>422</v>
      </c>
      <c r="C63" s="271" t="s">
        <v>443</v>
      </c>
      <c r="D63" s="273" t="s">
        <v>422</v>
      </c>
      <c r="E63" s="275" t="s">
        <v>91</v>
      </c>
      <c r="F63" s="407">
        <v>0</v>
      </c>
      <c r="G63" s="266"/>
      <c r="H63" s="407">
        <v>0</v>
      </c>
      <c r="I63" s="407">
        <v>0</v>
      </c>
      <c r="J63" s="407">
        <v>0</v>
      </c>
      <c r="K63" s="407">
        <v>0</v>
      </c>
      <c r="L63" s="266"/>
      <c r="M63" s="407">
        <v>0</v>
      </c>
      <c r="N63" s="267" t="s">
        <v>291</v>
      </c>
      <c r="O63" s="268">
        <v>0</v>
      </c>
      <c r="P63" s="407">
        <v>0</v>
      </c>
    </row>
    <row r="64" spans="1:16" s="269" customFormat="1" ht="15" outlineLevel="1" thickTop="1">
      <c r="A64" s="269" t="s">
        <v>92</v>
      </c>
      <c r="B64" s="271" t="s">
        <v>422</v>
      </c>
      <c r="C64" s="271" t="s">
        <v>422</v>
      </c>
      <c r="D64" s="273" t="s">
        <v>422</v>
      </c>
      <c r="F64" s="265"/>
      <c r="G64" s="266"/>
      <c r="H64" s="265"/>
      <c r="I64" s="265"/>
      <c r="J64" s="265"/>
      <c r="K64" s="265"/>
      <c r="L64" s="266"/>
      <c r="M64" s="265"/>
      <c r="N64" s="267" t="s">
        <v>291</v>
      </c>
      <c r="O64" s="268" t="s">
        <v>291</v>
      </c>
      <c r="P64" s="265"/>
    </row>
    <row r="65" spans="1:16" s="269" customFormat="1" ht="15" outlineLevel="1" thickBot="1">
      <c r="A65" s="269" t="s">
        <v>93</v>
      </c>
      <c r="B65" s="271" t="s">
        <v>422</v>
      </c>
      <c r="C65" s="271" t="s">
        <v>444</v>
      </c>
      <c r="D65" s="273" t="s">
        <v>422</v>
      </c>
      <c r="E65" s="275" t="s">
        <v>94</v>
      </c>
      <c r="F65" s="407">
        <v>0</v>
      </c>
      <c r="G65" s="266"/>
      <c r="H65" s="407">
        <v>0</v>
      </c>
      <c r="I65" s="407">
        <v>0</v>
      </c>
      <c r="J65" s="407">
        <v>0</v>
      </c>
      <c r="K65" s="407">
        <v>0</v>
      </c>
      <c r="L65" s="266"/>
      <c r="M65" s="407">
        <v>0</v>
      </c>
      <c r="N65" s="267" t="s">
        <v>291</v>
      </c>
      <c r="O65" s="268">
        <v>0</v>
      </c>
      <c r="P65" s="407">
        <v>0</v>
      </c>
    </row>
    <row r="66" spans="1:16" s="269" customFormat="1" ht="15" outlineLevel="1" thickTop="1">
      <c r="A66" s="269" t="s">
        <v>95</v>
      </c>
      <c r="B66" s="271" t="s">
        <v>422</v>
      </c>
      <c r="C66" s="271" t="s">
        <v>422</v>
      </c>
      <c r="D66" s="273" t="s">
        <v>422</v>
      </c>
      <c r="F66" s="265"/>
      <c r="G66" s="266"/>
      <c r="H66" s="265"/>
      <c r="I66" s="265"/>
      <c r="J66" s="265"/>
      <c r="K66" s="265"/>
      <c r="L66" s="266"/>
      <c r="M66" s="265"/>
      <c r="N66" s="267" t="s">
        <v>291</v>
      </c>
      <c r="O66" s="268" t="s">
        <v>291</v>
      </c>
      <c r="P66" s="265"/>
    </row>
    <row r="67" spans="1:16" s="269" customFormat="1" ht="15" hidden="1" customHeight="1" outlineLevel="2">
      <c r="A67" s="269" t="s">
        <v>96</v>
      </c>
      <c r="B67" s="271" t="s">
        <v>422</v>
      </c>
      <c r="C67" s="271" t="s">
        <v>445</v>
      </c>
      <c r="D67" s="273" t="s">
        <v>471</v>
      </c>
      <c r="E67" s="269" t="s">
        <v>97</v>
      </c>
      <c r="F67" s="409">
        <v>-97</v>
      </c>
      <c r="G67" s="270"/>
      <c r="H67" s="409">
        <v>0</v>
      </c>
      <c r="I67" s="409">
        <v>-97</v>
      </c>
      <c r="J67" s="409">
        <v>0</v>
      </c>
      <c r="K67" s="409">
        <v>-97</v>
      </c>
      <c r="L67" s="270"/>
      <c r="M67" s="409">
        <v>0</v>
      </c>
      <c r="N67" s="267" t="s">
        <v>291</v>
      </c>
      <c r="O67" s="268">
        <v>-97</v>
      </c>
      <c r="P67" s="409">
        <v>0</v>
      </c>
    </row>
    <row r="68" spans="1:16" s="269" customFormat="1" ht="15" outlineLevel="1" collapsed="1" thickBot="1">
      <c r="A68" s="269" t="s">
        <v>98</v>
      </c>
      <c r="B68" s="271" t="s">
        <v>422</v>
      </c>
      <c r="C68" s="271" t="s">
        <v>445</v>
      </c>
      <c r="D68" s="273" t="s">
        <v>422</v>
      </c>
      <c r="E68" s="275" t="s">
        <v>99</v>
      </c>
      <c r="F68" s="417">
        <v>-97</v>
      </c>
      <c r="G68" s="266"/>
      <c r="H68" s="417">
        <v>0</v>
      </c>
      <c r="I68" s="417">
        <v>-97</v>
      </c>
      <c r="J68" s="417">
        <v>0</v>
      </c>
      <c r="K68" s="423">
        <v>-97</v>
      </c>
      <c r="L68" s="266"/>
      <c r="M68" s="417">
        <v>0</v>
      </c>
      <c r="N68" s="267" t="s">
        <v>291</v>
      </c>
      <c r="O68" s="268">
        <v>-97</v>
      </c>
      <c r="P68" s="417">
        <v>0</v>
      </c>
    </row>
    <row r="69" spans="1:16" s="269" customFormat="1" ht="15" outlineLevel="1" thickTop="1">
      <c r="A69" s="269" t="s">
        <v>100</v>
      </c>
      <c r="B69" s="271" t="s">
        <v>422</v>
      </c>
      <c r="C69" s="271" t="s">
        <v>422</v>
      </c>
      <c r="D69" s="273" t="s">
        <v>422</v>
      </c>
      <c r="F69" s="265"/>
      <c r="G69" s="266"/>
      <c r="H69" s="265"/>
      <c r="I69" s="265"/>
      <c r="J69" s="265"/>
      <c r="K69" s="265"/>
      <c r="L69" s="266"/>
      <c r="M69" s="265"/>
      <c r="N69" s="267" t="s">
        <v>291</v>
      </c>
      <c r="O69" s="268" t="s">
        <v>291</v>
      </c>
      <c r="P69" s="265"/>
    </row>
    <row r="70" spans="1:16" s="269" customFormat="1" ht="15.75" customHeight="1" outlineLevel="2" thickBot="1">
      <c r="A70" s="269" t="s">
        <v>101</v>
      </c>
      <c r="B70" s="271" t="s">
        <v>422</v>
      </c>
      <c r="C70" s="271" t="s">
        <v>446</v>
      </c>
      <c r="D70" s="273" t="s">
        <v>472</v>
      </c>
      <c r="E70" s="269" t="s">
        <v>102</v>
      </c>
      <c r="F70" s="408">
        <v>-101890</v>
      </c>
      <c r="G70" s="270"/>
      <c r="H70" s="408">
        <v>0</v>
      </c>
      <c r="I70" s="408">
        <v>-101890</v>
      </c>
      <c r="J70" s="408">
        <v>0</v>
      </c>
      <c r="K70" s="408">
        <v>-101890</v>
      </c>
      <c r="L70" s="270"/>
      <c r="M70" s="408">
        <v>0</v>
      </c>
      <c r="N70" s="267" t="s">
        <v>291</v>
      </c>
      <c r="O70" s="268">
        <v>-101890</v>
      </c>
      <c r="P70" s="408">
        <v>0</v>
      </c>
    </row>
    <row r="71" spans="1:16" s="269" customFormat="1" ht="15.6" outlineLevel="1" thickTop="1" thickBot="1">
      <c r="A71" s="269" t="s">
        <v>103</v>
      </c>
      <c r="B71" s="271" t="s">
        <v>422</v>
      </c>
      <c r="C71" s="271" t="s">
        <v>446</v>
      </c>
      <c r="D71" s="273" t="s">
        <v>422</v>
      </c>
      <c r="E71" s="275" t="s">
        <v>104</v>
      </c>
      <c r="F71" s="418">
        <v>-101890</v>
      </c>
      <c r="G71" s="266"/>
      <c r="H71" s="418">
        <v>0</v>
      </c>
      <c r="I71" s="418">
        <v>-101890</v>
      </c>
      <c r="J71" s="418">
        <v>0</v>
      </c>
      <c r="K71" s="418">
        <v>-101890</v>
      </c>
      <c r="L71" s="266"/>
      <c r="M71" s="418">
        <v>0</v>
      </c>
      <c r="N71" s="267" t="s">
        <v>291</v>
      </c>
      <c r="O71" s="268">
        <v>-101890</v>
      </c>
      <c r="P71" s="418">
        <v>0</v>
      </c>
    </row>
    <row r="72" spans="1:16" s="269" customFormat="1" ht="15.6" outlineLevel="1" thickTop="1" thickBot="1">
      <c r="A72" s="269" t="s">
        <v>105</v>
      </c>
      <c r="B72" s="271" t="s">
        <v>422</v>
      </c>
      <c r="C72" s="271" t="s">
        <v>422</v>
      </c>
      <c r="D72" s="273" t="s">
        <v>422</v>
      </c>
      <c r="F72" s="265"/>
      <c r="G72" s="266"/>
      <c r="H72" s="265"/>
      <c r="I72" s="265"/>
      <c r="J72" s="265"/>
      <c r="K72" s="265"/>
      <c r="L72" s="266"/>
      <c r="M72" s="265"/>
      <c r="N72" s="267" t="s">
        <v>291</v>
      </c>
      <c r="O72" s="268" t="s">
        <v>291</v>
      </c>
      <c r="P72" s="265"/>
    </row>
    <row r="73" spans="1:16" s="269" customFormat="1" ht="15.75" hidden="1" customHeight="1" outlineLevel="2" thickBot="1">
      <c r="A73" s="269" t="s">
        <v>106</v>
      </c>
      <c r="B73" s="271" t="s">
        <v>422</v>
      </c>
      <c r="C73" s="271" t="s">
        <v>447</v>
      </c>
      <c r="D73" s="273" t="s">
        <v>473</v>
      </c>
      <c r="E73" s="269" t="s">
        <v>107</v>
      </c>
      <c r="F73" s="408">
        <v>17865</v>
      </c>
      <c r="G73" s="270"/>
      <c r="H73" s="408">
        <v>0</v>
      </c>
      <c r="I73" s="408">
        <v>17865</v>
      </c>
      <c r="J73" s="408">
        <v>0</v>
      </c>
      <c r="K73" s="408">
        <v>17865</v>
      </c>
      <c r="L73" s="270"/>
      <c r="M73" s="408">
        <v>0</v>
      </c>
      <c r="N73" s="267" t="s">
        <v>291</v>
      </c>
      <c r="O73" s="268">
        <v>17865</v>
      </c>
      <c r="P73" s="408">
        <v>0</v>
      </c>
    </row>
    <row r="74" spans="1:16" s="269" customFormat="1" ht="15.6" outlineLevel="1" collapsed="1" thickTop="1" thickBot="1">
      <c r="A74" s="269" t="s">
        <v>108</v>
      </c>
      <c r="B74" s="271" t="s">
        <v>422</v>
      </c>
      <c r="C74" s="271" t="s">
        <v>447</v>
      </c>
      <c r="D74" s="273" t="s">
        <v>422</v>
      </c>
      <c r="E74" s="275" t="s">
        <v>109</v>
      </c>
      <c r="F74" s="418">
        <v>17865</v>
      </c>
      <c r="G74" s="266"/>
      <c r="H74" s="418">
        <v>0</v>
      </c>
      <c r="I74" s="418">
        <v>17865</v>
      </c>
      <c r="J74" s="418">
        <v>0</v>
      </c>
      <c r="K74" s="418">
        <v>17865</v>
      </c>
      <c r="L74" s="266"/>
      <c r="M74" s="418">
        <v>0</v>
      </c>
      <c r="N74" s="267" t="s">
        <v>291</v>
      </c>
      <c r="O74" s="268">
        <v>17865</v>
      </c>
      <c r="P74" s="418">
        <v>0</v>
      </c>
    </row>
    <row r="75" spans="1:16" s="269" customFormat="1" ht="15" outlineLevel="1" thickTop="1">
      <c r="A75" s="269" t="s">
        <v>110</v>
      </c>
      <c r="B75" s="271" t="s">
        <v>422</v>
      </c>
      <c r="C75" s="271" t="s">
        <v>422</v>
      </c>
      <c r="D75" s="273" t="s">
        <v>422</v>
      </c>
      <c r="F75" s="265"/>
      <c r="G75" s="266"/>
      <c r="H75" s="265"/>
      <c r="I75" s="265"/>
      <c r="J75" s="265"/>
      <c r="K75" s="265"/>
      <c r="L75" s="266"/>
      <c r="M75" s="265"/>
      <c r="N75" s="267" t="s">
        <v>291</v>
      </c>
      <c r="O75" s="268" t="s">
        <v>291</v>
      </c>
      <c r="P75" s="265"/>
    </row>
    <row r="76" spans="1:16" s="269" customFormat="1" ht="15.75" customHeight="1" outlineLevel="2" thickBot="1">
      <c r="A76" s="269" t="s">
        <v>111</v>
      </c>
      <c r="B76" s="271" t="s">
        <v>422</v>
      </c>
      <c r="C76" s="271" t="s">
        <v>448</v>
      </c>
      <c r="D76" s="273" t="s">
        <v>474</v>
      </c>
      <c r="E76" s="269" t="s">
        <v>112</v>
      </c>
      <c r="F76" s="408">
        <v>-546530</v>
      </c>
      <c r="G76" s="270"/>
      <c r="H76" s="408">
        <v>0</v>
      </c>
      <c r="I76" s="408">
        <v>-546530</v>
      </c>
      <c r="J76" s="408">
        <v>0</v>
      </c>
      <c r="K76" s="408">
        <v>-546530</v>
      </c>
      <c r="L76" s="270"/>
      <c r="M76" s="408">
        <v>0</v>
      </c>
      <c r="N76" s="267" t="s">
        <v>291</v>
      </c>
      <c r="O76" s="268">
        <v>-546530</v>
      </c>
      <c r="P76" s="408">
        <v>0</v>
      </c>
    </row>
    <row r="77" spans="1:16" s="269" customFormat="1" ht="15.6" outlineLevel="1" thickTop="1" thickBot="1">
      <c r="A77" s="269" t="s">
        <v>113</v>
      </c>
      <c r="B77" s="271" t="s">
        <v>422</v>
      </c>
      <c r="C77" s="271" t="s">
        <v>448</v>
      </c>
      <c r="D77" s="273" t="s">
        <v>422</v>
      </c>
      <c r="E77" s="275" t="s">
        <v>114</v>
      </c>
      <c r="F77" s="418">
        <v>-546530</v>
      </c>
      <c r="G77" s="266"/>
      <c r="H77" s="418">
        <v>0</v>
      </c>
      <c r="I77" s="418">
        <v>-546530</v>
      </c>
      <c r="J77" s="418">
        <v>0</v>
      </c>
      <c r="K77" s="418">
        <v>-546530</v>
      </c>
      <c r="L77" s="266"/>
      <c r="M77" s="418">
        <v>0</v>
      </c>
      <c r="N77" s="267" t="s">
        <v>291</v>
      </c>
      <c r="O77" s="268">
        <v>-546530</v>
      </c>
      <c r="P77" s="418">
        <v>0</v>
      </c>
    </row>
    <row r="78" spans="1:16" s="269" customFormat="1" ht="15.6" outlineLevel="1" thickTop="1" thickBot="1">
      <c r="A78" s="269" t="s">
        <v>115</v>
      </c>
      <c r="B78" s="271" t="s">
        <v>422</v>
      </c>
      <c r="C78" s="271" t="s">
        <v>422</v>
      </c>
      <c r="D78" s="273" t="s">
        <v>422</v>
      </c>
      <c r="F78" s="265"/>
      <c r="G78" s="266"/>
      <c r="H78" s="265"/>
      <c r="I78" s="265"/>
      <c r="J78" s="265"/>
      <c r="K78" s="265"/>
      <c r="L78" s="266"/>
      <c r="M78" s="265"/>
      <c r="N78" s="267" t="s">
        <v>291</v>
      </c>
      <c r="O78" s="268" t="s">
        <v>291</v>
      </c>
      <c r="P78" s="265"/>
    </row>
    <row r="79" spans="1:16" s="269" customFormat="1" ht="15.75" hidden="1" customHeight="1" outlineLevel="2" thickBot="1">
      <c r="A79" s="269" t="s">
        <v>116</v>
      </c>
      <c r="B79" s="271" t="s">
        <v>422</v>
      </c>
      <c r="C79" s="271" t="s">
        <v>449</v>
      </c>
      <c r="D79" s="273" t="s">
        <v>475</v>
      </c>
      <c r="E79" s="269" t="s">
        <v>117</v>
      </c>
      <c r="F79" s="408">
        <v>128805</v>
      </c>
      <c r="G79" s="270"/>
      <c r="H79" s="408">
        <v>0</v>
      </c>
      <c r="I79" s="408">
        <v>128805</v>
      </c>
      <c r="J79" s="408">
        <v>0</v>
      </c>
      <c r="K79" s="408">
        <v>128805</v>
      </c>
      <c r="L79" s="270"/>
      <c r="M79" s="408">
        <v>0</v>
      </c>
      <c r="N79" s="267" t="s">
        <v>291</v>
      </c>
      <c r="O79" s="268">
        <v>128805</v>
      </c>
      <c r="P79" s="408">
        <v>0</v>
      </c>
    </row>
    <row r="80" spans="1:16" s="269" customFormat="1" ht="15.6" outlineLevel="1" collapsed="1" thickTop="1" thickBot="1">
      <c r="A80" s="269" t="s">
        <v>118</v>
      </c>
      <c r="B80" s="271" t="s">
        <v>422</v>
      </c>
      <c r="C80" s="271" t="s">
        <v>449</v>
      </c>
      <c r="D80" s="273" t="s">
        <v>422</v>
      </c>
      <c r="E80" s="275" t="s">
        <v>119</v>
      </c>
      <c r="F80" s="418">
        <v>128805</v>
      </c>
      <c r="G80" s="266"/>
      <c r="H80" s="418">
        <v>0</v>
      </c>
      <c r="I80" s="418">
        <v>128805</v>
      </c>
      <c r="J80" s="418">
        <v>0</v>
      </c>
      <c r="K80" s="418">
        <v>128805</v>
      </c>
      <c r="L80" s="266"/>
      <c r="M80" s="418">
        <v>0</v>
      </c>
      <c r="N80" s="267" t="s">
        <v>291</v>
      </c>
      <c r="O80" s="268">
        <v>128805</v>
      </c>
      <c r="P80" s="418">
        <v>0</v>
      </c>
    </row>
    <row r="81" spans="1:16" s="269" customFormat="1" ht="15.6" outlineLevel="1" thickTop="1" thickBot="1">
      <c r="A81" s="269" t="s">
        <v>120</v>
      </c>
      <c r="B81" s="271" t="s">
        <v>422</v>
      </c>
      <c r="C81" s="271" t="s">
        <v>422</v>
      </c>
      <c r="D81" s="273" t="s">
        <v>422</v>
      </c>
      <c r="F81" s="265"/>
      <c r="G81" s="266"/>
      <c r="H81" s="265"/>
      <c r="I81" s="265"/>
      <c r="J81" s="265"/>
      <c r="K81" s="265"/>
      <c r="L81" s="266"/>
      <c r="M81" s="265"/>
      <c r="N81" s="267" t="s">
        <v>291</v>
      </c>
      <c r="O81" s="268" t="s">
        <v>291</v>
      </c>
      <c r="P81" s="265"/>
    </row>
    <row r="82" spans="1:16" s="269" customFormat="1" ht="15.6" outlineLevel="1" thickTop="1" thickBot="1">
      <c r="A82" s="269" t="s">
        <v>121</v>
      </c>
      <c r="B82" s="271" t="s">
        <v>422</v>
      </c>
      <c r="C82" s="271" t="s">
        <v>450</v>
      </c>
      <c r="D82" s="273" t="s">
        <v>422</v>
      </c>
      <c r="E82" s="275" t="s">
        <v>122</v>
      </c>
      <c r="F82" s="410">
        <v>0</v>
      </c>
      <c r="G82" s="266"/>
      <c r="H82" s="410">
        <v>0</v>
      </c>
      <c r="I82" s="410">
        <v>0</v>
      </c>
      <c r="J82" s="410">
        <v>0</v>
      </c>
      <c r="K82" s="410">
        <v>0</v>
      </c>
      <c r="L82" s="266"/>
      <c r="M82" s="410">
        <v>0</v>
      </c>
      <c r="N82" s="267" t="s">
        <v>291</v>
      </c>
      <c r="O82" s="268">
        <v>0</v>
      </c>
      <c r="P82" s="407">
        <v>0</v>
      </c>
    </row>
    <row r="83" spans="1:16" s="269" customFormat="1" ht="15" outlineLevel="1" thickTop="1">
      <c r="A83" s="269" t="s">
        <v>123</v>
      </c>
      <c r="B83" s="271" t="s">
        <v>422</v>
      </c>
      <c r="C83" s="271" t="s">
        <v>422</v>
      </c>
      <c r="D83" s="273" t="s">
        <v>422</v>
      </c>
      <c r="F83" s="265"/>
      <c r="G83" s="266"/>
      <c r="H83" s="265"/>
      <c r="I83" s="265"/>
      <c r="J83" s="265"/>
      <c r="K83" s="265"/>
      <c r="L83" s="266"/>
      <c r="M83" s="265"/>
      <c r="N83" s="267" t="s">
        <v>291</v>
      </c>
      <c r="O83" s="268" t="s">
        <v>291</v>
      </c>
      <c r="P83" s="265"/>
    </row>
    <row r="84" spans="1:16" s="269" customFormat="1" ht="15" outlineLevel="1" thickBot="1">
      <c r="A84" s="269" t="s">
        <v>124</v>
      </c>
      <c r="B84" s="271" t="s">
        <v>422</v>
      </c>
      <c r="C84" s="271" t="s">
        <v>451</v>
      </c>
      <c r="D84" s="273" t="s">
        <v>422</v>
      </c>
      <c r="E84" s="275" t="s">
        <v>125</v>
      </c>
      <c r="F84" s="407">
        <v>0</v>
      </c>
      <c r="G84" s="266"/>
      <c r="H84" s="407">
        <v>0</v>
      </c>
      <c r="I84" s="407">
        <v>0</v>
      </c>
      <c r="J84" s="407">
        <v>0</v>
      </c>
      <c r="K84" s="407">
        <v>0</v>
      </c>
      <c r="L84" s="266"/>
      <c r="M84" s="407">
        <v>0</v>
      </c>
      <c r="N84" s="267" t="s">
        <v>291</v>
      </c>
      <c r="O84" s="268">
        <v>0</v>
      </c>
      <c r="P84" s="407">
        <v>0</v>
      </c>
    </row>
    <row r="85" spans="1:16" s="269" customFormat="1" ht="15" outlineLevel="1" thickTop="1">
      <c r="A85" s="269" t="s">
        <v>126</v>
      </c>
      <c r="B85" s="271" t="s">
        <v>422</v>
      </c>
      <c r="C85" s="271" t="s">
        <v>422</v>
      </c>
      <c r="D85" s="273" t="s">
        <v>422</v>
      </c>
      <c r="F85" s="265"/>
      <c r="G85" s="266"/>
      <c r="H85" s="265"/>
      <c r="I85" s="265"/>
      <c r="J85" s="265"/>
      <c r="K85" s="265"/>
      <c r="L85" s="266"/>
      <c r="M85" s="265"/>
      <c r="N85" s="267" t="s">
        <v>291</v>
      </c>
      <c r="O85" s="268" t="s">
        <v>291</v>
      </c>
      <c r="P85" s="265"/>
    </row>
    <row r="86" spans="1:16" s="269" customFormat="1" ht="15" outlineLevel="1" thickBot="1">
      <c r="A86" s="269" t="s">
        <v>127</v>
      </c>
      <c r="B86" s="271" t="s">
        <v>422</v>
      </c>
      <c r="C86" s="271" t="s">
        <v>452</v>
      </c>
      <c r="D86" s="273" t="s">
        <v>422</v>
      </c>
      <c r="E86" s="275" t="s">
        <v>128</v>
      </c>
      <c r="F86" s="407">
        <v>0</v>
      </c>
      <c r="G86" s="266"/>
      <c r="H86" s="407">
        <v>0</v>
      </c>
      <c r="I86" s="407">
        <v>0</v>
      </c>
      <c r="J86" s="407">
        <v>0</v>
      </c>
      <c r="K86" s="407">
        <v>0</v>
      </c>
      <c r="L86" s="266"/>
      <c r="M86" s="407">
        <v>0</v>
      </c>
      <c r="N86" s="267" t="s">
        <v>291</v>
      </c>
      <c r="O86" s="268">
        <v>0</v>
      </c>
      <c r="P86" s="407">
        <v>0</v>
      </c>
    </row>
    <row r="87" spans="1:16" s="269" customFormat="1" ht="15.6" outlineLevel="1" thickTop="1" thickBot="1">
      <c r="A87" s="269" t="s">
        <v>129</v>
      </c>
      <c r="B87" s="271" t="s">
        <v>422</v>
      </c>
      <c r="C87" s="271" t="s">
        <v>422</v>
      </c>
      <c r="D87" s="273" t="s">
        <v>422</v>
      </c>
      <c r="F87" s="265"/>
      <c r="G87" s="266"/>
      <c r="H87" s="265"/>
      <c r="I87" s="265"/>
      <c r="J87" s="265"/>
      <c r="K87" s="265"/>
      <c r="L87" s="266"/>
      <c r="M87" s="265"/>
      <c r="N87" s="267" t="s">
        <v>291</v>
      </c>
      <c r="O87" s="268" t="s">
        <v>291</v>
      </c>
      <c r="P87" s="265"/>
    </row>
    <row r="88" spans="1:16" s="269" customFormat="1" ht="15.75" hidden="1" customHeight="1" outlineLevel="2" thickBot="1">
      <c r="A88" s="269" t="s">
        <v>130</v>
      </c>
      <c r="B88" s="271" t="s">
        <v>422</v>
      </c>
      <c r="C88" s="271" t="s">
        <v>453</v>
      </c>
      <c r="D88" s="273" t="s">
        <v>476</v>
      </c>
      <c r="E88" s="269" t="s">
        <v>131</v>
      </c>
      <c r="F88" s="408">
        <v>1346</v>
      </c>
      <c r="G88" s="270"/>
      <c r="H88" s="408">
        <v>0</v>
      </c>
      <c r="I88" s="408">
        <v>1346</v>
      </c>
      <c r="J88" s="408">
        <v>0</v>
      </c>
      <c r="K88" s="408">
        <v>1346</v>
      </c>
      <c r="L88" s="270"/>
      <c r="M88" s="408">
        <v>0</v>
      </c>
      <c r="N88" s="267" t="s">
        <v>291</v>
      </c>
      <c r="O88" s="268">
        <v>1346</v>
      </c>
      <c r="P88" s="408">
        <v>0</v>
      </c>
    </row>
    <row r="89" spans="1:16" s="269" customFormat="1" ht="15.6" outlineLevel="1" collapsed="1" thickTop="1" thickBot="1">
      <c r="A89" s="269" t="s">
        <v>132</v>
      </c>
      <c r="B89" s="271" t="s">
        <v>422</v>
      </c>
      <c r="C89" s="271" t="s">
        <v>453</v>
      </c>
      <c r="D89" s="273" t="s">
        <v>422</v>
      </c>
      <c r="E89" s="275" t="s">
        <v>133</v>
      </c>
      <c r="F89" s="418">
        <v>1346</v>
      </c>
      <c r="G89" s="266"/>
      <c r="H89" s="418">
        <v>0</v>
      </c>
      <c r="I89" s="418">
        <v>1346</v>
      </c>
      <c r="J89" s="418">
        <v>0</v>
      </c>
      <c r="K89" s="418">
        <v>1346</v>
      </c>
      <c r="L89" s="266"/>
      <c r="M89" s="418">
        <v>0</v>
      </c>
      <c r="N89" s="267" t="s">
        <v>291</v>
      </c>
      <c r="O89" s="268">
        <v>1346</v>
      </c>
      <c r="P89" s="418">
        <v>0</v>
      </c>
    </row>
    <row r="90" spans="1:16" s="269" customFormat="1" ht="15" outlineLevel="1" thickTop="1">
      <c r="A90" s="269" t="s">
        <v>134</v>
      </c>
      <c r="B90" s="271" t="s">
        <v>422</v>
      </c>
      <c r="C90" s="271" t="s">
        <v>422</v>
      </c>
      <c r="D90" s="273" t="s">
        <v>422</v>
      </c>
      <c r="F90" s="265"/>
      <c r="G90" s="266"/>
      <c r="H90" s="265"/>
      <c r="I90" s="265"/>
      <c r="J90" s="265"/>
      <c r="K90" s="265"/>
      <c r="L90" s="266"/>
      <c r="M90" s="265"/>
      <c r="N90" s="267" t="s">
        <v>291</v>
      </c>
      <c r="O90" s="268" t="s">
        <v>291</v>
      </c>
      <c r="P90" s="265"/>
    </row>
    <row r="91" spans="1:16" s="269" customFormat="1" ht="15" outlineLevel="1" thickBot="1">
      <c r="A91" s="269" t="s">
        <v>136</v>
      </c>
      <c r="B91" s="271" t="s">
        <v>422</v>
      </c>
      <c r="C91" s="271" t="s">
        <v>135</v>
      </c>
      <c r="D91" s="273" t="s">
        <v>422</v>
      </c>
      <c r="E91" s="275" t="s">
        <v>137</v>
      </c>
      <c r="F91" s="407">
        <v>0</v>
      </c>
      <c r="G91" s="266"/>
      <c r="H91" s="407">
        <v>0</v>
      </c>
      <c r="I91" s="407">
        <v>0</v>
      </c>
      <c r="J91" s="407">
        <v>0</v>
      </c>
      <c r="K91" s="407">
        <v>0</v>
      </c>
      <c r="L91" s="266"/>
      <c r="M91" s="407">
        <v>0</v>
      </c>
      <c r="N91" s="267" t="s">
        <v>291</v>
      </c>
      <c r="O91" s="268">
        <v>0</v>
      </c>
      <c r="P91" s="407">
        <v>0</v>
      </c>
    </row>
    <row r="92" spans="1:16" s="269" customFormat="1" ht="15" outlineLevel="1" thickTop="1">
      <c r="A92" s="269" t="s">
        <v>138</v>
      </c>
      <c r="B92" s="271" t="s">
        <v>422</v>
      </c>
      <c r="C92" s="271" t="s">
        <v>422</v>
      </c>
      <c r="D92" s="273" t="s">
        <v>422</v>
      </c>
      <c r="F92" s="265"/>
      <c r="G92" s="266"/>
      <c r="H92" s="265"/>
      <c r="I92" s="265"/>
      <c r="J92" s="265"/>
      <c r="K92" s="265"/>
      <c r="L92" s="266"/>
      <c r="M92" s="265"/>
      <c r="N92" s="267" t="s">
        <v>291</v>
      </c>
      <c r="O92" s="268" t="s">
        <v>291</v>
      </c>
      <c r="P92" s="265"/>
    </row>
    <row r="93" spans="1:16" s="269" customFormat="1" ht="15" outlineLevel="1" thickBot="1">
      <c r="A93" s="269" t="s">
        <v>141</v>
      </c>
      <c r="B93" s="271" t="s">
        <v>422</v>
      </c>
      <c r="C93" s="271" t="s">
        <v>139</v>
      </c>
      <c r="D93" s="273" t="s">
        <v>422</v>
      </c>
      <c r="E93" s="275" t="s">
        <v>142</v>
      </c>
      <c r="F93" s="407">
        <v>0</v>
      </c>
      <c r="G93" s="266"/>
      <c r="H93" s="407">
        <v>0</v>
      </c>
      <c r="I93" s="407">
        <v>0</v>
      </c>
      <c r="J93" s="407">
        <v>0</v>
      </c>
      <c r="K93" s="407">
        <v>0</v>
      </c>
      <c r="L93" s="266"/>
      <c r="M93" s="407">
        <v>0</v>
      </c>
      <c r="N93" s="267" t="s">
        <v>291</v>
      </c>
      <c r="O93" s="268">
        <v>0</v>
      </c>
      <c r="P93" s="407">
        <v>0</v>
      </c>
    </row>
    <row r="94" spans="1:16" s="269" customFormat="1" ht="15" outlineLevel="1" thickTop="1">
      <c r="A94" s="269" t="s">
        <v>143</v>
      </c>
      <c r="B94" s="271" t="s">
        <v>422</v>
      </c>
      <c r="C94" s="271" t="s">
        <v>422</v>
      </c>
      <c r="D94" s="273" t="s">
        <v>422</v>
      </c>
      <c r="F94" s="265"/>
      <c r="G94" s="266"/>
      <c r="H94" s="265"/>
      <c r="I94" s="265"/>
      <c r="J94" s="265"/>
      <c r="K94" s="265"/>
      <c r="L94" s="266"/>
      <c r="M94" s="265"/>
      <c r="N94" s="267" t="s">
        <v>291</v>
      </c>
      <c r="O94" s="268" t="s">
        <v>291</v>
      </c>
      <c r="P94" s="265"/>
    </row>
    <row r="95" spans="1:16" s="269" customFormat="1" ht="15" outlineLevel="1" thickBot="1">
      <c r="A95" s="269" t="s">
        <v>144</v>
      </c>
      <c r="B95" s="271" t="s">
        <v>422</v>
      </c>
      <c r="C95" s="271" t="s">
        <v>454</v>
      </c>
      <c r="D95" s="273" t="s">
        <v>422</v>
      </c>
      <c r="E95" s="275" t="s">
        <v>145</v>
      </c>
      <c r="F95" s="407">
        <v>0</v>
      </c>
      <c r="G95" s="266"/>
      <c r="H95" s="407">
        <v>0</v>
      </c>
      <c r="I95" s="407">
        <v>0</v>
      </c>
      <c r="J95" s="407">
        <v>0</v>
      </c>
      <c r="K95" s="407">
        <v>0</v>
      </c>
      <c r="L95" s="266"/>
      <c r="M95" s="407">
        <v>0</v>
      </c>
      <c r="N95" s="267" t="s">
        <v>291</v>
      </c>
      <c r="O95" s="268">
        <v>0</v>
      </c>
      <c r="P95" s="407">
        <v>0</v>
      </c>
    </row>
    <row r="96" spans="1:16" s="269" customFormat="1" ht="15" outlineLevel="1" thickTop="1">
      <c r="A96" s="269" t="s">
        <v>146</v>
      </c>
      <c r="B96" s="271" t="s">
        <v>422</v>
      </c>
      <c r="C96" s="271" t="s">
        <v>422</v>
      </c>
      <c r="D96" s="273" t="s">
        <v>422</v>
      </c>
      <c r="F96" s="265"/>
      <c r="G96" s="266"/>
      <c r="H96" s="265"/>
      <c r="I96" s="265"/>
      <c r="J96" s="265"/>
      <c r="K96" s="265"/>
      <c r="L96" s="266"/>
      <c r="M96" s="265"/>
      <c r="N96" s="267" t="s">
        <v>291</v>
      </c>
      <c r="O96" s="268" t="s">
        <v>291</v>
      </c>
      <c r="P96" s="265"/>
    </row>
    <row r="97" spans="1:16" s="269" customFormat="1" ht="15" outlineLevel="1" thickBot="1">
      <c r="A97" s="269" t="s">
        <v>147</v>
      </c>
      <c r="B97" s="271" t="s">
        <v>422</v>
      </c>
      <c r="C97" s="271" t="s">
        <v>455</v>
      </c>
      <c r="D97" s="273" t="s">
        <v>422</v>
      </c>
      <c r="E97" s="275" t="s">
        <v>148</v>
      </c>
      <c r="F97" s="407">
        <v>0</v>
      </c>
      <c r="G97" s="266"/>
      <c r="H97" s="407">
        <v>0</v>
      </c>
      <c r="I97" s="407">
        <v>0</v>
      </c>
      <c r="J97" s="407">
        <v>0</v>
      </c>
      <c r="K97" s="407">
        <v>0</v>
      </c>
      <c r="L97" s="266"/>
      <c r="M97" s="407">
        <v>0</v>
      </c>
      <c r="N97" s="267" t="s">
        <v>291</v>
      </c>
      <c r="O97" s="268">
        <v>0</v>
      </c>
      <c r="P97" s="407">
        <v>0</v>
      </c>
    </row>
    <row r="98" spans="1:16" s="269" customFormat="1" ht="15" outlineLevel="1" thickTop="1">
      <c r="A98" s="269" t="s">
        <v>149</v>
      </c>
      <c r="B98" s="271" t="s">
        <v>422</v>
      </c>
      <c r="C98" s="271" t="s">
        <v>422</v>
      </c>
      <c r="D98" s="273" t="s">
        <v>422</v>
      </c>
      <c r="F98" s="265"/>
      <c r="G98" s="266"/>
      <c r="H98" s="265"/>
      <c r="I98" s="265"/>
      <c r="J98" s="265"/>
      <c r="K98" s="265"/>
      <c r="L98" s="266"/>
      <c r="M98" s="265"/>
      <c r="N98" s="267" t="s">
        <v>291</v>
      </c>
      <c r="O98" s="268" t="s">
        <v>291</v>
      </c>
      <c r="P98" s="265"/>
    </row>
    <row r="99" spans="1:16" s="269" customFormat="1" ht="15" outlineLevel="1" thickBot="1">
      <c r="A99" s="269" t="s">
        <v>150</v>
      </c>
      <c r="B99" s="271" t="s">
        <v>422</v>
      </c>
      <c r="C99" s="271" t="s">
        <v>456</v>
      </c>
      <c r="D99" s="273" t="s">
        <v>422</v>
      </c>
      <c r="E99" s="275" t="s">
        <v>151</v>
      </c>
      <c r="F99" s="407">
        <v>0</v>
      </c>
      <c r="G99" s="266"/>
      <c r="H99" s="407">
        <v>0</v>
      </c>
      <c r="I99" s="407">
        <v>0</v>
      </c>
      <c r="J99" s="407">
        <v>0</v>
      </c>
      <c r="K99" s="407">
        <v>0</v>
      </c>
      <c r="L99" s="266"/>
      <c r="M99" s="407">
        <v>0</v>
      </c>
      <c r="N99" s="267" t="s">
        <v>291</v>
      </c>
      <c r="O99" s="268">
        <v>0</v>
      </c>
      <c r="P99" s="407">
        <v>0</v>
      </c>
    </row>
    <row r="100" spans="1:16" s="269" customFormat="1" ht="15" outlineLevel="1" thickTop="1">
      <c r="A100" s="269" t="s">
        <v>152</v>
      </c>
      <c r="B100" s="271" t="s">
        <v>422</v>
      </c>
      <c r="C100" s="271" t="s">
        <v>422</v>
      </c>
      <c r="D100" s="273" t="s">
        <v>422</v>
      </c>
      <c r="F100" s="265"/>
      <c r="G100" s="266"/>
      <c r="H100" s="265"/>
      <c r="I100" s="265"/>
      <c r="J100" s="265"/>
      <c r="K100" s="265"/>
      <c r="L100" s="266"/>
      <c r="M100" s="265"/>
      <c r="N100" s="267" t="s">
        <v>291</v>
      </c>
      <c r="O100" s="268" t="s">
        <v>291</v>
      </c>
      <c r="P100" s="265"/>
    </row>
    <row r="101" spans="1:16" s="269" customFormat="1" ht="15" outlineLevel="1" thickBot="1">
      <c r="A101" s="269" t="s">
        <v>153</v>
      </c>
      <c r="B101" s="271" t="s">
        <v>422</v>
      </c>
      <c r="C101" s="271" t="s">
        <v>457</v>
      </c>
      <c r="D101" s="273" t="s">
        <v>422</v>
      </c>
      <c r="E101" s="275" t="s">
        <v>154</v>
      </c>
      <c r="F101" s="407">
        <v>0</v>
      </c>
      <c r="G101" s="266"/>
      <c r="H101" s="407">
        <v>0</v>
      </c>
      <c r="I101" s="407">
        <v>0</v>
      </c>
      <c r="J101" s="407">
        <v>0</v>
      </c>
      <c r="K101" s="407">
        <v>0</v>
      </c>
      <c r="L101" s="266"/>
      <c r="M101" s="407">
        <v>0</v>
      </c>
      <c r="N101" s="267" t="s">
        <v>291</v>
      </c>
      <c r="O101" s="268">
        <v>0</v>
      </c>
      <c r="P101" s="407">
        <v>0</v>
      </c>
    </row>
    <row r="102" spans="1:16" s="269" customFormat="1" ht="15" outlineLevel="1" thickTop="1">
      <c r="A102" s="269" t="s">
        <v>155</v>
      </c>
      <c r="B102" s="271" t="s">
        <v>422</v>
      </c>
      <c r="C102" s="271" t="s">
        <v>422</v>
      </c>
      <c r="D102" s="273" t="s">
        <v>422</v>
      </c>
      <c r="F102" s="265"/>
      <c r="G102" s="266"/>
      <c r="H102" s="265"/>
      <c r="I102" s="265"/>
      <c r="J102" s="265"/>
      <c r="K102" s="265"/>
      <c r="L102" s="266"/>
      <c r="M102" s="265"/>
      <c r="N102" s="267" t="s">
        <v>291</v>
      </c>
      <c r="O102" s="268" t="s">
        <v>291</v>
      </c>
      <c r="P102" s="265"/>
    </row>
    <row r="103" spans="1:16" s="269" customFormat="1" ht="15.75" customHeight="1" outlineLevel="2">
      <c r="A103" s="269" t="s">
        <v>555</v>
      </c>
      <c r="B103" s="271" t="s">
        <v>422</v>
      </c>
      <c r="C103" s="271" t="s">
        <v>421</v>
      </c>
      <c r="D103" s="273" t="s">
        <v>557</v>
      </c>
      <c r="E103" s="273" t="s">
        <v>556</v>
      </c>
      <c r="F103" s="416">
        <v>-183</v>
      </c>
      <c r="G103" s="270"/>
      <c r="H103" s="416">
        <v>0</v>
      </c>
      <c r="I103" s="416">
        <v>-183</v>
      </c>
      <c r="J103" s="416">
        <v>0</v>
      </c>
      <c r="K103" s="416">
        <v>-183</v>
      </c>
      <c r="L103" s="270"/>
      <c r="M103" s="416">
        <v>0</v>
      </c>
      <c r="N103" s="267" t="s">
        <v>291</v>
      </c>
      <c r="O103" s="268">
        <v>-183</v>
      </c>
      <c r="P103" s="416">
        <v>0</v>
      </c>
    </row>
    <row r="104" spans="1:16" s="269" customFormat="1" ht="15.75" customHeight="1" outlineLevel="2">
      <c r="A104" s="269" t="s">
        <v>558</v>
      </c>
      <c r="B104" s="271" t="s">
        <v>422</v>
      </c>
      <c r="C104" s="271" t="s">
        <v>421</v>
      </c>
      <c r="D104" s="273" t="s">
        <v>560</v>
      </c>
      <c r="E104" s="273" t="s">
        <v>559</v>
      </c>
      <c r="F104" s="409">
        <v>-1569</v>
      </c>
      <c r="G104" s="270"/>
      <c r="H104" s="409">
        <v>0</v>
      </c>
      <c r="I104" s="409">
        <v>-1569</v>
      </c>
      <c r="J104" s="409">
        <v>0</v>
      </c>
      <c r="K104" s="409">
        <v>-1569</v>
      </c>
      <c r="L104" s="270"/>
      <c r="M104" s="409">
        <v>0</v>
      </c>
      <c r="N104" s="267" t="s">
        <v>291</v>
      </c>
      <c r="O104" s="268">
        <v>-1569</v>
      </c>
      <c r="P104" s="409">
        <v>0</v>
      </c>
    </row>
    <row r="105" spans="1:16" s="269" customFormat="1" ht="15" outlineLevel="1" thickBot="1">
      <c r="A105" s="269" t="s">
        <v>156</v>
      </c>
      <c r="B105" s="271" t="s">
        <v>422</v>
      </c>
      <c r="C105" s="271" t="s">
        <v>421</v>
      </c>
      <c r="D105" s="273" t="s">
        <v>422</v>
      </c>
      <c r="E105" s="275" t="s">
        <v>157</v>
      </c>
      <c r="F105" s="417">
        <v>-1752</v>
      </c>
      <c r="G105" s="266"/>
      <c r="H105" s="417">
        <v>0</v>
      </c>
      <c r="I105" s="417">
        <v>-1752</v>
      </c>
      <c r="J105" s="417">
        <v>0</v>
      </c>
      <c r="K105" s="423">
        <v>-1752</v>
      </c>
      <c r="L105" s="266"/>
      <c r="M105" s="417">
        <v>0</v>
      </c>
      <c r="N105" s="267" t="s">
        <v>291</v>
      </c>
      <c r="O105" s="268">
        <v>-1752</v>
      </c>
      <c r="P105" s="417">
        <v>0</v>
      </c>
    </row>
    <row r="106" spans="1:16" s="269" customFormat="1" ht="15" outlineLevel="1" thickTop="1">
      <c r="A106" s="269" t="s">
        <v>158</v>
      </c>
      <c r="B106" s="271" t="s">
        <v>422</v>
      </c>
      <c r="C106" s="271" t="s">
        <v>422</v>
      </c>
      <c r="D106" s="273" t="s">
        <v>422</v>
      </c>
      <c r="F106" s="265"/>
      <c r="G106" s="266"/>
      <c r="H106" s="265"/>
      <c r="I106" s="265"/>
      <c r="J106" s="265"/>
      <c r="K106" s="265"/>
      <c r="L106" s="266"/>
      <c r="M106" s="265"/>
      <c r="N106" s="267" t="s">
        <v>291</v>
      </c>
      <c r="O106" s="268" t="s">
        <v>291</v>
      </c>
      <c r="P106" s="265"/>
    </row>
    <row r="107" spans="1:16" s="269" customFormat="1" ht="15" outlineLevel="1" thickBot="1">
      <c r="A107" s="269" t="s">
        <v>159</v>
      </c>
      <c r="B107" s="271" t="s">
        <v>422</v>
      </c>
      <c r="C107" s="271" t="s">
        <v>458</v>
      </c>
      <c r="D107" s="273" t="s">
        <v>422</v>
      </c>
      <c r="E107" s="275" t="s">
        <v>160</v>
      </c>
      <c r="F107" s="407">
        <v>0</v>
      </c>
      <c r="G107" s="266"/>
      <c r="H107" s="407">
        <v>0</v>
      </c>
      <c r="I107" s="407">
        <v>0</v>
      </c>
      <c r="J107" s="407">
        <v>0</v>
      </c>
      <c r="K107" s="407">
        <v>0</v>
      </c>
      <c r="L107" s="266"/>
      <c r="M107" s="407">
        <v>0</v>
      </c>
      <c r="N107" s="267" t="s">
        <v>291</v>
      </c>
      <c r="O107" s="268">
        <v>0</v>
      </c>
      <c r="P107" s="407">
        <v>0</v>
      </c>
    </row>
    <row r="108" spans="1:16" s="269" customFormat="1" ht="15.6" outlineLevel="1" thickTop="1" thickBot="1">
      <c r="A108" s="269" t="s">
        <v>161</v>
      </c>
      <c r="B108" s="271" t="s">
        <v>422</v>
      </c>
      <c r="C108" s="271" t="s">
        <v>422</v>
      </c>
      <c r="D108" s="273" t="s">
        <v>422</v>
      </c>
      <c r="F108" s="265"/>
      <c r="G108" s="266"/>
      <c r="H108" s="265"/>
      <c r="I108" s="265"/>
      <c r="J108" s="265"/>
      <c r="K108" s="265"/>
      <c r="L108" s="266"/>
      <c r="M108" s="265"/>
      <c r="N108" s="267" t="s">
        <v>291</v>
      </c>
      <c r="O108" s="268" t="s">
        <v>291</v>
      </c>
      <c r="P108" s="265"/>
    </row>
    <row r="109" spans="1:16" s="269" customFormat="1" ht="15.6" outlineLevel="1" thickTop="1" thickBot="1">
      <c r="A109" s="269" t="s">
        <v>162</v>
      </c>
      <c r="B109" s="271" t="s">
        <v>422</v>
      </c>
      <c r="C109" s="271" t="s">
        <v>459</v>
      </c>
      <c r="D109" s="273" t="s">
        <v>422</v>
      </c>
      <c r="E109" s="275" t="s">
        <v>163</v>
      </c>
      <c r="F109" s="410">
        <v>0</v>
      </c>
      <c r="G109" s="266"/>
      <c r="H109" s="410">
        <v>0</v>
      </c>
      <c r="I109" s="410">
        <v>0</v>
      </c>
      <c r="J109" s="410">
        <v>0</v>
      </c>
      <c r="K109" s="410">
        <v>0</v>
      </c>
      <c r="L109" s="266"/>
      <c r="M109" s="410">
        <v>0</v>
      </c>
      <c r="N109" s="267" t="s">
        <v>291</v>
      </c>
      <c r="O109" s="268">
        <v>0</v>
      </c>
      <c r="P109" s="407">
        <v>0</v>
      </c>
    </row>
    <row r="110" spans="1:16" s="269" customFormat="1" ht="15.6" outlineLevel="1" thickTop="1" thickBot="1">
      <c r="A110" s="269" t="s">
        <v>164</v>
      </c>
      <c r="B110" s="271" t="s">
        <v>422</v>
      </c>
      <c r="C110" s="271" t="s">
        <v>422</v>
      </c>
      <c r="D110" s="273" t="s">
        <v>422</v>
      </c>
      <c r="F110" s="265"/>
      <c r="G110" s="266"/>
      <c r="H110" s="265"/>
      <c r="I110" s="265"/>
      <c r="J110" s="265"/>
      <c r="K110" s="265"/>
      <c r="L110" s="266"/>
      <c r="M110" s="265"/>
      <c r="N110" s="267" t="s">
        <v>291</v>
      </c>
      <c r="O110" s="268" t="s">
        <v>291</v>
      </c>
      <c r="P110" s="265"/>
    </row>
    <row r="111" spans="1:16" s="269" customFormat="1" ht="15.6" outlineLevel="1" thickTop="1" thickBot="1">
      <c r="A111" s="269" t="s">
        <v>165</v>
      </c>
      <c r="B111" s="271" t="s">
        <v>422</v>
      </c>
      <c r="C111" s="271" t="s">
        <v>460</v>
      </c>
      <c r="D111" s="273" t="s">
        <v>422</v>
      </c>
      <c r="E111" s="275" t="s">
        <v>166</v>
      </c>
      <c r="F111" s="410">
        <v>0</v>
      </c>
      <c r="G111" s="266"/>
      <c r="H111" s="410">
        <v>0</v>
      </c>
      <c r="I111" s="410">
        <v>0</v>
      </c>
      <c r="J111" s="410">
        <v>0</v>
      </c>
      <c r="K111" s="410">
        <v>0</v>
      </c>
      <c r="L111" s="266"/>
      <c r="M111" s="410">
        <v>0</v>
      </c>
      <c r="N111" s="267" t="s">
        <v>291</v>
      </c>
      <c r="O111" s="268">
        <v>0</v>
      </c>
      <c r="P111" s="407">
        <v>0</v>
      </c>
    </row>
    <row r="112" spans="1:16" s="269" customFormat="1" ht="15.6" outlineLevel="1" thickTop="1" thickBot="1">
      <c r="A112" s="269" t="s">
        <v>167</v>
      </c>
      <c r="B112" s="271" t="s">
        <v>422</v>
      </c>
      <c r="C112" s="271" t="s">
        <v>422</v>
      </c>
      <c r="D112" s="273" t="s">
        <v>422</v>
      </c>
      <c r="F112" s="265"/>
      <c r="G112" s="266"/>
      <c r="H112" s="265"/>
      <c r="I112" s="265"/>
      <c r="J112" s="265"/>
      <c r="K112" s="265"/>
      <c r="L112" s="266"/>
      <c r="M112" s="265"/>
      <c r="N112" s="267" t="s">
        <v>291</v>
      </c>
      <c r="O112" s="268" t="s">
        <v>291</v>
      </c>
      <c r="P112" s="265"/>
    </row>
    <row r="113" spans="1:16" s="269" customFormat="1" ht="15.75" hidden="1" customHeight="1" outlineLevel="2" thickBot="1">
      <c r="A113" s="269" t="s">
        <v>168</v>
      </c>
      <c r="B113" s="271" t="s">
        <v>422</v>
      </c>
      <c r="C113" s="271" t="s">
        <v>461</v>
      </c>
      <c r="D113" s="273" t="s">
        <v>478</v>
      </c>
      <c r="E113" s="269" t="s">
        <v>169</v>
      </c>
      <c r="F113" s="408">
        <v>334</v>
      </c>
      <c r="G113" s="270"/>
      <c r="H113" s="408">
        <v>0</v>
      </c>
      <c r="I113" s="408">
        <v>334</v>
      </c>
      <c r="J113" s="408">
        <v>0</v>
      </c>
      <c r="K113" s="408">
        <v>334</v>
      </c>
      <c r="L113" s="270"/>
      <c r="M113" s="408">
        <v>0</v>
      </c>
      <c r="N113" s="267" t="s">
        <v>291</v>
      </c>
      <c r="O113" s="268">
        <v>334</v>
      </c>
      <c r="P113" s="408">
        <v>0</v>
      </c>
    </row>
    <row r="114" spans="1:16" s="269" customFormat="1" ht="15.6" outlineLevel="1" collapsed="1" thickTop="1" thickBot="1">
      <c r="A114" s="269" t="s">
        <v>170</v>
      </c>
      <c r="B114" s="271" t="s">
        <v>422</v>
      </c>
      <c r="C114" s="271" t="s">
        <v>461</v>
      </c>
      <c r="D114" s="273" t="s">
        <v>422</v>
      </c>
      <c r="E114" s="275" t="s">
        <v>171</v>
      </c>
      <c r="F114" s="418">
        <v>334</v>
      </c>
      <c r="G114" s="266"/>
      <c r="H114" s="418">
        <v>0</v>
      </c>
      <c r="I114" s="418">
        <v>334</v>
      </c>
      <c r="J114" s="418">
        <v>0</v>
      </c>
      <c r="K114" s="424">
        <v>334</v>
      </c>
      <c r="L114" s="266"/>
      <c r="M114" s="418">
        <v>0</v>
      </c>
      <c r="N114" s="267" t="s">
        <v>291</v>
      </c>
      <c r="O114" s="268">
        <v>334</v>
      </c>
      <c r="P114" s="418">
        <v>0</v>
      </c>
    </row>
    <row r="115" spans="1:16" s="269" customFormat="1" ht="15" outlineLevel="1" thickTop="1">
      <c r="A115" s="269" t="s">
        <v>172</v>
      </c>
      <c r="B115" s="271" t="s">
        <v>422</v>
      </c>
      <c r="C115" s="271" t="s">
        <v>422</v>
      </c>
      <c r="D115" s="273" t="s">
        <v>422</v>
      </c>
      <c r="F115" s="265"/>
      <c r="G115" s="266"/>
      <c r="H115" s="265"/>
      <c r="I115" s="265"/>
      <c r="J115" s="265"/>
      <c r="K115" s="265"/>
      <c r="L115" s="266"/>
      <c r="M115" s="265"/>
      <c r="N115" s="267" t="s">
        <v>291</v>
      </c>
      <c r="O115" s="268" t="s">
        <v>291</v>
      </c>
      <c r="P115" s="265"/>
    </row>
    <row r="116" spans="1:16" s="269" customFormat="1" ht="15" hidden="1" customHeight="1" outlineLevel="2">
      <c r="A116" s="269" t="s">
        <v>173</v>
      </c>
      <c r="B116" s="271" t="s">
        <v>422</v>
      </c>
      <c r="C116" s="271" t="s">
        <v>462</v>
      </c>
      <c r="D116" s="273" t="s">
        <v>479</v>
      </c>
      <c r="E116" s="269" t="s">
        <v>174</v>
      </c>
      <c r="F116" s="409">
        <v>43</v>
      </c>
      <c r="G116" s="270"/>
      <c r="H116" s="409">
        <v>0</v>
      </c>
      <c r="I116" s="409">
        <v>43</v>
      </c>
      <c r="J116" s="409">
        <v>0</v>
      </c>
      <c r="K116" s="409">
        <v>43</v>
      </c>
      <c r="L116" s="270"/>
      <c r="M116" s="409">
        <v>0</v>
      </c>
      <c r="N116" s="267" t="s">
        <v>291</v>
      </c>
      <c r="O116" s="268">
        <v>43</v>
      </c>
      <c r="P116" s="409">
        <v>0</v>
      </c>
    </row>
    <row r="117" spans="1:16" s="269" customFormat="1" ht="15" outlineLevel="1" collapsed="1" thickBot="1">
      <c r="A117" s="269" t="s">
        <v>175</v>
      </c>
      <c r="B117" s="271" t="s">
        <v>422</v>
      </c>
      <c r="C117" s="271" t="s">
        <v>462</v>
      </c>
      <c r="D117" s="273" t="s">
        <v>422</v>
      </c>
      <c r="E117" s="275" t="s">
        <v>176</v>
      </c>
      <c r="F117" s="417">
        <v>43</v>
      </c>
      <c r="G117" s="266"/>
      <c r="H117" s="417">
        <v>0</v>
      </c>
      <c r="I117" s="417">
        <v>43</v>
      </c>
      <c r="J117" s="417">
        <v>0</v>
      </c>
      <c r="K117" s="423">
        <v>43</v>
      </c>
      <c r="L117" s="266"/>
      <c r="M117" s="417">
        <v>0</v>
      </c>
      <c r="N117" s="267" t="s">
        <v>291</v>
      </c>
      <c r="O117" s="268">
        <v>43</v>
      </c>
      <c r="P117" s="417">
        <v>0</v>
      </c>
    </row>
    <row r="118" spans="1:16" s="269" customFormat="1" ht="15" outlineLevel="1" thickTop="1">
      <c r="A118" s="269" t="s">
        <v>177</v>
      </c>
      <c r="B118" s="271" t="s">
        <v>422</v>
      </c>
      <c r="C118" s="271" t="s">
        <v>422</v>
      </c>
      <c r="D118" s="273" t="s">
        <v>422</v>
      </c>
      <c r="F118" s="265"/>
      <c r="G118" s="266"/>
      <c r="H118" s="265"/>
      <c r="I118" s="265"/>
      <c r="J118" s="265"/>
      <c r="K118" s="265"/>
      <c r="L118" s="266"/>
      <c r="M118" s="265"/>
      <c r="N118" s="267" t="s">
        <v>291</v>
      </c>
      <c r="O118" s="268" t="s">
        <v>291</v>
      </c>
      <c r="P118" s="265"/>
    </row>
    <row r="119" spans="1:16" s="269" customFormat="1" ht="15" outlineLevel="1" thickBot="1">
      <c r="A119" s="269" t="s">
        <v>178</v>
      </c>
      <c r="B119" s="271" t="s">
        <v>422</v>
      </c>
      <c r="C119" s="271" t="s">
        <v>463</v>
      </c>
      <c r="D119" s="273" t="s">
        <v>422</v>
      </c>
      <c r="E119" s="275" t="s">
        <v>179</v>
      </c>
      <c r="F119" s="407">
        <v>0</v>
      </c>
      <c r="G119" s="266"/>
      <c r="H119" s="407">
        <v>0</v>
      </c>
      <c r="I119" s="407">
        <v>0</v>
      </c>
      <c r="J119" s="407">
        <v>0</v>
      </c>
      <c r="K119" s="407">
        <v>0</v>
      </c>
      <c r="L119" s="266"/>
      <c r="M119" s="407">
        <v>0</v>
      </c>
      <c r="N119" s="267" t="s">
        <v>291</v>
      </c>
      <c r="O119" s="268">
        <v>0</v>
      </c>
      <c r="P119" s="407">
        <v>0</v>
      </c>
    </row>
    <row r="120" spans="1:16" s="269" customFormat="1" ht="15" outlineLevel="1" thickTop="1">
      <c r="A120" s="269" t="s">
        <v>180</v>
      </c>
      <c r="B120" s="271" t="s">
        <v>422</v>
      </c>
      <c r="C120" s="271" t="s">
        <v>422</v>
      </c>
      <c r="D120" s="273" t="s">
        <v>422</v>
      </c>
      <c r="F120" s="265"/>
      <c r="G120" s="266"/>
      <c r="H120" s="265"/>
      <c r="I120" s="265"/>
      <c r="J120" s="265"/>
      <c r="K120" s="265"/>
      <c r="L120" s="266"/>
      <c r="M120" s="265"/>
      <c r="N120" s="267" t="s">
        <v>291</v>
      </c>
      <c r="O120" s="268" t="s">
        <v>291</v>
      </c>
      <c r="P120" s="265"/>
    </row>
    <row r="121" spans="1:16" s="269" customFormat="1" ht="15" outlineLevel="1" thickBot="1">
      <c r="A121" s="269" t="s">
        <v>182</v>
      </c>
      <c r="B121" s="271" t="s">
        <v>422</v>
      </c>
      <c r="C121" s="271" t="s">
        <v>181</v>
      </c>
      <c r="D121" s="273" t="s">
        <v>422</v>
      </c>
      <c r="E121" s="275" t="s">
        <v>183</v>
      </c>
      <c r="F121" s="407">
        <v>0</v>
      </c>
      <c r="G121" s="266"/>
      <c r="H121" s="407">
        <v>0</v>
      </c>
      <c r="I121" s="407">
        <v>0</v>
      </c>
      <c r="J121" s="407">
        <v>0</v>
      </c>
      <c r="K121" s="407">
        <v>0</v>
      </c>
      <c r="L121" s="266"/>
      <c r="M121" s="407">
        <v>0</v>
      </c>
      <c r="N121" s="267" t="s">
        <v>291</v>
      </c>
      <c r="O121" s="268">
        <v>0</v>
      </c>
      <c r="P121" s="407">
        <v>0</v>
      </c>
    </row>
    <row r="122" spans="1:16" s="269" customFormat="1" ht="15" outlineLevel="1" thickTop="1">
      <c r="A122" s="269" t="s">
        <v>184</v>
      </c>
      <c r="B122" s="271" t="s">
        <v>422</v>
      </c>
      <c r="C122" s="271" t="s">
        <v>422</v>
      </c>
      <c r="D122" s="273" t="s">
        <v>422</v>
      </c>
      <c r="F122" s="265"/>
      <c r="G122" s="266"/>
      <c r="H122" s="265"/>
      <c r="I122" s="265"/>
      <c r="J122" s="265"/>
      <c r="K122" s="265"/>
      <c r="L122" s="266"/>
      <c r="M122" s="265"/>
      <c r="N122" s="267" t="s">
        <v>291</v>
      </c>
      <c r="O122" s="268" t="s">
        <v>291</v>
      </c>
      <c r="P122" s="265"/>
    </row>
    <row r="123" spans="1:16" s="269" customFormat="1" ht="15" outlineLevel="1" thickBot="1">
      <c r="A123" s="269" t="s">
        <v>186</v>
      </c>
      <c r="B123" s="271" t="s">
        <v>422</v>
      </c>
      <c r="C123" s="271" t="s">
        <v>185</v>
      </c>
      <c r="D123" s="273" t="s">
        <v>422</v>
      </c>
      <c r="E123" s="275" t="s">
        <v>187</v>
      </c>
      <c r="F123" s="407">
        <v>0</v>
      </c>
      <c r="G123" s="266"/>
      <c r="H123" s="407">
        <v>0</v>
      </c>
      <c r="I123" s="407">
        <v>0</v>
      </c>
      <c r="J123" s="407">
        <v>0</v>
      </c>
      <c r="K123" s="407">
        <v>0</v>
      </c>
      <c r="L123" s="266"/>
      <c r="M123" s="407">
        <v>0</v>
      </c>
      <c r="N123" s="267" t="s">
        <v>291</v>
      </c>
      <c r="O123" s="268">
        <v>0</v>
      </c>
      <c r="P123" s="407">
        <v>0</v>
      </c>
    </row>
    <row r="124" spans="1:16" s="269" customFormat="1" ht="15.6" outlineLevel="1" thickTop="1" thickBot="1">
      <c r="A124" s="269" t="s">
        <v>188</v>
      </c>
      <c r="B124" s="271" t="s">
        <v>422</v>
      </c>
      <c r="C124" s="271" t="s">
        <v>422</v>
      </c>
      <c r="D124" s="273" t="s">
        <v>422</v>
      </c>
      <c r="F124" s="265"/>
      <c r="G124" s="266"/>
      <c r="H124" s="265"/>
      <c r="I124" s="265"/>
      <c r="J124" s="265"/>
      <c r="K124" s="265"/>
      <c r="L124" s="266"/>
      <c r="M124" s="265"/>
      <c r="N124" s="267" t="s">
        <v>291</v>
      </c>
      <c r="O124" s="268" t="s">
        <v>291</v>
      </c>
      <c r="P124" s="265"/>
    </row>
    <row r="125" spans="1:16" s="269" customFormat="1" ht="15.6" outlineLevel="1" thickTop="1" thickBot="1">
      <c r="A125" s="269" t="s">
        <v>189</v>
      </c>
      <c r="B125" s="271" t="s">
        <v>422</v>
      </c>
      <c r="C125" s="271" t="s">
        <v>190</v>
      </c>
      <c r="D125" s="273" t="s">
        <v>422</v>
      </c>
      <c r="E125" s="275" t="s">
        <v>191</v>
      </c>
      <c r="F125" s="410">
        <v>0</v>
      </c>
      <c r="G125" s="266"/>
      <c r="H125" s="410">
        <v>0</v>
      </c>
      <c r="I125" s="410">
        <v>0</v>
      </c>
      <c r="J125" s="410">
        <v>0</v>
      </c>
      <c r="K125" s="410">
        <v>0</v>
      </c>
      <c r="L125" s="266"/>
      <c r="M125" s="410">
        <v>0</v>
      </c>
      <c r="N125" s="267" t="s">
        <v>291</v>
      </c>
      <c r="O125" s="268">
        <v>0</v>
      </c>
      <c r="P125" s="407">
        <v>0</v>
      </c>
    </row>
    <row r="126" spans="1:16" s="269" customFormat="1" ht="15" outlineLevel="1" thickTop="1">
      <c r="A126" s="269" t="s">
        <v>192</v>
      </c>
      <c r="B126" s="271" t="s">
        <v>422</v>
      </c>
      <c r="C126" s="271" t="s">
        <v>422</v>
      </c>
      <c r="D126" s="273" t="s">
        <v>422</v>
      </c>
      <c r="F126" s="265"/>
      <c r="G126" s="266"/>
      <c r="H126" s="265"/>
      <c r="I126" s="265"/>
      <c r="J126" s="265"/>
      <c r="K126" s="265"/>
      <c r="L126" s="266"/>
      <c r="M126" s="265"/>
      <c r="N126" s="267" t="s">
        <v>291</v>
      </c>
      <c r="O126" s="268" t="s">
        <v>291</v>
      </c>
      <c r="P126" s="265"/>
    </row>
    <row r="127" spans="1:16" s="269" customFormat="1" ht="15" outlineLevel="1" thickBot="1">
      <c r="A127" s="269" t="s">
        <v>194</v>
      </c>
      <c r="B127" s="271" t="s">
        <v>422</v>
      </c>
      <c r="C127" s="271" t="s">
        <v>193</v>
      </c>
      <c r="D127" s="273" t="s">
        <v>422</v>
      </c>
      <c r="E127" s="275" t="s">
        <v>195</v>
      </c>
      <c r="F127" s="407">
        <v>0</v>
      </c>
      <c r="G127" s="266"/>
      <c r="H127" s="407">
        <v>0</v>
      </c>
      <c r="I127" s="407">
        <v>0</v>
      </c>
      <c r="J127" s="407">
        <v>0</v>
      </c>
      <c r="K127" s="407">
        <v>0</v>
      </c>
      <c r="L127" s="266"/>
      <c r="M127" s="407">
        <v>0</v>
      </c>
      <c r="N127" s="267" t="s">
        <v>291</v>
      </c>
      <c r="O127" s="268">
        <v>0</v>
      </c>
      <c r="P127" s="407">
        <v>0</v>
      </c>
    </row>
    <row r="128" spans="1:16" s="269" customFormat="1" ht="15" outlineLevel="1" thickTop="1">
      <c r="A128" s="269" t="s">
        <v>196</v>
      </c>
      <c r="B128" s="271" t="s">
        <v>422</v>
      </c>
      <c r="C128" s="271" t="s">
        <v>422</v>
      </c>
      <c r="D128" s="273" t="s">
        <v>422</v>
      </c>
      <c r="F128" s="265"/>
      <c r="G128" s="266"/>
      <c r="H128" s="265"/>
      <c r="I128" s="265"/>
      <c r="J128" s="265"/>
      <c r="K128" s="265"/>
      <c r="L128" s="266"/>
      <c r="M128" s="265"/>
      <c r="N128" s="267" t="s">
        <v>291</v>
      </c>
      <c r="O128" s="268" t="s">
        <v>291</v>
      </c>
      <c r="P128" s="265"/>
    </row>
    <row r="129" spans="1:16" s="269" customFormat="1" ht="15" outlineLevel="1" thickBot="1">
      <c r="A129" s="269" t="s">
        <v>198</v>
      </c>
      <c r="B129" s="271" t="s">
        <v>422</v>
      </c>
      <c r="C129" s="271" t="s">
        <v>197</v>
      </c>
      <c r="D129" s="273" t="s">
        <v>422</v>
      </c>
      <c r="E129" s="275" t="s">
        <v>199</v>
      </c>
      <c r="F129" s="407">
        <v>0</v>
      </c>
      <c r="G129" s="266"/>
      <c r="H129" s="407">
        <v>0</v>
      </c>
      <c r="I129" s="407">
        <v>0</v>
      </c>
      <c r="J129" s="407">
        <v>0</v>
      </c>
      <c r="K129" s="407">
        <v>0</v>
      </c>
      <c r="L129" s="266"/>
      <c r="M129" s="407">
        <v>0</v>
      </c>
      <c r="N129" s="267" t="s">
        <v>291</v>
      </c>
      <c r="O129" s="268">
        <v>0</v>
      </c>
      <c r="P129" s="407">
        <v>0</v>
      </c>
    </row>
    <row r="130" spans="1:16" s="269" customFormat="1" ht="15" outlineLevel="1" thickTop="1">
      <c r="A130" s="269" t="s">
        <v>200</v>
      </c>
      <c r="B130" s="271" t="s">
        <v>422</v>
      </c>
      <c r="C130" s="271" t="s">
        <v>422</v>
      </c>
      <c r="D130" s="273" t="s">
        <v>422</v>
      </c>
      <c r="F130" s="265"/>
      <c r="G130" s="266"/>
      <c r="H130" s="265"/>
      <c r="I130" s="265"/>
      <c r="J130" s="265"/>
      <c r="K130" s="265"/>
      <c r="L130" s="266"/>
      <c r="M130" s="265"/>
      <c r="N130" s="267" t="s">
        <v>291</v>
      </c>
      <c r="O130" s="268" t="s">
        <v>291</v>
      </c>
      <c r="P130" s="265"/>
    </row>
    <row r="131" spans="1:16" s="269" customFormat="1" ht="15" outlineLevel="1" thickBot="1">
      <c r="A131" s="269" t="s">
        <v>202</v>
      </c>
      <c r="B131" s="271" t="s">
        <v>422</v>
      </c>
      <c r="C131" s="271" t="s">
        <v>201</v>
      </c>
      <c r="D131" s="273" t="s">
        <v>422</v>
      </c>
      <c r="E131" s="275" t="s">
        <v>203</v>
      </c>
      <c r="F131" s="407">
        <v>0</v>
      </c>
      <c r="G131" s="266"/>
      <c r="H131" s="407">
        <v>0</v>
      </c>
      <c r="I131" s="407">
        <v>0</v>
      </c>
      <c r="J131" s="407">
        <v>0</v>
      </c>
      <c r="K131" s="407">
        <v>0</v>
      </c>
      <c r="L131" s="266"/>
      <c r="M131" s="407">
        <v>0</v>
      </c>
      <c r="N131" s="267" t="s">
        <v>291</v>
      </c>
      <c r="O131" s="268">
        <v>0</v>
      </c>
      <c r="P131" s="407">
        <v>0</v>
      </c>
    </row>
    <row r="132" spans="1:16" s="269" customFormat="1" ht="15" outlineLevel="1" thickTop="1">
      <c r="A132" s="269" t="s">
        <v>204</v>
      </c>
      <c r="B132" s="271" t="s">
        <v>422</v>
      </c>
      <c r="C132" s="271" t="s">
        <v>422</v>
      </c>
      <c r="D132" s="273" t="s">
        <v>422</v>
      </c>
      <c r="F132" s="265"/>
      <c r="G132" s="266"/>
      <c r="H132" s="265"/>
      <c r="I132" s="265"/>
      <c r="J132" s="265"/>
      <c r="K132" s="265"/>
      <c r="L132" s="266"/>
      <c r="M132" s="265"/>
      <c r="N132" s="267" t="s">
        <v>291</v>
      </c>
      <c r="O132" s="268" t="s">
        <v>291</v>
      </c>
      <c r="P132" s="265"/>
    </row>
    <row r="133" spans="1:16" s="269" customFormat="1" ht="15" outlineLevel="1" thickBot="1">
      <c r="A133" s="269" t="s">
        <v>206</v>
      </c>
      <c r="B133" s="271" t="s">
        <v>422</v>
      </c>
      <c r="C133" s="271" t="s">
        <v>205</v>
      </c>
      <c r="D133" s="273" t="s">
        <v>422</v>
      </c>
      <c r="E133" s="275" t="s">
        <v>207</v>
      </c>
      <c r="F133" s="407">
        <v>0</v>
      </c>
      <c r="G133" s="266"/>
      <c r="H133" s="407">
        <v>0</v>
      </c>
      <c r="I133" s="407">
        <v>0</v>
      </c>
      <c r="J133" s="407">
        <v>0</v>
      </c>
      <c r="K133" s="407">
        <v>0</v>
      </c>
      <c r="L133" s="266"/>
      <c r="M133" s="407">
        <v>0</v>
      </c>
      <c r="N133" s="267" t="s">
        <v>291</v>
      </c>
      <c r="O133" s="268">
        <v>0</v>
      </c>
      <c r="P133" s="407">
        <v>0</v>
      </c>
    </row>
    <row r="134" spans="1:16" s="269" customFormat="1" ht="15" outlineLevel="1" thickTop="1">
      <c r="A134" s="269" t="s">
        <v>208</v>
      </c>
      <c r="B134" s="271" t="s">
        <v>422</v>
      </c>
      <c r="C134" s="271" t="s">
        <v>422</v>
      </c>
      <c r="D134" s="273" t="s">
        <v>422</v>
      </c>
      <c r="F134" s="265"/>
      <c r="G134" s="266"/>
      <c r="H134" s="265"/>
      <c r="I134" s="265"/>
      <c r="J134" s="265"/>
      <c r="K134" s="265"/>
      <c r="L134" s="266"/>
      <c r="M134" s="265"/>
      <c r="N134" s="267" t="s">
        <v>291</v>
      </c>
      <c r="O134" s="268" t="s">
        <v>291</v>
      </c>
      <c r="P134" s="265"/>
    </row>
    <row r="135" spans="1:16" s="269" customFormat="1" ht="15" outlineLevel="1" thickBot="1">
      <c r="A135" s="269" t="s">
        <v>210</v>
      </c>
      <c r="B135" s="271" t="s">
        <v>422</v>
      </c>
      <c r="C135" s="271" t="s">
        <v>209</v>
      </c>
      <c r="D135" s="273" t="s">
        <v>422</v>
      </c>
      <c r="E135" s="275" t="s">
        <v>211</v>
      </c>
      <c r="F135" s="407">
        <v>0</v>
      </c>
      <c r="G135" s="266"/>
      <c r="H135" s="407">
        <v>0</v>
      </c>
      <c r="I135" s="407">
        <v>0</v>
      </c>
      <c r="J135" s="407">
        <v>0</v>
      </c>
      <c r="K135" s="407">
        <v>0</v>
      </c>
      <c r="L135" s="266"/>
      <c r="M135" s="407">
        <v>0</v>
      </c>
      <c r="N135" s="267" t="s">
        <v>291</v>
      </c>
      <c r="O135" s="268">
        <v>0</v>
      </c>
      <c r="P135" s="407">
        <v>0</v>
      </c>
    </row>
    <row r="136" spans="1:16" s="269" customFormat="1" ht="15" outlineLevel="1" thickTop="1">
      <c r="A136" s="269" t="s">
        <v>212</v>
      </c>
      <c r="B136" s="271" t="s">
        <v>422</v>
      </c>
      <c r="C136" s="271" t="s">
        <v>422</v>
      </c>
      <c r="D136" s="273" t="s">
        <v>422</v>
      </c>
      <c r="F136" s="265"/>
      <c r="G136" s="266"/>
      <c r="H136" s="265"/>
      <c r="I136" s="265"/>
      <c r="J136" s="265"/>
      <c r="K136" s="265"/>
      <c r="L136" s="266"/>
      <c r="M136" s="265"/>
      <c r="N136" s="267" t="s">
        <v>291</v>
      </c>
      <c r="O136" s="268" t="s">
        <v>291</v>
      </c>
      <c r="P136" s="265"/>
    </row>
    <row r="137" spans="1:16" s="269" customFormat="1" ht="15" outlineLevel="1" thickBot="1">
      <c r="A137" s="269" t="s">
        <v>214</v>
      </c>
      <c r="B137" s="271" t="s">
        <v>422</v>
      </c>
      <c r="C137" s="271" t="s">
        <v>213</v>
      </c>
      <c r="D137" s="273" t="s">
        <v>422</v>
      </c>
      <c r="E137" s="275" t="s">
        <v>215</v>
      </c>
      <c r="F137" s="407">
        <v>0</v>
      </c>
      <c r="G137" s="266"/>
      <c r="H137" s="407">
        <v>0</v>
      </c>
      <c r="I137" s="407">
        <v>0</v>
      </c>
      <c r="J137" s="407">
        <v>0</v>
      </c>
      <c r="K137" s="407">
        <v>0</v>
      </c>
      <c r="L137" s="266"/>
      <c r="M137" s="407">
        <v>0</v>
      </c>
      <c r="N137" s="267" t="s">
        <v>291</v>
      </c>
      <c r="O137" s="268">
        <v>0</v>
      </c>
      <c r="P137" s="407">
        <v>0</v>
      </c>
    </row>
    <row r="138" spans="1:16" s="269" customFormat="1" ht="15.6" outlineLevel="1" thickTop="1" thickBot="1">
      <c r="A138" s="269" t="s">
        <v>216</v>
      </c>
      <c r="B138" s="271" t="s">
        <v>422</v>
      </c>
      <c r="C138" s="271" t="s">
        <v>422</v>
      </c>
      <c r="D138" s="273" t="s">
        <v>422</v>
      </c>
      <c r="F138" s="265"/>
      <c r="G138" s="266"/>
      <c r="H138" s="265"/>
      <c r="I138" s="265"/>
      <c r="J138" s="265"/>
      <c r="K138" s="265"/>
      <c r="L138" s="266"/>
      <c r="M138" s="265"/>
      <c r="N138" s="267" t="s">
        <v>291</v>
      </c>
      <c r="O138" s="268" t="s">
        <v>291</v>
      </c>
      <c r="P138" s="265"/>
    </row>
    <row r="139" spans="1:16" s="269" customFormat="1" ht="15.6" outlineLevel="1" thickTop="1" thickBot="1">
      <c r="A139" s="269" t="s">
        <v>217</v>
      </c>
      <c r="B139" s="271" t="s">
        <v>422</v>
      </c>
      <c r="C139" s="271" t="s">
        <v>218</v>
      </c>
      <c r="D139" s="273" t="s">
        <v>422</v>
      </c>
      <c r="E139" s="275" t="s">
        <v>219</v>
      </c>
      <c r="F139" s="410">
        <v>0</v>
      </c>
      <c r="G139" s="266"/>
      <c r="H139" s="410">
        <v>0</v>
      </c>
      <c r="I139" s="410">
        <v>0</v>
      </c>
      <c r="J139" s="410">
        <v>0</v>
      </c>
      <c r="K139" s="410">
        <v>0</v>
      </c>
      <c r="L139" s="266"/>
      <c r="M139" s="410">
        <v>0</v>
      </c>
      <c r="N139" s="267" t="s">
        <v>291</v>
      </c>
      <c r="O139" s="268">
        <v>0</v>
      </c>
      <c r="P139" s="407">
        <v>0</v>
      </c>
    </row>
    <row r="140" spans="1:16" s="269" customFormat="1" ht="15" outlineLevel="1" thickTop="1">
      <c r="A140" s="269" t="s">
        <v>220</v>
      </c>
      <c r="B140" s="271" t="s">
        <v>422</v>
      </c>
      <c r="C140" s="271" t="s">
        <v>422</v>
      </c>
      <c r="D140" s="273" t="s">
        <v>422</v>
      </c>
      <c r="F140" s="265"/>
      <c r="G140" s="266"/>
      <c r="H140" s="265"/>
      <c r="I140" s="265"/>
      <c r="J140" s="265"/>
      <c r="K140" s="265"/>
      <c r="L140" s="266"/>
      <c r="M140" s="265"/>
      <c r="N140" s="267" t="s">
        <v>291</v>
      </c>
      <c r="O140" s="268" t="s">
        <v>291</v>
      </c>
      <c r="P140" s="265"/>
    </row>
    <row r="141" spans="1:16" s="269" customFormat="1" ht="15" hidden="1" customHeight="1" outlineLevel="2">
      <c r="A141" s="269" t="s">
        <v>221</v>
      </c>
      <c r="B141" s="271" t="s">
        <v>422</v>
      </c>
      <c r="C141" s="271" t="s">
        <v>222</v>
      </c>
      <c r="D141" s="273" t="s">
        <v>480</v>
      </c>
      <c r="E141" s="269" t="s">
        <v>223</v>
      </c>
      <c r="F141" s="409">
        <v>27</v>
      </c>
      <c r="G141" s="270"/>
      <c r="H141" s="409">
        <v>0</v>
      </c>
      <c r="I141" s="409">
        <v>27</v>
      </c>
      <c r="J141" s="409">
        <v>0</v>
      </c>
      <c r="K141" s="409">
        <v>27</v>
      </c>
      <c r="L141" s="270"/>
      <c r="M141" s="409">
        <v>0</v>
      </c>
      <c r="N141" s="267" t="s">
        <v>291</v>
      </c>
      <c r="O141" s="268">
        <v>27</v>
      </c>
      <c r="P141" s="409">
        <v>0</v>
      </c>
    </row>
    <row r="142" spans="1:16" s="269" customFormat="1" ht="15" outlineLevel="1" collapsed="1" thickBot="1">
      <c r="A142" s="269" t="s">
        <v>224</v>
      </c>
      <c r="B142" s="271" t="s">
        <v>422</v>
      </c>
      <c r="C142" s="271" t="s">
        <v>222</v>
      </c>
      <c r="D142" s="273" t="s">
        <v>422</v>
      </c>
      <c r="E142" s="275" t="s">
        <v>225</v>
      </c>
      <c r="F142" s="417">
        <v>27</v>
      </c>
      <c r="G142" s="266"/>
      <c r="H142" s="417">
        <v>0</v>
      </c>
      <c r="I142" s="417">
        <v>27</v>
      </c>
      <c r="J142" s="417">
        <v>0</v>
      </c>
      <c r="K142" s="423">
        <v>27</v>
      </c>
      <c r="L142" s="266"/>
      <c r="M142" s="417">
        <v>0</v>
      </c>
      <c r="N142" s="267" t="s">
        <v>291</v>
      </c>
      <c r="O142" s="268">
        <v>27</v>
      </c>
      <c r="P142" s="417">
        <v>0</v>
      </c>
    </row>
    <row r="143" spans="1:16" s="269" customFormat="1" ht="15.6" outlineLevel="1" thickTop="1" thickBot="1">
      <c r="A143" s="269" t="s">
        <v>226</v>
      </c>
      <c r="B143" s="271" t="s">
        <v>422</v>
      </c>
      <c r="C143" s="271" t="s">
        <v>422</v>
      </c>
      <c r="D143" s="273" t="s">
        <v>422</v>
      </c>
      <c r="F143" s="265"/>
      <c r="G143" s="266"/>
      <c r="H143" s="265"/>
      <c r="I143" s="265"/>
      <c r="J143" s="265"/>
      <c r="K143" s="265"/>
      <c r="L143" s="266"/>
      <c r="M143" s="265"/>
      <c r="N143" s="267" t="s">
        <v>291</v>
      </c>
      <c r="O143" s="268" t="s">
        <v>291</v>
      </c>
      <c r="P143" s="265"/>
    </row>
    <row r="144" spans="1:16" s="269" customFormat="1" ht="15.6" outlineLevel="1" thickTop="1" thickBot="1">
      <c r="A144" s="269" t="s">
        <v>227</v>
      </c>
      <c r="B144" s="271" t="s">
        <v>422</v>
      </c>
      <c r="C144" s="271" t="s">
        <v>228</v>
      </c>
      <c r="D144" s="273" t="s">
        <v>422</v>
      </c>
      <c r="E144" s="275" t="s">
        <v>229</v>
      </c>
      <c r="F144" s="410">
        <v>0</v>
      </c>
      <c r="G144" s="266"/>
      <c r="H144" s="410">
        <v>0</v>
      </c>
      <c r="I144" s="410">
        <v>0</v>
      </c>
      <c r="J144" s="410">
        <v>0</v>
      </c>
      <c r="K144" s="410">
        <v>0</v>
      </c>
      <c r="L144" s="266"/>
      <c r="M144" s="410">
        <v>0</v>
      </c>
      <c r="N144" s="267" t="s">
        <v>291</v>
      </c>
      <c r="O144" s="268">
        <v>0</v>
      </c>
      <c r="P144" s="407">
        <v>0</v>
      </c>
    </row>
    <row r="145" spans="1:16" s="269" customFormat="1" ht="15.6" outlineLevel="1" thickTop="1" thickBot="1">
      <c r="A145" s="269" t="s">
        <v>230</v>
      </c>
      <c r="B145" s="271" t="s">
        <v>422</v>
      </c>
      <c r="C145" s="271" t="s">
        <v>422</v>
      </c>
      <c r="D145" s="273" t="s">
        <v>422</v>
      </c>
      <c r="F145" s="265"/>
      <c r="G145" s="266"/>
      <c r="H145" s="265"/>
      <c r="I145" s="265"/>
      <c r="J145" s="265"/>
      <c r="K145" s="265"/>
      <c r="L145" s="266"/>
      <c r="M145" s="265"/>
      <c r="N145" s="267" t="s">
        <v>291</v>
      </c>
      <c r="O145" s="268" t="s">
        <v>291</v>
      </c>
      <c r="P145" s="265"/>
    </row>
    <row r="146" spans="1:16" s="269" customFormat="1" ht="15.6" outlineLevel="1" thickTop="1" thickBot="1">
      <c r="A146" s="269" t="s">
        <v>231</v>
      </c>
      <c r="B146" s="271" t="s">
        <v>422</v>
      </c>
      <c r="C146" s="271" t="s">
        <v>232</v>
      </c>
      <c r="D146" s="273" t="s">
        <v>422</v>
      </c>
      <c r="E146" s="275" t="s">
        <v>233</v>
      </c>
      <c r="F146" s="410">
        <v>0</v>
      </c>
      <c r="G146" s="266"/>
      <c r="H146" s="410">
        <v>0</v>
      </c>
      <c r="I146" s="410">
        <v>0</v>
      </c>
      <c r="J146" s="410">
        <v>0</v>
      </c>
      <c r="K146" s="410">
        <v>0</v>
      </c>
      <c r="L146" s="266"/>
      <c r="M146" s="410">
        <v>0</v>
      </c>
      <c r="N146" s="267" t="s">
        <v>291</v>
      </c>
      <c r="O146" s="268">
        <v>0</v>
      </c>
      <c r="P146" s="407">
        <v>0</v>
      </c>
    </row>
    <row r="147" spans="1:16" s="269" customFormat="1" ht="15.6" outlineLevel="1" thickTop="1" thickBot="1">
      <c r="A147" s="269" t="s">
        <v>234</v>
      </c>
      <c r="B147" s="271" t="s">
        <v>422</v>
      </c>
      <c r="C147" s="271" t="s">
        <v>422</v>
      </c>
      <c r="D147" s="273" t="s">
        <v>422</v>
      </c>
      <c r="F147" s="265"/>
      <c r="G147" s="266"/>
      <c r="H147" s="265"/>
      <c r="I147" s="265"/>
      <c r="J147" s="265"/>
      <c r="K147" s="265"/>
      <c r="L147" s="266"/>
      <c r="M147" s="265"/>
      <c r="N147" s="267" t="s">
        <v>291</v>
      </c>
      <c r="O147" s="268" t="s">
        <v>291</v>
      </c>
      <c r="P147" s="265"/>
    </row>
    <row r="148" spans="1:16" s="269" customFormat="1" ht="15.6" outlineLevel="1" thickTop="1" thickBot="1">
      <c r="A148" s="269" t="s">
        <v>235</v>
      </c>
      <c r="B148" s="271" t="s">
        <v>422</v>
      </c>
      <c r="C148" s="271" t="s">
        <v>236</v>
      </c>
      <c r="D148" s="273" t="s">
        <v>422</v>
      </c>
      <c r="E148" s="275" t="s">
        <v>237</v>
      </c>
      <c r="F148" s="410">
        <v>0</v>
      </c>
      <c r="G148" s="266"/>
      <c r="H148" s="410">
        <v>0</v>
      </c>
      <c r="I148" s="410">
        <v>0</v>
      </c>
      <c r="J148" s="410">
        <v>0</v>
      </c>
      <c r="K148" s="410">
        <v>0</v>
      </c>
      <c r="L148" s="266"/>
      <c r="M148" s="410">
        <v>0</v>
      </c>
      <c r="N148" s="267" t="s">
        <v>291</v>
      </c>
      <c r="O148" s="268">
        <v>0</v>
      </c>
      <c r="P148" s="407">
        <v>0</v>
      </c>
    </row>
    <row r="149" spans="1:16" s="269" customFormat="1" ht="15.6" outlineLevel="1" thickTop="1" thickBot="1">
      <c r="A149" s="269" t="s">
        <v>238</v>
      </c>
      <c r="B149" s="271" t="s">
        <v>422</v>
      </c>
      <c r="C149" s="271" t="s">
        <v>422</v>
      </c>
      <c r="D149" s="273" t="s">
        <v>422</v>
      </c>
      <c r="F149" s="265"/>
      <c r="G149" s="266"/>
      <c r="H149" s="265"/>
      <c r="I149" s="265"/>
      <c r="J149" s="265"/>
      <c r="K149" s="265"/>
      <c r="L149" s="266"/>
      <c r="M149" s="265"/>
      <c r="N149" s="267" t="s">
        <v>291</v>
      </c>
      <c r="O149" s="268" t="s">
        <v>291</v>
      </c>
      <c r="P149" s="265"/>
    </row>
    <row r="150" spans="1:16" s="269" customFormat="1" ht="15.6" outlineLevel="1" thickTop="1" thickBot="1">
      <c r="A150" s="269" t="s">
        <v>239</v>
      </c>
      <c r="B150" s="271" t="s">
        <v>422</v>
      </c>
      <c r="C150" s="271" t="s">
        <v>240</v>
      </c>
      <c r="D150" s="273" t="s">
        <v>422</v>
      </c>
      <c r="E150" s="275" t="s">
        <v>241</v>
      </c>
      <c r="F150" s="410">
        <v>0</v>
      </c>
      <c r="G150" s="266"/>
      <c r="H150" s="410">
        <v>0</v>
      </c>
      <c r="I150" s="410">
        <v>0</v>
      </c>
      <c r="J150" s="410">
        <v>0</v>
      </c>
      <c r="K150" s="410">
        <v>0</v>
      </c>
      <c r="L150" s="266"/>
      <c r="M150" s="410">
        <v>0</v>
      </c>
      <c r="N150" s="267" t="s">
        <v>291</v>
      </c>
      <c r="O150" s="268">
        <v>0</v>
      </c>
      <c r="P150" s="407">
        <v>0</v>
      </c>
    </row>
    <row r="151" spans="1:16" s="269" customFormat="1" ht="15" outlineLevel="1" thickTop="1">
      <c r="A151" s="269" t="s">
        <v>242</v>
      </c>
      <c r="B151" s="271" t="s">
        <v>422</v>
      </c>
      <c r="C151" s="271" t="s">
        <v>422</v>
      </c>
      <c r="D151" s="273" t="s">
        <v>422</v>
      </c>
      <c r="F151" s="265"/>
      <c r="G151" s="266"/>
      <c r="H151" s="265"/>
      <c r="I151" s="265"/>
      <c r="J151" s="265"/>
      <c r="K151" s="265"/>
      <c r="L151" s="266"/>
      <c r="M151" s="265"/>
      <c r="N151" s="267" t="s">
        <v>291</v>
      </c>
      <c r="O151" s="268" t="s">
        <v>291</v>
      </c>
      <c r="P151" s="265"/>
    </row>
    <row r="152" spans="1:16" s="269" customFormat="1" ht="15.75" hidden="1" customHeight="1" outlineLevel="2" thickTop="1">
      <c r="A152" s="269" t="s">
        <v>561</v>
      </c>
      <c r="B152" s="271" t="s">
        <v>422</v>
      </c>
      <c r="C152" s="271" t="s">
        <v>243</v>
      </c>
      <c r="D152" s="273" t="s">
        <v>477</v>
      </c>
      <c r="E152" s="273" t="s">
        <v>140</v>
      </c>
      <c r="F152" s="411">
        <v>0</v>
      </c>
      <c r="G152" s="270"/>
      <c r="H152" s="411">
        <v>0</v>
      </c>
      <c r="I152" s="411">
        <v>0</v>
      </c>
      <c r="J152" s="411">
        <v>0</v>
      </c>
      <c r="K152" s="411">
        <v>0</v>
      </c>
      <c r="L152" s="270"/>
      <c r="M152" s="411">
        <v>0</v>
      </c>
      <c r="N152" s="267" t="s">
        <v>291</v>
      </c>
      <c r="O152" s="268">
        <v>0</v>
      </c>
      <c r="P152" s="411">
        <v>0</v>
      </c>
    </row>
    <row r="153" spans="1:16" s="269" customFormat="1" ht="15" outlineLevel="1" collapsed="1" thickBot="1">
      <c r="A153" s="269" t="s">
        <v>244</v>
      </c>
      <c r="B153" s="271" t="s">
        <v>422</v>
      </c>
      <c r="C153" s="271" t="s">
        <v>243</v>
      </c>
      <c r="D153" s="273" t="s">
        <v>422</v>
      </c>
      <c r="E153" s="275" t="s">
        <v>245</v>
      </c>
      <c r="F153" s="417">
        <v>0</v>
      </c>
      <c r="G153" s="266"/>
      <c r="H153" s="417">
        <v>0</v>
      </c>
      <c r="I153" s="417">
        <v>0</v>
      </c>
      <c r="J153" s="417">
        <v>0</v>
      </c>
      <c r="K153" s="417">
        <v>0</v>
      </c>
      <c r="L153" s="266"/>
      <c r="M153" s="417">
        <v>0</v>
      </c>
      <c r="N153" s="267" t="s">
        <v>291</v>
      </c>
      <c r="O153" s="268">
        <v>0</v>
      </c>
      <c r="P153" s="417">
        <v>0</v>
      </c>
    </row>
    <row r="154" spans="1:16" s="269" customFormat="1" ht="15.6" thickTop="1" thickBot="1">
      <c r="A154" s="277" t="s">
        <v>246</v>
      </c>
      <c r="B154" s="278" t="s">
        <v>422</v>
      </c>
      <c r="C154" s="279" t="s">
        <v>247</v>
      </c>
      <c r="D154" s="278" t="s">
        <v>422</v>
      </c>
      <c r="E154" s="277"/>
      <c r="F154" s="410">
        <v>0</v>
      </c>
      <c r="G154" s="266"/>
      <c r="H154" s="410">
        <v>0</v>
      </c>
      <c r="I154" s="410">
        <v>0</v>
      </c>
      <c r="J154" s="410">
        <v>0</v>
      </c>
      <c r="K154" s="410">
        <v>0</v>
      </c>
      <c r="L154" s="266"/>
      <c r="M154" s="410">
        <v>0</v>
      </c>
      <c r="N154" s="420" t="s">
        <v>291</v>
      </c>
      <c r="O154" s="419">
        <v>0</v>
      </c>
      <c r="P154" s="410">
        <v>0</v>
      </c>
    </row>
    <row r="155" spans="1:16" ht="15" thickTop="1">
      <c r="A155"/>
      <c r="B155"/>
      <c r="C155"/>
      <c r="D155"/>
      <c r="E155"/>
      <c r="F155"/>
      <c r="G155"/>
      <c r="H155"/>
      <c r="I155"/>
      <c r="J155"/>
      <c r="K155"/>
      <c r="L155"/>
      <c r="M155"/>
      <c r="N155"/>
      <c r="O155"/>
      <c r="P155"/>
    </row>
    <row r="156" spans="1:16">
      <c r="A156"/>
      <c r="E156"/>
      <c r="F156"/>
      <c r="G156"/>
      <c r="H156"/>
      <c r="I156"/>
      <c r="J156"/>
      <c r="K156"/>
      <c r="L156"/>
      <c r="M156"/>
    </row>
    <row r="157" spans="1:16">
      <c r="A157"/>
      <c r="E157"/>
      <c r="F157"/>
      <c r="G157"/>
      <c r="H157"/>
      <c r="I157"/>
      <c r="J157"/>
      <c r="K157"/>
      <c r="L157"/>
      <c r="M157"/>
    </row>
    <row r="158" spans="1:16">
      <c r="A158"/>
      <c r="E158"/>
      <c r="F158"/>
      <c r="G158"/>
      <c r="H158"/>
      <c r="I158"/>
      <c r="J158"/>
      <c r="K158"/>
      <c r="L158"/>
      <c r="M158"/>
    </row>
  </sheetData>
  <pageMargins left="0.7" right="0.7" top="0.75" bottom="0.75" header="0.3" footer="0.3"/>
  <pageSetup orientation="portrait" r:id="rId1"/>
  <customProperties>
    <customPr name="LeadSheet"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120"/>
  <sheetViews>
    <sheetView showGridLines="0" view="pageBreakPreview" topLeftCell="A37" zoomScale="70" zoomScaleSheetLayoutView="70" workbookViewId="0">
      <selection activeCell="C58" sqref="C58"/>
    </sheetView>
  </sheetViews>
  <sheetFormatPr defaultColWidth="9.109375" defaultRowHeight="21"/>
  <cols>
    <col min="1" max="1" width="13" style="1052" customWidth="1"/>
    <col min="2" max="2" width="15.5546875" style="1052" customWidth="1"/>
    <col min="3" max="3" width="63.5546875" style="1052" customWidth="1"/>
    <col min="4" max="4" width="5.88671875" style="1052" customWidth="1"/>
    <col min="5" max="5" width="7.6640625" style="1052" customWidth="1"/>
    <col min="6" max="6" width="22.5546875" style="1061" customWidth="1"/>
    <col min="7" max="7" width="1.109375" style="1061" customWidth="1"/>
    <col min="8" max="8" width="23.6640625" style="1061" customWidth="1"/>
    <col min="9" max="9" width="1.88671875" style="1052" customWidth="1"/>
    <col min="10" max="10" width="12.44140625" style="1052" hidden="1" customWidth="1"/>
    <col min="11" max="11" width="13.44140625" style="1052" hidden="1" customWidth="1"/>
    <col min="12" max="12" width="20.44140625" style="1052" hidden="1" customWidth="1"/>
    <col min="13" max="13" width="16.44140625" style="1052" hidden="1" customWidth="1"/>
    <col min="14" max="14" width="0" style="1052" hidden="1" customWidth="1"/>
    <col min="15" max="15" width="12" style="1052" hidden="1" customWidth="1"/>
    <col min="16" max="16" width="20.88671875" style="1052" hidden="1" customWidth="1"/>
    <col min="17" max="17" width="15.109375" style="1052" customWidth="1"/>
    <col min="18" max="19" width="11.44140625" style="1052" customWidth="1"/>
    <col min="20" max="20" width="19.5546875" style="1053" bestFit="1" customWidth="1"/>
    <col min="21" max="22" width="13.33203125" style="1053" bestFit="1" customWidth="1"/>
    <col min="23" max="23" width="13" style="1053" bestFit="1" customWidth="1"/>
    <col min="24" max="24" width="22.5546875" style="1053" bestFit="1" customWidth="1"/>
    <col min="25" max="25" width="11.6640625" style="1053" bestFit="1" customWidth="1"/>
    <col min="26" max="26" width="10.5546875" style="1053" bestFit="1" customWidth="1"/>
    <col min="27" max="27" width="9.5546875" style="1053" bestFit="1" customWidth="1"/>
    <col min="28" max="28" width="9.109375" style="1053"/>
    <col min="29" max="16384" width="9.109375" style="1052"/>
  </cols>
  <sheetData>
    <row r="1" spans="1:16" ht="18.75" customHeight="1">
      <c r="A1" s="1440"/>
      <c r="B1" s="1440"/>
      <c r="C1" s="1440"/>
      <c r="D1" s="1440"/>
      <c r="E1" s="1440"/>
      <c r="F1" s="1440"/>
      <c r="G1" s="1440"/>
      <c r="H1" s="1440"/>
    </row>
    <row r="2" spans="1:16" ht="18.75" customHeight="1">
      <c r="A2" s="1440"/>
      <c r="B2" s="1440"/>
      <c r="C2" s="1440"/>
      <c r="D2" s="1440"/>
      <c r="E2" s="1440"/>
      <c r="F2" s="1440"/>
      <c r="G2" s="1440"/>
      <c r="H2" s="1440"/>
    </row>
    <row r="3" spans="1:16" ht="18.75" customHeight="1">
      <c r="A3" s="1440"/>
      <c r="B3" s="1440"/>
      <c r="C3" s="1440"/>
      <c r="D3" s="1440"/>
      <c r="E3" s="1440"/>
      <c r="F3" s="1440"/>
      <c r="G3" s="1440"/>
      <c r="H3" s="1440"/>
      <c r="I3" s="1054"/>
      <c r="J3" s="1054"/>
      <c r="K3" s="1054"/>
      <c r="L3" s="1054"/>
      <c r="M3" s="1054"/>
      <c r="N3" s="1054"/>
      <c r="O3" s="1054"/>
      <c r="P3" s="1054"/>
    </row>
    <row r="4" spans="1:16">
      <c r="A4" s="1447" t="s">
        <v>802</v>
      </c>
      <c r="B4" s="1447"/>
      <c r="C4" s="1447"/>
      <c r="D4" s="1447"/>
      <c r="E4" s="1447"/>
      <c r="F4" s="1447"/>
      <c r="G4" s="1447"/>
      <c r="H4" s="1447"/>
      <c r="I4" s="1132"/>
      <c r="J4" s="1132"/>
      <c r="K4" s="1132"/>
    </row>
    <row r="5" spans="1:16">
      <c r="A5" s="1055"/>
      <c r="B5" s="1055"/>
      <c r="C5" s="1055"/>
      <c r="D5" s="1055"/>
      <c r="E5" s="1055"/>
      <c r="F5" s="1056"/>
      <c r="G5" s="1056"/>
      <c r="H5" s="1042" t="s">
        <v>803</v>
      </c>
    </row>
    <row r="6" spans="1:16">
      <c r="A6" s="1444">
        <v>43515</v>
      </c>
      <c r="B6" s="1444"/>
      <c r="C6" s="1055"/>
      <c r="D6" s="1055"/>
      <c r="E6" s="1055"/>
      <c r="F6" s="1056"/>
      <c r="G6" s="1056"/>
      <c r="H6" s="1056"/>
    </row>
    <row r="7" spans="1:16">
      <c r="A7" s="1055"/>
      <c r="B7" s="1055"/>
      <c r="C7" s="1055"/>
      <c r="D7" s="1055"/>
      <c r="E7" s="1055"/>
      <c r="F7" s="1056"/>
      <c r="G7" s="1056"/>
      <c r="H7" s="1056"/>
    </row>
    <row r="8" spans="1:16">
      <c r="A8" s="1445" t="s">
        <v>804</v>
      </c>
      <c r="B8" s="1445"/>
      <c r="C8" s="1055"/>
      <c r="D8" s="1055"/>
      <c r="E8" s="1055"/>
      <c r="F8" s="1056"/>
      <c r="G8" s="1056"/>
      <c r="H8" s="1056"/>
    </row>
    <row r="9" spans="1:16">
      <c r="A9" s="1043" t="s">
        <v>805</v>
      </c>
      <c r="B9" s="1044"/>
      <c r="C9" s="1055"/>
      <c r="D9" s="1055"/>
      <c r="E9" s="1055"/>
      <c r="F9" s="1056"/>
      <c r="G9" s="1056"/>
      <c r="H9" s="1056"/>
    </row>
    <row r="10" spans="1:16">
      <c r="A10" s="1043" t="s">
        <v>806</v>
      </c>
      <c r="B10" s="1044"/>
      <c r="C10" s="1055"/>
      <c r="D10" s="1055"/>
      <c r="E10" s="1055"/>
      <c r="F10" s="1056"/>
      <c r="G10" s="1056"/>
      <c r="H10" s="1056"/>
    </row>
    <row r="11" spans="1:16">
      <c r="A11" s="1043" t="s">
        <v>807</v>
      </c>
      <c r="B11" s="1044"/>
      <c r="C11" s="1055"/>
      <c r="D11" s="1055"/>
      <c r="E11" s="1055"/>
      <c r="F11" s="1056"/>
      <c r="G11" s="1056"/>
      <c r="H11" s="1056"/>
    </row>
    <row r="12" spans="1:16">
      <c r="A12" s="1045" t="s">
        <v>808</v>
      </c>
      <c r="B12" s="1045"/>
      <c r="C12" s="1055"/>
      <c r="D12" s="1055"/>
      <c r="E12" s="1055"/>
      <c r="F12" s="1056"/>
      <c r="G12" s="1056"/>
      <c r="H12" s="1056"/>
    </row>
    <row r="13" spans="1:16">
      <c r="A13" s="1055"/>
      <c r="B13" s="1055"/>
      <c r="C13" s="1055"/>
      <c r="D13" s="1055"/>
      <c r="E13" s="1055"/>
      <c r="F13" s="1056"/>
      <c r="G13" s="1056"/>
      <c r="H13" s="1056"/>
    </row>
    <row r="14" spans="1:16">
      <c r="A14" s="1046" t="s">
        <v>809</v>
      </c>
      <c r="B14" s="1448" t="s">
        <v>810</v>
      </c>
      <c r="C14" s="1448"/>
      <c r="D14" s="1448"/>
      <c r="E14" s="1448"/>
      <c r="F14" s="1448"/>
      <c r="G14" s="1448"/>
      <c r="H14" s="1448"/>
      <c r="I14" s="1133"/>
      <c r="J14" s="1133"/>
      <c r="K14" s="1133"/>
      <c r="L14" s="1133"/>
    </row>
    <row r="15" spans="1:16" ht="15.75" customHeight="1">
      <c r="A15" s="1046"/>
      <c r="B15" s="1055"/>
      <c r="C15" s="1055"/>
      <c r="D15" s="1055"/>
      <c r="E15" s="1055"/>
      <c r="F15" s="1056"/>
      <c r="G15" s="1056"/>
      <c r="H15" s="1056"/>
    </row>
    <row r="16" spans="1:16">
      <c r="A16" s="1047" t="s">
        <v>811</v>
      </c>
      <c r="B16" s="1055"/>
      <c r="C16" s="1055"/>
      <c r="D16" s="1055"/>
      <c r="E16" s="1055"/>
      <c r="F16" s="1056"/>
      <c r="G16" s="1056"/>
      <c r="H16" s="1056"/>
    </row>
    <row r="17" spans="1:28" ht="15.75" customHeight="1">
      <c r="A17" s="1046"/>
      <c r="B17" s="1055"/>
      <c r="C17" s="1055"/>
      <c r="D17" s="1055"/>
      <c r="E17" s="1055"/>
      <c r="F17" s="1056"/>
      <c r="G17" s="1056"/>
      <c r="H17" s="1056"/>
    </row>
    <row r="18" spans="1:28" ht="20.25" customHeight="1">
      <c r="A18" s="1446" t="s">
        <v>812</v>
      </c>
      <c r="B18" s="1446"/>
      <c r="C18" s="1446"/>
      <c r="D18" s="1446"/>
      <c r="E18" s="1446"/>
      <c r="F18" s="1446"/>
      <c r="G18" s="1446"/>
      <c r="H18" s="1446"/>
    </row>
    <row r="19" spans="1:28" ht="20.25" customHeight="1">
      <c r="A19" s="1446"/>
      <c r="B19" s="1446"/>
      <c r="C19" s="1446"/>
      <c r="D19" s="1446"/>
      <c r="E19" s="1446"/>
      <c r="F19" s="1446"/>
      <c r="G19" s="1446"/>
      <c r="H19" s="1446"/>
    </row>
    <row r="20" spans="1:28" ht="42.75" customHeight="1">
      <c r="A20" s="1446"/>
      <c r="B20" s="1446"/>
      <c r="C20" s="1446"/>
      <c r="D20" s="1446"/>
      <c r="E20" s="1446"/>
      <c r="F20" s="1446"/>
      <c r="G20" s="1446"/>
      <c r="H20" s="1446"/>
    </row>
    <row r="21" spans="1:28" ht="42.75" customHeight="1">
      <c r="A21" s="1134"/>
      <c r="B21" s="1134"/>
      <c r="C21" s="1134"/>
      <c r="D21" s="1134"/>
      <c r="E21" s="1134"/>
      <c r="F21" s="1134"/>
      <c r="G21" s="1134"/>
      <c r="H21" s="1134"/>
    </row>
    <row r="22" spans="1:28" ht="19.5" customHeight="1">
      <c r="A22" s="1055"/>
      <c r="B22" s="1055"/>
      <c r="C22" s="1055"/>
      <c r="D22" s="1055"/>
      <c r="E22" s="1055"/>
      <c r="F22" s="1057" t="s">
        <v>724</v>
      </c>
      <c r="G22" s="1058"/>
      <c r="H22" s="1058" t="s">
        <v>746</v>
      </c>
      <c r="I22" s="1059"/>
      <c r="J22" s="1059"/>
      <c r="K22" s="1059"/>
      <c r="L22" s="1059"/>
      <c r="M22" s="1059"/>
      <c r="N22" s="1059"/>
      <c r="O22" s="1059"/>
    </row>
    <row r="23" spans="1:28" ht="20.25" customHeight="1">
      <c r="A23" s="1055"/>
      <c r="B23" s="1055"/>
      <c r="C23" s="1055"/>
      <c r="D23" s="1055"/>
      <c r="E23" s="1055"/>
      <c r="F23" s="1060" t="s">
        <v>747</v>
      </c>
      <c r="G23" s="1058"/>
      <c r="H23" s="1060" t="s">
        <v>747</v>
      </c>
      <c r="I23" s="1059"/>
      <c r="J23" s="1059"/>
      <c r="K23" s="1059"/>
      <c r="L23" s="1059"/>
      <c r="M23" s="1059"/>
      <c r="N23" s="1059"/>
      <c r="O23" s="1059"/>
    </row>
    <row r="24" spans="1:28">
      <c r="D24" s="1057"/>
      <c r="F24" s="1058" t="s">
        <v>524</v>
      </c>
      <c r="G24" s="1059"/>
      <c r="H24" s="1058" t="s">
        <v>524</v>
      </c>
      <c r="I24" s="1059"/>
      <c r="J24" s="1059"/>
      <c r="K24" s="1059"/>
      <c r="L24" s="1059"/>
      <c r="M24" s="1059"/>
      <c r="N24" s="1059"/>
      <c r="O24" s="1059"/>
      <c r="T24" s="1441" t="s">
        <v>277</v>
      </c>
      <c r="U24" s="1441"/>
      <c r="V24" s="1441"/>
    </row>
    <row r="25" spans="1:28">
      <c r="C25" s="1061"/>
      <c r="D25" s="1057"/>
      <c r="E25" s="1062"/>
      <c r="F25" s="1442" t="s">
        <v>751</v>
      </c>
      <c r="G25" s="1442"/>
      <c r="H25" s="1442"/>
      <c r="I25" s="1063"/>
      <c r="Q25" s="1064" t="s">
        <v>278</v>
      </c>
      <c r="R25" s="1443" t="s">
        <v>722</v>
      </c>
    </row>
    <row r="26" spans="1:28">
      <c r="A26" s="1061" t="s">
        <v>279</v>
      </c>
      <c r="E26" s="1065"/>
      <c r="F26" s="1066"/>
      <c r="G26" s="1066"/>
      <c r="H26" s="1066"/>
      <c r="Q26" s="1066"/>
      <c r="R26" s="1443"/>
    </row>
    <row r="27" spans="1:28">
      <c r="A27" s="1052" t="s">
        <v>729</v>
      </c>
      <c r="D27" s="1065"/>
      <c r="E27" s="1065"/>
      <c r="F27" s="1067" t="e">
        <f>#REF!+#REF!</f>
        <v>#REF!</v>
      </c>
      <c r="G27" s="1067"/>
      <c r="H27" s="1067" t="e">
        <f>F27-Q27</f>
        <v>#REF!</v>
      </c>
      <c r="I27" s="1067"/>
      <c r="K27" s="1068"/>
      <c r="L27" s="1052">
        <v>13888</v>
      </c>
      <c r="M27" s="1052" t="e">
        <v>#REF!</v>
      </c>
      <c r="Q27" s="1067">
        <v>2583</v>
      </c>
      <c r="T27" s="1053">
        <f>-13904550+842630-351220</f>
        <v>-13413140</v>
      </c>
      <c r="U27" s="1053">
        <f t="shared" ref="U27" si="0">+ROUND(T27/1000,0)</f>
        <v>-13413</v>
      </c>
      <c r="V27" s="1053" t="e">
        <f>+U27-F27</f>
        <v>#REF!</v>
      </c>
    </row>
    <row r="28" spans="1:28">
      <c r="A28" s="1061" t="s">
        <v>281</v>
      </c>
      <c r="D28" s="1065"/>
      <c r="E28" s="1065"/>
      <c r="F28" s="1069" t="e">
        <f>ROUND(SUM(F27:F27),0)</f>
        <v>#REF!</v>
      </c>
      <c r="G28" s="1070"/>
      <c r="H28" s="1069" t="e">
        <f>SUM(H27:H27)</f>
        <v>#REF!</v>
      </c>
      <c r="I28" s="1070"/>
      <c r="Q28" s="1069">
        <f>SUM(Q27:Q27)</f>
        <v>2583</v>
      </c>
      <c r="T28" s="1071" t="e">
        <f>SUM(T27:U27)-#REF!</f>
        <v>#REF!</v>
      </c>
      <c r="U28" s="1071" t="e">
        <f>SUM(U27:V27)-#REF!</f>
        <v>#REF!</v>
      </c>
      <c r="V28" s="1072" t="e">
        <f>SUM(V27:V27)</f>
        <v>#REF!</v>
      </c>
    </row>
    <row r="29" spans="1:28">
      <c r="D29" s="1065"/>
      <c r="E29" s="1065"/>
      <c r="F29" s="1067"/>
      <c r="G29" s="1067"/>
      <c r="H29" s="1067"/>
      <c r="I29" s="1067"/>
      <c r="Q29" s="1067"/>
      <c r="Y29" s="1435" t="s">
        <v>282</v>
      </c>
      <c r="Z29" s="1435"/>
      <c r="AA29" s="1435" t="s">
        <v>283</v>
      </c>
      <c r="AB29" s="1435"/>
    </row>
    <row r="30" spans="1:28">
      <c r="A30" s="1073" t="s">
        <v>284</v>
      </c>
      <c r="D30" s="1065"/>
      <c r="E30" s="1065"/>
      <c r="F30" s="1067"/>
      <c r="G30" s="1067"/>
      <c r="H30" s="1067"/>
      <c r="I30" s="1067"/>
      <c r="Q30" s="1067"/>
      <c r="Y30" s="1074" t="s">
        <v>285</v>
      </c>
      <c r="Z30" s="1074" t="s">
        <v>286</v>
      </c>
      <c r="AA30" s="1052"/>
      <c r="AB30" s="1052"/>
    </row>
    <row r="31" spans="1:28">
      <c r="A31" s="1052" t="s">
        <v>287</v>
      </c>
      <c r="D31" s="1065"/>
      <c r="E31" s="1075"/>
      <c r="F31" s="1076" t="e">
        <f>'9-11'!H5</f>
        <v>#REF!</v>
      </c>
      <c r="G31" s="1067"/>
      <c r="H31" s="1076" t="e">
        <f t="shared" ref="H31:H32" si="1">F31-Q31</f>
        <v>#REF!</v>
      </c>
      <c r="I31" s="1067"/>
      <c r="Q31" s="1076">
        <v>473</v>
      </c>
      <c r="R31" s="1077" t="e">
        <f>F31/BS!F22</f>
        <v>#REF!</v>
      </c>
      <c r="T31" s="1053" t="e">
        <f>+F31*1000</f>
        <v>#REF!</v>
      </c>
      <c r="U31" s="1053" t="e">
        <f>+ROUND(T31/1000,0)</f>
        <v>#REF!</v>
      </c>
      <c r="V31" s="1053" t="e">
        <f>+U31-F31</f>
        <v>#REF!</v>
      </c>
      <c r="X31" s="1053" t="s">
        <v>288</v>
      </c>
      <c r="Y31" s="1053">
        <v>341144</v>
      </c>
      <c r="Z31" s="1053">
        <v>184293</v>
      </c>
    </row>
    <row r="32" spans="1:28">
      <c r="A32" s="1052" t="s">
        <v>730</v>
      </c>
      <c r="D32" s="1065"/>
      <c r="E32" s="1075"/>
      <c r="F32" s="1078" t="e">
        <f>#REF!</f>
        <v>#REF!</v>
      </c>
      <c r="G32" s="1067"/>
      <c r="H32" s="1078" t="e">
        <f t="shared" si="1"/>
        <v>#REF!</v>
      </c>
      <c r="I32" s="1067"/>
      <c r="Q32" s="1078">
        <v>62</v>
      </c>
      <c r="T32" s="1053" t="e">
        <f>+F32*1000</f>
        <v>#REF!</v>
      </c>
      <c r="U32" s="1053" t="e">
        <f>+ROUND(T32/1000,0)</f>
        <v>#REF!</v>
      </c>
      <c r="V32" s="1053" t="e">
        <f>+U32-F32</f>
        <v>#REF!</v>
      </c>
      <c r="X32" s="1053" t="s">
        <v>289</v>
      </c>
      <c r="Y32" s="1053">
        <v>290835</v>
      </c>
      <c r="Z32" s="1053">
        <v>260070</v>
      </c>
      <c r="AA32" s="1053">
        <v>125</v>
      </c>
    </row>
    <row r="33" spans="1:28">
      <c r="A33" s="1052" t="s">
        <v>736</v>
      </c>
      <c r="D33" s="1065"/>
      <c r="E33" s="1075"/>
      <c r="F33" s="1079" t="e">
        <f>#REF!</f>
        <v>#REF!</v>
      </c>
      <c r="G33" s="1067"/>
      <c r="H33" s="1079" t="e">
        <f>F33-Q33</f>
        <v>#REF!</v>
      </c>
      <c r="I33" s="1067"/>
      <c r="Q33" s="1079">
        <v>41</v>
      </c>
      <c r="T33" s="1053">
        <f>108533+14841</f>
        <v>123374</v>
      </c>
      <c r="U33" s="1053">
        <f>+ROUND(T33/1000,0)</f>
        <v>123</v>
      </c>
      <c r="V33" s="1053" t="e">
        <f>+U33-F33</f>
        <v>#REF!</v>
      </c>
    </row>
    <row r="34" spans="1:28">
      <c r="A34" s="1061" t="s">
        <v>567</v>
      </c>
      <c r="D34" s="1065"/>
      <c r="E34" s="1080"/>
      <c r="F34" s="1067" t="e">
        <f>ROUND(SUM(F31:F33),0)</f>
        <v>#REF!</v>
      </c>
      <c r="G34" s="1067"/>
      <c r="H34" s="1067" t="e">
        <f>SUM(H31:H33)</f>
        <v>#REF!</v>
      </c>
      <c r="I34" s="1067"/>
      <c r="L34" s="1052">
        <v>1866</v>
      </c>
      <c r="Q34" s="1067">
        <f>SUM(Q31:Q33)</f>
        <v>576</v>
      </c>
      <c r="R34" s="1077" t="e">
        <f>F34/BS!F22</f>
        <v>#REF!</v>
      </c>
      <c r="T34" s="1081" t="e">
        <f>SUM(T31:T33)</f>
        <v>#REF!</v>
      </c>
      <c r="U34" s="1081" t="e">
        <f>SUM(U31:U33)</f>
        <v>#REF!</v>
      </c>
      <c r="V34" s="1081" t="e">
        <f>SUM(V31:V33)</f>
        <v>#REF!</v>
      </c>
    </row>
    <row r="35" spans="1:28">
      <c r="D35" s="1065"/>
      <c r="E35" s="1080"/>
      <c r="F35" s="1067"/>
      <c r="G35" s="1067"/>
      <c r="H35" s="1067"/>
      <c r="I35" s="1067"/>
      <c r="Q35" s="1067"/>
    </row>
    <row r="36" spans="1:28">
      <c r="A36" s="1061" t="s">
        <v>607</v>
      </c>
      <c r="D36" s="1065"/>
      <c r="E36" s="1080"/>
      <c r="F36" s="1082" t="e">
        <f>ROUND(F28-F34,0)</f>
        <v>#REF!</v>
      </c>
      <c r="G36" s="1067"/>
      <c r="H36" s="1082" t="e">
        <f>H28-H34</f>
        <v>#REF!</v>
      </c>
      <c r="I36" s="1067"/>
      <c r="Q36" s="1082">
        <f>Q28-Q34</f>
        <v>2007</v>
      </c>
      <c r="T36" s="1071" t="e">
        <f>+T28-T34</f>
        <v>#REF!</v>
      </c>
      <c r="U36" s="1071" t="e">
        <f>+U28-U34</f>
        <v>#REF!</v>
      </c>
      <c r="V36" s="1071" t="e">
        <f>+V28-V34</f>
        <v>#REF!</v>
      </c>
      <c r="W36" s="1053">
        <v>213188</v>
      </c>
      <c r="X36" s="1053" t="e">
        <f>W36-F36</f>
        <v>#REF!</v>
      </c>
    </row>
    <row r="37" spans="1:28">
      <c r="A37" s="1083"/>
      <c r="D37" s="1065"/>
      <c r="E37" s="1080"/>
      <c r="F37" s="1067"/>
      <c r="G37" s="1067"/>
      <c r="H37" s="1067"/>
      <c r="I37" s="1067"/>
      <c r="Q37" s="1067"/>
    </row>
    <row r="38" spans="1:28">
      <c r="A38" s="1084" t="s">
        <v>290</v>
      </c>
      <c r="D38" s="1065"/>
      <c r="E38" s="1085"/>
      <c r="F38" s="1067">
        <v>0</v>
      </c>
      <c r="G38" s="1067"/>
      <c r="H38" s="1067">
        <v>0</v>
      </c>
      <c r="I38" s="1067"/>
      <c r="Q38" s="1067">
        <v>0</v>
      </c>
    </row>
    <row r="39" spans="1:28">
      <c r="A39" s="1061"/>
      <c r="D39" s="1065"/>
      <c r="F39" s="1067"/>
      <c r="G39" s="1067"/>
      <c r="H39" s="1067"/>
      <c r="I39" s="1067"/>
      <c r="Q39" s="1067"/>
    </row>
    <row r="40" spans="1:28" s="1087" customFormat="1" ht="21.6" thickBot="1">
      <c r="A40" s="1086" t="s">
        <v>606</v>
      </c>
      <c r="D40" s="1088"/>
      <c r="E40" s="1065"/>
      <c r="F40" s="1135" t="e">
        <f>F36-F38</f>
        <v>#REF!</v>
      </c>
      <c r="G40" s="1090"/>
      <c r="H40" s="1135" t="e">
        <f>H36-H38</f>
        <v>#REF!</v>
      </c>
      <c r="I40" s="1090"/>
      <c r="K40" s="1087" t="s">
        <v>291</v>
      </c>
      <c r="L40" s="1087">
        <v>0</v>
      </c>
      <c r="Q40" s="1089">
        <f>Q36-Q38</f>
        <v>2007</v>
      </c>
      <c r="T40" s="1091" t="e">
        <f>+F40-#REF!-F27</f>
        <v>#REF!</v>
      </c>
      <c r="U40" s="1092" t="e">
        <f>+T40*0.9</f>
        <v>#REF!</v>
      </c>
      <c r="V40" s="1091"/>
      <c r="W40" s="1091"/>
      <c r="X40" s="1091"/>
      <c r="Y40" s="1091"/>
      <c r="Z40" s="1091"/>
      <c r="AA40" s="1091"/>
      <c r="AB40" s="1091"/>
    </row>
    <row r="41" spans="1:28" ht="14.1" hidden="1" customHeight="1" thickTop="1">
      <c r="A41" s="1083"/>
      <c r="D41" s="1065"/>
      <c r="E41" s="1088"/>
      <c r="F41" s="1067"/>
      <c r="G41" s="1067"/>
      <c r="H41" s="1067"/>
      <c r="I41" s="1067"/>
      <c r="Q41" s="1067"/>
    </row>
    <row r="42" spans="1:28" ht="13.5" hidden="1" customHeight="1">
      <c r="A42" s="1093" t="s">
        <v>292</v>
      </c>
      <c r="D42" s="1065"/>
      <c r="E42" s="1065"/>
      <c r="F42" s="1067"/>
      <c r="G42" s="1067"/>
      <c r="H42" s="1067"/>
      <c r="I42" s="1067"/>
      <c r="Q42" s="1067"/>
    </row>
    <row r="43" spans="1:28" ht="8.1" hidden="1" customHeight="1">
      <c r="A43" s="1093"/>
      <c r="D43" s="1065"/>
      <c r="E43" s="1065"/>
      <c r="F43" s="1067"/>
      <c r="G43" s="1067"/>
      <c r="H43" s="1067"/>
      <c r="I43" s="1067"/>
      <c r="Q43" s="1067"/>
    </row>
    <row r="44" spans="1:28" ht="13.5" hidden="1" customHeight="1">
      <c r="A44" s="1094" t="s">
        <v>293</v>
      </c>
      <c r="D44" s="1065"/>
      <c r="E44" s="1065"/>
      <c r="F44" s="1067"/>
      <c r="G44" s="1067"/>
      <c r="H44" s="1067"/>
      <c r="I44" s="1067"/>
      <c r="Q44" s="1067"/>
    </row>
    <row r="45" spans="1:28" ht="13.5" hidden="1" customHeight="1">
      <c r="A45" s="1093"/>
      <c r="D45" s="1065"/>
      <c r="E45" s="1065"/>
      <c r="F45" s="1067"/>
      <c r="G45" s="1067"/>
      <c r="H45" s="1067"/>
      <c r="I45" s="1067"/>
      <c r="Q45" s="1067"/>
    </row>
    <row r="46" spans="1:28" s="1096" customFormat="1" ht="13.5" hidden="1" customHeight="1">
      <c r="A46" s="1095" t="s">
        <v>294</v>
      </c>
      <c r="E46" s="1065"/>
      <c r="F46" s="1097">
        <v>8060</v>
      </c>
      <c r="G46" s="1097"/>
      <c r="H46" s="1097">
        <v>8060</v>
      </c>
      <c r="I46" s="1097"/>
      <c r="Q46" s="1097">
        <v>8060</v>
      </c>
      <c r="T46" s="1053"/>
      <c r="U46" s="1053"/>
      <c r="V46" s="1053"/>
      <c r="W46" s="1053"/>
      <c r="X46" s="1053"/>
      <c r="Y46" s="1053"/>
      <c r="Z46" s="1053"/>
      <c r="AA46" s="1053"/>
      <c r="AB46" s="1053"/>
    </row>
    <row r="47" spans="1:28" s="1096" customFormat="1" ht="13.5" hidden="1" customHeight="1">
      <c r="A47" s="1098" t="s">
        <v>295</v>
      </c>
      <c r="E47" s="1099"/>
      <c r="F47" s="1100"/>
      <c r="G47" s="1100"/>
      <c r="H47" s="1100"/>
      <c r="I47" s="1100"/>
      <c r="Q47" s="1100"/>
      <c r="T47" s="1053"/>
      <c r="U47" s="1053"/>
      <c r="V47" s="1053"/>
      <c r="W47" s="1053"/>
      <c r="X47" s="1053"/>
      <c r="Y47" s="1053"/>
      <c r="Z47" s="1053"/>
      <c r="AA47" s="1053"/>
      <c r="AB47" s="1053"/>
    </row>
    <row r="48" spans="1:28" s="1096" customFormat="1" ht="13.5" hidden="1" customHeight="1">
      <c r="A48" s="1098"/>
      <c r="F48" s="1100"/>
      <c r="G48" s="1100"/>
      <c r="H48" s="1100"/>
      <c r="I48" s="1100"/>
      <c r="Q48" s="1100"/>
      <c r="T48" s="1053"/>
      <c r="U48" s="1053"/>
      <c r="V48" s="1053"/>
      <c r="W48" s="1053"/>
      <c r="X48" s="1053"/>
      <c r="Y48" s="1053"/>
      <c r="Z48" s="1053"/>
      <c r="AA48" s="1053"/>
      <c r="AB48" s="1053"/>
    </row>
    <row r="49" spans="1:28" s="1096" customFormat="1" ht="16.649999999999999" hidden="1" customHeight="1" thickBot="1">
      <c r="A49" s="1061" t="s">
        <v>296</v>
      </c>
      <c r="F49" s="1101" t="e">
        <f>+F46+F40</f>
        <v>#REF!</v>
      </c>
      <c r="G49" s="1070"/>
      <c r="H49" s="1101" t="e">
        <f>+H46+H40</f>
        <v>#REF!</v>
      </c>
      <c r="I49" s="1070"/>
      <c r="Q49" s="1101">
        <f>+Q46+Q40</f>
        <v>10067</v>
      </c>
      <c r="T49" s="1053"/>
      <c r="U49" s="1053"/>
      <c r="V49" s="1053"/>
      <c r="W49" s="1053"/>
      <c r="X49" s="1053"/>
      <c r="Y49" s="1053"/>
      <c r="Z49" s="1053"/>
      <c r="AA49" s="1053"/>
      <c r="AB49" s="1053"/>
    </row>
    <row r="50" spans="1:28" s="1096" customFormat="1" ht="16.649999999999999" customHeight="1" thickTop="1">
      <c r="A50" s="1061"/>
      <c r="F50" s="1070"/>
      <c r="G50" s="1070"/>
      <c r="H50" s="1070"/>
      <c r="I50" s="1070"/>
      <c r="Q50" s="1070"/>
      <c r="T50" s="1053"/>
      <c r="U50" s="1053"/>
      <c r="V50" s="1053"/>
      <c r="W50" s="1053"/>
      <c r="X50" s="1053"/>
      <c r="Y50" s="1053"/>
      <c r="Z50" s="1053"/>
      <c r="AA50" s="1053"/>
      <c r="AB50" s="1053"/>
    </row>
    <row r="51" spans="1:28" s="1096" customFormat="1" ht="16.649999999999999" customHeight="1">
      <c r="A51" s="1052" t="s">
        <v>610</v>
      </c>
      <c r="F51" s="1070">
        <v>0</v>
      </c>
      <c r="G51" s="1070"/>
      <c r="H51" s="1070">
        <v>0</v>
      </c>
      <c r="I51" s="1070"/>
      <c r="Q51" s="1070"/>
      <c r="T51" s="1053"/>
      <c r="U51" s="1053"/>
      <c r="V51" s="1053"/>
      <c r="W51" s="1053"/>
      <c r="X51" s="1053"/>
      <c r="Y51" s="1053"/>
      <c r="Z51" s="1053"/>
      <c r="AA51" s="1053"/>
      <c r="AB51" s="1053"/>
    </row>
    <row r="52" spans="1:28" s="1096" customFormat="1" ht="16.649999999999999" customHeight="1">
      <c r="A52" s="1061"/>
      <c r="F52" s="1070"/>
      <c r="G52" s="1070"/>
      <c r="H52" s="1070"/>
      <c r="I52" s="1070"/>
      <c r="Q52" s="1070"/>
      <c r="T52" s="1053"/>
      <c r="U52" s="1053"/>
      <c r="V52" s="1053"/>
      <c r="W52" s="1053"/>
      <c r="X52" s="1053"/>
      <c r="Y52" s="1053"/>
      <c r="Z52" s="1053"/>
      <c r="AA52" s="1053"/>
      <c r="AB52" s="1053"/>
    </row>
    <row r="53" spans="1:28" s="1096" customFormat="1" ht="18.75" customHeight="1" thickBot="1">
      <c r="A53" s="1061" t="s">
        <v>604</v>
      </c>
      <c r="F53" s="1101" t="e">
        <f>F40+F51</f>
        <v>#REF!</v>
      </c>
      <c r="G53" s="1070"/>
      <c r="H53" s="1101" t="e">
        <f>H40+H51</f>
        <v>#REF!</v>
      </c>
      <c r="I53" s="1070"/>
      <c r="Q53" s="1070"/>
      <c r="T53" s="1053"/>
      <c r="U53" s="1053"/>
      <c r="V53" s="1053"/>
      <c r="W53" s="1053"/>
      <c r="X53" s="1053"/>
      <c r="Y53" s="1053"/>
      <c r="Z53" s="1053"/>
      <c r="AA53" s="1053"/>
      <c r="AB53" s="1053"/>
    </row>
    <row r="54" spans="1:28" s="1096" customFormat="1" ht="16.649999999999999" customHeight="1" thickTop="1">
      <c r="A54" s="1061"/>
      <c r="F54" s="1070"/>
      <c r="G54" s="1070"/>
      <c r="H54" s="1070"/>
      <c r="I54" s="1070"/>
      <c r="Q54" s="1070"/>
      <c r="T54" s="1053"/>
      <c r="U54" s="1053"/>
      <c r="V54" s="1053"/>
      <c r="W54" s="1053"/>
      <c r="X54" s="1053"/>
      <c r="Y54" s="1053"/>
      <c r="Z54" s="1053"/>
      <c r="AA54" s="1053"/>
      <c r="AB54" s="1053"/>
    </row>
    <row r="55" spans="1:28">
      <c r="A55" s="1102" t="s">
        <v>608</v>
      </c>
      <c r="D55" s="1065"/>
      <c r="E55" s="1065"/>
      <c r="F55" s="1066"/>
      <c r="G55" s="1066"/>
      <c r="H55" s="1066"/>
      <c r="I55" s="1066"/>
      <c r="Q55" s="1066"/>
    </row>
    <row r="56" spans="1:28">
      <c r="A56" s="1103" t="s">
        <v>606</v>
      </c>
      <c r="D56" s="1065"/>
      <c r="E56" s="1065"/>
      <c r="F56" s="1066" t="e">
        <f>F40</f>
        <v>#REF!</v>
      </c>
      <c r="G56" s="1066"/>
      <c r="H56" s="1066">
        <v>3003</v>
      </c>
      <c r="I56" s="1066"/>
      <c r="Q56" s="1066">
        <f>Q40</f>
        <v>2007</v>
      </c>
      <c r="T56" s="1053">
        <v>4341.8841899999998</v>
      </c>
    </row>
    <row r="57" spans="1:28">
      <c r="A57" s="1103" t="s">
        <v>731</v>
      </c>
      <c r="D57" s="1065"/>
      <c r="E57" s="1065"/>
      <c r="F57" s="1066">
        <v>0</v>
      </c>
      <c r="G57" s="1066"/>
      <c r="H57" s="1066">
        <f t="shared" ref="H57" si="2">F57-Q57</f>
        <v>0</v>
      </c>
      <c r="I57" s="1066"/>
      <c r="Q57" s="1066">
        <v>0</v>
      </c>
      <c r="T57" s="1053" t="e">
        <f>F56-T56</f>
        <v>#REF!</v>
      </c>
    </row>
    <row r="58" spans="1:28" ht="21.6" thickBot="1">
      <c r="A58" s="1104"/>
      <c r="D58" s="1065"/>
      <c r="E58" s="1065"/>
      <c r="F58" s="1105" t="e">
        <f>SUM(F56:F57)</f>
        <v>#REF!</v>
      </c>
      <c r="G58" s="1106"/>
      <c r="H58" s="1105">
        <f>SUM(H56:H57)</f>
        <v>3003</v>
      </c>
      <c r="I58" s="1106"/>
      <c r="Q58" s="1107">
        <f>SUM(Q56:Q57)</f>
        <v>2007</v>
      </c>
    </row>
    <row r="59" spans="1:28" ht="21.6" thickTop="1">
      <c r="D59" s="1065"/>
      <c r="E59" s="1065"/>
      <c r="F59" s="1066"/>
      <c r="G59" s="1066"/>
      <c r="H59" s="1066"/>
      <c r="I59" s="1066"/>
    </row>
    <row r="60" spans="1:28">
      <c r="A60" s="1108" t="s">
        <v>757</v>
      </c>
      <c r="D60" s="1065"/>
      <c r="E60" s="1065"/>
      <c r="F60" s="1066"/>
      <c r="G60" s="1066"/>
      <c r="H60" s="1066"/>
      <c r="I60" s="1066"/>
    </row>
    <row r="61" spans="1:28">
      <c r="A61" s="1109" t="s">
        <v>752</v>
      </c>
      <c r="D61" s="1065"/>
      <c r="E61" s="1065"/>
      <c r="F61" s="1110">
        <v>0</v>
      </c>
      <c r="G61" s="1106"/>
      <c r="H61" s="1110">
        <v>0</v>
      </c>
      <c r="I61" s="1106"/>
      <c r="Q61" s="1110">
        <v>0</v>
      </c>
    </row>
    <row r="62" spans="1:28">
      <c r="A62" s="1109" t="s">
        <v>753</v>
      </c>
      <c r="D62" s="1065"/>
      <c r="E62" s="1065"/>
      <c r="F62" s="1111">
        <v>5010</v>
      </c>
      <c r="G62" s="1112"/>
      <c r="H62" s="1111">
        <v>3003</v>
      </c>
      <c r="I62" s="1112"/>
      <c r="Q62" s="1111">
        <v>2007</v>
      </c>
    </row>
    <row r="63" spans="1:28">
      <c r="D63" s="1065"/>
      <c r="E63" s="1065"/>
      <c r="F63" s="1066"/>
      <c r="G63" s="1066"/>
      <c r="H63" s="1066"/>
      <c r="I63" s="1066"/>
      <c r="Q63" s="1066"/>
    </row>
    <row r="64" spans="1:28" s="1087" customFormat="1" ht="21.6" thickBot="1">
      <c r="D64" s="1088"/>
      <c r="E64" s="1088"/>
      <c r="F64" s="1113">
        <f>F61+F62</f>
        <v>5010</v>
      </c>
      <c r="G64" s="1114"/>
      <c r="H64" s="1113">
        <f>H61+H62</f>
        <v>3003</v>
      </c>
      <c r="I64" s="1114"/>
      <c r="Q64" s="1113">
        <f>Q61+Q62</f>
        <v>2007</v>
      </c>
      <c r="T64" s="1091"/>
      <c r="U64" s="1091"/>
      <c r="V64" s="1091"/>
      <c r="W64" s="1091"/>
      <c r="X64" s="1091"/>
      <c r="Y64" s="1091"/>
      <c r="Z64" s="1091"/>
      <c r="AA64" s="1091"/>
      <c r="AB64" s="1091"/>
    </row>
    <row r="65" spans="1:28" ht="21.6" thickTop="1">
      <c r="D65" s="1065"/>
      <c r="E65" s="1065"/>
      <c r="F65" s="1066"/>
      <c r="G65" s="1066"/>
      <c r="H65" s="1066"/>
      <c r="I65" s="1066"/>
    </row>
    <row r="66" spans="1:28">
      <c r="A66" s="1048" t="s">
        <v>813</v>
      </c>
      <c r="D66" s="1065"/>
      <c r="E66" s="1115"/>
      <c r="F66" s="1066"/>
      <c r="G66" s="1066"/>
      <c r="H66" s="1066"/>
      <c r="I66" s="1116"/>
    </row>
    <row r="67" spans="1:28">
      <c r="A67" s="1061"/>
      <c r="D67" s="1065"/>
      <c r="E67" s="1115"/>
      <c r="F67" s="1066"/>
      <c r="G67" s="1066"/>
      <c r="H67" s="1066"/>
      <c r="I67" s="1116"/>
    </row>
    <row r="68" spans="1:28">
      <c r="A68" s="1049" t="s">
        <v>814</v>
      </c>
      <c r="D68" s="1065"/>
      <c r="E68" s="1065"/>
      <c r="F68" s="1066"/>
      <c r="G68" s="1066"/>
      <c r="H68" s="1066"/>
      <c r="I68" s="1116"/>
    </row>
    <row r="69" spans="1:28">
      <c r="E69" s="1065"/>
    </row>
    <row r="70" spans="1:28">
      <c r="A70" s="1050" t="s">
        <v>815</v>
      </c>
      <c r="E70" s="1117"/>
    </row>
    <row r="71" spans="1:28">
      <c r="E71" s="1117"/>
    </row>
    <row r="72" spans="1:28" s="1119" customFormat="1">
      <c r="A72" s="1436"/>
      <c r="B72" s="1436"/>
      <c r="C72" s="1436"/>
      <c r="D72" s="1436"/>
      <c r="E72" s="1436"/>
      <c r="F72" s="1436"/>
      <c r="G72" s="1118"/>
      <c r="H72" s="1118"/>
      <c r="I72" s="1055"/>
      <c r="T72" s="1120"/>
      <c r="U72" s="1120"/>
      <c r="V72" s="1120"/>
      <c r="W72" s="1120"/>
      <c r="X72" s="1120"/>
      <c r="Y72" s="1120"/>
      <c r="Z72" s="1120"/>
      <c r="AA72" s="1120"/>
      <c r="AB72" s="1120"/>
    </row>
    <row r="73" spans="1:28" s="1119" customFormat="1">
      <c r="A73" s="1437"/>
      <c r="B73" s="1437"/>
      <c r="C73" s="1437"/>
      <c r="D73" s="1437"/>
      <c r="E73" s="1437"/>
      <c r="F73" s="1437"/>
      <c r="G73" s="1057"/>
      <c r="H73" s="1057"/>
      <c r="I73" s="1055"/>
      <c r="T73" s="1120"/>
      <c r="U73" s="1120"/>
      <c r="V73" s="1120"/>
      <c r="W73" s="1120"/>
      <c r="X73" s="1120"/>
      <c r="Y73" s="1120"/>
      <c r="Z73" s="1120"/>
      <c r="AA73" s="1120"/>
      <c r="AB73" s="1120"/>
    </row>
    <row r="74" spans="1:28">
      <c r="A74" s="1051" t="s">
        <v>816</v>
      </c>
      <c r="B74" s="1057"/>
      <c r="C74" s="1057"/>
      <c r="D74" s="1057"/>
      <c r="E74" s="1057"/>
      <c r="F74" s="1057"/>
      <c r="G74" s="1057"/>
      <c r="H74" s="1057"/>
      <c r="I74" s="1057"/>
    </row>
    <row r="75" spans="1:28" ht="29.25" customHeight="1">
      <c r="A75" s="1050" t="s">
        <v>817</v>
      </c>
      <c r="B75" s="1057"/>
      <c r="C75" s="1057"/>
      <c r="D75" s="1057"/>
      <c r="E75" s="1121"/>
      <c r="F75" s="1057"/>
      <c r="G75" s="1057"/>
      <c r="H75" s="1057"/>
      <c r="I75" s="1057"/>
    </row>
    <row r="76" spans="1:28">
      <c r="E76" s="1057"/>
      <c r="F76" s="1057"/>
      <c r="G76" s="1057"/>
      <c r="H76" s="1057"/>
      <c r="I76" s="1057"/>
    </row>
    <row r="77" spans="1:28">
      <c r="F77" s="1052"/>
      <c r="G77" s="1052"/>
      <c r="H77" s="1057"/>
      <c r="I77" s="1057"/>
    </row>
    <row r="78" spans="1:28">
      <c r="F78" s="1052"/>
      <c r="G78" s="1122"/>
      <c r="H78" s="1122"/>
      <c r="I78" s="1122"/>
    </row>
    <row r="79" spans="1:28" ht="12.75" customHeight="1">
      <c r="A79" s="1057"/>
      <c r="B79" s="1057"/>
      <c r="C79" s="1123"/>
      <c r="D79" s="1057"/>
      <c r="E79" s="1124"/>
      <c r="F79" s="1057"/>
      <c r="G79" s="1057"/>
      <c r="H79" s="1057"/>
      <c r="I79" s="1057"/>
    </row>
    <row r="80" spans="1:28" s="1129" customFormat="1">
      <c r="A80" s="1125"/>
      <c r="B80" s="1126"/>
      <c r="C80" s="1126"/>
      <c r="D80" s="1126"/>
      <c r="E80" s="1127"/>
      <c r="F80" s="1128"/>
      <c r="G80" s="1128"/>
      <c r="H80" s="1128"/>
      <c r="T80" s="1053"/>
      <c r="U80" s="1053"/>
      <c r="V80" s="1053"/>
      <c r="W80" s="1053"/>
      <c r="X80" s="1053"/>
      <c r="Y80" s="1053"/>
      <c r="Z80" s="1053"/>
      <c r="AA80" s="1053"/>
      <c r="AB80" s="1053"/>
    </row>
    <row r="81" spans="2:28" s="1129" customFormat="1">
      <c r="E81" s="1128"/>
      <c r="F81" s="1130"/>
      <c r="G81" s="1130"/>
      <c r="H81" s="1130"/>
      <c r="T81" s="1053"/>
      <c r="U81" s="1053"/>
      <c r="V81" s="1053"/>
      <c r="W81" s="1053"/>
      <c r="X81" s="1053"/>
      <c r="Y81" s="1053"/>
      <c r="Z81" s="1053"/>
      <c r="AA81" s="1053"/>
      <c r="AB81" s="1053"/>
    </row>
    <row r="82" spans="2:28">
      <c r="B82" s="1129"/>
      <c r="C82" s="1129"/>
      <c r="D82" s="1129"/>
      <c r="E82" s="1129"/>
      <c r="F82" s="1130"/>
      <c r="G82" s="1130"/>
      <c r="H82" s="1130"/>
      <c r="I82" s="1129"/>
    </row>
    <row r="83" spans="2:28">
      <c r="E83" s="1129"/>
    </row>
    <row r="114" spans="1:19" s="1053" customFormat="1">
      <c r="A114" s="1052"/>
      <c r="B114" s="1052"/>
      <c r="C114" s="1052"/>
      <c r="D114" s="1052"/>
      <c r="E114" s="1052"/>
      <c r="F114" s="1061"/>
      <c r="G114" s="1061"/>
      <c r="H114" s="1061"/>
      <c r="I114" s="1052"/>
      <c r="J114" s="1438"/>
      <c r="K114" s="1438"/>
      <c r="L114" s="1438"/>
      <c r="M114" s="1438"/>
      <c r="N114" s="1438"/>
      <c r="O114" s="1438"/>
      <c r="P114" s="1438"/>
      <c r="Q114" s="1065"/>
      <c r="R114" s="1065"/>
      <c r="S114" s="1065"/>
    </row>
    <row r="118" spans="1:19">
      <c r="J118" s="1439"/>
      <c r="K118" s="1439"/>
      <c r="L118" s="1438"/>
      <c r="M118" s="1438"/>
    </row>
    <row r="119" spans="1:19">
      <c r="J119" s="1439"/>
      <c r="K119" s="1439"/>
      <c r="L119" s="1438"/>
      <c r="M119" s="1438"/>
    </row>
    <row r="120" spans="1:19" ht="42">
      <c r="J120" s="1131" t="s">
        <v>299</v>
      </c>
      <c r="K120" s="1131" t="s">
        <v>300</v>
      </c>
      <c r="L120" s="1131" t="s">
        <v>299</v>
      </c>
      <c r="M120" s="1131" t="s">
        <v>300</v>
      </c>
    </row>
  </sheetData>
  <mergeCells count="18">
    <mergeCell ref="A1:H1"/>
    <mergeCell ref="A2:H2"/>
    <mergeCell ref="A3:H3"/>
    <mergeCell ref="T24:V24"/>
    <mergeCell ref="F25:H25"/>
    <mergeCell ref="R25:R26"/>
    <mergeCell ref="A6:B6"/>
    <mergeCell ref="A8:B8"/>
    <mergeCell ref="A18:H20"/>
    <mergeCell ref="A4:H4"/>
    <mergeCell ref="B14:H14"/>
    <mergeCell ref="AA29:AB29"/>
    <mergeCell ref="A72:F72"/>
    <mergeCell ref="A73:F73"/>
    <mergeCell ref="J114:P114"/>
    <mergeCell ref="J118:K119"/>
    <mergeCell ref="L118:M119"/>
    <mergeCell ref="Y29:Z29"/>
  </mergeCells>
  <pageMargins left="0.75" right="0.25" top="0.75" bottom="0" header="0.25" footer="0"/>
  <pageSetup paperSize="9" scale="58" firstPageNumber="2" orientation="portrait" useFirstPageNumber="1" horizontalDpi="4294967295" verticalDpi="4294967295" r:id="rId1"/>
  <headerFooter>
    <oddHeader xml:space="preserve">&amp;C&amp;"Arial Black,Regular"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106"/>
  <sheetViews>
    <sheetView view="pageBreakPreview" zoomScaleSheetLayoutView="100" workbookViewId="0">
      <selection activeCell="H42" sqref="H42"/>
    </sheetView>
  </sheetViews>
  <sheetFormatPr defaultColWidth="9.109375" defaultRowHeight="13.8"/>
  <cols>
    <col min="1" max="1" width="5.88671875" style="605" customWidth="1"/>
    <col min="2" max="2" width="4.109375" style="605" customWidth="1"/>
    <col min="3" max="3" width="41.88671875" style="605" customWidth="1"/>
    <col min="4" max="4" width="5.88671875" style="605" customWidth="1"/>
    <col min="5" max="5" width="7.6640625" style="605" customWidth="1"/>
    <col min="6" max="6" width="20.6640625" style="689" bestFit="1" customWidth="1"/>
    <col min="7" max="7" width="1.109375" style="689" customWidth="1"/>
    <col min="8" max="8" width="16.109375" style="689" customWidth="1"/>
    <col min="9" max="9" width="1.88671875" style="605" customWidth="1"/>
    <col min="10" max="10" width="12.44140625" style="605" hidden="1" customWidth="1"/>
    <col min="11" max="11" width="13.44140625" style="605" hidden="1" customWidth="1"/>
    <col min="12" max="12" width="20.44140625" style="605" hidden="1" customWidth="1"/>
    <col min="13" max="13" width="16.44140625" style="605" hidden="1" customWidth="1"/>
    <col min="14" max="14" width="0" style="605" hidden="1" customWidth="1"/>
    <col min="15" max="15" width="12" style="605" hidden="1" customWidth="1"/>
    <col min="16" max="16" width="20.88671875" style="605" hidden="1" customWidth="1"/>
    <col min="17" max="17" width="15.109375" style="605" hidden="1" customWidth="1"/>
    <col min="18" max="19" width="11.44140625" style="605" hidden="1" customWidth="1"/>
    <col min="20" max="20" width="19.5546875" style="685" hidden="1" customWidth="1"/>
    <col min="21" max="22" width="13.33203125" style="685" hidden="1" customWidth="1"/>
    <col min="23" max="23" width="13" style="685" hidden="1" customWidth="1"/>
    <col min="24" max="24" width="22.5546875" style="685" hidden="1" customWidth="1"/>
    <col min="25" max="25" width="11.6640625" style="685" hidden="1" customWidth="1"/>
    <col min="26" max="26" width="10.5546875" style="685" hidden="1" customWidth="1"/>
    <col min="27" max="27" width="9.5546875" style="685" hidden="1" customWidth="1"/>
    <col min="28" max="28" width="0" style="685" hidden="1" customWidth="1"/>
    <col min="29" max="33" width="0" style="605" hidden="1" customWidth="1"/>
    <col min="34" max="16384" width="9.109375" style="605"/>
  </cols>
  <sheetData>
    <row r="1" spans="1:28" ht="18.75" customHeight="1">
      <c r="A1" s="1274" t="str">
        <f>BS!A1</f>
        <v>ALHAMRA DAILY DIVIDEND FUND</v>
      </c>
      <c r="B1" s="1274"/>
      <c r="C1" s="1274"/>
      <c r="D1" s="1274"/>
      <c r="E1" s="1274"/>
      <c r="F1" s="1274"/>
      <c r="G1" s="1274"/>
      <c r="H1" s="1274"/>
    </row>
    <row r="2" spans="1:28" ht="18.75" customHeight="1">
      <c r="A2" s="1274" t="s">
        <v>760</v>
      </c>
      <c r="B2" s="1274"/>
      <c r="C2" s="1274"/>
      <c r="D2" s="1274"/>
      <c r="E2" s="1274"/>
      <c r="F2" s="1274"/>
      <c r="G2" s="1274"/>
      <c r="H2" s="1274"/>
    </row>
    <row r="3" spans="1:28" ht="18.75" customHeight="1">
      <c r="A3" s="1274" t="s">
        <v>959</v>
      </c>
      <c r="B3" s="1274"/>
      <c r="C3" s="1274"/>
      <c r="D3" s="1274"/>
      <c r="E3" s="1274"/>
      <c r="F3" s="1274"/>
      <c r="G3" s="1274"/>
      <c r="H3" s="1274"/>
      <c r="I3" s="593"/>
      <c r="J3" s="593"/>
      <c r="K3" s="593"/>
      <c r="L3" s="593"/>
      <c r="M3" s="593"/>
      <c r="N3" s="593"/>
      <c r="O3" s="593"/>
      <c r="P3" s="593"/>
    </row>
    <row r="4" spans="1:28">
      <c r="A4" s="686"/>
      <c r="B4" s="686"/>
      <c r="C4" s="686"/>
      <c r="D4" s="686"/>
      <c r="E4" s="686"/>
      <c r="F4" s="687"/>
      <c r="G4" s="687"/>
      <c r="H4" s="687"/>
    </row>
    <row r="5" spans="1:28" ht="15" customHeight="1">
      <c r="A5" s="686"/>
      <c r="B5" s="686"/>
      <c r="C5" s="686"/>
      <c r="D5" s="686"/>
      <c r="E5" s="686"/>
      <c r="F5" s="521" t="s">
        <v>875</v>
      </c>
      <c r="G5" s="756"/>
      <c r="H5" s="521" t="s">
        <v>875</v>
      </c>
      <c r="I5" s="757"/>
      <c r="J5" s="757"/>
      <c r="K5" s="757"/>
      <c r="L5" s="757"/>
      <c r="M5" s="757"/>
      <c r="N5" s="757"/>
      <c r="O5" s="757"/>
    </row>
    <row r="6" spans="1:28">
      <c r="D6" s="688"/>
      <c r="F6" s="756">
        <v>2021</v>
      </c>
      <c r="G6" s="757"/>
      <c r="H6" s="1244" t="s">
        <v>960</v>
      </c>
      <c r="I6" s="757"/>
      <c r="J6" s="757"/>
      <c r="K6" s="757"/>
      <c r="L6" s="757"/>
      <c r="M6" s="757"/>
      <c r="N6" s="757"/>
      <c r="O6" s="757"/>
      <c r="T6" s="1283" t="s">
        <v>277</v>
      </c>
      <c r="U6" s="1283"/>
      <c r="V6" s="1283"/>
    </row>
    <row r="7" spans="1:28">
      <c r="C7" s="689"/>
      <c r="D7" s="688"/>
      <c r="E7" s="690" t="s">
        <v>255</v>
      </c>
      <c r="F7" s="1275" t="s">
        <v>751</v>
      </c>
      <c r="G7" s="1275"/>
      <c r="H7" s="1275"/>
      <c r="I7" s="691"/>
      <c r="Q7" s="692" t="s">
        <v>278</v>
      </c>
      <c r="R7" s="1284" t="s">
        <v>722</v>
      </c>
    </row>
    <row r="8" spans="1:28">
      <c r="A8" s="689" t="s">
        <v>279</v>
      </c>
      <c r="E8" s="693"/>
      <c r="F8" s="694"/>
      <c r="G8" s="694"/>
      <c r="H8" s="694"/>
      <c r="Q8" s="694"/>
      <c r="R8" s="1284"/>
    </row>
    <row r="9" spans="1:28">
      <c r="A9" s="1142" t="s">
        <v>1015</v>
      </c>
      <c r="E9" s="1243"/>
      <c r="F9" s="694"/>
      <c r="G9" s="694"/>
      <c r="H9" s="694"/>
      <c r="Q9" s="694"/>
      <c r="R9" s="1244"/>
    </row>
    <row r="10" spans="1:28">
      <c r="A10" s="1256" t="s">
        <v>1013</v>
      </c>
      <c r="D10" s="693"/>
      <c r="E10" s="693"/>
      <c r="F10" s="695">
        <f>SUM('DDF TB'!D48:D54)-'DDF TB'!C53</f>
        <v>17992.470150000001</v>
      </c>
      <c r="G10" s="695"/>
      <c r="H10" s="695">
        <v>41825.066919999997</v>
      </c>
      <c r="I10" s="695"/>
      <c r="K10" s="696"/>
      <c r="L10" s="605">
        <v>13888</v>
      </c>
      <c r="M10" s="605" t="e">
        <v>#REF!</v>
      </c>
      <c r="Q10" s="695">
        <v>6324.3590499999991</v>
      </c>
      <c r="T10" s="685">
        <f>-13904550+842630-351220</f>
        <v>-13413140</v>
      </c>
      <c r="U10" s="685">
        <f t="shared" ref="U10" si="0">+ROUND(T10/1000,0)</f>
        <v>-13413</v>
      </c>
      <c r="V10" s="685">
        <f>+U10-F10</f>
        <v>-31405.470150000001</v>
      </c>
    </row>
    <row r="11" spans="1:28">
      <c r="A11" s="1256" t="s">
        <v>1014</v>
      </c>
      <c r="D11" s="1041"/>
      <c r="E11" s="1041"/>
      <c r="F11" s="695">
        <f>'DDF TB'!D55+'DDF TB'!D56+'DDF TB'!D57</f>
        <v>6396.6</v>
      </c>
      <c r="G11" s="695"/>
      <c r="H11" s="695">
        <v>9079.1779999999999</v>
      </c>
      <c r="I11" s="695"/>
      <c r="K11" s="696"/>
      <c r="Q11" s="695">
        <v>0</v>
      </c>
    </row>
    <row r="12" spans="1:28">
      <c r="A12" s="689" t="s">
        <v>281</v>
      </c>
      <c r="D12" s="693"/>
      <c r="E12" s="693"/>
      <c r="F12" s="697">
        <f>ROUND(SUM(F10:F11),0)</f>
        <v>24389</v>
      </c>
      <c r="G12" s="698"/>
      <c r="H12" s="697">
        <f>ROUND(SUM(H10:H11),0)</f>
        <v>50904</v>
      </c>
      <c r="I12" s="698"/>
      <c r="Q12" s="697">
        <f>SUM(Q10:Q10)</f>
        <v>6324.3590499999991</v>
      </c>
      <c r="T12" s="699" t="e">
        <f>SUM(T10:U10)-#REF!</f>
        <v>#REF!</v>
      </c>
      <c r="U12" s="699" t="e">
        <f>SUM(U10:V10)-#REF!</f>
        <v>#REF!</v>
      </c>
      <c r="V12" s="700">
        <f>SUM(V10:V10)</f>
        <v>-31405.470150000001</v>
      </c>
    </row>
    <row r="13" spans="1:28">
      <c r="D13" s="693"/>
      <c r="E13" s="693"/>
      <c r="F13" s="695"/>
      <c r="G13" s="695"/>
      <c r="H13" s="695"/>
      <c r="I13" s="695"/>
      <c r="Q13" s="695"/>
      <c r="Y13" s="1278" t="s">
        <v>282</v>
      </c>
      <c r="Z13" s="1278"/>
      <c r="AA13" s="1278" t="s">
        <v>283</v>
      </c>
      <c r="AB13" s="1278"/>
    </row>
    <row r="14" spans="1:28">
      <c r="A14" s="701" t="s">
        <v>284</v>
      </c>
      <c r="D14" s="693"/>
      <c r="E14" s="693"/>
      <c r="F14" s="695"/>
      <c r="G14" s="695"/>
      <c r="H14" s="695"/>
      <c r="I14" s="695"/>
      <c r="Q14" s="695"/>
      <c r="Y14" s="702" t="s">
        <v>285</v>
      </c>
      <c r="Z14" s="702" t="s">
        <v>286</v>
      </c>
      <c r="AA14" s="605"/>
      <c r="AB14" s="605"/>
    </row>
    <row r="15" spans="1:28">
      <c r="A15" s="605" t="s">
        <v>287</v>
      </c>
      <c r="D15" s="693"/>
      <c r="E15" s="703"/>
      <c r="F15" s="704">
        <f>'DDF TB'!C58</f>
        <v>1514.463</v>
      </c>
      <c r="G15" s="695"/>
      <c r="H15" s="704">
        <v>1842.6590000000001</v>
      </c>
      <c r="I15" s="695"/>
      <c r="Q15" s="704">
        <v>1072.6030000000001</v>
      </c>
      <c r="R15" s="960">
        <f>F15/BS!F22</f>
        <v>1.0748804927435286E-3</v>
      </c>
      <c r="T15" s="685">
        <f>+F15*1000</f>
        <v>1514463</v>
      </c>
      <c r="U15" s="685">
        <f>+ROUND(T15/1000,0)</f>
        <v>1514</v>
      </c>
      <c r="V15" s="685">
        <f>+U15-F15</f>
        <v>-0.46299999999996544</v>
      </c>
      <c r="X15" s="685" t="s">
        <v>288</v>
      </c>
      <c r="Y15" s="685">
        <v>341144</v>
      </c>
      <c r="Z15" s="685">
        <v>184293</v>
      </c>
    </row>
    <row r="16" spans="1:28">
      <c r="A16" s="605" t="s">
        <v>730</v>
      </c>
      <c r="D16" s="693"/>
      <c r="E16" s="703"/>
      <c r="F16" s="705">
        <f>'DDF TB'!C59</f>
        <v>196.87998000000002</v>
      </c>
      <c r="G16" s="695"/>
      <c r="H16" s="705">
        <v>239.54599999999999</v>
      </c>
      <c r="I16" s="695"/>
      <c r="Q16" s="705">
        <v>139.43345000000002</v>
      </c>
      <c r="T16" s="685">
        <f>+F16*1000</f>
        <v>196879.98</v>
      </c>
      <c r="U16" s="685">
        <f>+ROUND(T16/1000,0)</f>
        <v>197</v>
      </c>
      <c r="V16" s="685">
        <f>+U16-F16</f>
        <v>0.12001999999998247</v>
      </c>
      <c r="X16" s="685" t="s">
        <v>289</v>
      </c>
      <c r="Y16" s="685">
        <v>290835</v>
      </c>
      <c r="Z16" s="685">
        <v>260070</v>
      </c>
      <c r="AA16" s="685">
        <v>125</v>
      </c>
    </row>
    <row r="17" spans="1:28">
      <c r="A17" s="1142" t="s">
        <v>880</v>
      </c>
      <c r="D17" s="1205"/>
      <c r="E17" s="703"/>
      <c r="F17" s="705">
        <f>+'DDF TB'!C61</f>
        <v>187.12455000000003</v>
      </c>
      <c r="G17" s="695"/>
      <c r="H17" s="705">
        <v>737.06405000000007</v>
      </c>
      <c r="I17" s="695"/>
      <c r="Q17" s="705"/>
    </row>
    <row r="18" spans="1:28">
      <c r="A18" s="1142" t="s">
        <v>1016</v>
      </c>
      <c r="D18" s="1243"/>
      <c r="E18" s="703"/>
      <c r="F18" s="705">
        <f>'DDF TB'!C60</f>
        <v>2.9359999999999999</v>
      </c>
      <c r="G18" s="695"/>
      <c r="H18" s="705">
        <v>0</v>
      </c>
      <c r="I18" s="695"/>
      <c r="Q18" s="705"/>
    </row>
    <row r="19" spans="1:28">
      <c r="A19" s="1142" t="s">
        <v>881</v>
      </c>
      <c r="D19" s="1205"/>
      <c r="E19" s="703"/>
      <c r="F19" s="706">
        <f>+'DDF TB'!C62</f>
        <v>0</v>
      </c>
      <c r="G19" s="695"/>
      <c r="H19" s="706">
        <v>2586.81817</v>
      </c>
      <c r="I19" s="695"/>
      <c r="Q19" s="705"/>
    </row>
    <row r="20" spans="1:28" hidden="1">
      <c r="A20" s="605" t="s">
        <v>736</v>
      </c>
      <c r="D20" s="693"/>
      <c r="E20" s="703"/>
      <c r="F20" s="706">
        <f>'DDF TB'!C63</f>
        <v>0</v>
      </c>
      <c r="G20" s="695"/>
      <c r="H20" s="706">
        <v>0</v>
      </c>
      <c r="I20" s="695"/>
      <c r="Q20" s="706">
        <v>102.24645</v>
      </c>
      <c r="T20" s="685">
        <f>108533+14841</f>
        <v>123374</v>
      </c>
      <c r="U20" s="685">
        <f>+ROUND(T20/1000,0)</f>
        <v>123</v>
      </c>
      <c r="V20" s="685">
        <f>+U20-F20</f>
        <v>123</v>
      </c>
    </row>
    <row r="21" spans="1:28">
      <c r="A21" s="689" t="s">
        <v>567</v>
      </c>
      <c r="D21" s="693"/>
      <c r="E21" s="707"/>
      <c r="F21" s="695">
        <f>ROUND(SUM(F15:F20),0)</f>
        <v>1901</v>
      </c>
      <c r="G21" s="695"/>
      <c r="H21" s="695">
        <f>SUM(H15:H20)</f>
        <v>5406.0872199999994</v>
      </c>
      <c r="I21" s="695"/>
      <c r="L21" s="605">
        <v>1866</v>
      </c>
      <c r="Q21" s="695">
        <f>SUM(Q15:Q20)</f>
        <v>1314.2829000000002</v>
      </c>
      <c r="R21" s="960">
        <f>F21/BS!F22</f>
        <v>1.349222672792566E-3</v>
      </c>
      <c r="T21" s="708">
        <f>SUM(T15:T20)</f>
        <v>1834716.98</v>
      </c>
      <c r="U21" s="708">
        <f>SUM(U15:U20)</f>
        <v>1834</v>
      </c>
      <c r="V21" s="708">
        <f>SUM(V15:V20)</f>
        <v>122.65702000000002</v>
      </c>
    </row>
    <row r="22" spans="1:28">
      <c r="A22" s="689"/>
      <c r="D22" s="1243"/>
      <c r="E22" s="707"/>
      <c r="F22" s="695"/>
      <c r="G22" s="695"/>
      <c r="H22" s="695"/>
      <c r="I22" s="695"/>
      <c r="Q22" s="695"/>
      <c r="R22" s="960"/>
      <c r="T22" s="708"/>
      <c r="U22" s="708"/>
      <c r="V22" s="708"/>
    </row>
    <row r="23" spans="1:28">
      <c r="A23" s="1142" t="s">
        <v>1017</v>
      </c>
      <c r="D23" s="1243"/>
      <c r="E23" s="707">
        <f>+'4-10'!B66</f>
        <v>9.1</v>
      </c>
      <c r="F23" s="695">
        <f>'DDF TB'!D64</f>
        <v>7515.8639999999996</v>
      </c>
      <c r="G23" s="695"/>
      <c r="H23" s="695">
        <v>-910</v>
      </c>
      <c r="I23" s="695"/>
      <c r="Q23" s="695"/>
      <c r="R23" s="960"/>
      <c r="T23" s="708"/>
      <c r="U23" s="708"/>
      <c r="V23" s="708"/>
    </row>
    <row r="24" spans="1:28">
      <c r="A24" s="689"/>
      <c r="D24" s="1243"/>
      <c r="E24" s="707"/>
      <c r="F24" s="695"/>
      <c r="G24" s="695"/>
      <c r="H24" s="695"/>
      <c r="I24" s="695"/>
      <c r="Q24" s="695"/>
      <c r="R24" s="960"/>
      <c r="T24" s="708"/>
      <c r="U24" s="708"/>
      <c r="V24" s="708"/>
    </row>
    <row r="25" spans="1:28">
      <c r="D25" s="693"/>
      <c r="E25" s="707"/>
      <c r="F25" s="695"/>
      <c r="G25" s="695"/>
      <c r="H25" s="695"/>
      <c r="I25" s="695"/>
      <c r="Q25" s="695"/>
    </row>
    <row r="26" spans="1:28">
      <c r="A26" s="689" t="s">
        <v>607</v>
      </c>
      <c r="D26" s="693"/>
      <c r="E26" s="707"/>
      <c r="F26" s="709">
        <f>ROUND(F12-F21+F23,0)</f>
        <v>30004</v>
      </c>
      <c r="G26" s="695"/>
      <c r="H26" s="709">
        <f>H12-H21+H23</f>
        <v>44587.912779999999</v>
      </c>
      <c r="I26" s="695"/>
      <c r="Q26" s="709">
        <f>Q12-Q21</f>
        <v>5010.076149999999</v>
      </c>
      <c r="T26" s="699" t="e">
        <f>+T12-T21</f>
        <v>#REF!</v>
      </c>
      <c r="U26" s="699" t="e">
        <f>+U12-U21</f>
        <v>#REF!</v>
      </c>
      <c r="V26" s="699">
        <f>+V12-V21</f>
        <v>-31528.12717</v>
      </c>
      <c r="W26" s="685">
        <v>213188</v>
      </c>
      <c r="X26" s="685">
        <f>W26-F26</f>
        <v>183184</v>
      </c>
    </row>
    <row r="27" spans="1:28">
      <c r="A27" s="710"/>
      <c r="D27" s="693"/>
      <c r="E27" s="707"/>
      <c r="F27" s="695"/>
      <c r="G27" s="695"/>
      <c r="H27" s="695"/>
      <c r="I27" s="695"/>
      <c r="Q27" s="695"/>
    </row>
    <row r="28" spans="1:28">
      <c r="A28" s="711" t="s">
        <v>290</v>
      </c>
      <c r="D28" s="693"/>
      <c r="E28" s="712">
        <f>'4-10'!A82</f>
        <v>11</v>
      </c>
      <c r="F28" s="695">
        <v>0</v>
      </c>
      <c r="G28" s="695"/>
      <c r="H28" s="695">
        <v>0</v>
      </c>
      <c r="I28" s="695"/>
      <c r="Q28" s="695">
        <v>0</v>
      </c>
    </row>
    <row r="29" spans="1:28">
      <c r="A29" s="689"/>
      <c r="D29" s="693"/>
      <c r="F29" s="695"/>
      <c r="G29" s="695"/>
      <c r="H29" s="695"/>
      <c r="I29" s="695"/>
      <c r="Q29" s="695"/>
    </row>
    <row r="30" spans="1:28" s="714" customFormat="1" ht="14.4" thickBot="1">
      <c r="A30" s="713" t="s">
        <v>606</v>
      </c>
      <c r="D30" s="715"/>
      <c r="E30" s="693"/>
      <c r="F30" s="716">
        <f>F26-F28</f>
        <v>30004</v>
      </c>
      <c r="G30" s="717"/>
      <c r="H30" s="716">
        <f>H26-H28</f>
        <v>44587.912779999999</v>
      </c>
      <c r="I30" s="717"/>
      <c r="K30" s="714" t="s">
        <v>291</v>
      </c>
      <c r="L30" s="714">
        <v>0</v>
      </c>
      <c r="Q30" s="716">
        <f>Q26-Q28</f>
        <v>5010.076149999999</v>
      </c>
      <c r="T30" s="718" t="e">
        <f>+F30-#REF!-F10</f>
        <v>#REF!</v>
      </c>
      <c r="U30" s="719" t="e">
        <f>+T30*0.9</f>
        <v>#REF!</v>
      </c>
      <c r="V30" s="718"/>
      <c r="W30" s="718"/>
      <c r="X30" s="718"/>
      <c r="Y30" s="718"/>
      <c r="Z30" s="718"/>
      <c r="AA30" s="718"/>
      <c r="AB30" s="718"/>
    </row>
    <row r="31" spans="1:28" ht="14.1" hidden="1" customHeight="1" thickTop="1">
      <c r="A31" s="710"/>
      <c r="D31" s="693"/>
      <c r="E31" s="715"/>
      <c r="F31" s="695"/>
      <c r="G31" s="695"/>
      <c r="H31" s="695"/>
      <c r="I31" s="695"/>
      <c r="Q31" s="695"/>
    </row>
    <row r="32" spans="1:28" ht="13.5" hidden="1" customHeight="1">
      <c r="A32" s="720" t="s">
        <v>292</v>
      </c>
      <c r="D32" s="693"/>
      <c r="E32" s="693"/>
      <c r="F32" s="695"/>
      <c r="G32" s="695"/>
      <c r="H32" s="695"/>
      <c r="I32" s="695"/>
      <c r="Q32" s="695"/>
    </row>
    <row r="33" spans="1:28" ht="8.1" hidden="1" customHeight="1">
      <c r="A33" s="720"/>
      <c r="D33" s="693"/>
      <c r="E33" s="693"/>
      <c r="F33" s="695"/>
      <c r="G33" s="695"/>
      <c r="H33" s="695"/>
      <c r="I33" s="695"/>
      <c r="Q33" s="695"/>
    </row>
    <row r="34" spans="1:28" ht="13.5" hidden="1" customHeight="1">
      <c r="A34" s="721" t="s">
        <v>293</v>
      </c>
      <c r="D34" s="693"/>
      <c r="E34" s="693"/>
      <c r="F34" s="695"/>
      <c r="G34" s="695"/>
      <c r="H34" s="695"/>
      <c r="I34" s="695"/>
      <c r="Q34" s="695"/>
    </row>
    <row r="35" spans="1:28" ht="13.5" hidden="1" customHeight="1">
      <c r="A35" s="720"/>
      <c r="D35" s="693"/>
      <c r="E35" s="693"/>
      <c r="F35" s="695"/>
      <c r="G35" s="695"/>
      <c r="H35" s="695"/>
      <c r="I35" s="695"/>
      <c r="Q35" s="695"/>
    </row>
    <row r="36" spans="1:28" s="723" customFormat="1" ht="13.5" hidden="1" customHeight="1">
      <c r="A36" s="722" t="s">
        <v>294</v>
      </c>
      <c r="E36" s="693"/>
      <c r="F36" s="724">
        <v>8060</v>
      </c>
      <c r="G36" s="724"/>
      <c r="H36" s="724">
        <v>8060</v>
      </c>
      <c r="I36" s="724"/>
      <c r="Q36" s="724">
        <v>8060</v>
      </c>
      <c r="T36" s="685"/>
      <c r="U36" s="685"/>
      <c r="V36" s="685"/>
      <c r="W36" s="685"/>
      <c r="X36" s="685"/>
      <c r="Y36" s="685"/>
      <c r="Z36" s="685"/>
      <c r="AA36" s="685"/>
      <c r="AB36" s="685"/>
    </row>
    <row r="37" spans="1:28" s="723" customFormat="1" ht="13.5" hidden="1" customHeight="1">
      <c r="A37" s="725" t="s">
        <v>295</v>
      </c>
      <c r="E37" s="726"/>
      <c r="F37" s="727"/>
      <c r="G37" s="727"/>
      <c r="H37" s="727"/>
      <c r="I37" s="727"/>
      <c r="Q37" s="727"/>
      <c r="T37" s="685"/>
      <c r="U37" s="685"/>
      <c r="V37" s="685"/>
      <c r="W37" s="685"/>
      <c r="X37" s="685"/>
      <c r="Y37" s="685"/>
      <c r="Z37" s="685"/>
      <c r="AA37" s="685"/>
      <c r="AB37" s="685"/>
    </row>
    <row r="38" spans="1:28" s="723" customFormat="1" ht="13.5" hidden="1" customHeight="1">
      <c r="A38" s="725"/>
      <c r="F38" s="727"/>
      <c r="G38" s="727"/>
      <c r="H38" s="727"/>
      <c r="I38" s="727"/>
      <c r="Q38" s="727"/>
      <c r="T38" s="685"/>
      <c r="U38" s="685"/>
      <c r="V38" s="685"/>
      <c r="W38" s="685"/>
      <c r="X38" s="685"/>
      <c r="Y38" s="685"/>
      <c r="Z38" s="685"/>
      <c r="AA38" s="685"/>
      <c r="AB38" s="685"/>
    </row>
    <row r="39" spans="1:28" s="723" customFormat="1" ht="16.649999999999999" hidden="1" customHeight="1" thickBot="1">
      <c r="A39" s="689" t="s">
        <v>296</v>
      </c>
      <c r="F39" s="728">
        <f>+F36+F30</f>
        <v>38064</v>
      </c>
      <c r="G39" s="698"/>
      <c r="H39" s="728">
        <f>+H36+H30</f>
        <v>52647.912779999999</v>
      </c>
      <c r="I39" s="698"/>
      <c r="Q39" s="728">
        <f>+Q36+Q30</f>
        <v>13070.076149999999</v>
      </c>
      <c r="T39" s="685"/>
      <c r="U39" s="685"/>
      <c r="V39" s="685"/>
      <c r="W39" s="685"/>
      <c r="X39" s="685"/>
      <c r="Y39" s="685"/>
      <c r="Z39" s="685"/>
      <c r="AA39" s="685"/>
      <c r="AB39" s="685"/>
    </row>
    <row r="40" spans="1:28" s="723" customFormat="1" ht="16.649999999999999" customHeight="1" thickTop="1">
      <c r="A40" s="689"/>
      <c r="F40" s="698"/>
      <c r="G40" s="698"/>
      <c r="H40" s="698"/>
      <c r="I40" s="698"/>
      <c r="Q40" s="698"/>
      <c r="T40" s="685"/>
      <c r="U40" s="685"/>
      <c r="V40" s="685"/>
      <c r="W40" s="685"/>
      <c r="X40" s="685"/>
      <c r="Y40" s="685"/>
      <c r="Z40" s="685"/>
      <c r="AA40" s="685"/>
      <c r="AB40" s="685"/>
    </row>
    <row r="41" spans="1:28" ht="14.4">
      <c r="A41" s="763" t="s">
        <v>608</v>
      </c>
      <c r="D41" s="693"/>
      <c r="E41" s="693"/>
      <c r="F41" s="694"/>
      <c r="G41" s="694"/>
      <c r="H41" s="694"/>
      <c r="I41" s="694"/>
      <c r="Q41" s="694"/>
    </row>
    <row r="42" spans="1:28">
      <c r="A42" s="514" t="s">
        <v>606</v>
      </c>
      <c r="D42" s="693"/>
      <c r="E42" s="693"/>
      <c r="F42" s="694">
        <f>F30</f>
        <v>30004</v>
      </c>
      <c r="G42" s="694"/>
      <c r="H42" s="694">
        <f>H30</f>
        <v>44587.912779999999</v>
      </c>
      <c r="I42" s="694"/>
      <c r="Q42" s="694">
        <f>Q30</f>
        <v>5010.076149999999</v>
      </c>
      <c r="T42" s="685">
        <v>4341.8841899999998</v>
      </c>
    </row>
    <row r="43" spans="1:28">
      <c r="A43" s="514" t="s">
        <v>731</v>
      </c>
      <c r="D43" s="693"/>
      <c r="E43" s="693"/>
      <c r="F43" s="694">
        <v>0</v>
      </c>
      <c r="G43" s="694"/>
      <c r="H43" s="694">
        <v>0</v>
      </c>
      <c r="I43" s="694"/>
      <c r="Q43" s="694">
        <v>0</v>
      </c>
      <c r="T43" s="685">
        <f>F42-T42</f>
        <v>25662.115809999999</v>
      </c>
    </row>
    <row r="44" spans="1:28" ht="14.4" thickBot="1">
      <c r="A44" s="515"/>
      <c r="D44" s="693"/>
      <c r="E44" s="693"/>
      <c r="F44" s="730">
        <f>SUM(F42:F43)</f>
        <v>30004</v>
      </c>
      <c r="G44" s="731"/>
      <c r="H44" s="730">
        <f>SUM(H42:H43)</f>
        <v>44587.912779999999</v>
      </c>
      <c r="I44" s="731"/>
      <c r="Q44" s="732">
        <f>SUM(Q42:Q43)</f>
        <v>5010.076149999999</v>
      </c>
    </row>
    <row r="45" spans="1:28" ht="14.4" thickTop="1">
      <c r="D45" s="693"/>
      <c r="E45" s="693"/>
      <c r="F45" s="694"/>
      <c r="G45" s="694"/>
      <c r="H45" s="694"/>
      <c r="I45" s="694"/>
    </row>
    <row r="46" spans="1:28" ht="14.4">
      <c r="A46" s="764" t="s">
        <v>757</v>
      </c>
      <c r="D46" s="693"/>
      <c r="E46" s="693"/>
      <c r="F46" s="694"/>
      <c r="G46" s="694"/>
      <c r="H46" s="694"/>
      <c r="I46" s="694"/>
    </row>
    <row r="47" spans="1:28">
      <c r="A47" s="765" t="s">
        <v>752</v>
      </c>
      <c r="D47" s="693"/>
      <c r="E47" s="693"/>
      <c r="F47" s="735">
        <v>0</v>
      </c>
      <c r="G47" s="731"/>
      <c r="H47" s="735">
        <v>0</v>
      </c>
      <c r="I47" s="731"/>
      <c r="Q47" s="735">
        <v>0</v>
      </c>
    </row>
    <row r="48" spans="1:28">
      <c r="A48" s="765" t="s">
        <v>753</v>
      </c>
      <c r="D48" s="693"/>
      <c r="E48" s="693"/>
      <c r="F48" s="736">
        <f>F44</f>
        <v>30004</v>
      </c>
      <c r="G48" s="737"/>
      <c r="H48" s="736">
        <f>H44</f>
        <v>44587.912779999999</v>
      </c>
      <c r="I48" s="737"/>
      <c r="Q48" s="736">
        <v>5010</v>
      </c>
    </row>
    <row r="49" spans="1:28">
      <c r="D49" s="693"/>
      <c r="E49" s="693"/>
      <c r="F49" s="694"/>
      <c r="G49" s="694"/>
      <c r="H49" s="694"/>
      <c r="I49" s="694"/>
      <c r="Q49" s="694"/>
    </row>
    <row r="50" spans="1:28" s="714" customFormat="1" ht="14.4" thickBot="1">
      <c r="D50" s="715"/>
      <c r="E50" s="715"/>
      <c r="F50" s="738">
        <f>F47+F48</f>
        <v>30004</v>
      </c>
      <c r="G50" s="739"/>
      <c r="H50" s="738">
        <f>H47+H48</f>
        <v>44587.912779999999</v>
      </c>
      <c r="I50" s="739"/>
      <c r="Q50" s="738">
        <f>Q47+Q48</f>
        <v>5010</v>
      </c>
      <c r="T50" s="718"/>
      <c r="U50" s="718"/>
      <c r="V50" s="718"/>
      <c r="W50" s="718"/>
      <c r="X50" s="718"/>
      <c r="Y50" s="718"/>
      <c r="Z50" s="718"/>
      <c r="AA50" s="718"/>
      <c r="AB50" s="718"/>
    </row>
    <row r="51" spans="1:28" ht="14.4" thickTop="1">
      <c r="D51" s="693"/>
      <c r="E51" s="693"/>
      <c r="F51" s="694"/>
      <c r="G51" s="694"/>
      <c r="H51" s="694"/>
      <c r="I51" s="694"/>
    </row>
    <row r="52" spans="1:28">
      <c r="A52" s="689" t="s">
        <v>298</v>
      </c>
      <c r="D52" s="693" t="s">
        <v>297</v>
      </c>
      <c r="E52" s="729">
        <f>'4-10'!A96</f>
        <v>12</v>
      </c>
      <c r="F52" s="694"/>
      <c r="G52" s="694"/>
      <c r="H52" s="694"/>
      <c r="I52" s="740"/>
    </row>
    <row r="53" spans="1:28">
      <c r="A53" s="689"/>
      <c r="D53" s="693"/>
      <c r="E53" s="729"/>
      <c r="F53" s="694"/>
      <c r="G53" s="694"/>
      <c r="H53" s="694"/>
      <c r="I53" s="740"/>
    </row>
    <row r="54" spans="1:28">
      <c r="D54" s="693"/>
      <c r="E54" s="693"/>
      <c r="F54" s="694"/>
      <c r="G54" s="694"/>
      <c r="H54" s="694"/>
      <c r="I54" s="740"/>
    </row>
    <row r="55" spans="1:28">
      <c r="A55" s="605" t="str">
        <f>BS!A37</f>
        <v>The annexed notes from 1 to 19 form an integral part of these interim financial statements.</v>
      </c>
      <c r="E55" s="693"/>
    </row>
    <row r="56" spans="1:28">
      <c r="E56" s="741"/>
    </row>
    <row r="57" spans="1:28">
      <c r="E57" s="741"/>
    </row>
    <row r="58" spans="1:28" s="743" customFormat="1">
      <c r="A58" s="1281"/>
      <c r="B58" s="1281"/>
      <c r="C58" s="1281"/>
      <c r="D58" s="1281"/>
      <c r="E58" s="1281"/>
      <c r="F58" s="1281"/>
      <c r="G58" s="742"/>
      <c r="H58" s="742"/>
      <c r="I58" s="686"/>
      <c r="T58" s="744"/>
      <c r="U58" s="744"/>
      <c r="V58" s="744"/>
      <c r="W58" s="744"/>
      <c r="X58" s="744"/>
      <c r="Y58" s="744"/>
      <c r="Z58" s="744"/>
      <c r="AA58" s="744"/>
      <c r="AB58" s="744"/>
    </row>
    <row r="59" spans="1:28" s="743" customFormat="1">
      <c r="A59" s="1282"/>
      <c r="B59" s="1282"/>
      <c r="C59" s="1282"/>
      <c r="D59" s="1282"/>
      <c r="E59" s="1282"/>
      <c r="F59" s="1282"/>
      <c r="G59" s="688"/>
      <c r="H59" s="688"/>
      <c r="I59" s="686"/>
      <c r="T59" s="744"/>
      <c r="U59" s="744"/>
      <c r="V59" s="744"/>
      <c r="W59" s="744"/>
      <c r="X59" s="744"/>
      <c r="Y59" s="744"/>
      <c r="Z59" s="744"/>
      <c r="AA59" s="744"/>
      <c r="AB59" s="744"/>
    </row>
    <row r="60" spans="1:28">
      <c r="B60" s="688"/>
      <c r="C60" s="688"/>
      <c r="D60" s="688"/>
      <c r="E60" s="688"/>
      <c r="F60" s="688"/>
      <c r="G60" s="688"/>
      <c r="H60" s="688"/>
      <c r="I60" s="688"/>
    </row>
    <row r="61" spans="1:28" ht="23.25" customHeight="1">
      <c r="B61" s="688"/>
      <c r="C61" s="688"/>
      <c r="D61" s="688"/>
      <c r="E61" s="745"/>
      <c r="F61" s="688"/>
      <c r="G61" s="688"/>
      <c r="H61" s="688"/>
      <c r="I61" s="688"/>
    </row>
    <row r="62" spans="1:28">
      <c r="E62" s="688"/>
      <c r="F62" s="688"/>
      <c r="G62" s="688"/>
      <c r="H62" s="688"/>
      <c r="I62" s="688"/>
    </row>
    <row r="63" spans="1:28">
      <c r="F63" s="605"/>
      <c r="G63" s="605"/>
      <c r="H63" s="688"/>
      <c r="I63" s="688"/>
    </row>
    <row r="64" spans="1:28">
      <c r="F64" s="605"/>
      <c r="G64" s="746"/>
      <c r="H64" s="746"/>
      <c r="I64" s="746"/>
    </row>
    <row r="65" spans="1:28" ht="12.75" customHeight="1">
      <c r="A65" s="688"/>
      <c r="B65" s="688"/>
      <c r="C65" s="747"/>
      <c r="D65" s="688"/>
      <c r="E65" s="748"/>
      <c r="F65" s="688"/>
      <c r="G65" s="688"/>
      <c r="H65" s="688"/>
      <c r="I65" s="688"/>
    </row>
    <row r="66" spans="1:28" s="753" customFormat="1">
      <c r="A66" s="749"/>
      <c r="B66" s="750"/>
      <c r="C66" s="750"/>
      <c r="D66" s="750"/>
      <c r="E66" s="751"/>
      <c r="F66" s="752"/>
      <c r="G66" s="752"/>
      <c r="H66" s="752"/>
      <c r="T66" s="685"/>
      <c r="U66" s="685"/>
      <c r="V66" s="685"/>
      <c r="W66" s="685"/>
      <c r="X66" s="685"/>
      <c r="Y66" s="685"/>
      <c r="Z66" s="685"/>
      <c r="AA66" s="685"/>
      <c r="AB66" s="685"/>
    </row>
    <row r="67" spans="1:28" s="753" customFormat="1">
      <c r="E67" s="752"/>
      <c r="F67" s="754"/>
      <c r="G67" s="754"/>
      <c r="H67" s="754"/>
      <c r="T67" s="685"/>
      <c r="U67" s="685"/>
      <c r="V67" s="685"/>
      <c r="W67" s="685"/>
      <c r="X67" s="685"/>
      <c r="Y67" s="685"/>
      <c r="Z67" s="685"/>
      <c r="AA67" s="685"/>
      <c r="AB67" s="685"/>
    </row>
    <row r="68" spans="1:28">
      <c r="B68" s="753"/>
      <c r="C68" s="753"/>
      <c r="D68" s="753"/>
      <c r="E68" s="753"/>
      <c r="F68" s="754"/>
      <c r="G68" s="754"/>
      <c r="H68" s="754"/>
      <c r="I68" s="753"/>
    </row>
    <row r="69" spans="1:28">
      <c r="E69" s="753"/>
    </row>
    <row r="100" spans="10:19">
      <c r="J100" s="1279"/>
      <c r="K100" s="1279"/>
      <c r="L100" s="1279"/>
      <c r="M100" s="1279"/>
      <c r="N100" s="1279"/>
      <c r="O100" s="1279"/>
      <c r="P100" s="1279"/>
      <c r="Q100" s="693"/>
      <c r="R100" s="693"/>
      <c r="S100" s="693"/>
    </row>
    <row r="104" spans="10:19">
      <c r="J104" s="1280"/>
      <c r="K104" s="1280"/>
      <c r="L104" s="1279"/>
      <c r="M104" s="1279"/>
    </row>
    <row r="105" spans="10:19">
      <c r="J105" s="1280"/>
      <c r="K105" s="1280"/>
      <c r="L105" s="1279"/>
      <c r="M105" s="1279"/>
    </row>
    <row r="106" spans="10:19">
      <c r="J106" s="755" t="s">
        <v>299</v>
      </c>
      <c r="K106" s="755" t="s">
        <v>300</v>
      </c>
      <c r="L106" s="755" t="s">
        <v>299</v>
      </c>
      <c r="M106" s="755" t="s">
        <v>300</v>
      </c>
    </row>
  </sheetData>
  <mergeCells count="13">
    <mergeCell ref="J104:K105"/>
    <mergeCell ref="L104:M105"/>
    <mergeCell ref="A58:F58"/>
    <mergeCell ref="A59:F59"/>
    <mergeCell ref="T6:V6"/>
    <mergeCell ref="R7:R8"/>
    <mergeCell ref="A1:H1"/>
    <mergeCell ref="A2:H2"/>
    <mergeCell ref="AA13:AB13"/>
    <mergeCell ref="J100:P100"/>
    <mergeCell ref="Y13:Z13"/>
    <mergeCell ref="F7:H7"/>
    <mergeCell ref="A3:H3"/>
  </mergeCells>
  <pageMargins left="0.75" right="0.25" top="0.75" bottom="0" header="0.25" footer="0"/>
  <pageSetup paperSize="9" scale="87" firstPageNumber="2" orientation="portrait" useFirstPageNumber="1" horizontalDpi="4294967295" verticalDpi="4294967295" r:id="rId1"/>
  <headerFooter>
    <oddHeader>&amp;C&amp;"Arial Black,Regular"&amp;P</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70"/>
  <sheetViews>
    <sheetView zoomScale="70" zoomScaleNormal="70" workbookViewId="0">
      <selection activeCell="C3" sqref="C3:C12"/>
    </sheetView>
  </sheetViews>
  <sheetFormatPr defaultRowHeight="14.4"/>
  <cols>
    <col min="2" max="2" width="84.6640625" bestFit="1" customWidth="1"/>
    <col min="3" max="4" width="19.6640625" style="485" bestFit="1" customWidth="1"/>
  </cols>
  <sheetData>
    <row r="1" spans="1:7">
      <c r="A1" t="s">
        <v>818</v>
      </c>
      <c r="B1" t="s">
        <v>819</v>
      </c>
      <c r="C1" s="485" t="s">
        <v>833</v>
      </c>
      <c r="D1" s="485" t="s">
        <v>834</v>
      </c>
    </row>
    <row r="2" spans="1:7">
      <c r="A2" s="1140" t="s">
        <v>465</v>
      </c>
      <c r="B2" t="s">
        <v>16</v>
      </c>
      <c r="C2" s="485">
        <f>IFERROR(VLOOKUP(A2,TB!$A$2:$C$60,3,0),0)/1000</f>
        <v>11671.636869999998</v>
      </c>
      <c r="D2" s="485">
        <f>IFERROR(VLOOKUP(A2,TB!$A$2:$D$60,4,0),0)/1000</f>
        <v>0</v>
      </c>
      <c r="E2" t="str">
        <f>VLOOKUP(A2,TB!$A$2:$B$60,1,0)</f>
        <v>010100100021</v>
      </c>
    </row>
    <row r="3" spans="1:7" s="1207" customFormat="1">
      <c r="A3" s="1208" t="s">
        <v>918</v>
      </c>
      <c r="B3" s="1207" t="s">
        <v>919</v>
      </c>
      <c r="C3" s="485">
        <f>IFERROR(VLOOKUP(A3,TB!$A$2:$C$60,3,0),0)/1000</f>
        <v>1030.2348299999999</v>
      </c>
      <c r="D3" s="485">
        <f>IFERROR(VLOOKUP(A3,TB!$A$2:$D$60,4,0),0)/1000</f>
        <v>0</v>
      </c>
      <c r="E3" s="1207" t="str">
        <f>VLOOKUP(A3,TB!$A$2:$B$60,1,0)</f>
        <v>010100100023</v>
      </c>
    </row>
    <row r="4" spans="1:7" s="1207" customFormat="1">
      <c r="A4" s="1208" t="s">
        <v>920</v>
      </c>
      <c r="B4" s="1207" t="s">
        <v>921</v>
      </c>
      <c r="C4" s="485">
        <f>IFERROR(VLOOKUP(A4,TB!$A$2:$C$60,3,0),0)/1000</f>
        <v>3805.0828799999999</v>
      </c>
      <c r="D4" s="485">
        <f>IFERROR(VLOOKUP(A4,TB!$A$2:$D$60,4,0),0)/1000</f>
        <v>0</v>
      </c>
      <c r="E4" s="1207" t="str">
        <f>VLOOKUP(A4,TB!$A$2:$B$60,1,0)</f>
        <v>010100100042</v>
      </c>
    </row>
    <row r="5" spans="1:7">
      <c r="A5" s="1140" t="s">
        <v>857</v>
      </c>
      <c r="B5" t="s">
        <v>858</v>
      </c>
      <c r="C5" s="485">
        <f>IFERROR(VLOOKUP(A5,TB!$A$2:$C$60,3,0),0)/1000</f>
        <v>10.76244</v>
      </c>
      <c r="D5" s="485">
        <f>IFERROR(VLOOKUP(A5,TB!$A$2:$D$60,4,0),0)/1000</f>
        <v>0</v>
      </c>
      <c r="E5" s="1207" t="str">
        <f>VLOOKUP(A5,TB!$A$2:$B$60,1,0)</f>
        <v>010100100059</v>
      </c>
    </row>
    <row r="6" spans="1:7" s="1207" customFormat="1">
      <c r="A6" s="1208" t="s">
        <v>972</v>
      </c>
      <c r="B6" s="1207" t="s">
        <v>973</v>
      </c>
      <c r="C6" s="485">
        <f>IFERROR(VLOOKUP(A6,TB!$A$2:$C$60,3,0),0)/1000</f>
        <v>102170.29819</v>
      </c>
      <c r="D6" s="485">
        <f>IFERROR(VLOOKUP(A6,TB!$A$2:$D$60,4,0),0)/1000</f>
        <v>0</v>
      </c>
      <c r="E6" s="1207" t="str">
        <f>VLOOKUP(A6,TB!$A$2:$B$60,1,0)</f>
        <v>010100100128</v>
      </c>
    </row>
    <row r="7" spans="1:7" s="1207" customFormat="1">
      <c r="A7" s="1208" t="s">
        <v>974</v>
      </c>
      <c r="B7" s="1207" t="s">
        <v>975</v>
      </c>
      <c r="C7" s="485">
        <f>IFERROR(VLOOKUP(A7,TB!$A$2:$C$60,3,0),0)/1000</f>
        <v>8.0965299999999996</v>
      </c>
      <c r="D7" s="485"/>
      <c r="E7" s="1207" t="str">
        <f>VLOOKUP(A7,TB!$A$2:$B$60,1,0)</f>
        <v>010100100131</v>
      </c>
    </row>
    <row r="8" spans="1:7">
      <c r="A8" s="1140" t="s">
        <v>536</v>
      </c>
      <c r="B8" t="s">
        <v>535</v>
      </c>
      <c r="C8" s="485">
        <f>IFERROR(VLOOKUP(A8,TB!$A$2:$C$60,3,0),0)/1000</f>
        <v>33813.69341</v>
      </c>
      <c r="D8" s="485">
        <f>IFERROR(VLOOKUP(A8,TB!$A$2:$D$60,4,0),0)/1000</f>
        <v>0</v>
      </c>
      <c r="E8" s="1207" t="str">
        <f>VLOOKUP(A8,TB!$A$2:$B$60,1,0)</f>
        <v>010100100065</v>
      </c>
    </row>
    <row r="9" spans="1:7">
      <c r="A9" s="1140" t="s">
        <v>821</v>
      </c>
      <c r="B9" t="s">
        <v>620</v>
      </c>
      <c r="C9" s="485">
        <f>IFERROR(VLOOKUP(A9,TB!$A$2:$C$60,3,0),0)/1000</f>
        <v>571015.11540000001</v>
      </c>
      <c r="D9" s="485">
        <f>IFERROR(VLOOKUP(A9,TB!$A$2:$D$60,4,0),0)/1000</f>
        <v>0</v>
      </c>
      <c r="E9" s="1207" t="str">
        <f>VLOOKUP(A9,TB!$A$2:$B$60,1,0)</f>
        <v>010100100074</v>
      </c>
    </row>
    <row r="10" spans="1:7">
      <c r="A10" s="1140" t="s">
        <v>859</v>
      </c>
      <c r="B10" t="s">
        <v>860</v>
      </c>
      <c r="C10" s="485">
        <f>IFERROR(VLOOKUP(A10,TB!$A$2:$C$60,3,0),0)/1000</f>
        <v>13.549280000000001</v>
      </c>
      <c r="D10" s="485">
        <f>IFERROR(VLOOKUP(A10,TB!$A$2:$D$60,4,0),0)/1000</f>
        <v>0</v>
      </c>
      <c r="E10" s="1207" t="str">
        <f>VLOOKUP(A10,TB!$A$2:$B$60,1,0)</f>
        <v>010100100092</v>
      </c>
    </row>
    <row r="11" spans="1:7" s="1207" customFormat="1">
      <c r="A11" s="1208" t="s">
        <v>922</v>
      </c>
      <c r="B11" s="1207" t="s">
        <v>923</v>
      </c>
      <c r="C11" s="485">
        <f>IFERROR(VLOOKUP(A11,TB!$A$2:$C$60,3,0),0)/1000</f>
        <v>51.038779999999996</v>
      </c>
      <c r="D11" s="485">
        <f>IFERROR(VLOOKUP(A11,TB!$A$2:$D$60,4,0),0)/1000</f>
        <v>0</v>
      </c>
      <c r="E11" s="1207" t="str">
        <f>VLOOKUP(A11,TB!$A$2:$B$60,1,0)</f>
        <v>010100100121</v>
      </c>
    </row>
    <row r="12" spans="1:7">
      <c r="A12" s="1140" t="s">
        <v>539</v>
      </c>
      <c r="B12" t="s">
        <v>538</v>
      </c>
      <c r="C12" s="485">
        <f>IFERROR(VLOOKUP(A12,TB!$A$2:$C$60,3,0),0)/1000</f>
        <v>40.876309999999997</v>
      </c>
      <c r="D12" s="485">
        <f>IFERROR(VLOOKUP(A12,TB!$A$2:$D$60,4,0),0)/1000</f>
        <v>0</v>
      </c>
      <c r="E12" s="1207" t="str">
        <f>VLOOKUP(A12,TB!$A$2:$B$60,1,0)</f>
        <v>010100100094</v>
      </c>
      <c r="G12">
        <f>C12/1000</f>
        <v>4.0876309999999999E-2</v>
      </c>
    </row>
    <row r="13" spans="1:7">
      <c r="A13" s="1208" t="s">
        <v>938</v>
      </c>
      <c r="B13" s="1207" t="s">
        <v>939</v>
      </c>
      <c r="C13" s="485">
        <f>IFERROR(VLOOKUP(A13,TB!$A$2:$C$60,3,0),0)/1000</f>
        <v>250000</v>
      </c>
      <c r="D13" s="485">
        <f>IFERROR(VLOOKUP(A13,TB!$A$2:$D$60,4,0),0)/1000</f>
        <v>0</v>
      </c>
      <c r="E13" s="1207" t="str">
        <f>VLOOKUP(A13,TB!$A$2:$B$60,1,0)</f>
        <v>010302400001</v>
      </c>
    </row>
    <row r="14" spans="1:7">
      <c r="A14" s="1140" t="s">
        <v>822</v>
      </c>
      <c r="B14" t="s">
        <v>823</v>
      </c>
      <c r="C14" s="485">
        <f>IFERROR(VLOOKUP(A14,TB!$A$2:$C$60,3,0),0)/1000</f>
        <v>150000</v>
      </c>
      <c r="D14" s="485">
        <f>IFERROR(VLOOKUP(A14,TB!$A$2:$D$60,4,0),0)/1000</f>
        <v>0</v>
      </c>
      <c r="E14" s="1207" t="str">
        <f>VLOOKUP(A14,TB!$A$2:$B$60,1,0)</f>
        <v>010300700001</v>
      </c>
    </row>
    <row r="15" spans="1:7">
      <c r="A15" s="1140" t="s">
        <v>824</v>
      </c>
      <c r="B15" t="s">
        <v>825</v>
      </c>
      <c r="C15" s="485">
        <f>IFERROR(VLOOKUP(A15,TB!$A$2:$C$60,3,0),0)/1000</f>
        <v>0</v>
      </c>
      <c r="D15" s="485">
        <f>IFERROR(VLOOKUP(A15,TB!$A$2:$D$60,4,0),0)/1000</f>
        <v>308.61099999999999</v>
      </c>
      <c r="E15" s="1207" t="str">
        <f>VLOOKUP(A15,TB!$A$2:$B$60,1,0)</f>
        <v>010300700003</v>
      </c>
    </row>
    <row r="16" spans="1:7" s="1207" customFormat="1">
      <c r="A16" s="1208" t="s">
        <v>976</v>
      </c>
      <c r="B16" s="1207" t="s">
        <v>977</v>
      </c>
      <c r="C16" s="485">
        <f>IFERROR(VLOOKUP(A16,TB!$A$2:$C$60,3,0),0)/1000</f>
        <v>270124.15299999999</v>
      </c>
      <c r="D16" s="485">
        <f>IFERROR(VLOOKUP(A16,TB!$A$2:$D$60,4,0),0)/1000</f>
        <v>0</v>
      </c>
      <c r="E16" s="1207" t="str">
        <f>VLOOKUP(A16,TB!$A$2:$B$60,1,0)</f>
        <v>010304200001</v>
      </c>
    </row>
    <row r="17" spans="1:5">
      <c r="A17" s="1140" t="s">
        <v>826</v>
      </c>
      <c r="B17" t="s">
        <v>618</v>
      </c>
      <c r="C17" s="485">
        <f>IFERROR(VLOOKUP(A17,TB!$A$2:$C$60,3,0),0)/1000</f>
        <v>456.85399999999998</v>
      </c>
      <c r="D17" s="485">
        <f>IFERROR(VLOOKUP(A17,TB!$A$2:$D$60,4,0),0)/1000</f>
        <v>0</v>
      </c>
      <c r="E17" s="1207" t="str">
        <f>VLOOKUP(A17,TB!$A$2:$B$60,1,0)</f>
        <v>010600500001</v>
      </c>
    </row>
    <row r="18" spans="1:5">
      <c r="A18" s="1140" t="s">
        <v>861</v>
      </c>
      <c r="B18" t="s">
        <v>862</v>
      </c>
      <c r="C18" s="485">
        <f>IFERROR(VLOOKUP(A18,TB!$A$2:$C$60,3,0),0)/1000</f>
        <v>5.5700000000000003E-3</v>
      </c>
      <c r="D18" s="485">
        <f>IFERROR(VLOOKUP(A18,TB!$A$2:$D$60,4,0),0)/1000</f>
        <v>0</v>
      </c>
      <c r="E18" s="1207" t="str">
        <f>VLOOKUP(A18,TB!$A$2:$B$60,1,0)</f>
        <v>010601100037</v>
      </c>
    </row>
    <row r="19" spans="1:5">
      <c r="A19" s="1140" t="s">
        <v>548</v>
      </c>
      <c r="B19" t="s">
        <v>547</v>
      </c>
      <c r="C19" s="485">
        <f>IFERROR(VLOOKUP(A19,TB!$A$2:$C$60,3,0),0)/1000</f>
        <v>238.40385000000001</v>
      </c>
      <c r="D19" s="485">
        <f>IFERROR(VLOOKUP(A19,TB!$A$2:$D$60,4,0),0)/1000</f>
        <v>0</v>
      </c>
      <c r="E19" s="1207" t="str">
        <f>VLOOKUP(A19,TB!$A$2:$B$60,1,0)</f>
        <v>010601100040</v>
      </c>
    </row>
    <row r="20" spans="1:5" s="1207" customFormat="1">
      <c r="A20" s="1208" t="s">
        <v>882</v>
      </c>
      <c r="B20" s="1207" t="s">
        <v>883</v>
      </c>
      <c r="C20" s="485">
        <f>IFERROR(VLOOKUP(A20,TB!$A$2:$C$60,3,0),0)/1000</f>
        <v>8.26E-3</v>
      </c>
      <c r="D20" s="485">
        <f>IFERROR(VLOOKUP(A20,TB!$A$2:$D$60,4,0),0)/1000</f>
        <v>0</v>
      </c>
      <c r="E20" s="1207" t="str">
        <f>VLOOKUP(A20,TB!$A$2:$B$60,1,0)</f>
        <v>010601100100</v>
      </c>
    </row>
    <row r="21" spans="1:5" s="1207" customFormat="1">
      <c r="A21" s="1208" t="s">
        <v>978</v>
      </c>
      <c r="B21" s="1207" t="s">
        <v>979</v>
      </c>
      <c r="C21" s="485">
        <f>IFERROR(VLOOKUP(A21,TB!$A$2:$C$60,3,0),0)/1000</f>
        <v>1858.4748</v>
      </c>
      <c r="D21" s="485">
        <f>IFERROR(VLOOKUP(A21,TB!$A$2:$D$60,4,0),0)/1000</f>
        <v>0</v>
      </c>
      <c r="E21" s="1207" t="str">
        <f>VLOOKUP(A21,TB!$A$2:$B$60,1,0)</f>
        <v>010601100119</v>
      </c>
    </row>
    <row r="22" spans="1:5" s="1207" customFormat="1">
      <c r="A22" s="1208" t="s">
        <v>924</v>
      </c>
      <c r="B22" s="1207" t="s">
        <v>925</v>
      </c>
      <c r="C22" s="485">
        <f>IFERROR(VLOOKUP(A22,TB!$A$2:$C$60,3,0),0)/1000</f>
        <v>2.7600000000000003E-3</v>
      </c>
      <c r="D22" s="485">
        <f>IFERROR(VLOOKUP(A22,TB!$A$2:$D$60,4,0),0)/1000</f>
        <v>0</v>
      </c>
      <c r="E22" s="1207" t="str">
        <f>VLOOKUP(A22,TB!$A$2:$B$60,1,0)</f>
        <v>010601100023</v>
      </c>
    </row>
    <row r="23" spans="1:5">
      <c r="A23" s="1140" t="s">
        <v>827</v>
      </c>
      <c r="B23" t="s">
        <v>621</v>
      </c>
      <c r="C23" s="485">
        <f>IFERROR(VLOOKUP(A23,TB!$A$2:$C$60,3,0),0)/1000</f>
        <v>3196.3737599999999</v>
      </c>
      <c r="D23" s="485">
        <f>IFERROR(VLOOKUP(A23,TB!$A$2:$D$60,4,0),0)/1000</f>
        <v>0</v>
      </c>
      <c r="E23" s="1207" t="str">
        <f>VLOOKUP(A23,TB!$A$2:$B$60,1,0)</f>
        <v>010601100074</v>
      </c>
    </row>
    <row r="24" spans="1:5" s="1207" customFormat="1">
      <c r="A24" s="1208" t="s">
        <v>926</v>
      </c>
      <c r="B24" s="1207" t="s">
        <v>927</v>
      </c>
      <c r="C24" s="485">
        <f>IFERROR(VLOOKUP(A24,TB!$A$2:$C$60,3,0),0)/1000</f>
        <v>1.7129999999999999E-2</v>
      </c>
      <c r="D24" s="485">
        <f>IFERROR(VLOOKUP(A24,TB!$A$2:$D$60,4,0),0)/1000</f>
        <v>0</v>
      </c>
      <c r="E24" s="1207" t="str">
        <f>VLOOKUP(A24,TB!$A$2:$B$60,1,0)</f>
        <v>010601100112</v>
      </c>
    </row>
    <row r="25" spans="1:5">
      <c r="A25" s="1140" t="s">
        <v>551</v>
      </c>
      <c r="B25" t="s">
        <v>550</v>
      </c>
      <c r="C25" s="485">
        <f>IFERROR(VLOOKUP(A25,TB!$A$2:$C$60,3,0),0)/1000</f>
        <v>4.7000000000000004E-4</v>
      </c>
      <c r="D25" s="485">
        <f>IFERROR(VLOOKUP(A25,TB!$A$2:$D$60,4,0),0)/1000</f>
        <v>0</v>
      </c>
      <c r="E25" s="1207" t="str">
        <f>VLOOKUP(A25,TB!$A$2:$B$60,1,0)</f>
        <v>010601100093</v>
      </c>
    </row>
    <row r="26" spans="1:5" s="1207" customFormat="1">
      <c r="A26" s="1208" t="s">
        <v>980</v>
      </c>
      <c r="B26" s="1207" t="s">
        <v>981</v>
      </c>
      <c r="C26" s="485">
        <f>IFERROR(VLOOKUP(A26,TB!$A$2:$C$60,3,0),0)/1000</f>
        <v>2919.9520000000002</v>
      </c>
      <c r="D26" s="485">
        <f>IFERROR(VLOOKUP(A26,TB!$A$2:$D$60,4,0),0)/1000</f>
        <v>0</v>
      </c>
      <c r="E26" s="1207" t="str">
        <f>VLOOKUP(A26,TB!$A$2:$B$60,1,0)</f>
        <v>010603600001</v>
      </c>
    </row>
    <row r="27" spans="1:5" s="1207" customFormat="1">
      <c r="A27" s="1208" t="s">
        <v>928</v>
      </c>
      <c r="B27" s="1207" t="s">
        <v>929</v>
      </c>
      <c r="C27" s="485">
        <f>IFERROR(VLOOKUP(A27,TB!$A$2:$C$60,3,0),0)/1000</f>
        <v>106.42014</v>
      </c>
      <c r="D27" s="485">
        <f>IFERROR(VLOOKUP(A27,TB!$A$2:$D$60,4,0),0)/1000</f>
        <v>0</v>
      </c>
      <c r="E27" s="1207" t="str">
        <f>VLOOKUP(A27,TB!$A$2:$B$60,1,0)</f>
        <v>010700300001</v>
      </c>
    </row>
    <row r="28" spans="1:5">
      <c r="A28" s="1140" t="s">
        <v>542</v>
      </c>
      <c r="B28" t="s">
        <v>541</v>
      </c>
      <c r="C28" s="485">
        <f>IFERROR(VLOOKUP(A28,TB!$A$2:$C$60,3,0),0)/1000</f>
        <v>59.414999999999999</v>
      </c>
      <c r="D28" s="485">
        <f>IFERROR(VLOOKUP(A28,TB!$A$2:$D$60,4,0),0)/1000</f>
        <v>0</v>
      </c>
      <c r="E28" s="1207" t="str">
        <f>VLOOKUP(A28,TB!$A$2:$B$60,1,0)</f>
        <v>010602300001</v>
      </c>
    </row>
    <row r="29" spans="1:5">
      <c r="A29" s="1140" t="s">
        <v>528</v>
      </c>
      <c r="B29" t="s">
        <v>527</v>
      </c>
      <c r="C29" s="485">
        <f>IFERROR(VLOOKUP(A29,TB!$A$2:$C$60,3,0),0)/1000</f>
        <v>13386.03514</v>
      </c>
      <c r="D29" s="485">
        <f>IFERROR(VLOOKUP(A29,TB!$A$2:$D$60,4,0),0)/1000</f>
        <v>0</v>
      </c>
      <c r="E29" s="1207" t="str">
        <f>VLOOKUP(A29,TB!$A$2:$B$60,1,0)</f>
        <v>011500100001</v>
      </c>
    </row>
    <row r="30" spans="1:5">
      <c r="A30" s="1140" t="s">
        <v>531</v>
      </c>
      <c r="B30" t="s">
        <v>530</v>
      </c>
      <c r="C30" s="485">
        <f>IFERROR(VLOOKUP(A30,TB!$A$2:$C$60,3,0),0)/1000</f>
        <v>0</v>
      </c>
      <c r="D30" s="485">
        <f>IFERROR(VLOOKUP(A30,TB!$A$2:$D$60,4,0),0)/1000</f>
        <v>4482.9352600000002</v>
      </c>
      <c r="E30" s="1207" t="str">
        <f>VLOOKUP(A30,TB!$A$2:$B$60,1,0)</f>
        <v>011500100002</v>
      </c>
    </row>
    <row r="31" spans="1:5">
      <c r="A31" s="1140" t="s">
        <v>472</v>
      </c>
      <c r="B31" t="s">
        <v>102</v>
      </c>
      <c r="C31" s="485">
        <f>IFERROR(VLOOKUP(A31,TB!$A$2:$C$60,3,0),0)/1000</f>
        <v>0</v>
      </c>
      <c r="D31" s="485">
        <f>IFERROR(VLOOKUP(A31,TB!$A$2:$D$60,4,0),0)/1000</f>
        <v>688566.22088000004</v>
      </c>
      <c r="E31" s="1207" t="str">
        <f>VLOOKUP(A31,TB!$A$2:$B$60,1,0)</f>
        <v>020100100001</v>
      </c>
    </row>
    <row r="32" spans="1:5">
      <c r="A32" s="1140" t="s">
        <v>473</v>
      </c>
      <c r="B32" t="s">
        <v>107</v>
      </c>
      <c r="C32" s="485">
        <f>IFERROR(VLOOKUP(A32,TB!$A$2:$C$60,3,0),0)/1000</f>
        <v>796132.55784999998</v>
      </c>
      <c r="D32" s="485">
        <f>IFERROR(VLOOKUP(A32,TB!$A$2:$D$60,4,0),0)/1000</f>
        <v>0</v>
      </c>
      <c r="E32" s="1207" t="str">
        <f>VLOOKUP(A32,TB!$A$2:$B$60,1,0)</f>
        <v>020100200001</v>
      </c>
    </row>
    <row r="33" spans="1:1023 1025:2047 2049:3071 3073:4095 4097:5119 5121:6143 6145:7167 7169:8191 8193:9215 9217:10239 10241:11263 11265:12287 12289:13311 13313:14335 14337:15359 15361:16383">
      <c r="A33" s="1140" t="s">
        <v>474</v>
      </c>
      <c r="B33" t="s">
        <v>112</v>
      </c>
      <c r="C33" s="485">
        <f>IFERROR(VLOOKUP(A33,TB!$A$2:$C$60,3,0),0)/1000</f>
        <v>0</v>
      </c>
      <c r="D33" s="485">
        <f>IFERROR(VLOOKUP(A33,TB!$A$2:$D$60,4,0),0)/1000</f>
        <v>314489.65693</v>
      </c>
      <c r="E33" s="1207" t="str">
        <f>VLOOKUP(A33,TB!$A$2:$B$60,1,0)</f>
        <v>020100300001</v>
      </c>
    </row>
    <row r="34" spans="1:1023 1025:2047 2049:3071 3073:4095 4097:5119 5121:6143 6145:7167 7169:8191 8193:9215 9217:10239 10241:11263 11265:12287 12289:13311 13313:14335 14337:15359 15361:16383">
      <c r="A34" s="1140" t="s">
        <v>475</v>
      </c>
      <c r="B34" t="s">
        <v>117</v>
      </c>
      <c r="C34" s="485">
        <f>IFERROR(VLOOKUP(A34,TB!$A$2:$C$60,3,0),0)/1000</f>
        <v>1076533.2286800002</v>
      </c>
      <c r="D34" s="485">
        <f>IFERROR(VLOOKUP(A34,TB!$A$2:$D$60,4,0),0)/1000</f>
        <v>0</v>
      </c>
      <c r="E34" s="1207" t="str">
        <f>VLOOKUP(A34,TB!$A$2:$B$60,1,0)</f>
        <v>020100400001</v>
      </c>
    </row>
    <row r="35" spans="1:1023 1025:2047 2049:3071 3073:4095 4097:5119 5121:6143 6145:7167 7169:8191 8193:9215 9217:10239 10241:11263 11265:12287 12289:13311 13313:14335 14337:15359 15361:16383">
      <c r="A35" s="1140" t="s">
        <v>476</v>
      </c>
      <c r="B35" t="s">
        <v>131</v>
      </c>
      <c r="C35" s="485">
        <f>IFERROR(VLOOKUP(A35,TB!$A$2:$C$60,3,0),0)/1000</f>
        <v>30003.549660000001</v>
      </c>
      <c r="D35" s="485">
        <f>IFERROR(VLOOKUP(A35,TB!$A$2:$D$60,4,0),0)/1000</f>
        <v>0</v>
      </c>
      <c r="E35" s="1207" t="str">
        <f>VLOOKUP(A35,TB!$A$2:$B$60,1,0)</f>
        <v>020300100001</v>
      </c>
    </row>
    <row r="36" spans="1:1023 1025:2047 2049:3071 3073:4095 4097:5119 5121:6143 6145:7167 7169:8191 8193:9215 9217:10239 10241:11263 11265:12287 12289:13311 13313:14335 14337:15359 15361:16383">
      <c r="A36" s="1140" t="s">
        <v>477</v>
      </c>
      <c r="B36" t="s">
        <v>140</v>
      </c>
      <c r="C36" s="485">
        <f>IFERROR(VLOOKUP(A36,TB!$A$2:$C$60,3,0),0)/1000</f>
        <v>0</v>
      </c>
      <c r="D36" s="485">
        <f>IFERROR(VLOOKUP(A36,TB!$A$2:$D$60,4,0),0)/1000</f>
        <v>2278569.3168800003</v>
      </c>
      <c r="E36" s="1207" t="str">
        <f>VLOOKUP(A36,TB!$A$2:$B$60,1,0)</f>
        <v>020500100001</v>
      </c>
    </row>
    <row r="37" spans="1:1023 1025:2047 2049:3071 3073:4095 4097:5119 5121:6143 6145:7167 7169:8191 8193:9215 9217:10239 10241:11263 11265:12287 12289:13311 13313:14335 14337:15359 15361:16383">
      <c r="A37" s="1140" t="s">
        <v>467</v>
      </c>
      <c r="B37" t="s">
        <v>49</v>
      </c>
      <c r="C37" s="485">
        <f>IFERROR(VLOOKUP(A37,TB!$A$2:$C$60,3,0),0)/1000</f>
        <v>0</v>
      </c>
      <c r="D37" s="485">
        <f>IFERROR(VLOOKUP(A37,TB!$A$2:$D$60,4,0),0)/1000</f>
        <v>621.68062999999995</v>
      </c>
      <c r="E37" s="1207" t="str">
        <f>VLOOKUP(A37,TB!$A$2:$B$60,1,0)</f>
        <v>030100100001</v>
      </c>
    </row>
    <row r="38" spans="1:1023 1025:2047 2049:3071 3073:4095 4097:5119 5121:6143 6145:7167 7169:8191 8193:9215 9217:10239 10241:11263 11265:12287 12289:13311 13313:14335 14337:15359 15361:16383">
      <c r="A38" s="1140" t="s">
        <v>468</v>
      </c>
      <c r="B38" t="s">
        <v>54</v>
      </c>
      <c r="C38" s="485">
        <f>IFERROR(VLOOKUP(A38,TB!$A$2:$C$60,3,0),0)/1000</f>
        <v>0</v>
      </c>
      <c r="D38" s="485">
        <f>IFERROR(VLOOKUP(A38,TB!$A$2:$D$60,4,0),0)/1000</f>
        <v>80.81871000000001</v>
      </c>
      <c r="E38" s="1207" t="str">
        <f>VLOOKUP(A38,TB!$A$2:$B$60,1,0)</f>
        <v>030100600001</v>
      </c>
    </row>
    <row r="39" spans="1:1023 1025:2047 2049:3071 3073:4095 4097:5119 5121:6143 6145:7167 7169:8191 8193:9215 9217:10239 10241:11263 11265:12287 12289:13311 13313:14335 14337:15359 15361:16383" s="1207" customFormat="1">
      <c r="A39" s="1208" t="s">
        <v>884</v>
      </c>
      <c r="B39" s="1207" t="s">
        <v>885</v>
      </c>
      <c r="C39" s="485">
        <f>IFERROR(VLOOKUP(A39,TB!$A$2:$C$60,3,0),0)/1000</f>
        <v>0</v>
      </c>
      <c r="D39" s="485">
        <f>IFERROR(VLOOKUP(A39,TB!$A$2:$D$60,4,0),0)/1000</f>
        <v>0</v>
      </c>
      <c r="E39" s="1207" t="e">
        <f>VLOOKUP(A39,TB!$A$2:$B$60,1,0)</f>
        <v>#N/A</v>
      </c>
      <c r="G39" s="1208"/>
      <c r="I39" s="1208"/>
      <c r="K39" s="1208"/>
      <c r="M39" s="1208"/>
      <c r="O39" s="1208"/>
      <c r="Q39" s="1208"/>
      <c r="S39" s="1208"/>
      <c r="U39" s="1208"/>
      <c r="W39" s="1208"/>
      <c r="Y39" s="1208"/>
      <c r="AA39" s="1208"/>
      <c r="AC39" s="1208"/>
      <c r="AE39" s="1208"/>
      <c r="AG39" s="1208"/>
      <c r="AI39" s="1208"/>
      <c r="AK39" s="1208"/>
      <c r="AM39" s="1208"/>
      <c r="AO39" s="1208"/>
      <c r="AQ39" s="1208"/>
      <c r="AS39" s="1208"/>
      <c r="AU39" s="1208"/>
      <c r="AW39" s="1208"/>
      <c r="AY39" s="1208"/>
      <c r="BA39" s="1208"/>
      <c r="BC39" s="1208"/>
      <c r="BE39" s="1208"/>
      <c r="BG39" s="1208"/>
      <c r="BI39" s="1208"/>
      <c r="BK39" s="1208"/>
      <c r="BM39" s="1208"/>
      <c r="BO39" s="1208"/>
      <c r="BQ39" s="1208"/>
      <c r="BS39" s="1208"/>
      <c r="BU39" s="1208"/>
      <c r="BW39" s="1208"/>
      <c r="BY39" s="1208"/>
      <c r="CA39" s="1208"/>
      <c r="CC39" s="1208"/>
      <c r="CE39" s="1208"/>
      <c r="CG39" s="1208"/>
      <c r="CI39" s="1208"/>
      <c r="CK39" s="1208"/>
      <c r="CM39" s="1208"/>
      <c r="CO39" s="1208"/>
      <c r="CQ39" s="1208"/>
      <c r="CS39" s="1208"/>
      <c r="CU39" s="1208"/>
      <c r="CW39" s="1208"/>
      <c r="CY39" s="1208"/>
      <c r="DA39" s="1208"/>
      <c r="DC39" s="1208"/>
      <c r="DE39" s="1208"/>
      <c r="DG39" s="1208"/>
      <c r="DI39" s="1208"/>
      <c r="DK39" s="1208"/>
      <c r="DM39" s="1208"/>
      <c r="DO39" s="1208"/>
      <c r="DQ39" s="1208"/>
      <c r="DS39" s="1208"/>
      <c r="DU39" s="1208"/>
      <c r="DW39" s="1208"/>
      <c r="DY39" s="1208"/>
      <c r="EA39" s="1208"/>
      <c r="EC39" s="1208"/>
      <c r="EE39" s="1208"/>
      <c r="EG39" s="1208"/>
      <c r="EI39" s="1208"/>
      <c r="EK39" s="1208"/>
      <c r="EM39" s="1208"/>
      <c r="EO39" s="1208"/>
      <c r="EQ39" s="1208"/>
      <c r="ES39" s="1208"/>
      <c r="EU39" s="1208"/>
      <c r="EW39" s="1208"/>
      <c r="EY39" s="1208"/>
      <c r="FA39" s="1208"/>
      <c r="FC39" s="1208"/>
      <c r="FE39" s="1208"/>
      <c r="FG39" s="1208"/>
      <c r="FI39" s="1208"/>
      <c r="FK39" s="1208"/>
      <c r="FM39" s="1208"/>
      <c r="FO39" s="1208"/>
      <c r="FQ39" s="1208"/>
      <c r="FS39" s="1208"/>
      <c r="FU39" s="1208"/>
      <c r="FW39" s="1208"/>
      <c r="FY39" s="1208"/>
      <c r="GA39" s="1208"/>
      <c r="GC39" s="1208"/>
      <c r="GE39" s="1208"/>
      <c r="GG39" s="1208"/>
      <c r="GI39" s="1208"/>
      <c r="GK39" s="1208"/>
      <c r="GM39" s="1208"/>
      <c r="GO39" s="1208"/>
      <c r="GQ39" s="1208"/>
      <c r="GS39" s="1208"/>
      <c r="GU39" s="1208"/>
      <c r="GW39" s="1208"/>
      <c r="GY39" s="1208"/>
      <c r="HA39" s="1208"/>
      <c r="HC39" s="1208"/>
      <c r="HE39" s="1208"/>
      <c r="HG39" s="1208"/>
      <c r="HI39" s="1208"/>
      <c r="HK39" s="1208"/>
      <c r="HM39" s="1208"/>
      <c r="HO39" s="1208"/>
      <c r="HQ39" s="1208"/>
      <c r="HS39" s="1208"/>
      <c r="HU39" s="1208"/>
      <c r="HW39" s="1208"/>
      <c r="HY39" s="1208"/>
      <c r="IA39" s="1208"/>
      <c r="IC39" s="1208"/>
      <c r="IE39" s="1208"/>
      <c r="IG39" s="1208"/>
      <c r="II39" s="1208"/>
      <c r="IK39" s="1208"/>
      <c r="IM39" s="1208"/>
      <c r="IO39" s="1208"/>
      <c r="IQ39" s="1208"/>
      <c r="IS39" s="1208"/>
      <c r="IU39" s="1208"/>
      <c r="IW39" s="1208"/>
      <c r="IY39" s="1208"/>
      <c r="JA39" s="1208"/>
      <c r="JC39" s="1208"/>
      <c r="JE39" s="1208"/>
      <c r="JG39" s="1208"/>
      <c r="JI39" s="1208"/>
      <c r="JK39" s="1208"/>
      <c r="JM39" s="1208"/>
      <c r="JO39" s="1208"/>
      <c r="JQ39" s="1208"/>
      <c r="JS39" s="1208"/>
      <c r="JU39" s="1208"/>
      <c r="JW39" s="1208"/>
      <c r="JY39" s="1208"/>
      <c r="KA39" s="1208"/>
      <c r="KC39" s="1208"/>
      <c r="KE39" s="1208"/>
      <c r="KG39" s="1208"/>
      <c r="KI39" s="1208"/>
      <c r="KK39" s="1208"/>
      <c r="KM39" s="1208"/>
      <c r="KO39" s="1208"/>
      <c r="KQ39" s="1208"/>
      <c r="KS39" s="1208"/>
      <c r="KU39" s="1208"/>
      <c r="KW39" s="1208"/>
      <c r="KY39" s="1208"/>
      <c r="LA39" s="1208"/>
      <c r="LC39" s="1208"/>
      <c r="LE39" s="1208"/>
      <c r="LG39" s="1208"/>
      <c r="LI39" s="1208"/>
      <c r="LK39" s="1208"/>
      <c r="LM39" s="1208"/>
      <c r="LO39" s="1208"/>
      <c r="LQ39" s="1208"/>
      <c r="LS39" s="1208"/>
      <c r="LU39" s="1208"/>
      <c r="LW39" s="1208"/>
      <c r="LY39" s="1208"/>
      <c r="MA39" s="1208"/>
      <c r="MC39" s="1208"/>
      <c r="ME39" s="1208"/>
      <c r="MG39" s="1208"/>
      <c r="MI39" s="1208"/>
      <c r="MK39" s="1208"/>
      <c r="MM39" s="1208"/>
      <c r="MO39" s="1208"/>
      <c r="MQ39" s="1208"/>
      <c r="MS39" s="1208"/>
      <c r="MU39" s="1208"/>
      <c r="MW39" s="1208"/>
      <c r="MY39" s="1208"/>
      <c r="NA39" s="1208"/>
      <c r="NC39" s="1208"/>
      <c r="NE39" s="1208"/>
      <c r="NG39" s="1208"/>
      <c r="NI39" s="1208"/>
      <c r="NK39" s="1208"/>
      <c r="NM39" s="1208"/>
      <c r="NO39" s="1208"/>
      <c r="NQ39" s="1208"/>
      <c r="NS39" s="1208"/>
      <c r="NU39" s="1208"/>
      <c r="NW39" s="1208"/>
      <c r="NY39" s="1208"/>
      <c r="OA39" s="1208"/>
      <c r="OC39" s="1208"/>
      <c r="OE39" s="1208"/>
      <c r="OG39" s="1208"/>
      <c r="OI39" s="1208"/>
      <c r="OK39" s="1208"/>
      <c r="OM39" s="1208"/>
      <c r="OO39" s="1208"/>
      <c r="OQ39" s="1208"/>
      <c r="OS39" s="1208"/>
      <c r="OU39" s="1208"/>
      <c r="OW39" s="1208"/>
      <c r="OY39" s="1208"/>
      <c r="PA39" s="1208"/>
      <c r="PC39" s="1208"/>
      <c r="PE39" s="1208"/>
      <c r="PG39" s="1208"/>
      <c r="PI39" s="1208"/>
      <c r="PK39" s="1208"/>
      <c r="PM39" s="1208"/>
      <c r="PO39" s="1208"/>
      <c r="PQ39" s="1208"/>
      <c r="PS39" s="1208"/>
      <c r="PU39" s="1208"/>
      <c r="PW39" s="1208"/>
      <c r="PY39" s="1208"/>
      <c r="QA39" s="1208"/>
      <c r="QC39" s="1208"/>
      <c r="QE39" s="1208"/>
      <c r="QG39" s="1208"/>
      <c r="QI39" s="1208"/>
      <c r="QK39" s="1208"/>
      <c r="QM39" s="1208"/>
      <c r="QO39" s="1208"/>
      <c r="QQ39" s="1208"/>
      <c r="QS39" s="1208"/>
      <c r="QU39" s="1208"/>
      <c r="QW39" s="1208"/>
      <c r="QY39" s="1208"/>
      <c r="RA39" s="1208"/>
      <c r="RC39" s="1208"/>
      <c r="RE39" s="1208"/>
      <c r="RG39" s="1208"/>
      <c r="RI39" s="1208"/>
      <c r="RK39" s="1208"/>
      <c r="RM39" s="1208"/>
      <c r="RO39" s="1208"/>
      <c r="RQ39" s="1208"/>
      <c r="RS39" s="1208"/>
      <c r="RU39" s="1208"/>
      <c r="RW39" s="1208"/>
      <c r="RY39" s="1208"/>
      <c r="SA39" s="1208"/>
      <c r="SC39" s="1208"/>
      <c r="SE39" s="1208"/>
      <c r="SG39" s="1208"/>
      <c r="SI39" s="1208"/>
      <c r="SK39" s="1208"/>
      <c r="SM39" s="1208"/>
      <c r="SO39" s="1208"/>
      <c r="SQ39" s="1208"/>
      <c r="SS39" s="1208"/>
      <c r="SU39" s="1208"/>
      <c r="SW39" s="1208"/>
      <c r="SY39" s="1208"/>
      <c r="TA39" s="1208"/>
      <c r="TC39" s="1208"/>
      <c r="TE39" s="1208"/>
      <c r="TG39" s="1208"/>
      <c r="TI39" s="1208"/>
      <c r="TK39" s="1208"/>
      <c r="TM39" s="1208"/>
      <c r="TO39" s="1208"/>
      <c r="TQ39" s="1208"/>
      <c r="TS39" s="1208"/>
      <c r="TU39" s="1208"/>
      <c r="TW39" s="1208"/>
      <c r="TY39" s="1208"/>
      <c r="UA39" s="1208"/>
      <c r="UC39" s="1208"/>
      <c r="UE39" s="1208"/>
      <c r="UG39" s="1208"/>
      <c r="UI39" s="1208"/>
      <c r="UK39" s="1208"/>
      <c r="UM39" s="1208"/>
      <c r="UO39" s="1208"/>
      <c r="UQ39" s="1208"/>
      <c r="US39" s="1208"/>
      <c r="UU39" s="1208"/>
      <c r="UW39" s="1208"/>
      <c r="UY39" s="1208"/>
      <c r="VA39" s="1208"/>
      <c r="VC39" s="1208"/>
      <c r="VE39" s="1208"/>
      <c r="VG39" s="1208"/>
      <c r="VI39" s="1208"/>
      <c r="VK39" s="1208"/>
      <c r="VM39" s="1208"/>
      <c r="VO39" s="1208"/>
      <c r="VQ39" s="1208"/>
      <c r="VS39" s="1208"/>
      <c r="VU39" s="1208"/>
      <c r="VW39" s="1208"/>
      <c r="VY39" s="1208"/>
      <c r="WA39" s="1208"/>
      <c r="WC39" s="1208"/>
      <c r="WE39" s="1208"/>
      <c r="WG39" s="1208"/>
      <c r="WI39" s="1208"/>
      <c r="WK39" s="1208"/>
      <c r="WM39" s="1208"/>
      <c r="WO39" s="1208"/>
      <c r="WQ39" s="1208"/>
      <c r="WS39" s="1208"/>
      <c r="WU39" s="1208"/>
      <c r="WW39" s="1208"/>
      <c r="WY39" s="1208"/>
      <c r="XA39" s="1208"/>
      <c r="XC39" s="1208"/>
      <c r="XE39" s="1208"/>
      <c r="XG39" s="1208"/>
      <c r="XI39" s="1208"/>
      <c r="XK39" s="1208"/>
      <c r="XM39" s="1208"/>
      <c r="XO39" s="1208"/>
      <c r="XQ39" s="1208"/>
      <c r="XS39" s="1208"/>
      <c r="XU39" s="1208"/>
      <c r="XW39" s="1208"/>
      <c r="XY39" s="1208"/>
      <c r="YA39" s="1208"/>
      <c r="YC39" s="1208"/>
      <c r="YE39" s="1208"/>
      <c r="YG39" s="1208"/>
      <c r="YI39" s="1208"/>
      <c r="YK39" s="1208"/>
      <c r="YM39" s="1208"/>
      <c r="YO39" s="1208"/>
      <c r="YQ39" s="1208"/>
      <c r="YS39" s="1208"/>
      <c r="YU39" s="1208"/>
      <c r="YW39" s="1208"/>
      <c r="YY39" s="1208"/>
      <c r="ZA39" s="1208"/>
      <c r="ZC39" s="1208"/>
      <c r="ZE39" s="1208"/>
      <c r="ZG39" s="1208"/>
      <c r="ZI39" s="1208"/>
      <c r="ZK39" s="1208"/>
      <c r="ZM39" s="1208"/>
      <c r="ZO39" s="1208"/>
      <c r="ZQ39" s="1208"/>
      <c r="ZS39" s="1208"/>
      <c r="ZU39" s="1208"/>
      <c r="ZW39" s="1208"/>
      <c r="ZY39" s="1208"/>
      <c r="AAA39" s="1208"/>
      <c r="AAC39" s="1208"/>
      <c r="AAE39" s="1208"/>
      <c r="AAG39" s="1208"/>
      <c r="AAI39" s="1208"/>
      <c r="AAK39" s="1208"/>
      <c r="AAM39" s="1208"/>
      <c r="AAO39" s="1208"/>
      <c r="AAQ39" s="1208"/>
      <c r="AAS39" s="1208"/>
      <c r="AAU39" s="1208"/>
      <c r="AAW39" s="1208"/>
      <c r="AAY39" s="1208"/>
      <c r="ABA39" s="1208"/>
      <c r="ABC39" s="1208"/>
      <c r="ABE39" s="1208"/>
      <c r="ABG39" s="1208"/>
      <c r="ABI39" s="1208"/>
      <c r="ABK39" s="1208"/>
      <c r="ABM39" s="1208"/>
      <c r="ABO39" s="1208"/>
      <c r="ABQ39" s="1208"/>
      <c r="ABS39" s="1208"/>
      <c r="ABU39" s="1208"/>
      <c r="ABW39" s="1208"/>
      <c r="ABY39" s="1208"/>
      <c r="ACA39" s="1208"/>
      <c r="ACC39" s="1208"/>
      <c r="ACE39" s="1208"/>
      <c r="ACG39" s="1208"/>
      <c r="ACI39" s="1208"/>
      <c r="ACK39" s="1208"/>
      <c r="ACM39" s="1208"/>
      <c r="ACO39" s="1208"/>
      <c r="ACQ39" s="1208"/>
      <c r="ACS39" s="1208"/>
      <c r="ACU39" s="1208"/>
      <c r="ACW39" s="1208"/>
      <c r="ACY39" s="1208"/>
      <c r="ADA39" s="1208"/>
      <c r="ADC39" s="1208"/>
      <c r="ADE39" s="1208"/>
      <c r="ADG39" s="1208"/>
      <c r="ADI39" s="1208"/>
      <c r="ADK39" s="1208"/>
      <c r="ADM39" s="1208"/>
      <c r="ADO39" s="1208"/>
      <c r="ADQ39" s="1208"/>
      <c r="ADS39" s="1208"/>
      <c r="ADU39" s="1208"/>
      <c r="ADW39" s="1208"/>
      <c r="ADY39" s="1208"/>
      <c r="AEA39" s="1208"/>
      <c r="AEC39" s="1208"/>
      <c r="AEE39" s="1208"/>
      <c r="AEG39" s="1208"/>
      <c r="AEI39" s="1208"/>
      <c r="AEK39" s="1208"/>
      <c r="AEM39" s="1208"/>
      <c r="AEO39" s="1208"/>
      <c r="AEQ39" s="1208"/>
      <c r="AES39" s="1208"/>
      <c r="AEU39" s="1208"/>
      <c r="AEW39" s="1208"/>
      <c r="AEY39" s="1208"/>
      <c r="AFA39" s="1208"/>
      <c r="AFC39" s="1208"/>
      <c r="AFE39" s="1208"/>
      <c r="AFG39" s="1208"/>
      <c r="AFI39" s="1208"/>
      <c r="AFK39" s="1208"/>
      <c r="AFM39" s="1208"/>
      <c r="AFO39" s="1208"/>
      <c r="AFQ39" s="1208"/>
      <c r="AFS39" s="1208"/>
      <c r="AFU39" s="1208"/>
      <c r="AFW39" s="1208"/>
      <c r="AFY39" s="1208"/>
      <c r="AGA39" s="1208"/>
      <c r="AGC39" s="1208"/>
      <c r="AGE39" s="1208"/>
      <c r="AGG39" s="1208"/>
      <c r="AGI39" s="1208"/>
      <c r="AGK39" s="1208"/>
      <c r="AGM39" s="1208"/>
      <c r="AGO39" s="1208"/>
      <c r="AGQ39" s="1208"/>
      <c r="AGS39" s="1208"/>
      <c r="AGU39" s="1208"/>
      <c r="AGW39" s="1208"/>
      <c r="AGY39" s="1208"/>
      <c r="AHA39" s="1208"/>
      <c r="AHC39" s="1208"/>
      <c r="AHE39" s="1208"/>
      <c r="AHG39" s="1208"/>
      <c r="AHI39" s="1208"/>
      <c r="AHK39" s="1208"/>
      <c r="AHM39" s="1208"/>
      <c r="AHO39" s="1208"/>
      <c r="AHQ39" s="1208"/>
      <c r="AHS39" s="1208"/>
      <c r="AHU39" s="1208"/>
      <c r="AHW39" s="1208"/>
      <c r="AHY39" s="1208"/>
      <c r="AIA39" s="1208"/>
      <c r="AIC39" s="1208"/>
      <c r="AIE39" s="1208"/>
      <c r="AIG39" s="1208"/>
      <c r="AII39" s="1208"/>
      <c r="AIK39" s="1208"/>
      <c r="AIM39" s="1208"/>
      <c r="AIO39" s="1208"/>
      <c r="AIQ39" s="1208"/>
      <c r="AIS39" s="1208"/>
      <c r="AIU39" s="1208"/>
      <c r="AIW39" s="1208"/>
      <c r="AIY39" s="1208"/>
      <c r="AJA39" s="1208"/>
      <c r="AJC39" s="1208"/>
      <c r="AJE39" s="1208"/>
      <c r="AJG39" s="1208"/>
      <c r="AJI39" s="1208"/>
      <c r="AJK39" s="1208"/>
      <c r="AJM39" s="1208"/>
      <c r="AJO39" s="1208"/>
      <c r="AJQ39" s="1208"/>
      <c r="AJS39" s="1208"/>
      <c r="AJU39" s="1208"/>
      <c r="AJW39" s="1208"/>
      <c r="AJY39" s="1208"/>
      <c r="AKA39" s="1208"/>
      <c r="AKC39" s="1208"/>
      <c r="AKE39" s="1208"/>
      <c r="AKG39" s="1208"/>
      <c r="AKI39" s="1208"/>
      <c r="AKK39" s="1208"/>
      <c r="AKM39" s="1208"/>
      <c r="AKO39" s="1208"/>
      <c r="AKQ39" s="1208"/>
      <c r="AKS39" s="1208"/>
      <c r="AKU39" s="1208"/>
      <c r="AKW39" s="1208"/>
      <c r="AKY39" s="1208"/>
      <c r="ALA39" s="1208"/>
      <c r="ALC39" s="1208"/>
      <c r="ALE39" s="1208"/>
      <c r="ALG39" s="1208"/>
      <c r="ALI39" s="1208"/>
      <c r="ALK39" s="1208"/>
      <c r="ALM39" s="1208"/>
      <c r="ALO39" s="1208"/>
      <c r="ALQ39" s="1208"/>
      <c r="ALS39" s="1208"/>
      <c r="ALU39" s="1208"/>
      <c r="ALW39" s="1208"/>
      <c r="ALY39" s="1208"/>
      <c r="AMA39" s="1208"/>
      <c r="AMC39" s="1208"/>
      <c r="AME39" s="1208"/>
      <c r="AMG39" s="1208"/>
      <c r="AMI39" s="1208"/>
      <c r="AMK39" s="1208"/>
      <c r="AMM39" s="1208"/>
      <c r="AMO39" s="1208"/>
      <c r="AMQ39" s="1208"/>
      <c r="AMS39" s="1208"/>
      <c r="AMU39" s="1208"/>
      <c r="AMW39" s="1208"/>
      <c r="AMY39" s="1208"/>
      <c r="ANA39" s="1208"/>
      <c r="ANC39" s="1208"/>
      <c r="ANE39" s="1208"/>
      <c r="ANG39" s="1208"/>
      <c r="ANI39" s="1208"/>
      <c r="ANK39" s="1208"/>
      <c r="ANM39" s="1208"/>
      <c r="ANO39" s="1208"/>
      <c r="ANQ39" s="1208"/>
      <c r="ANS39" s="1208"/>
      <c r="ANU39" s="1208"/>
      <c r="ANW39" s="1208"/>
      <c r="ANY39" s="1208"/>
      <c r="AOA39" s="1208"/>
      <c r="AOC39" s="1208"/>
      <c r="AOE39" s="1208"/>
      <c r="AOG39" s="1208"/>
      <c r="AOI39" s="1208"/>
      <c r="AOK39" s="1208"/>
      <c r="AOM39" s="1208"/>
      <c r="AOO39" s="1208"/>
      <c r="AOQ39" s="1208"/>
      <c r="AOS39" s="1208"/>
      <c r="AOU39" s="1208"/>
      <c r="AOW39" s="1208"/>
      <c r="AOY39" s="1208"/>
      <c r="APA39" s="1208"/>
      <c r="APC39" s="1208"/>
      <c r="APE39" s="1208"/>
      <c r="APG39" s="1208"/>
      <c r="API39" s="1208"/>
      <c r="APK39" s="1208"/>
      <c r="APM39" s="1208"/>
      <c r="APO39" s="1208"/>
      <c r="APQ39" s="1208"/>
      <c r="APS39" s="1208"/>
      <c r="APU39" s="1208"/>
      <c r="APW39" s="1208"/>
      <c r="APY39" s="1208"/>
      <c r="AQA39" s="1208"/>
      <c r="AQC39" s="1208"/>
      <c r="AQE39" s="1208"/>
      <c r="AQG39" s="1208"/>
      <c r="AQI39" s="1208"/>
      <c r="AQK39" s="1208"/>
      <c r="AQM39" s="1208"/>
      <c r="AQO39" s="1208"/>
      <c r="AQQ39" s="1208"/>
      <c r="AQS39" s="1208"/>
      <c r="AQU39" s="1208"/>
      <c r="AQW39" s="1208"/>
      <c r="AQY39" s="1208"/>
      <c r="ARA39" s="1208"/>
      <c r="ARC39" s="1208"/>
      <c r="ARE39" s="1208"/>
      <c r="ARG39" s="1208"/>
      <c r="ARI39" s="1208"/>
      <c r="ARK39" s="1208"/>
      <c r="ARM39" s="1208"/>
      <c r="ARO39" s="1208"/>
      <c r="ARQ39" s="1208"/>
      <c r="ARS39" s="1208"/>
      <c r="ARU39" s="1208"/>
      <c r="ARW39" s="1208"/>
      <c r="ARY39" s="1208"/>
      <c r="ASA39" s="1208"/>
      <c r="ASC39" s="1208"/>
      <c r="ASE39" s="1208"/>
      <c r="ASG39" s="1208"/>
      <c r="ASI39" s="1208"/>
      <c r="ASK39" s="1208"/>
      <c r="ASM39" s="1208"/>
      <c r="ASO39" s="1208"/>
      <c r="ASQ39" s="1208"/>
      <c r="ASS39" s="1208"/>
      <c r="ASU39" s="1208"/>
      <c r="ASW39" s="1208"/>
      <c r="ASY39" s="1208"/>
      <c r="ATA39" s="1208"/>
      <c r="ATC39" s="1208"/>
      <c r="ATE39" s="1208"/>
      <c r="ATG39" s="1208"/>
      <c r="ATI39" s="1208"/>
      <c r="ATK39" s="1208"/>
      <c r="ATM39" s="1208"/>
      <c r="ATO39" s="1208"/>
      <c r="ATQ39" s="1208"/>
      <c r="ATS39" s="1208"/>
      <c r="ATU39" s="1208"/>
      <c r="ATW39" s="1208"/>
      <c r="ATY39" s="1208"/>
      <c r="AUA39" s="1208"/>
      <c r="AUC39" s="1208"/>
      <c r="AUE39" s="1208"/>
      <c r="AUG39" s="1208"/>
      <c r="AUI39" s="1208"/>
      <c r="AUK39" s="1208"/>
      <c r="AUM39" s="1208"/>
      <c r="AUO39" s="1208"/>
      <c r="AUQ39" s="1208"/>
      <c r="AUS39" s="1208"/>
      <c r="AUU39" s="1208"/>
      <c r="AUW39" s="1208"/>
      <c r="AUY39" s="1208"/>
      <c r="AVA39" s="1208"/>
      <c r="AVC39" s="1208"/>
      <c r="AVE39" s="1208"/>
      <c r="AVG39" s="1208"/>
      <c r="AVI39" s="1208"/>
      <c r="AVK39" s="1208"/>
      <c r="AVM39" s="1208"/>
      <c r="AVO39" s="1208"/>
      <c r="AVQ39" s="1208"/>
      <c r="AVS39" s="1208"/>
      <c r="AVU39" s="1208"/>
      <c r="AVW39" s="1208"/>
      <c r="AVY39" s="1208"/>
      <c r="AWA39" s="1208"/>
      <c r="AWC39" s="1208"/>
      <c r="AWE39" s="1208"/>
      <c r="AWG39" s="1208"/>
      <c r="AWI39" s="1208"/>
      <c r="AWK39" s="1208"/>
      <c r="AWM39" s="1208"/>
      <c r="AWO39" s="1208"/>
      <c r="AWQ39" s="1208"/>
      <c r="AWS39" s="1208"/>
      <c r="AWU39" s="1208"/>
      <c r="AWW39" s="1208"/>
      <c r="AWY39" s="1208"/>
      <c r="AXA39" s="1208"/>
      <c r="AXC39" s="1208"/>
      <c r="AXE39" s="1208"/>
      <c r="AXG39" s="1208"/>
      <c r="AXI39" s="1208"/>
      <c r="AXK39" s="1208"/>
      <c r="AXM39" s="1208"/>
      <c r="AXO39" s="1208"/>
      <c r="AXQ39" s="1208"/>
      <c r="AXS39" s="1208"/>
      <c r="AXU39" s="1208"/>
      <c r="AXW39" s="1208"/>
      <c r="AXY39" s="1208"/>
      <c r="AYA39" s="1208"/>
      <c r="AYC39" s="1208"/>
      <c r="AYE39" s="1208"/>
      <c r="AYG39" s="1208"/>
      <c r="AYI39" s="1208"/>
      <c r="AYK39" s="1208"/>
      <c r="AYM39" s="1208"/>
      <c r="AYO39" s="1208"/>
      <c r="AYQ39" s="1208"/>
      <c r="AYS39" s="1208"/>
      <c r="AYU39" s="1208"/>
      <c r="AYW39" s="1208"/>
      <c r="AYY39" s="1208"/>
      <c r="AZA39" s="1208"/>
      <c r="AZC39" s="1208"/>
      <c r="AZE39" s="1208"/>
      <c r="AZG39" s="1208"/>
      <c r="AZI39" s="1208"/>
      <c r="AZK39" s="1208"/>
      <c r="AZM39" s="1208"/>
      <c r="AZO39" s="1208"/>
      <c r="AZQ39" s="1208"/>
      <c r="AZS39" s="1208"/>
      <c r="AZU39" s="1208"/>
      <c r="AZW39" s="1208"/>
      <c r="AZY39" s="1208"/>
      <c r="BAA39" s="1208"/>
      <c r="BAC39" s="1208"/>
      <c r="BAE39" s="1208"/>
      <c r="BAG39" s="1208"/>
      <c r="BAI39" s="1208"/>
      <c r="BAK39" s="1208"/>
      <c r="BAM39" s="1208"/>
      <c r="BAO39" s="1208"/>
      <c r="BAQ39" s="1208"/>
      <c r="BAS39" s="1208"/>
      <c r="BAU39" s="1208"/>
      <c r="BAW39" s="1208"/>
      <c r="BAY39" s="1208"/>
      <c r="BBA39" s="1208"/>
      <c r="BBC39" s="1208"/>
      <c r="BBE39" s="1208"/>
      <c r="BBG39" s="1208"/>
      <c r="BBI39" s="1208"/>
      <c r="BBK39" s="1208"/>
      <c r="BBM39" s="1208"/>
      <c r="BBO39" s="1208"/>
      <c r="BBQ39" s="1208"/>
      <c r="BBS39" s="1208"/>
      <c r="BBU39" s="1208"/>
      <c r="BBW39" s="1208"/>
      <c r="BBY39" s="1208"/>
      <c r="BCA39" s="1208"/>
      <c r="BCC39" s="1208"/>
      <c r="BCE39" s="1208"/>
      <c r="BCG39" s="1208"/>
      <c r="BCI39" s="1208"/>
      <c r="BCK39" s="1208"/>
      <c r="BCM39" s="1208"/>
      <c r="BCO39" s="1208"/>
      <c r="BCQ39" s="1208"/>
      <c r="BCS39" s="1208"/>
      <c r="BCU39" s="1208"/>
      <c r="BCW39" s="1208"/>
      <c r="BCY39" s="1208"/>
      <c r="BDA39" s="1208"/>
      <c r="BDC39" s="1208"/>
      <c r="BDE39" s="1208"/>
      <c r="BDG39" s="1208"/>
      <c r="BDI39" s="1208"/>
      <c r="BDK39" s="1208"/>
      <c r="BDM39" s="1208"/>
      <c r="BDO39" s="1208"/>
      <c r="BDQ39" s="1208"/>
      <c r="BDS39" s="1208"/>
      <c r="BDU39" s="1208"/>
      <c r="BDW39" s="1208"/>
      <c r="BDY39" s="1208"/>
      <c r="BEA39" s="1208"/>
      <c r="BEC39" s="1208"/>
      <c r="BEE39" s="1208"/>
      <c r="BEG39" s="1208"/>
      <c r="BEI39" s="1208"/>
      <c r="BEK39" s="1208"/>
      <c r="BEM39" s="1208"/>
      <c r="BEO39" s="1208"/>
      <c r="BEQ39" s="1208"/>
      <c r="BES39" s="1208"/>
      <c r="BEU39" s="1208"/>
      <c r="BEW39" s="1208"/>
      <c r="BEY39" s="1208"/>
      <c r="BFA39" s="1208"/>
      <c r="BFC39" s="1208"/>
      <c r="BFE39" s="1208"/>
      <c r="BFG39" s="1208"/>
      <c r="BFI39" s="1208"/>
      <c r="BFK39" s="1208"/>
      <c r="BFM39" s="1208"/>
      <c r="BFO39" s="1208"/>
      <c r="BFQ39" s="1208"/>
      <c r="BFS39" s="1208"/>
      <c r="BFU39" s="1208"/>
      <c r="BFW39" s="1208"/>
      <c r="BFY39" s="1208"/>
      <c r="BGA39" s="1208"/>
      <c r="BGC39" s="1208"/>
      <c r="BGE39" s="1208"/>
      <c r="BGG39" s="1208"/>
      <c r="BGI39" s="1208"/>
      <c r="BGK39" s="1208"/>
      <c r="BGM39" s="1208"/>
      <c r="BGO39" s="1208"/>
      <c r="BGQ39" s="1208"/>
      <c r="BGS39" s="1208"/>
      <c r="BGU39" s="1208"/>
      <c r="BGW39" s="1208"/>
      <c r="BGY39" s="1208"/>
      <c r="BHA39" s="1208"/>
      <c r="BHC39" s="1208"/>
      <c r="BHE39" s="1208"/>
      <c r="BHG39" s="1208"/>
      <c r="BHI39" s="1208"/>
      <c r="BHK39" s="1208"/>
      <c r="BHM39" s="1208"/>
      <c r="BHO39" s="1208"/>
      <c r="BHQ39" s="1208"/>
      <c r="BHS39" s="1208"/>
      <c r="BHU39" s="1208"/>
      <c r="BHW39" s="1208"/>
      <c r="BHY39" s="1208"/>
      <c r="BIA39" s="1208"/>
      <c r="BIC39" s="1208"/>
      <c r="BIE39" s="1208"/>
      <c r="BIG39" s="1208"/>
      <c r="BII39" s="1208"/>
      <c r="BIK39" s="1208"/>
      <c r="BIM39" s="1208"/>
      <c r="BIO39" s="1208"/>
      <c r="BIQ39" s="1208"/>
      <c r="BIS39" s="1208"/>
      <c r="BIU39" s="1208"/>
      <c r="BIW39" s="1208"/>
      <c r="BIY39" s="1208"/>
      <c r="BJA39" s="1208"/>
      <c r="BJC39" s="1208"/>
      <c r="BJE39" s="1208"/>
      <c r="BJG39" s="1208"/>
      <c r="BJI39" s="1208"/>
      <c r="BJK39" s="1208"/>
      <c r="BJM39" s="1208"/>
      <c r="BJO39" s="1208"/>
      <c r="BJQ39" s="1208"/>
      <c r="BJS39" s="1208"/>
      <c r="BJU39" s="1208"/>
      <c r="BJW39" s="1208"/>
      <c r="BJY39" s="1208"/>
      <c r="BKA39" s="1208"/>
      <c r="BKC39" s="1208"/>
      <c r="BKE39" s="1208"/>
      <c r="BKG39" s="1208"/>
      <c r="BKI39" s="1208"/>
      <c r="BKK39" s="1208"/>
      <c r="BKM39" s="1208"/>
      <c r="BKO39" s="1208"/>
      <c r="BKQ39" s="1208"/>
      <c r="BKS39" s="1208"/>
      <c r="BKU39" s="1208"/>
      <c r="BKW39" s="1208"/>
      <c r="BKY39" s="1208"/>
      <c r="BLA39" s="1208"/>
      <c r="BLC39" s="1208"/>
      <c r="BLE39" s="1208"/>
      <c r="BLG39" s="1208"/>
      <c r="BLI39" s="1208"/>
      <c r="BLK39" s="1208"/>
      <c r="BLM39" s="1208"/>
      <c r="BLO39" s="1208"/>
      <c r="BLQ39" s="1208"/>
      <c r="BLS39" s="1208"/>
      <c r="BLU39" s="1208"/>
      <c r="BLW39" s="1208"/>
      <c r="BLY39" s="1208"/>
      <c r="BMA39" s="1208"/>
      <c r="BMC39" s="1208"/>
      <c r="BME39" s="1208"/>
      <c r="BMG39" s="1208"/>
      <c r="BMI39" s="1208"/>
      <c r="BMK39" s="1208"/>
      <c r="BMM39" s="1208"/>
      <c r="BMO39" s="1208"/>
      <c r="BMQ39" s="1208"/>
      <c r="BMS39" s="1208"/>
      <c r="BMU39" s="1208"/>
      <c r="BMW39" s="1208"/>
      <c r="BMY39" s="1208"/>
      <c r="BNA39" s="1208"/>
      <c r="BNC39" s="1208"/>
      <c r="BNE39" s="1208"/>
      <c r="BNG39" s="1208"/>
      <c r="BNI39" s="1208"/>
      <c r="BNK39" s="1208"/>
      <c r="BNM39" s="1208"/>
      <c r="BNO39" s="1208"/>
      <c r="BNQ39" s="1208"/>
      <c r="BNS39" s="1208"/>
      <c r="BNU39" s="1208"/>
      <c r="BNW39" s="1208"/>
      <c r="BNY39" s="1208"/>
      <c r="BOA39" s="1208"/>
      <c r="BOC39" s="1208"/>
      <c r="BOE39" s="1208"/>
      <c r="BOG39" s="1208"/>
      <c r="BOI39" s="1208"/>
      <c r="BOK39" s="1208"/>
      <c r="BOM39" s="1208"/>
      <c r="BOO39" s="1208"/>
      <c r="BOQ39" s="1208"/>
      <c r="BOS39" s="1208"/>
      <c r="BOU39" s="1208"/>
      <c r="BOW39" s="1208"/>
      <c r="BOY39" s="1208"/>
      <c r="BPA39" s="1208"/>
      <c r="BPC39" s="1208"/>
      <c r="BPE39" s="1208"/>
      <c r="BPG39" s="1208"/>
      <c r="BPI39" s="1208"/>
      <c r="BPK39" s="1208"/>
      <c r="BPM39" s="1208"/>
      <c r="BPO39" s="1208"/>
      <c r="BPQ39" s="1208"/>
      <c r="BPS39" s="1208"/>
      <c r="BPU39" s="1208"/>
      <c r="BPW39" s="1208"/>
      <c r="BPY39" s="1208"/>
      <c r="BQA39" s="1208"/>
      <c r="BQC39" s="1208"/>
      <c r="BQE39" s="1208"/>
      <c r="BQG39" s="1208"/>
      <c r="BQI39" s="1208"/>
      <c r="BQK39" s="1208"/>
      <c r="BQM39" s="1208"/>
      <c r="BQO39" s="1208"/>
      <c r="BQQ39" s="1208"/>
      <c r="BQS39" s="1208"/>
      <c r="BQU39" s="1208"/>
      <c r="BQW39" s="1208"/>
      <c r="BQY39" s="1208"/>
      <c r="BRA39" s="1208"/>
      <c r="BRC39" s="1208"/>
      <c r="BRE39" s="1208"/>
      <c r="BRG39" s="1208"/>
      <c r="BRI39" s="1208"/>
      <c r="BRK39" s="1208"/>
      <c r="BRM39" s="1208"/>
      <c r="BRO39" s="1208"/>
      <c r="BRQ39" s="1208"/>
      <c r="BRS39" s="1208"/>
      <c r="BRU39" s="1208"/>
      <c r="BRW39" s="1208"/>
      <c r="BRY39" s="1208"/>
      <c r="BSA39" s="1208"/>
      <c r="BSC39" s="1208"/>
      <c r="BSE39" s="1208"/>
      <c r="BSG39" s="1208"/>
      <c r="BSI39" s="1208"/>
      <c r="BSK39" s="1208"/>
      <c r="BSM39" s="1208"/>
      <c r="BSO39" s="1208"/>
      <c r="BSQ39" s="1208"/>
      <c r="BSS39" s="1208"/>
      <c r="BSU39" s="1208"/>
      <c r="BSW39" s="1208"/>
      <c r="BSY39" s="1208"/>
      <c r="BTA39" s="1208"/>
      <c r="BTC39" s="1208"/>
      <c r="BTE39" s="1208"/>
      <c r="BTG39" s="1208"/>
      <c r="BTI39" s="1208"/>
      <c r="BTK39" s="1208"/>
      <c r="BTM39" s="1208"/>
      <c r="BTO39" s="1208"/>
      <c r="BTQ39" s="1208"/>
      <c r="BTS39" s="1208"/>
      <c r="BTU39" s="1208"/>
      <c r="BTW39" s="1208"/>
      <c r="BTY39" s="1208"/>
      <c r="BUA39" s="1208"/>
      <c r="BUC39" s="1208"/>
      <c r="BUE39" s="1208"/>
      <c r="BUG39" s="1208"/>
      <c r="BUI39" s="1208"/>
      <c r="BUK39" s="1208"/>
      <c r="BUM39" s="1208"/>
      <c r="BUO39" s="1208"/>
      <c r="BUQ39" s="1208"/>
      <c r="BUS39" s="1208"/>
      <c r="BUU39" s="1208"/>
      <c r="BUW39" s="1208"/>
      <c r="BUY39" s="1208"/>
      <c r="BVA39" s="1208"/>
      <c r="BVC39" s="1208"/>
      <c r="BVE39" s="1208"/>
      <c r="BVG39" s="1208"/>
      <c r="BVI39" s="1208"/>
      <c r="BVK39" s="1208"/>
      <c r="BVM39" s="1208"/>
      <c r="BVO39" s="1208"/>
      <c r="BVQ39" s="1208"/>
      <c r="BVS39" s="1208"/>
      <c r="BVU39" s="1208"/>
      <c r="BVW39" s="1208"/>
      <c r="BVY39" s="1208"/>
      <c r="BWA39" s="1208"/>
      <c r="BWC39" s="1208"/>
      <c r="BWE39" s="1208"/>
      <c r="BWG39" s="1208"/>
      <c r="BWI39" s="1208"/>
      <c r="BWK39" s="1208"/>
      <c r="BWM39" s="1208"/>
      <c r="BWO39" s="1208"/>
      <c r="BWQ39" s="1208"/>
      <c r="BWS39" s="1208"/>
      <c r="BWU39" s="1208"/>
      <c r="BWW39" s="1208"/>
      <c r="BWY39" s="1208"/>
      <c r="BXA39" s="1208"/>
      <c r="BXC39" s="1208"/>
      <c r="BXE39" s="1208"/>
      <c r="BXG39" s="1208"/>
      <c r="BXI39" s="1208"/>
      <c r="BXK39" s="1208"/>
      <c r="BXM39" s="1208"/>
      <c r="BXO39" s="1208"/>
      <c r="BXQ39" s="1208"/>
      <c r="BXS39" s="1208"/>
      <c r="BXU39" s="1208"/>
      <c r="BXW39" s="1208"/>
      <c r="BXY39" s="1208"/>
      <c r="BYA39" s="1208"/>
      <c r="BYC39" s="1208"/>
      <c r="BYE39" s="1208"/>
      <c r="BYG39" s="1208"/>
      <c r="BYI39" s="1208"/>
      <c r="BYK39" s="1208"/>
      <c r="BYM39" s="1208"/>
      <c r="BYO39" s="1208"/>
      <c r="BYQ39" s="1208"/>
      <c r="BYS39" s="1208"/>
      <c r="BYU39" s="1208"/>
      <c r="BYW39" s="1208"/>
      <c r="BYY39" s="1208"/>
      <c r="BZA39" s="1208"/>
      <c r="BZC39" s="1208"/>
      <c r="BZE39" s="1208"/>
      <c r="BZG39" s="1208"/>
      <c r="BZI39" s="1208"/>
      <c r="BZK39" s="1208"/>
      <c r="BZM39" s="1208"/>
      <c r="BZO39" s="1208"/>
      <c r="BZQ39" s="1208"/>
      <c r="BZS39" s="1208"/>
      <c r="BZU39" s="1208"/>
      <c r="BZW39" s="1208"/>
      <c r="BZY39" s="1208"/>
      <c r="CAA39" s="1208"/>
      <c r="CAC39" s="1208"/>
      <c r="CAE39" s="1208"/>
      <c r="CAG39" s="1208"/>
      <c r="CAI39" s="1208"/>
      <c r="CAK39" s="1208"/>
      <c r="CAM39" s="1208"/>
      <c r="CAO39" s="1208"/>
      <c r="CAQ39" s="1208"/>
      <c r="CAS39" s="1208"/>
      <c r="CAU39" s="1208"/>
      <c r="CAW39" s="1208"/>
      <c r="CAY39" s="1208"/>
      <c r="CBA39" s="1208"/>
      <c r="CBC39" s="1208"/>
      <c r="CBE39" s="1208"/>
      <c r="CBG39" s="1208"/>
      <c r="CBI39" s="1208"/>
      <c r="CBK39" s="1208"/>
      <c r="CBM39" s="1208"/>
      <c r="CBO39" s="1208"/>
      <c r="CBQ39" s="1208"/>
      <c r="CBS39" s="1208"/>
      <c r="CBU39" s="1208"/>
      <c r="CBW39" s="1208"/>
      <c r="CBY39" s="1208"/>
      <c r="CCA39" s="1208"/>
      <c r="CCC39" s="1208"/>
      <c r="CCE39" s="1208"/>
      <c r="CCG39" s="1208"/>
      <c r="CCI39" s="1208"/>
      <c r="CCK39" s="1208"/>
      <c r="CCM39" s="1208"/>
      <c r="CCO39" s="1208"/>
      <c r="CCQ39" s="1208"/>
      <c r="CCS39" s="1208"/>
      <c r="CCU39" s="1208"/>
      <c r="CCW39" s="1208"/>
      <c r="CCY39" s="1208"/>
      <c r="CDA39" s="1208"/>
      <c r="CDC39" s="1208"/>
      <c r="CDE39" s="1208"/>
      <c r="CDG39" s="1208"/>
      <c r="CDI39" s="1208"/>
      <c r="CDK39" s="1208"/>
      <c r="CDM39" s="1208"/>
      <c r="CDO39" s="1208"/>
      <c r="CDQ39" s="1208"/>
      <c r="CDS39" s="1208"/>
      <c r="CDU39" s="1208"/>
      <c r="CDW39" s="1208"/>
      <c r="CDY39" s="1208"/>
      <c r="CEA39" s="1208"/>
      <c r="CEC39" s="1208"/>
      <c r="CEE39" s="1208"/>
      <c r="CEG39" s="1208"/>
      <c r="CEI39" s="1208"/>
      <c r="CEK39" s="1208"/>
      <c r="CEM39" s="1208"/>
      <c r="CEO39" s="1208"/>
      <c r="CEQ39" s="1208"/>
      <c r="CES39" s="1208"/>
      <c r="CEU39" s="1208"/>
      <c r="CEW39" s="1208"/>
      <c r="CEY39" s="1208"/>
      <c r="CFA39" s="1208"/>
      <c r="CFC39" s="1208"/>
      <c r="CFE39" s="1208"/>
      <c r="CFG39" s="1208"/>
      <c r="CFI39" s="1208"/>
      <c r="CFK39" s="1208"/>
      <c r="CFM39" s="1208"/>
      <c r="CFO39" s="1208"/>
      <c r="CFQ39" s="1208"/>
      <c r="CFS39" s="1208"/>
      <c r="CFU39" s="1208"/>
      <c r="CFW39" s="1208"/>
      <c r="CFY39" s="1208"/>
      <c r="CGA39" s="1208"/>
      <c r="CGC39" s="1208"/>
      <c r="CGE39" s="1208"/>
      <c r="CGG39" s="1208"/>
      <c r="CGI39" s="1208"/>
      <c r="CGK39" s="1208"/>
      <c r="CGM39" s="1208"/>
      <c r="CGO39" s="1208"/>
      <c r="CGQ39" s="1208"/>
      <c r="CGS39" s="1208"/>
      <c r="CGU39" s="1208"/>
      <c r="CGW39" s="1208"/>
      <c r="CGY39" s="1208"/>
      <c r="CHA39" s="1208"/>
      <c r="CHC39" s="1208"/>
      <c r="CHE39" s="1208"/>
      <c r="CHG39" s="1208"/>
      <c r="CHI39" s="1208"/>
      <c r="CHK39" s="1208"/>
      <c r="CHM39" s="1208"/>
      <c r="CHO39" s="1208"/>
      <c r="CHQ39" s="1208"/>
      <c r="CHS39" s="1208"/>
      <c r="CHU39" s="1208"/>
      <c r="CHW39" s="1208"/>
      <c r="CHY39" s="1208"/>
      <c r="CIA39" s="1208"/>
      <c r="CIC39" s="1208"/>
      <c r="CIE39" s="1208"/>
      <c r="CIG39" s="1208"/>
      <c r="CII39" s="1208"/>
      <c r="CIK39" s="1208"/>
      <c r="CIM39" s="1208"/>
      <c r="CIO39" s="1208"/>
      <c r="CIQ39" s="1208"/>
      <c r="CIS39" s="1208"/>
      <c r="CIU39" s="1208"/>
      <c r="CIW39" s="1208"/>
      <c r="CIY39" s="1208"/>
      <c r="CJA39" s="1208"/>
      <c r="CJC39" s="1208"/>
      <c r="CJE39" s="1208"/>
      <c r="CJG39" s="1208"/>
      <c r="CJI39" s="1208"/>
      <c r="CJK39" s="1208"/>
      <c r="CJM39" s="1208"/>
      <c r="CJO39" s="1208"/>
      <c r="CJQ39" s="1208"/>
      <c r="CJS39" s="1208"/>
      <c r="CJU39" s="1208"/>
      <c r="CJW39" s="1208"/>
      <c r="CJY39" s="1208"/>
      <c r="CKA39" s="1208"/>
      <c r="CKC39" s="1208"/>
      <c r="CKE39" s="1208"/>
      <c r="CKG39" s="1208"/>
      <c r="CKI39" s="1208"/>
      <c r="CKK39" s="1208"/>
      <c r="CKM39" s="1208"/>
      <c r="CKO39" s="1208"/>
      <c r="CKQ39" s="1208"/>
      <c r="CKS39" s="1208"/>
      <c r="CKU39" s="1208"/>
      <c r="CKW39" s="1208"/>
      <c r="CKY39" s="1208"/>
      <c r="CLA39" s="1208"/>
      <c r="CLC39" s="1208"/>
      <c r="CLE39" s="1208"/>
      <c r="CLG39" s="1208"/>
      <c r="CLI39" s="1208"/>
      <c r="CLK39" s="1208"/>
      <c r="CLM39" s="1208"/>
      <c r="CLO39" s="1208"/>
      <c r="CLQ39" s="1208"/>
      <c r="CLS39" s="1208"/>
      <c r="CLU39" s="1208"/>
      <c r="CLW39" s="1208"/>
      <c r="CLY39" s="1208"/>
      <c r="CMA39" s="1208"/>
      <c r="CMC39" s="1208"/>
      <c r="CME39" s="1208"/>
      <c r="CMG39" s="1208"/>
      <c r="CMI39" s="1208"/>
      <c r="CMK39" s="1208"/>
      <c r="CMM39" s="1208"/>
      <c r="CMO39" s="1208"/>
      <c r="CMQ39" s="1208"/>
      <c r="CMS39" s="1208"/>
      <c r="CMU39" s="1208"/>
      <c r="CMW39" s="1208"/>
      <c r="CMY39" s="1208"/>
      <c r="CNA39" s="1208"/>
      <c r="CNC39" s="1208"/>
      <c r="CNE39" s="1208"/>
      <c r="CNG39" s="1208"/>
      <c r="CNI39" s="1208"/>
      <c r="CNK39" s="1208"/>
      <c r="CNM39" s="1208"/>
      <c r="CNO39" s="1208"/>
      <c r="CNQ39" s="1208"/>
      <c r="CNS39" s="1208"/>
      <c r="CNU39" s="1208"/>
      <c r="CNW39" s="1208"/>
      <c r="CNY39" s="1208"/>
      <c r="COA39" s="1208"/>
      <c r="COC39" s="1208"/>
      <c r="COE39" s="1208"/>
      <c r="COG39" s="1208"/>
      <c r="COI39" s="1208"/>
      <c r="COK39" s="1208"/>
      <c r="COM39" s="1208"/>
      <c r="COO39" s="1208"/>
      <c r="COQ39" s="1208"/>
      <c r="COS39" s="1208"/>
      <c r="COU39" s="1208"/>
      <c r="COW39" s="1208"/>
      <c r="COY39" s="1208"/>
      <c r="CPA39" s="1208"/>
      <c r="CPC39" s="1208"/>
      <c r="CPE39" s="1208"/>
      <c r="CPG39" s="1208"/>
      <c r="CPI39" s="1208"/>
      <c r="CPK39" s="1208"/>
      <c r="CPM39" s="1208"/>
      <c r="CPO39" s="1208"/>
      <c r="CPQ39" s="1208"/>
      <c r="CPS39" s="1208"/>
      <c r="CPU39" s="1208"/>
      <c r="CPW39" s="1208"/>
      <c r="CPY39" s="1208"/>
      <c r="CQA39" s="1208"/>
      <c r="CQC39" s="1208"/>
      <c r="CQE39" s="1208"/>
      <c r="CQG39" s="1208"/>
      <c r="CQI39" s="1208"/>
      <c r="CQK39" s="1208"/>
      <c r="CQM39" s="1208"/>
      <c r="CQO39" s="1208"/>
      <c r="CQQ39" s="1208"/>
      <c r="CQS39" s="1208"/>
      <c r="CQU39" s="1208"/>
      <c r="CQW39" s="1208"/>
      <c r="CQY39" s="1208"/>
      <c r="CRA39" s="1208"/>
      <c r="CRC39" s="1208"/>
      <c r="CRE39" s="1208"/>
      <c r="CRG39" s="1208"/>
      <c r="CRI39" s="1208"/>
      <c r="CRK39" s="1208"/>
      <c r="CRM39" s="1208"/>
      <c r="CRO39" s="1208"/>
      <c r="CRQ39" s="1208"/>
      <c r="CRS39" s="1208"/>
      <c r="CRU39" s="1208"/>
      <c r="CRW39" s="1208"/>
      <c r="CRY39" s="1208"/>
      <c r="CSA39" s="1208"/>
      <c r="CSC39" s="1208"/>
      <c r="CSE39" s="1208"/>
      <c r="CSG39" s="1208"/>
      <c r="CSI39" s="1208"/>
      <c r="CSK39" s="1208"/>
      <c r="CSM39" s="1208"/>
      <c r="CSO39" s="1208"/>
      <c r="CSQ39" s="1208"/>
      <c r="CSS39" s="1208"/>
      <c r="CSU39" s="1208"/>
      <c r="CSW39" s="1208"/>
      <c r="CSY39" s="1208"/>
      <c r="CTA39" s="1208"/>
      <c r="CTC39" s="1208"/>
      <c r="CTE39" s="1208"/>
      <c r="CTG39" s="1208"/>
      <c r="CTI39" s="1208"/>
      <c r="CTK39" s="1208"/>
      <c r="CTM39" s="1208"/>
      <c r="CTO39" s="1208"/>
      <c r="CTQ39" s="1208"/>
      <c r="CTS39" s="1208"/>
      <c r="CTU39" s="1208"/>
      <c r="CTW39" s="1208"/>
      <c r="CTY39" s="1208"/>
      <c r="CUA39" s="1208"/>
      <c r="CUC39" s="1208"/>
      <c r="CUE39" s="1208"/>
      <c r="CUG39" s="1208"/>
      <c r="CUI39" s="1208"/>
      <c r="CUK39" s="1208"/>
      <c r="CUM39" s="1208"/>
      <c r="CUO39" s="1208"/>
      <c r="CUQ39" s="1208"/>
      <c r="CUS39" s="1208"/>
      <c r="CUU39" s="1208"/>
      <c r="CUW39" s="1208"/>
      <c r="CUY39" s="1208"/>
      <c r="CVA39" s="1208"/>
      <c r="CVC39" s="1208"/>
      <c r="CVE39" s="1208"/>
      <c r="CVG39" s="1208"/>
      <c r="CVI39" s="1208"/>
      <c r="CVK39" s="1208"/>
      <c r="CVM39" s="1208"/>
      <c r="CVO39" s="1208"/>
      <c r="CVQ39" s="1208"/>
      <c r="CVS39" s="1208"/>
      <c r="CVU39" s="1208"/>
      <c r="CVW39" s="1208"/>
      <c r="CVY39" s="1208"/>
      <c r="CWA39" s="1208"/>
      <c r="CWC39" s="1208"/>
      <c r="CWE39" s="1208"/>
      <c r="CWG39" s="1208"/>
      <c r="CWI39" s="1208"/>
      <c r="CWK39" s="1208"/>
      <c r="CWM39" s="1208"/>
      <c r="CWO39" s="1208"/>
      <c r="CWQ39" s="1208"/>
      <c r="CWS39" s="1208"/>
      <c r="CWU39" s="1208"/>
      <c r="CWW39" s="1208"/>
      <c r="CWY39" s="1208"/>
      <c r="CXA39" s="1208"/>
      <c r="CXC39" s="1208"/>
      <c r="CXE39" s="1208"/>
      <c r="CXG39" s="1208"/>
      <c r="CXI39" s="1208"/>
      <c r="CXK39" s="1208"/>
      <c r="CXM39" s="1208"/>
      <c r="CXO39" s="1208"/>
      <c r="CXQ39" s="1208"/>
      <c r="CXS39" s="1208"/>
      <c r="CXU39" s="1208"/>
      <c r="CXW39" s="1208"/>
      <c r="CXY39" s="1208"/>
      <c r="CYA39" s="1208"/>
      <c r="CYC39" s="1208"/>
      <c r="CYE39" s="1208"/>
      <c r="CYG39" s="1208"/>
      <c r="CYI39" s="1208"/>
      <c r="CYK39" s="1208"/>
      <c r="CYM39" s="1208"/>
      <c r="CYO39" s="1208"/>
      <c r="CYQ39" s="1208"/>
      <c r="CYS39" s="1208"/>
      <c r="CYU39" s="1208"/>
      <c r="CYW39" s="1208"/>
      <c r="CYY39" s="1208"/>
      <c r="CZA39" s="1208"/>
      <c r="CZC39" s="1208"/>
      <c r="CZE39" s="1208"/>
      <c r="CZG39" s="1208"/>
      <c r="CZI39" s="1208"/>
      <c r="CZK39" s="1208"/>
      <c r="CZM39" s="1208"/>
      <c r="CZO39" s="1208"/>
      <c r="CZQ39" s="1208"/>
      <c r="CZS39" s="1208"/>
      <c r="CZU39" s="1208"/>
      <c r="CZW39" s="1208"/>
      <c r="CZY39" s="1208"/>
      <c r="DAA39" s="1208"/>
      <c r="DAC39" s="1208"/>
      <c r="DAE39" s="1208"/>
      <c r="DAG39" s="1208"/>
      <c r="DAI39" s="1208"/>
      <c r="DAK39" s="1208"/>
      <c r="DAM39" s="1208"/>
      <c r="DAO39" s="1208"/>
      <c r="DAQ39" s="1208"/>
      <c r="DAS39" s="1208"/>
      <c r="DAU39" s="1208"/>
      <c r="DAW39" s="1208"/>
      <c r="DAY39" s="1208"/>
      <c r="DBA39" s="1208"/>
      <c r="DBC39" s="1208"/>
      <c r="DBE39" s="1208"/>
      <c r="DBG39" s="1208"/>
      <c r="DBI39" s="1208"/>
      <c r="DBK39" s="1208"/>
      <c r="DBM39" s="1208"/>
      <c r="DBO39" s="1208"/>
      <c r="DBQ39" s="1208"/>
      <c r="DBS39" s="1208"/>
      <c r="DBU39" s="1208"/>
      <c r="DBW39" s="1208"/>
      <c r="DBY39" s="1208"/>
      <c r="DCA39" s="1208"/>
      <c r="DCC39" s="1208"/>
      <c r="DCE39" s="1208"/>
      <c r="DCG39" s="1208"/>
      <c r="DCI39" s="1208"/>
      <c r="DCK39" s="1208"/>
      <c r="DCM39" s="1208"/>
      <c r="DCO39" s="1208"/>
      <c r="DCQ39" s="1208"/>
      <c r="DCS39" s="1208"/>
      <c r="DCU39" s="1208"/>
      <c r="DCW39" s="1208"/>
      <c r="DCY39" s="1208"/>
      <c r="DDA39" s="1208"/>
      <c r="DDC39" s="1208"/>
      <c r="DDE39" s="1208"/>
      <c r="DDG39" s="1208"/>
      <c r="DDI39" s="1208"/>
      <c r="DDK39" s="1208"/>
      <c r="DDM39" s="1208"/>
      <c r="DDO39" s="1208"/>
      <c r="DDQ39" s="1208"/>
      <c r="DDS39" s="1208"/>
      <c r="DDU39" s="1208"/>
      <c r="DDW39" s="1208"/>
      <c r="DDY39" s="1208"/>
      <c r="DEA39" s="1208"/>
      <c r="DEC39" s="1208"/>
      <c r="DEE39" s="1208"/>
      <c r="DEG39" s="1208"/>
      <c r="DEI39" s="1208"/>
      <c r="DEK39" s="1208"/>
      <c r="DEM39" s="1208"/>
      <c r="DEO39" s="1208"/>
      <c r="DEQ39" s="1208"/>
      <c r="DES39" s="1208"/>
      <c r="DEU39" s="1208"/>
      <c r="DEW39" s="1208"/>
      <c r="DEY39" s="1208"/>
      <c r="DFA39" s="1208"/>
      <c r="DFC39" s="1208"/>
      <c r="DFE39" s="1208"/>
      <c r="DFG39" s="1208"/>
      <c r="DFI39" s="1208"/>
      <c r="DFK39" s="1208"/>
      <c r="DFM39" s="1208"/>
      <c r="DFO39" s="1208"/>
      <c r="DFQ39" s="1208"/>
      <c r="DFS39" s="1208"/>
      <c r="DFU39" s="1208"/>
      <c r="DFW39" s="1208"/>
      <c r="DFY39" s="1208"/>
      <c r="DGA39" s="1208"/>
      <c r="DGC39" s="1208"/>
      <c r="DGE39" s="1208"/>
      <c r="DGG39" s="1208"/>
      <c r="DGI39" s="1208"/>
      <c r="DGK39" s="1208"/>
      <c r="DGM39" s="1208"/>
      <c r="DGO39" s="1208"/>
      <c r="DGQ39" s="1208"/>
      <c r="DGS39" s="1208"/>
      <c r="DGU39" s="1208"/>
      <c r="DGW39" s="1208"/>
      <c r="DGY39" s="1208"/>
      <c r="DHA39" s="1208"/>
      <c r="DHC39" s="1208"/>
      <c r="DHE39" s="1208"/>
      <c r="DHG39" s="1208"/>
      <c r="DHI39" s="1208"/>
      <c r="DHK39" s="1208"/>
      <c r="DHM39" s="1208"/>
      <c r="DHO39" s="1208"/>
      <c r="DHQ39" s="1208"/>
      <c r="DHS39" s="1208"/>
      <c r="DHU39" s="1208"/>
      <c r="DHW39" s="1208"/>
      <c r="DHY39" s="1208"/>
      <c r="DIA39" s="1208"/>
      <c r="DIC39" s="1208"/>
      <c r="DIE39" s="1208"/>
      <c r="DIG39" s="1208"/>
      <c r="DII39" s="1208"/>
      <c r="DIK39" s="1208"/>
      <c r="DIM39" s="1208"/>
      <c r="DIO39" s="1208"/>
      <c r="DIQ39" s="1208"/>
      <c r="DIS39" s="1208"/>
      <c r="DIU39" s="1208"/>
      <c r="DIW39" s="1208"/>
      <c r="DIY39" s="1208"/>
      <c r="DJA39" s="1208"/>
      <c r="DJC39" s="1208"/>
      <c r="DJE39" s="1208"/>
      <c r="DJG39" s="1208"/>
      <c r="DJI39" s="1208"/>
      <c r="DJK39" s="1208"/>
      <c r="DJM39" s="1208"/>
      <c r="DJO39" s="1208"/>
      <c r="DJQ39" s="1208"/>
      <c r="DJS39" s="1208"/>
      <c r="DJU39" s="1208"/>
      <c r="DJW39" s="1208"/>
      <c r="DJY39" s="1208"/>
      <c r="DKA39" s="1208"/>
      <c r="DKC39" s="1208"/>
      <c r="DKE39" s="1208"/>
      <c r="DKG39" s="1208"/>
      <c r="DKI39" s="1208"/>
      <c r="DKK39" s="1208"/>
      <c r="DKM39" s="1208"/>
      <c r="DKO39" s="1208"/>
      <c r="DKQ39" s="1208"/>
      <c r="DKS39" s="1208"/>
      <c r="DKU39" s="1208"/>
      <c r="DKW39" s="1208"/>
      <c r="DKY39" s="1208"/>
      <c r="DLA39" s="1208"/>
      <c r="DLC39" s="1208"/>
      <c r="DLE39" s="1208"/>
      <c r="DLG39" s="1208"/>
      <c r="DLI39" s="1208"/>
      <c r="DLK39" s="1208"/>
      <c r="DLM39" s="1208"/>
      <c r="DLO39" s="1208"/>
      <c r="DLQ39" s="1208"/>
      <c r="DLS39" s="1208"/>
      <c r="DLU39" s="1208"/>
      <c r="DLW39" s="1208"/>
      <c r="DLY39" s="1208"/>
      <c r="DMA39" s="1208"/>
      <c r="DMC39" s="1208"/>
      <c r="DME39" s="1208"/>
      <c r="DMG39" s="1208"/>
      <c r="DMI39" s="1208"/>
      <c r="DMK39" s="1208"/>
      <c r="DMM39" s="1208"/>
      <c r="DMO39" s="1208"/>
      <c r="DMQ39" s="1208"/>
      <c r="DMS39" s="1208"/>
      <c r="DMU39" s="1208"/>
      <c r="DMW39" s="1208"/>
      <c r="DMY39" s="1208"/>
      <c r="DNA39" s="1208"/>
      <c r="DNC39" s="1208"/>
      <c r="DNE39" s="1208"/>
      <c r="DNG39" s="1208"/>
      <c r="DNI39" s="1208"/>
      <c r="DNK39" s="1208"/>
      <c r="DNM39" s="1208"/>
      <c r="DNO39" s="1208"/>
      <c r="DNQ39" s="1208"/>
      <c r="DNS39" s="1208"/>
      <c r="DNU39" s="1208"/>
      <c r="DNW39" s="1208"/>
      <c r="DNY39" s="1208"/>
      <c r="DOA39" s="1208"/>
      <c r="DOC39" s="1208"/>
      <c r="DOE39" s="1208"/>
      <c r="DOG39" s="1208"/>
      <c r="DOI39" s="1208"/>
      <c r="DOK39" s="1208"/>
      <c r="DOM39" s="1208"/>
      <c r="DOO39" s="1208"/>
      <c r="DOQ39" s="1208"/>
      <c r="DOS39" s="1208"/>
      <c r="DOU39" s="1208"/>
      <c r="DOW39" s="1208"/>
      <c r="DOY39" s="1208"/>
      <c r="DPA39" s="1208"/>
      <c r="DPC39" s="1208"/>
      <c r="DPE39" s="1208"/>
      <c r="DPG39" s="1208"/>
      <c r="DPI39" s="1208"/>
      <c r="DPK39" s="1208"/>
      <c r="DPM39" s="1208"/>
      <c r="DPO39" s="1208"/>
      <c r="DPQ39" s="1208"/>
      <c r="DPS39" s="1208"/>
      <c r="DPU39" s="1208"/>
      <c r="DPW39" s="1208"/>
      <c r="DPY39" s="1208"/>
      <c r="DQA39" s="1208"/>
      <c r="DQC39" s="1208"/>
      <c r="DQE39" s="1208"/>
      <c r="DQG39" s="1208"/>
      <c r="DQI39" s="1208"/>
      <c r="DQK39" s="1208"/>
      <c r="DQM39" s="1208"/>
      <c r="DQO39" s="1208"/>
      <c r="DQQ39" s="1208"/>
      <c r="DQS39" s="1208"/>
      <c r="DQU39" s="1208"/>
      <c r="DQW39" s="1208"/>
      <c r="DQY39" s="1208"/>
      <c r="DRA39" s="1208"/>
      <c r="DRC39" s="1208"/>
      <c r="DRE39" s="1208"/>
      <c r="DRG39" s="1208"/>
      <c r="DRI39" s="1208"/>
      <c r="DRK39" s="1208"/>
      <c r="DRM39" s="1208"/>
      <c r="DRO39" s="1208"/>
      <c r="DRQ39" s="1208"/>
      <c r="DRS39" s="1208"/>
      <c r="DRU39" s="1208"/>
      <c r="DRW39" s="1208"/>
      <c r="DRY39" s="1208"/>
      <c r="DSA39" s="1208"/>
      <c r="DSC39" s="1208"/>
      <c r="DSE39" s="1208"/>
      <c r="DSG39" s="1208"/>
      <c r="DSI39" s="1208"/>
      <c r="DSK39" s="1208"/>
      <c r="DSM39" s="1208"/>
      <c r="DSO39" s="1208"/>
      <c r="DSQ39" s="1208"/>
      <c r="DSS39" s="1208"/>
      <c r="DSU39" s="1208"/>
      <c r="DSW39" s="1208"/>
      <c r="DSY39" s="1208"/>
      <c r="DTA39" s="1208"/>
      <c r="DTC39" s="1208"/>
      <c r="DTE39" s="1208"/>
      <c r="DTG39" s="1208"/>
      <c r="DTI39" s="1208"/>
      <c r="DTK39" s="1208"/>
      <c r="DTM39" s="1208"/>
      <c r="DTO39" s="1208"/>
      <c r="DTQ39" s="1208"/>
      <c r="DTS39" s="1208"/>
      <c r="DTU39" s="1208"/>
      <c r="DTW39" s="1208"/>
      <c r="DTY39" s="1208"/>
      <c r="DUA39" s="1208"/>
      <c r="DUC39" s="1208"/>
      <c r="DUE39" s="1208"/>
      <c r="DUG39" s="1208"/>
      <c r="DUI39" s="1208"/>
      <c r="DUK39" s="1208"/>
      <c r="DUM39" s="1208"/>
      <c r="DUO39" s="1208"/>
      <c r="DUQ39" s="1208"/>
      <c r="DUS39" s="1208"/>
      <c r="DUU39" s="1208"/>
      <c r="DUW39" s="1208"/>
      <c r="DUY39" s="1208"/>
      <c r="DVA39" s="1208"/>
      <c r="DVC39" s="1208"/>
      <c r="DVE39" s="1208"/>
      <c r="DVG39" s="1208"/>
      <c r="DVI39" s="1208"/>
      <c r="DVK39" s="1208"/>
      <c r="DVM39" s="1208"/>
      <c r="DVO39" s="1208"/>
      <c r="DVQ39" s="1208"/>
      <c r="DVS39" s="1208"/>
      <c r="DVU39" s="1208"/>
      <c r="DVW39" s="1208"/>
      <c r="DVY39" s="1208"/>
      <c r="DWA39" s="1208"/>
      <c r="DWC39" s="1208"/>
      <c r="DWE39" s="1208"/>
      <c r="DWG39" s="1208"/>
      <c r="DWI39" s="1208"/>
      <c r="DWK39" s="1208"/>
      <c r="DWM39" s="1208"/>
      <c r="DWO39" s="1208"/>
      <c r="DWQ39" s="1208"/>
      <c r="DWS39" s="1208"/>
      <c r="DWU39" s="1208"/>
      <c r="DWW39" s="1208"/>
      <c r="DWY39" s="1208"/>
      <c r="DXA39" s="1208"/>
      <c r="DXC39" s="1208"/>
      <c r="DXE39" s="1208"/>
      <c r="DXG39" s="1208"/>
      <c r="DXI39" s="1208"/>
      <c r="DXK39" s="1208"/>
      <c r="DXM39" s="1208"/>
      <c r="DXO39" s="1208"/>
      <c r="DXQ39" s="1208"/>
      <c r="DXS39" s="1208"/>
      <c r="DXU39" s="1208"/>
      <c r="DXW39" s="1208"/>
      <c r="DXY39" s="1208"/>
      <c r="DYA39" s="1208"/>
      <c r="DYC39" s="1208"/>
      <c r="DYE39" s="1208"/>
      <c r="DYG39" s="1208"/>
      <c r="DYI39" s="1208"/>
      <c r="DYK39" s="1208"/>
      <c r="DYM39" s="1208"/>
      <c r="DYO39" s="1208"/>
      <c r="DYQ39" s="1208"/>
      <c r="DYS39" s="1208"/>
      <c r="DYU39" s="1208"/>
      <c r="DYW39" s="1208"/>
      <c r="DYY39" s="1208"/>
      <c r="DZA39" s="1208"/>
      <c r="DZC39" s="1208"/>
      <c r="DZE39" s="1208"/>
      <c r="DZG39" s="1208"/>
      <c r="DZI39" s="1208"/>
      <c r="DZK39" s="1208"/>
      <c r="DZM39" s="1208"/>
      <c r="DZO39" s="1208"/>
      <c r="DZQ39" s="1208"/>
      <c r="DZS39" s="1208"/>
      <c r="DZU39" s="1208"/>
      <c r="DZW39" s="1208"/>
      <c r="DZY39" s="1208"/>
      <c r="EAA39" s="1208"/>
      <c r="EAC39" s="1208"/>
      <c r="EAE39" s="1208"/>
      <c r="EAG39" s="1208"/>
      <c r="EAI39" s="1208"/>
      <c r="EAK39" s="1208"/>
      <c r="EAM39" s="1208"/>
      <c r="EAO39" s="1208"/>
      <c r="EAQ39" s="1208"/>
      <c r="EAS39" s="1208"/>
      <c r="EAU39" s="1208"/>
      <c r="EAW39" s="1208"/>
      <c r="EAY39" s="1208"/>
      <c r="EBA39" s="1208"/>
      <c r="EBC39" s="1208"/>
      <c r="EBE39" s="1208"/>
      <c r="EBG39" s="1208"/>
      <c r="EBI39" s="1208"/>
      <c r="EBK39" s="1208"/>
      <c r="EBM39" s="1208"/>
      <c r="EBO39" s="1208"/>
      <c r="EBQ39" s="1208"/>
      <c r="EBS39" s="1208"/>
      <c r="EBU39" s="1208"/>
      <c r="EBW39" s="1208"/>
      <c r="EBY39" s="1208"/>
      <c r="ECA39" s="1208"/>
      <c r="ECC39" s="1208"/>
      <c r="ECE39" s="1208"/>
      <c r="ECG39" s="1208"/>
      <c r="ECI39" s="1208"/>
      <c r="ECK39" s="1208"/>
      <c r="ECM39" s="1208"/>
      <c r="ECO39" s="1208"/>
      <c r="ECQ39" s="1208"/>
      <c r="ECS39" s="1208"/>
      <c r="ECU39" s="1208"/>
      <c r="ECW39" s="1208"/>
      <c r="ECY39" s="1208"/>
      <c r="EDA39" s="1208"/>
      <c r="EDC39" s="1208"/>
      <c r="EDE39" s="1208"/>
      <c r="EDG39" s="1208"/>
      <c r="EDI39" s="1208"/>
      <c r="EDK39" s="1208"/>
      <c r="EDM39" s="1208"/>
      <c r="EDO39" s="1208"/>
      <c r="EDQ39" s="1208"/>
      <c r="EDS39" s="1208"/>
      <c r="EDU39" s="1208"/>
      <c r="EDW39" s="1208"/>
      <c r="EDY39" s="1208"/>
      <c r="EEA39" s="1208"/>
      <c r="EEC39" s="1208"/>
      <c r="EEE39" s="1208"/>
      <c r="EEG39" s="1208"/>
      <c r="EEI39" s="1208"/>
      <c r="EEK39" s="1208"/>
      <c r="EEM39" s="1208"/>
      <c r="EEO39" s="1208"/>
      <c r="EEQ39" s="1208"/>
      <c r="EES39" s="1208"/>
      <c r="EEU39" s="1208"/>
      <c r="EEW39" s="1208"/>
      <c r="EEY39" s="1208"/>
      <c r="EFA39" s="1208"/>
      <c r="EFC39" s="1208"/>
      <c r="EFE39" s="1208"/>
      <c r="EFG39" s="1208"/>
      <c r="EFI39" s="1208"/>
      <c r="EFK39" s="1208"/>
      <c r="EFM39" s="1208"/>
      <c r="EFO39" s="1208"/>
      <c r="EFQ39" s="1208"/>
      <c r="EFS39" s="1208"/>
      <c r="EFU39" s="1208"/>
      <c r="EFW39" s="1208"/>
      <c r="EFY39" s="1208"/>
      <c r="EGA39" s="1208"/>
      <c r="EGC39" s="1208"/>
      <c r="EGE39" s="1208"/>
      <c r="EGG39" s="1208"/>
      <c r="EGI39" s="1208"/>
      <c r="EGK39" s="1208"/>
      <c r="EGM39" s="1208"/>
      <c r="EGO39" s="1208"/>
      <c r="EGQ39" s="1208"/>
      <c r="EGS39" s="1208"/>
      <c r="EGU39" s="1208"/>
      <c r="EGW39" s="1208"/>
      <c r="EGY39" s="1208"/>
      <c r="EHA39" s="1208"/>
      <c r="EHC39" s="1208"/>
      <c r="EHE39" s="1208"/>
      <c r="EHG39" s="1208"/>
      <c r="EHI39" s="1208"/>
      <c r="EHK39" s="1208"/>
      <c r="EHM39" s="1208"/>
      <c r="EHO39" s="1208"/>
      <c r="EHQ39" s="1208"/>
      <c r="EHS39" s="1208"/>
      <c r="EHU39" s="1208"/>
      <c r="EHW39" s="1208"/>
      <c r="EHY39" s="1208"/>
      <c r="EIA39" s="1208"/>
      <c r="EIC39" s="1208"/>
      <c r="EIE39" s="1208"/>
      <c r="EIG39" s="1208"/>
      <c r="EII39" s="1208"/>
      <c r="EIK39" s="1208"/>
      <c r="EIM39" s="1208"/>
      <c r="EIO39" s="1208"/>
      <c r="EIQ39" s="1208"/>
      <c r="EIS39" s="1208"/>
      <c r="EIU39" s="1208"/>
      <c r="EIW39" s="1208"/>
      <c r="EIY39" s="1208"/>
      <c r="EJA39" s="1208"/>
      <c r="EJC39" s="1208"/>
      <c r="EJE39" s="1208"/>
      <c r="EJG39" s="1208"/>
      <c r="EJI39" s="1208"/>
      <c r="EJK39" s="1208"/>
      <c r="EJM39" s="1208"/>
      <c r="EJO39" s="1208"/>
      <c r="EJQ39" s="1208"/>
      <c r="EJS39" s="1208"/>
      <c r="EJU39" s="1208"/>
      <c r="EJW39" s="1208"/>
      <c r="EJY39" s="1208"/>
      <c r="EKA39" s="1208"/>
      <c r="EKC39" s="1208"/>
      <c r="EKE39" s="1208"/>
      <c r="EKG39" s="1208"/>
      <c r="EKI39" s="1208"/>
      <c r="EKK39" s="1208"/>
      <c r="EKM39" s="1208"/>
      <c r="EKO39" s="1208"/>
      <c r="EKQ39" s="1208"/>
      <c r="EKS39" s="1208"/>
      <c r="EKU39" s="1208"/>
      <c r="EKW39" s="1208"/>
      <c r="EKY39" s="1208"/>
      <c r="ELA39" s="1208"/>
      <c r="ELC39" s="1208"/>
      <c r="ELE39" s="1208"/>
      <c r="ELG39" s="1208"/>
      <c r="ELI39" s="1208"/>
      <c r="ELK39" s="1208"/>
      <c r="ELM39" s="1208"/>
      <c r="ELO39" s="1208"/>
      <c r="ELQ39" s="1208"/>
      <c r="ELS39" s="1208"/>
      <c r="ELU39" s="1208"/>
      <c r="ELW39" s="1208"/>
      <c r="ELY39" s="1208"/>
      <c r="EMA39" s="1208"/>
      <c r="EMC39" s="1208"/>
      <c r="EME39" s="1208"/>
      <c r="EMG39" s="1208"/>
      <c r="EMI39" s="1208"/>
      <c r="EMK39" s="1208"/>
      <c r="EMM39" s="1208"/>
      <c r="EMO39" s="1208"/>
      <c r="EMQ39" s="1208"/>
      <c r="EMS39" s="1208"/>
      <c r="EMU39" s="1208"/>
      <c r="EMW39" s="1208"/>
      <c r="EMY39" s="1208"/>
      <c r="ENA39" s="1208"/>
      <c r="ENC39" s="1208"/>
      <c r="ENE39" s="1208"/>
      <c r="ENG39" s="1208"/>
      <c r="ENI39" s="1208"/>
      <c r="ENK39" s="1208"/>
      <c r="ENM39" s="1208"/>
      <c r="ENO39" s="1208"/>
      <c r="ENQ39" s="1208"/>
      <c r="ENS39" s="1208"/>
      <c r="ENU39" s="1208"/>
      <c r="ENW39" s="1208"/>
      <c r="ENY39" s="1208"/>
      <c r="EOA39" s="1208"/>
      <c r="EOC39" s="1208"/>
      <c r="EOE39" s="1208"/>
      <c r="EOG39" s="1208"/>
      <c r="EOI39" s="1208"/>
      <c r="EOK39" s="1208"/>
      <c r="EOM39" s="1208"/>
      <c r="EOO39" s="1208"/>
      <c r="EOQ39" s="1208"/>
      <c r="EOS39" s="1208"/>
      <c r="EOU39" s="1208"/>
      <c r="EOW39" s="1208"/>
      <c r="EOY39" s="1208"/>
      <c r="EPA39" s="1208"/>
      <c r="EPC39" s="1208"/>
      <c r="EPE39" s="1208"/>
      <c r="EPG39" s="1208"/>
      <c r="EPI39" s="1208"/>
      <c r="EPK39" s="1208"/>
      <c r="EPM39" s="1208"/>
      <c r="EPO39" s="1208"/>
      <c r="EPQ39" s="1208"/>
      <c r="EPS39" s="1208"/>
      <c r="EPU39" s="1208"/>
      <c r="EPW39" s="1208"/>
      <c r="EPY39" s="1208"/>
      <c r="EQA39" s="1208"/>
      <c r="EQC39" s="1208"/>
      <c r="EQE39" s="1208"/>
      <c r="EQG39" s="1208"/>
      <c r="EQI39" s="1208"/>
      <c r="EQK39" s="1208"/>
      <c r="EQM39" s="1208"/>
      <c r="EQO39" s="1208"/>
      <c r="EQQ39" s="1208"/>
      <c r="EQS39" s="1208"/>
      <c r="EQU39" s="1208"/>
      <c r="EQW39" s="1208"/>
      <c r="EQY39" s="1208"/>
      <c r="ERA39" s="1208"/>
      <c r="ERC39" s="1208"/>
      <c r="ERE39" s="1208"/>
      <c r="ERG39" s="1208"/>
      <c r="ERI39" s="1208"/>
      <c r="ERK39" s="1208"/>
      <c r="ERM39" s="1208"/>
      <c r="ERO39" s="1208"/>
      <c r="ERQ39" s="1208"/>
      <c r="ERS39" s="1208"/>
      <c r="ERU39" s="1208"/>
      <c r="ERW39" s="1208"/>
      <c r="ERY39" s="1208"/>
      <c r="ESA39" s="1208"/>
      <c r="ESC39" s="1208"/>
      <c r="ESE39" s="1208"/>
      <c r="ESG39" s="1208"/>
      <c r="ESI39" s="1208"/>
      <c r="ESK39" s="1208"/>
      <c r="ESM39" s="1208"/>
      <c r="ESO39" s="1208"/>
      <c r="ESQ39" s="1208"/>
      <c r="ESS39" s="1208"/>
      <c r="ESU39" s="1208"/>
      <c r="ESW39" s="1208"/>
      <c r="ESY39" s="1208"/>
      <c r="ETA39" s="1208"/>
      <c r="ETC39" s="1208"/>
      <c r="ETE39" s="1208"/>
      <c r="ETG39" s="1208"/>
      <c r="ETI39" s="1208"/>
      <c r="ETK39" s="1208"/>
      <c r="ETM39" s="1208"/>
      <c r="ETO39" s="1208"/>
      <c r="ETQ39" s="1208"/>
      <c r="ETS39" s="1208"/>
      <c r="ETU39" s="1208"/>
      <c r="ETW39" s="1208"/>
      <c r="ETY39" s="1208"/>
      <c r="EUA39" s="1208"/>
      <c r="EUC39" s="1208"/>
      <c r="EUE39" s="1208"/>
      <c r="EUG39" s="1208"/>
      <c r="EUI39" s="1208"/>
      <c r="EUK39" s="1208"/>
      <c r="EUM39" s="1208"/>
      <c r="EUO39" s="1208"/>
      <c r="EUQ39" s="1208"/>
      <c r="EUS39" s="1208"/>
      <c r="EUU39" s="1208"/>
      <c r="EUW39" s="1208"/>
      <c r="EUY39" s="1208"/>
      <c r="EVA39" s="1208"/>
      <c r="EVC39" s="1208"/>
      <c r="EVE39" s="1208"/>
      <c r="EVG39" s="1208"/>
      <c r="EVI39" s="1208"/>
      <c r="EVK39" s="1208"/>
      <c r="EVM39" s="1208"/>
      <c r="EVO39" s="1208"/>
      <c r="EVQ39" s="1208"/>
      <c r="EVS39" s="1208"/>
      <c r="EVU39" s="1208"/>
      <c r="EVW39" s="1208"/>
      <c r="EVY39" s="1208"/>
      <c r="EWA39" s="1208"/>
      <c r="EWC39" s="1208"/>
      <c r="EWE39" s="1208"/>
      <c r="EWG39" s="1208"/>
      <c r="EWI39" s="1208"/>
      <c r="EWK39" s="1208"/>
      <c r="EWM39" s="1208"/>
      <c r="EWO39" s="1208"/>
      <c r="EWQ39" s="1208"/>
      <c r="EWS39" s="1208"/>
      <c r="EWU39" s="1208"/>
      <c r="EWW39" s="1208"/>
      <c r="EWY39" s="1208"/>
      <c r="EXA39" s="1208"/>
      <c r="EXC39" s="1208"/>
      <c r="EXE39" s="1208"/>
      <c r="EXG39" s="1208"/>
      <c r="EXI39" s="1208"/>
      <c r="EXK39" s="1208"/>
      <c r="EXM39" s="1208"/>
      <c r="EXO39" s="1208"/>
      <c r="EXQ39" s="1208"/>
      <c r="EXS39" s="1208"/>
      <c r="EXU39" s="1208"/>
      <c r="EXW39" s="1208"/>
      <c r="EXY39" s="1208"/>
      <c r="EYA39" s="1208"/>
      <c r="EYC39" s="1208"/>
      <c r="EYE39" s="1208"/>
      <c r="EYG39" s="1208"/>
      <c r="EYI39" s="1208"/>
      <c r="EYK39" s="1208"/>
      <c r="EYM39" s="1208"/>
      <c r="EYO39" s="1208"/>
      <c r="EYQ39" s="1208"/>
      <c r="EYS39" s="1208"/>
      <c r="EYU39" s="1208"/>
      <c r="EYW39" s="1208"/>
      <c r="EYY39" s="1208"/>
      <c r="EZA39" s="1208"/>
      <c r="EZC39" s="1208"/>
      <c r="EZE39" s="1208"/>
      <c r="EZG39" s="1208"/>
      <c r="EZI39" s="1208"/>
      <c r="EZK39" s="1208"/>
      <c r="EZM39" s="1208"/>
      <c r="EZO39" s="1208"/>
      <c r="EZQ39" s="1208"/>
      <c r="EZS39" s="1208"/>
      <c r="EZU39" s="1208"/>
      <c r="EZW39" s="1208"/>
      <c r="EZY39" s="1208"/>
      <c r="FAA39" s="1208"/>
      <c r="FAC39" s="1208"/>
      <c r="FAE39" s="1208"/>
      <c r="FAG39" s="1208"/>
      <c r="FAI39" s="1208"/>
      <c r="FAK39" s="1208"/>
      <c r="FAM39" s="1208"/>
      <c r="FAO39" s="1208"/>
      <c r="FAQ39" s="1208"/>
      <c r="FAS39" s="1208"/>
      <c r="FAU39" s="1208"/>
      <c r="FAW39" s="1208"/>
      <c r="FAY39" s="1208"/>
      <c r="FBA39" s="1208"/>
      <c r="FBC39" s="1208"/>
      <c r="FBE39" s="1208"/>
      <c r="FBG39" s="1208"/>
      <c r="FBI39" s="1208"/>
      <c r="FBK39" s="1208"/>
      <c r="FBM39" s="1208"/>
      <c r="FBO39" s="1208"/>
      <c r="FBQ39" s="1208"/>
      <c r="FBS39" s="1208"/>
      <c r="FBU39" s="1208"/>
      <c r="FBW39" s="1208"/>
      <c r="FBY39" s="1208"/>
      <c r="FCA39" s="1208"/>
      <c r="FCC39" s="1208"/>
      <c r="FCE39" s="1208"/>
      <c r="FCG39" s="1208"/>
      <c r="FCI39" s="1208"/>
      <c r="FCK39" s="1208"/>
      <c r="FCM39" s="1208"/>
      <c r="FCO39" s="1208"/>
      <c r="FCQ39" s="1208"/>
      <c r="FCS39" s="1208"/>
      <c r="FCU39" s="1208"/>
      <c r="FCW39" s="1208"/>
      <c r="FCY39" s="1208"/>
      <c r="FDA39" s="1208"/>
      <c r="FDC39" s="1208"/>
      <c r="FDE39" s="1208"/>
      <c r="FDG39" s="1208"/>
      <c r="FDI39" s="1208"/>
      <c r="FDK39" s="1208"/>
      <c r="FDM39" s="1208"/>
      <c r="FDO39" s="1208"/>
      <c r="FDQ39" s="1208"/>
      <c r="FDS39" s="1208"/>
      <c r="FDU39" s="1208"/>
      <c r="FDW39" s="1208"/>
      <c r="FDY39" s="1208"/>
      <c r="FEA39" s="1208"/>
      <c r="FEC39" s="1208"/>
      <c r="FEE39" s="1208"/>
      <c r="FEG39" s="1208"/>
      <c r="FEI39" s="1208"/>
      <c r="FEK39" s="1208"/>
      <c r="FEM39" s="1208"/>
      <c r="FEO39" s="1208"/>
      <c r="FEQ39" s="1208"/>
      <c r="FES39" s="1208"/>
      <c r="FEU39" s="1208"/>
      <c r="FEW39" s="1208"/>
      <c r="FEY39" s="1208"/>
      <c r="FFA39" s="1208"/>
      <c r="FFC39" s="1208"/>
      <c r="FFE39" s="1208"/>
      <c r="FFG39" s="1208"/>
      <c r="FFI39" s="1208"/>
      <c r="FFK39" s="1208"/>
      <c r="FFM39" s="1208"/>
      <c r="FFO39" s="1208"/>
      <c r="FFQ39" s="1208"/>
      <c r="FFS39" s="1208"/>
      <c r="FFU39" s="1208"/>
      <c r="FFW39" s="1208"/>
      <c r="FFY39" s="1208"/>
      <c r="FGA39" s="1208"/>
      <c r="FGC39" s="1208"/>
      <c r="FGE39" s="1208"/>
      <c r="FGG39" s="1208"/>
      <c r="FGI39" s="1208"/>
      <c r="FGK39" s="1208"/>
      <c r="FGM39" s="1208"/>
      <c r="FGO39" s="1208"/>
      <c r="FGQ39" s="1208"/>
      <c r="FGS39" s="1208"/>
      <c r="FGU39" s="1208"/>
      <c r="FGW39" s="1208"/>
      <c r="FGY39" s="1208"/>
      <c r="FHA39" s="1208"/>
      <c r="FHC39" s="1208"/>
      <c r="FHE39" s="1208"/>
      <c r="FHG39" s="1208"/>
      <c r="FHI39" s="1208"/>
      <c r="FHK39" s="1208"/>
      <c r="FHM39" s="1208"/>
      <c r="FHO39" s="1208"/>
      <c r="FHQ39" s="1208"/>
      <c r="FHS39" s="1208"/>
      <c r="FHU39" s="1208"/>
      <c r="FHW39" s="1208"/>
      <c r="FHY39" s="1208"/>
      <c r="FIA39" s="1208"/>
      <c r="FIC39" s="1208"/>
      <c r="FIE39" s="1208"/>
      <c r="FIG39" s="1208"/>
      <c r="FII39" s="1208"/>
      <c r="FIK39" s="1208"/>
      <c r="FIM39" s="1208"/>
      <c r="FIO39" s="1208"/>
      <c r="FIQ39" s="1208"/>
      <c r="FIS39" s="1208"/>
      <c r="FIU39" s="1208"/>
      <c r="FIW39" s="1208"/>
      <c r="FIY39" s="1208"/>
      <c r="FJA39" s="1208"/>
      <c r="FJC39" s="1208"/>
      <c r="FJE39" s="1208"/>
      <c r="FJG39" s="1208"/>
      <c r="FJI39" s="1208"/>
      <c r="FJK39" s="1208"/>
      <c r="FJM39" s="1208"/>
      <c r="FJO39" s="1208"/>
      <c r="FJQ39" s="1208"/>
      <c r="FJS39" s="1208"/>
      <c r="FJU39" s="1208"/>
      <c r="FJW39" s="1208"/>
      <c r="FJY39" s="1208"/>
      <c r="FKA39" s="1208"/>
      <c r="FKC39" s="1208"/>
      <c r="FKE39" s="1208"/>
      <c r="FKG39" s="1208"/>
      <c r="FKI39" s="1208"/>
      <c r="FKK39" s="1208"/>
      <c r="FKM39" s="1208"/>
      <c r="FKO39" s="1208"/>
      <c r="FKQ39" s="1208"/>
      <c r="FKS39" s="1208"/>
      <c r="FKU39" s="1208"/>
      <c r="FKW39" s="1208"/>
      <c r="FKY39" s="1208"/>
      <c r="FLA39" s="1208"/>
      <c r="FLC39" s="1208"/>
      <c r="FLE39" s="1208"/>
      <c r="FLG39" s="1208"/>
      <c r="FLI39" s="1208"/>
      <c r="FLK39" s="1208"/>
      <c r="FLM39" s="1208"/>
      <c r="FLO39" s="1208"/>
      <c r="FLQ39" s="1208"/>
      <c r="FLS39" s="1208"/>
      <c r="FLU39" s="1208"/>
      <c r="FLW39" s="1208"/>
      <c r="FLY39" s="1208"/>
      <c r="FMA39" s="1208"/>
      <c r="FMC39" s="1208"/>
      <c r="FME39" s="1208"/>
      <c r="FMG39" s="1208"/>
      <c r="FMI39" s="1208"/>
      <c r="FMK39" s="1208"/>
      <c r="FMM39" s="1208"/>
      <c r="FMO39" s="1208"/>
      <c r="FMQ39" s="1208"/>
      <c r="FMS39" s="1208"/>
      <c r="FMU39" s="1208"/>
      <c r="FMW39" s="1208"/>
      <c r="FMY39" s="1208"/>
      <c r="FNA39" s="1208"/>
      <c r="FNC39" s="1208"/>
      <c r="FNE39" s="1208"/>
      <c r="FNG39" s="1208"/>
      <c r="FNI39" s="1208"/>
      <c r="FNK39" s="1208"/>
      <c r="FNM39" s="1208"/>
      <c r="FNO39" s="1208"/>
      <c r="FNQ39" s="1208"/>
      <c r="FNS39" s="1208"/>
      <c r="FNU39" s="1208"/>
      <c r="FNW39" s="1208"/>
      <c r="FNY39" s="1208"/>
      <c r="FOA39" s="1208"/>
      <c r="FOC39" s="1208"/>
      <c r="FOE39" s="1208"/>
      <c r="FOG39" s="1208"/>
      <c r="FOI39" s="1208"/>
      <c r="FOK39" s="1208"/>
      <c r="FOM39" s="1208"/>
      <c r="FOO39" s="1208"/>
      <c r="FOQ39" s="1208"/>
      <c r="FOS39" s="1208"/>
      <c r="FOU39" s="1208"/>
      <c r="FOW39" s="1208"/>
      <c r="FOY39" s="1208"/>
      <c r="FPA39" s="1208"/>
      <c r="FPC39" s="1208"/>
      <c r="FPE39" s="1208"/>
      <c r="FPG39" s="1208"/>
      <c r="FPI39" s="1208"/>
      <c r="FPK39" s="1208"/>
      <c r="FPM39" s="1208"/>
      <c r="FPO39" s="1208"/>
      <c r="FPQ39" s="1208"/>
      <c r="FPS39" s="1208"/>
      <c r="FPU39" s="1208"/>
      <c r="FPW39" s="1208"/>
      <c r="FPY39" s="1208"/>
      <c r="FQA39" s="1208"/>
      <c r="FQC39" s="1208"/>
      <c r="FQE39" s="1208"/>
      <c r="FQG39" s="1208"/>
      <c r="FQI39" s="1208"/>
      <c r="FQK39" s="1208"/>
      <c r="FQM39" s="1208"/>
      <c r="FQO39" s="1208"/>
      <c r="FQQ39" s="1208"/>
      <c r="FQS39" s="1208"/>
      <c r="FQU39" s="1208"/>
      <c r="FQW39" s="1208"/>
      <c r="FQY39" s="1208"/>
      <c r="FRA39" s="1208"/>
      <c r="FRC39" s="1208"/>
      <c r="FRE39" s="1208"/>
      <c r="FRG39" s="1208"/>
      <c r="FRI39" s="1208"/>
      <c r="FRK39" s="1208"/>
      <c r="FRM39" s="1208"/>
      <c r="FRO39" s="1208"/>
      <c r="FRQ39" s="1208"/>
      <c r="FRS39" s="1208"/>
      <c r="FRU39" s="1208"/>
      <c r="FRW39" s="1208"/>
      <c r="FRY39" s="1208"/>
      <c r="FSA39" s="1208"/>
      <c r="FSC39" s="1208"/>
      <c r="FSE39" s="1208"/>
      <c r="FSG39" s="1208"/>
      <c r="FSI39" s="1208"/>
      <c r="FSK39" s="1208"/>
      <c r="FSM39" s="1208"/>
      <c r="FSO39" s="1208"/>
      <c r="FSQ39" s="1208"/>
      <c r="FSS39" s="1208"/>
      <c r="FSU39" s="1208"/>
      <c r="FSW39" s="1208"/>
      <c r="FSY39" s="1208"/>
      <c r="FTA39" s="1208"/>
      <c r="FTC39" s="1208"/>
      <c r="FTE39" s="1208"/>
      <c r="FTG39" s="1208"/>
      <c r="FTI39" s="1208"/>
      <c r="FTK39" s="1208"/>
      <c r="FTM39" s="1208"/>
      <c r="FTO39" s="1208"/>
      <c r="FTQ39" s="1208"/>
      <c r="FTS39" s="1208"/>
      <c r="FTU39" s="1208"/>
      <c r="FTW39" s="1208"/>
      <c r="FTY39" s="1208"/>
      <c r="FUA39" s="1208"/>
      <c r="FUC39" s="1208"/>
      <c r="FUE39" s="1208"/>
      <c r="FUG39" s="1208"/>
      <c r="FUI39" s="1208"/>
      <c r="FUK39" s="1208"/>
      <c r="FUM39" s="1208"/>
      <c r="FUO39" s="1208"/>
      <c r="FUQ39" s="1208"/>
      <c r="FUS39" s="1208"/>
      <c r="FUU39" s="1208"/>
      <c r="FUW39" s="1208"/>
      <c r="FUY39" s="1208"/>
      <c r="FVA39" s="1208"/>
      <c r="FVC39" s="1208"/>
      <c r="FVE39" s="1208"/>
      <c r="FVG39" s="1208"/>
      <c r="FVI39" s="1208"/>
      <c r="FVK39" s="1208"/>
      <c r="FVM39" s="1208"/>
      <c r="FVO39" s="1208"/>
      <c r="FVQ39" s="1208"/>
      <c r="FVS39" s="1208"/>
      <c r="FVU39" s="1208"/>
      <c r="FVW39" s="1208"/>
      <c r="FVY39" s="1208"/>
      <c r="FWA39" s="1208"/>
      <c r="FWC39" s="1208"/>
      <c r="FWE39" s="1208"/>
      <c r="FWG39" s="1208"/>
      <c r="FWI39" s="1208"/>
      <c r="FWK39" s="1208"/>
      <c r="FWM39" s="1208"/>
      <c r="FWO39" s="1208"/>
      <c r="FWQ39" s="1208"/>
      <c r="FWS39" s="1208"/>
      <c r="FWU39" s="1208"/>
      <c r="FWW39" s="1208"/>
      <c r="FWY39" s="1208"/>
      <c r="FXA39" s="1208"/>
      <c r="FXC39" s="1208"/>
      <c r="FXE39" s="1208"/>
      <c r="FXG39" s="1208"/>
      <c r="FXI39" s="1208"/>
      <c r="FXK39" s="1208"/>
      <c r="FXM39" s="1208"/>
      <c r="FXO39" s="1208"/>
      <c r="FXQ39" s="1208"/>
      <c r="FXS39" s="1208"/>
      <c r="FXU39" s="1208"/>
      <c r="FXW39" s="1208"/>
      <c r="FXY39" s="1208"/>
      <c r="FYA39" s="1208"/>
      <c r="FYC39" s="1208"/>
      <c r="FYE39" s="1208"/>
      <c r="FYG39" s="1208"/>
      <c r="FYI39" s="1208"/>
      <c r="FYK39" s="1208"/>
      <c r="FYM39" s="1208"/>
      <c r="FYO39" s="1208"/>
      <c r="FYQ39" s="1208"/>
      <c r="FYS39" s="1208"/>
      <c r="FYU39" s="1208"/>
      <c r="FYW39" s="1208"/>
      <c r="FYY39" s="1208"/>
      <c r="FZA39" s="1208"/>
      <c r="FZC39" s="1208"/>
      <c r="FZE39" s="1208"/>
      <c r="FZG39" s="1208"/>
      <c r="FZI39" s="1208"/>
      <c r="FZK39" s="1208"/>
      <c r="FZM39" s="1208"/>
      <c r="FZO39" s="1208"/>
      <c r="FZQ39" s="1208"/>
      <c r="FZS39" s="1208"/>
      <c r="FZU39" s="1208"/>
      <c r="FZW39" s="1208"/>
      <c r="FZY39" s="1208"/>
      <c r="GAA39" s="1208"/>
      <c r="GAC39" s="1208"/>
      <c r="GAE39" s="1208"/>
      <c r="GAG39" s="1208"/>
      <c r="GAI39" s="1208"/>
      <c r="GAK39" s="1208"/>
      <c r="GAM39" s="1208"/>
      <c r="GAO39" s="1208"/>
      <c r="GAQ39" s="1208"/>
      <c r="GAS39" s="1208"/>
      <c r="GAU39" s="1208"/>
      <c r="GAW39" s="1208"/>
      <c r="GAY39" s="1208"/>
      <c r="GBA39" s="1208"/>
      <c r="GBC39" s="1208"/>
      <c r="GBE39" s="1208"/>
      <c r="GBG39" s="1208"/>
      <c r="GBI39" s="1208"/>
      <c r="GBK39" s="1208"/>
      <c r="GBM39" s="1208"/>
      <c r="GBO39" s="1208"/>
      <c r="GBQ39" s="1208"/>
      <c r="GBS39" s="1208"/>
      <c r="GBU39" s="1208"/>
      <c r="GBW39" s="1208"/>
      <c r="GBY39" s="1208"/>
      <c r="GCA39" s="1208"/>
      <c r="GCC39" s="1208"/>
      <c r="GCE39" s="1208"/>
      <c r="GCG39" s="1208"/>
      <c r="GCI39" s="1208"/>
      <c r="GCK39" s="1208"/>
      <c r="GCM39" s="1208"/>
      <c r="GCO39" s="1208"/>
      <c r="GCQ39" s="1208"/>
      <c r="GCS39" s="1208"/>
      <c r="GCU39" s="1208"/>
      <c r="GCW39" s="1208"/>
      <c r="GCY39" s="1208"/>
      <c r="GDA39" s="1208"/>
      <c r="GDC39" s="1208"/>
      <c r="GDE39" s="1208"/>
      <c r="GDG39" s="1208"/>
      <c r="GDI39" s="1208"/>
      <c r="GDK39" s="1208"/>
      <c r="GDM39" s="1208"/>
      <c r="GDO39" s="1208"/>
      <c r="GDQ39" s="1208"/>
      <c r="GDS39" s="1208"/>
      <c r="GDU39" s="1208"/>
      <c r="GDW39" s="1208"/>
      <c r="GDY39" s="1208"/>
      <c r="GEA39" s="1208"/>
      <c r="GEC39" s="1208"/>
      <c r="GEE39" s="1208"/>
      <c r="GEG39" s="1208"/>
      <c r="GEI39" s="1208"/>
      <c r="GEK39" s="1208"/>
      <c r="GEM39" s="1208"/>
      <c r="GEO39" s="1208"/>
      <c r="GEQ39" s="1208"/>
      <c r="GES39" s="1208"/>
      <c r="GEU39" s="1208"/>
      <c r="GEW39" s="1208"/>
      <c r="GEY39" s="1208"/>
      <c r="GFA39" s="1208"/>
      <c r="GFC39" s="1208"/>
      <c r="GFE39" s="1208"/>
      <c r="GFG39" s="1208"/>
      <c r="GFI39" s="1208"/>
      <c r="GFK39" s="1208"/>
      <c r="GFM39" s="1208"/>
      <c r="GFO39" s="1208"/>
      <c r="GFQ39" s="1208"/>
      <c r="GFS39" s="1208"/>
      <c r="GFU39" s="1208"/>
      <c r="GFW39" s="1208"/>
      <c r="GFY39" s="1208"/>
      <c r="GGA39" s="1208"/>
      <c r="GGC39" s="1208"/>
      <c r="GGE39" s="1208"/>
      <c r="GGG39" s="1208"/>
      <c r="GGI39" s="1208"/>
      <c r="GGK39" s="1208"/>
      <c r="GGM39" s="1208"/>
      <c r="GGO39" s="1208"/>
      <c r="GGQ39" s="1208"/>
      <c r="GGS39" s="1208"/>
      <c r="GGU39" s="1208"/>
      <c r="GGW39" s="1208"/>
      <c r="GGY39" s="1208"/>
      <c r="GHA39" s="1208"/>
      <c r="GHC39" s="1208"/>
      <c r="GHE39" s="1208"/>
      <c r="GHG39" s="1208"/>
      <c r="GHI39" s="1208"/>
      <c r="GHK39" s="1208"/>
      <c r="GHM39" s="1208"/>
      <c r="GHO39" s="1208"/>
      <c r="GHQ39" s="1208"/>
      <c r="GHS39" s="1208"/>
      <c r="GHU39" s="1208"/>
      <c r="GHW39" s="1208"/>
      <c r="GHY39" s="1208"/>
      <c r="GIA39" s="1208"/>
      <c r="GIC39" s="1208"/>
      <c r="GIE39" s="1208"/>
      <c r="GIG39" s="1208"/>
      <c r="GII39" s="1208"/>
      <c r="GIK39" s="1208"/>
      <c r="GIM39" s="1208"/>
      <c r="GIO39" s="1208"/>
      <c r="GIQ39" s="1208"/>
      <c r="GIS39" s="1208"/>
      <c r="GIU39" s="1208"/>
      <c r="GIW39" s="1208"/>
      <c r="GIY39" s="1208"/>
      <c r="GJA39" s="1208"/>
      <c r="GJC39" s="1208"/>
      <c r="GJE39" s="1208"/>
      <c r="GJG39" s="1208"/>
      <c r="GJI39" s="1208"/>
      <c r="GJK39" s="1208"/>
      <c r="GJM39" s="1208"/>
      <c r="GJO39" s="1208"/>
      <c r="GJQ39" s="1208"/>
      <c r="GJS39" s="1208"/>
      <c r="GJU39" s="1208"/>
      <c r="GJW39" s="1208"/>
      <c r="GJY39" s="1208"/>
      <c r="GKA39" s="1208"/>
      <c r="GKC39" s="1208"/>
      <c r="GKE39" s="1208"/>
      <c r="GKG39" s="1208"/>
      <c r="GKI39" s="1208"/>
      <c r="GKK39" s="1208"/>
      <c r="GKM39" s="1208"/>
      <c r="GKO39" s="1208"/>
      <c r="GKQ39" s="1208"/>
      <c r="GKS39" s="1208"/>
      <c r="GKU39" s="1208"/>
      <c r="GKW39" s="1208"/>
      <c r="GKY39" s="1208"/>
      <c r="GLA39" s="1208"/>
      <c r="GLC39" s="1208"/>
      <c r="GLE39" s="1208"/>
      <c r="GLG39" s="1208"/>
      <c r="GLI39" s="1208"/>
      <c r="GLK39" s="1208"/>
      <c r="GLM39" s="1208"/>
      <c r="GLO39" s="1208"/>
      <c r="GLQ39" s="1208"/>
      <c r="GLS39" s="1208"/>
      <c r="GLU39" s="1208"/>
      <c r="GLW39" s="1208"/>
      <c r="GLY39" s="1208"/>
      <c r="GMA39" s="1208"/>
      <c r="GMC39" s="1208"/>
      <c r="GME39" s="1208"/>
      <c r="GMG39" s="1208"/>
      <c r="GMI39" s="1208"/>
      <c r="GMK39" s="1208"/>
      <c r="GMM39" s="1208"/>
      <c r="GMO39" s="1208"/>
      <c r="GMQ39" s="1208"/>
      <c r="GMS39" s="1208"/>
      <c r="GMU39" s="1208"/>
      <c r="GMW39" s="1208"/>
      <c r="GMY39" s="1208"/>
      <c r="GNA39" s="1208"/>
      <c r="GNC39" s="1208"/>
      <c r="GNE39" s="1208"/>
      <c r="GNG39" s="1208"/>
      <c r="GNI39" s="1208"/>
      <c r="GNK39" s="1208"/>
      <c r="GNM39" s="1208"/>
      <c r="GNO39" s="1208"/>
      <c r="GNQ39" s="1208"/>
      <c r="GNS39" s="1208"/>
      <c r="GNU39" s="1208"/>
      <c r="GNW39" s="1208"/>
      <c r="GNY39" s="1208"/>
      <c r="GOA39" s="1208"/>
      <c r="GOC39" s="1208"/>
      <c r="GOE39" s="1208"/>
      <c r="GOG39" s="1208"/>
      <c r="GOI39" s="1208"/>
      <c r="GOK39" s="1208"/>
      <c r="GOM39" s="1208"/>
      <c r="GOO39" s="1208"/>
      <c r="GOQ39" s="1208"/>
      <c r="GOS39" s="1208"/>
      <c r="GOU39" s="1208"/>
      <c r="GOW39" s="1208"/>
      <c r="GOY39" s="1208"/>
      <c r="GPA39" s="1208"/>
      <c r="GPC39" s="1208"/>
      <c r="GPE39" s="1208"/>
      <c r="GPG39" s="1208"/>
      <c r="GPI39" s="1208"/>
      <c r="GPK39" s="1208"/>
      <c r="GPM39" s="1208"/>
      <c r="GPO39" s="1208"/>
      <c r="GPQ39" s="1208"/>
      <c r="GPS39" s="1208"/>
      <c r="GPU39" s="1208"/>
      <c r="GPW39" s="1208"/>
      <c r="GPY39" s="1208"/>
      <c r="GQA39" s="1208"/>
      <c r="GQC39" s="1208"/>
      <c r="GQE39" s="1208"/>
      <c r="GQG39" s="1208"/>
      <c r="GQI39" s="1208"/>
      <c r="GQK39" s="1208"/>
      <c r="GQM39" s="1208"/>
      <c r="GQO39" s="1208"/>
      <c r="GQQ39" s="1208"/>
      <c r="GQS39" s="1208"/>
      <c r="GQU39" s="1208"/>
      <c r="GQW39" s="1208"/>
      <c r="GQY39" s="1208"/>
      <c r="GRA39" s="1208"/>
      <c r="GRC39" s="1208"/>
      <c r="GRE39" s="1208"/>
      <c r="GRG39" s="1208"/>
      <c r="GRI39" s="1208"/>
      <c r="GRK39" s="1208"/>
      <c r="GRM39" s="1208"/>
      <c r="GRO39" s="1208"/>
      <c r="GRQ39" s="1208"/>
      <c r="GRS39" s="1208"/>
      <c r="GRU39" s="1208"/>
      <c r="GRW39" s="1208"/>
      <c r="GRY39" s="1208"/>
      <c r="GSA39" s="1208"/>
      <c r="GSC39" s="1208"/>
      <c r="GSE39" s="1208"/>
      <c r="GSG39" s="1208"/>
      <c r="GSI39" s="1208"/>
      <c r="GSK39" s="1208"/>
      <c r="GSM39" s="1208"/>
      <c r="GSO39" s="1208"/>
      <c r="GSQ39" s="1208"/>
      <c r="GSS39" s="1208"/>
      <c r="GSU39" s="1208"/>
      <c r="GSW39" s="1208"/>
      <c r="GSY39" s="1208"/>
      <c r="GTA39" s="1208"/>
      <c r="GTC39" s="1208"/>
      <c r="GTE39" s="1208"/>
      <c r="GTG39" s="1208"/>
      <c r="GTI39" s="1208"/>
      <c r="GTK39" s="1208"/>
      <c r="GTM39" s="1208"/>
      <c r="GTO39" s="1208"/>
      <c r="GTQ39" s="1208"/>
      <c r="GTS39" s="1208"/>
      <c r="GTU39" s="1208"/>
      <c r="GTW39" s="1208"/>
      <c r="GTY39" s="1208"/>
      <c r="GUA39" s="1208"/>
      <c r="GUC39" s="1208"/>
      <c r="GUE39" s="1208"/>
      <c r="GUG39" s="1208"/>
      <c r="GUI39" s="1208"/>
      <c r="GUK39" s="1208"/>
      <c r="GUM39" s="1208"/>
      <c r="GUO39" s="1208"/>
      <c r="GUQ39" s="1208"/>
      <c r="GUS39" s="1208"/>
      <c r="GUU39" s="1208"/>
      <c r="GUW39" s="1208"/>
      <c r="GUY39" s="1208"/>
      <c r="GVA39" s="1208"/>
      <c r="GVC39" s="1208"/>
      <c r="GVE39" s="1208"/>
      <c r="GVG39" s="1208"/>
      <c r="GVI39" s="1208"/>
      <c r="GVK39" s="1208"/>
      <c r="GVM39" s="1208"/>
      <c r="GVO39" s="1208"/>
      <c r="GVQ39" s="1208"/>
      <c r="GVS39" s="1208"/>
      <c r="GVU39" s="1208"/>
      <c r="GVW39" s="1208"/>
      <c r="GVY39" s="1208"/>
      <c r="GWA39" s="1208"/>
      <c r="GWC39" s="1208"/>
      <c r="GWE39" s="1208"/>
      <c r="GWG39" s="1208"/>
      <c r="GWI39" s="1208"/>
      <c r="GWK39" s="1208"/>
      <c r="GWM39" s="1208"/>
      <c r="GWO39" s="1208"/>
      <c r="GWQ39" s="1208"/>
      <c r="GWS39" s="1208"/>
      <c r="GWU39" s="1208"/>
      <c r="GWW39" s="1208"/>
      <c r="GWY39" s="1208"/>
      <c r="GXA39" s="1208"/>
      <c r="GXC39" s="1208"/>
      <c r="GXE39" s="1208"/>
      <c r="GXG39" s="1208"/>
      <c r="GXI39" s="1208"/>
      <c r="GXK39" s="1208"/>
      <c r="GXM39" s="1208"/>
      <c r="GXO39" s="1208"/>
      <c r="GXQ39" s="1208"/>
      <c r="GXS39" s="1208"/>
      <c r="GXU39" s="1208"/>
      <c r="GXW39" s="1208"/>
      <c r="GXY39" s="1208"/>
      <c r="GYA39" s="1208"/>
      <c r="GYC39" s="1208"/>
      <c r="GYE39" s="1208"/>
      <c r="GYG39" s="1208"/>
      <c r="GYI39" s="1208"/>
      <c r="GYK39" s="1208"/>
      <c r="GYM39" s="1208"/>
      <c r="GYO39" s="1208"/>
      <c r="GYQ39" s="1208"/>
      <c r="GYS39" s="1208"/>
      <c r="GYU39" s="1208"/>
      <c r="GYW39" s="1208"/>
      <c r="GYY39" s="1208"/>
      <c r="GZA39" s="1208"/>
      <c r="GZC39" s="1208"/>
      <c r="GZE39" s="1208"/>
      <c r="GZG39" s="1208"/>
      <c r="GZI39" s="1208"/>
      <c r="GZK39" s="1208"/>
      <c r="GZM39" s="1208"/>
      <c r="GZO39" s="1208"/>
      <c r="GZQ39" s="1208"/>
      <c r="GZS39" s="1208"/>
      <c r="GZU39" s="1208"/>
      <c r="GZW39" s="1208"/>
      <c r="GZY39" s="1208"/>
      <c r="HAA39" s="1208"/>
      <c r="HAC39" s="1208"/>
      <c r="HAE39" s="1208"/>
      <c r="HAG39" s="1208"/>
      <c r="HAI39" s="1208"/>
      <c r="HAK39" s="1208"/>
      <c r="HAM39" s="1208"/>
      <c r="HAO39" s="1208"/>
      <c r="HAQ39" s="1208"/>
      <c r="HAS39" s="1208"/>
      <c r="HAU39" s="1208"/>
      <c r="HAW39" s="1208"/>
      <c r="HAY39" s="1208"/>
      <c r="HBA39" s="1208"/>
      <c r="HBC39" s="1208"/>
      <c r="HBE39" s="1208"/>
      <c r="HBG39" s="1208"/>
      <c r="HBI39" s="1208"/>
      <c r="HBK39" s="1208"/>
      <c r="HBM39" s="1208"/>
      <c r="HBO39" s="1208"/>
      <c r="HBQ39" s="1208"/>
      <c r="HBS39" s="1208"/>
      <c r="HBU39" s="1208"/>
      <c r="HBW39" s="1208"/>
      <c r="HBY39" s="1208"/>
      <c r="HCA39" s="1208"/>
      <c r="HCC39" s="1208"/>
      <c r="HCE39" s="1208"/>
      <c r="HCG39" s="1208"/>
      <c r="HCI39" s="1208"/>
      <c r="HCK39" s="1208"/>
      <c r="HCM39" s="1208"/>
      <c r="HCO39" s="1208"/>
      <c r="HCQ39" s="1208"/>
      <c r="HCS39" s="1208"/>
      <c r="HCU39" s="1208"/>
      <c r="HCW39" s="1208"/>
      <c r="HCY39" s="1208"/>
      <c r="HDA39" s="1208"/>
      <c r="HDC39" s="1208"/>
      <c r="HDE39" s="1208"/>
      <c r="HDG39" s="1208"/>
      <c r="HDI39" s="1208"/>
      <c r="HDK39" s="1208"/>
      <c r="HDM39" s="1208"/>
      <c r="HDO39" s="1208"/>
      <c r="HDQ39" s="1208"/>
      <c r="HDS39" s="1208"/>
      <c r="HDU39" s="1208"/>
      <c r="HDW39" s="1208"/>
      <c r="HDY39" s="1208"/>
      <c r="HEA39" s="1208"/>
      <c r="HEC39" s="1208"/>
      <c r="HEE39" s="1208"/>
      <c r="HEG39" s="1208"/>
      <c r="HEI39" s="1208"/>
      <c r="HEK39" s="1208"/>
      <c r="HEM39" s="1208"/>
      <c r="HEO39" s="1208"/>
      <c r="HEQ39" s="1208"/>
      <c r="HES39" s="1208"/>
      <c r="HEU39" s="1208"/>
      <c r="HEW39" s="1208"/>
      <c r="HEY39" s="1208"/>
      <c r="HFA39" s="1208"/>
      <c r="HFC39" s="1208"/>
      <c r="HFE39" s="1208"/>
      <c r="HFG39" s="1208"/>
      <c r="HFI39" s="1208"/>
      <c r="HFK39" s="1208"/>
      <c r="HFM39" s="1208"/>
      <c r="HFO39" s="1208"/>
      <c r="HFQ39" s="1208"/>
      <c r="HFS39" s="1208"/>
      <c r="HFU39" s="1208"/>
      <c r="HFW39" s="1208"/>
      <c r="HFY39" s="1208"/>
      <c r="HGA39" s="1208"/>
      <c r="HGC39" s="1208"/>
      <c r="HGE39" s="1208"/>
      <c r="HGG39" s="1208"/>
      <c r="HGI39" s="1208"/>
      <c r="HGK39" s="1208"/>
      <c r="HGM39" s="1208"/>
      <c r="HGO39" s="1208"/>
      <c r="HGQ39" s="1208"/>
      <c r="HGS39" s="1208"/>
      <c r="HGU39" s="1208"/>
      <c r="HGW39" s="1208"/>
      <c r="HGY39" s="1208"/>
      <c r="HHA39" s="1208"/>
      <c r="HHC39" s="1208"/>
      <c r="HHE39" s="1208"/>
      <c r="HHG39" s="1208"/>
      <c r="HHI39" s="1208"/>
      <c r="HHK39" s="1208"/>
      <c r="HHM39" s="1208"/>
      <c r="HHO39" s="1208"/>
      <c r="HHQ39" s="1208"/>
      <c r="HHS39" s="1208"/>
      <c r="HHU39" s="1208"/>
      <c r="HHW39" s="1208"/>
      <c r="HHY39" s="1208"/>
      <c r="HIA39" s="1208"/>
      <c r="HIC39" s="1208"/>
      <c r="HIE39" s="1208"/>
      <c r="HIG39" s="1208"/>
      <c r="HII39" s="1208"/>
      <c r="HIK39" s="1208"/>
      <c r="HIM39" s="1208"/>
      <c r="HIO39" s="1208"/>
      <c r="HIQ39" s="1208"/>
      <c r="HIS39" s="1208"/>
      <c r="HIU39" s="1208"/>
      <c r="HIW39" s="1208"/>
      <c r="HIY39" s="1208"/>
      <c r="HJA39" s="1208"/>
      <c r="HJC39" s="1208"/>
      <c r="HJE39" s="1208"/>
      <c r="HJG39" s="1208"/>
      <c r="HJI39" s="1208"/>
      <c r="HJK39" s="1208"/>
      <c r="HJM39" s="1208"/>
      <c r="HJO39" s="1208"/>
      <c r="HJQ39" s="1208"/>
      <c r="HJS39" s="1208"/>
      <c r="HJU39" s="1208"/>
      <c r="HJW39" s="1208"/>
      <c r="HJY39" s="1208"/>
      <c r="HKA39" s="1208"/>
      <c r="HKC39" s="1208"/>
      <c r="HKE39" s="1208"/>
      <c r="HKG39" s="1208"/>
      <c r="HKI39" s="1208"/>
      <c r="HKK39" s="1208"/>
      <c r="HKM39" s="1208"/>
      <c r="HKO39" s="1208"/>
      <c r="HKQ39" s="1208"/>
      <c r="HKS39" s="1208"/>
      <c r="HKU39" s="1208"/>
      <c r="HKW39" s="1208"/>
      <c r="HKY39" s="1208"/>
      <c r="HLA39" s="1208"/>
      <c r="HLC39" s="1208"/>
      <c r="HLE39" s="1208"/>
      <c r="HLG39" s="1208"/>
      <c r="HLI39" s="1208"/>
      <c r="HLK39" s="1208"/>
      <c r="HLM39" s="1208"/>
      <c r="HLO39" s="1208"/>
      <c r="HLQ39" s="1208"/>
      <c r="HLS39" s="1208"/>
      <c r="HLU39" s="1208"/>
      <c r="HLW39" s="1208"/>
      <c r="HLY39" s="1208"/>
      <c r="HMA39" s="1208"/>
      <c r="HMC39" s="1208"/>
      <c r="HME39" s="1208"/>
      <c r="HMG39" s="1208"/>
      <c r="HMI39" s="1208"/>
      <c r="HMK39" s="1208"/>
      <c r="HMM39" s="1208"/>
      <c r="HMO39" s="1208"/>
      <c r="HMQ39" s="1208"/>
      <c r="HMS39" s="1208"/>
      <c r="HMU39" s="1208"/>
      <c r="HMW39" s="1208"/>
      <c r="HMY39" s="1208"/>
      <c r="HNA39" s="1208"/>
      <c r="HNC39" s="1208"/>
      <c r="HNE39" s="1208"/>
      <c r="HNG39" s="1208"/>
      <c r="HNI39" s="1208"/>
      <c r="HNK39" s="1208"/>
      <c r="HNM39" s="1208"/>
      <c r="HNO39" s="1208"/>
      <c r="HNQ39" s="1208"/>
      <c r="HNS39" s="1208"/>
      <c r="HNU39" s="1208"/>
      <c r="HNW39" s="1208"/>
      <c r="HNY39" s="1208"/>
      <c r="HOA39" s="1208"/>
      <c r="HOC39" s="1208"/>
      <c r="HOE39" s="1208"/>
      <c r="HOG39" s="1208"/>
      <c r="HOI39" s="1208"/>
      <c r="HOK39" s="1208"/>
      <c r="HOM39" s="1208"/>
      <c r="HOO39" s="1208"/>
      <c r="HOQ39" s="1208"/>
      <c r="HOS39" s="1208"/>
      <c r="HOU39" s="1208"/>
      <c r="HOW39" s="1208"/>
      <c r="HOY39" s="1208"/>
      <c r="HPA39" s="1208"/>
      <c r="HPC39" s="1208"/>
      <c r="HPE39" s="1208"/>
      <c r="HPG39" s="1208"/>
      <c r="HPI39" s="1208"/>
      <c r="HPK39" s="1208"/>
      <c r="HPM39" s="1208"/>
      <c r="HPO39" s="1208"/>
      <c r="HPQ39" s="1208"/>
      <c r="HPS39" s="1208"/>
      <c r="HPU39" s="1208"/>
      <c r="HPW39" s="1208"/>
      <c r="HPY39" s="1208"/>
      <c r="HQA39" s="1208"/>
      <c r="HQC39" s="1208"/>
      <c r="HQE39" s="1208"/>
      <c r="HQG39" s="1208"/>
      <c r="HQI39" s="1208"/>
      <c r="HQK39" s="1208"/>
      <c r="HQM39" s="1208"/>
      <c r="HQO39" s="1208"/>
      <c r="HQQ39" s="1208"/>
      <c r="HQS39" s="1208"/>
      <c r="HQU39" s="1208"/>
      <c r="HQW39" s="1208"/>
      <c r="HQY39" s="1208"/>
      <c r="HRA39" s="1208"/>
      <c r="HRC39" s="1208"/>
      <c r="HRE39" s="1208"/>
      <c r="HRG39" s="1208"/>
      <c r="HRI39" s="1208"/>
      <c r="HRK39" s="1208"/>
      <c r="HRM39" s="1208"/>
      <c r="HRO39" s="1208"/>
      <c r="HRQ39" s="1208"/>
      <c r="HRS39" s="1208"/>
      <c r="HRU39" s="1208"/>
      <c r="HRW39" s="1208"/>
      <c r="HRY39" s="1208"/>
      <c r="HSA39" s="1208"/>
      <c r="HSC39" s="1208"/>
      <c r="HSE39" s="1208"/>
      <c r="HSG39" s="1208"/>
      <c r="HSI39" s="1208"/>
      <c r="HSK39" s="1208"/>
      <c r="HSM39" s="1208"/>
      <c r="HSO39" s="1208"/>
      <c r="HSQ39" s="1208"/>
      <c r="HSS39" s="1208"/>
      <c r="HSU39" s="1208"/>
      <c r="HSW39" s="1208"/>
      <c r="HSY39" s="1208"/>
      <c r="HTA39" s="1208"/>
      <c r="HTC39" s="1208"/>
      <c r="HTE39" s="1208"/>
      <c r="HTG39" s="1208"/>
      <c r="HTI39" s="1208"/>
      <c r="HTK39" s="1208"/>
      <c r="HTM39" s="1208"/>
      <c r="HTO39" s="1208"/>
      <c r="HTQ39" s="1208"/>
      <c r="HTS39" s="1208"/>
      <c r="HTU39" s="1208"/>
      <c r="HTW39" s="1208"/>
      <c r="HTY39" s="1208"/>
      <c r="HUA39" s="1208"/>
      <c r="HUC39" s="1208"/>
      <c r="HUE39" s="1208"/>
      <c r="HUG39" s="1208"/>
      <c r="HUI39" s="1208"/>
      <c r="HUK39" s="1208"/>
      <c r="HUM39" s="1208"/>
      <c r="HUO39" s="1208"/>
      <c r="HUQ39" s="1208"/>
      <c r="HUS39" s="1208"/>
      <c r="HUU39" s="1208"/>
      <c r="HUW39" s="1208"/>
      <c r="HUY39" s="1208"/>
      <c r="HVA39" s="1208"/>
      <c r="HVC39" s="1208"/>
      <c r="HVE39" s="1208"/>
      <c r="HVG39" s="1208"/>
      <c r="HVI39" s="1208"/>
      <c r="HVK39" s="1208"/>
      <c r="HVM39" s="1208"/>
      <c r="HVO39" s="1208"/>
      <c r="HVQ39" s="1208"/>
      <c r="HVS39" s="1208"/>
      <c r="HVU39" s="1208"/>
      <c r="HVW39" s="1208"/>
      <c r="HVY39" s="1208"/>
      <c r="HWA39" s="1208"/>
      <c r="HWC39" s="1208"/>
      <c r="HWE39" s="1208"/>
      <c r="HWG39" s="1208"/>
      <c r="HWI39" s="1208"/>
      <c r="HWK39" s="1208"/>
      <c r="HWM39" s="1208"/>
      <c r="HWO39" s="1208"/>
      <c r="HWQ39" s="1208"/>
      <c r="HWS39" s="1208"/>
      <c r="HWU39" s="1208"/>
      <c r="HWW39" s="1208"/>
      <c r="HWY39" s="1208"/>
      <c r="HXA39" s="1208"/>
      <c r="HXC39" s="1208"/>
      <c r="HXE39" s="1208"/>
      <c r="HXG39" s="1208"/>
      <c r="HXI39" s="1208"/>
      <c r="HXK39" s="1208"/>
      <c r="HXM39" s="1208"/>
      <c r="HXO39" s="1208"/>
      <c r="HXQ39" s="1208"/>
      <c r="HXS39" s="1208"/>
      <c r="HXU39" s="1208"/>
      <c r="HXW39" s="1208"/>
      <c r="HXY39" s="1208"/>
      <c r="HYA39" s="1208"/>
      <c r="HYC39" s="1208"/>
      <c r="HYE39" s="1208"/>
      <c r="HYG39" s="1208"/>
      <c r="HYI39" s="1208"/>
      <c r="HYK39" s="1208"/>
      <c r="HYM39" s="1208"/>
      <c r="HYO39" s="1208"/>
      <c r="HYQ39" s="1208"/>
      <c r="HYS39" s="1208"/>
      <c r="HYU39" s="1208"/>
      <c r="HYW39" s="1208"/>
      <c r="HYY39" s="1208"/>
      <c r="HZA39" s="1208"/>
      <c r="HZC39" s="1208"/>
      <c r="HZE39" s="1208"/>
      <c r="HZG39" s="1208"/>
      <c r="HZI39" s="1208"/>
      <c r="HZK39" s="1208"/>
      <c r="HZM39" s="1208"/>
      <c r="HZO39" s="1208"/>
      <c r="HZQ39" s="1208"/>
      <c r="HZS39" s="1208"/>
      <c r="HZU39" s="1208"/>
      <c r="HZW39" s="1208"/>
      <c r="HZY39" s="1208"/>
      <c r="IAA39" s="1208"/>
      <c r="IAC39" s="1208"/>
      <c r="IAE39" s="1208"/>
      <c r="IAG39" s="1208"/>
      <c r="IAI39" s="1208"/>
      <c r="IAK39" s="1208"/>
      <c r="IAM39" s="1208"/>
      <c r="IAO39" s="1208"/>
      <c r="IAQ39" s="1208"/>
      <c r="IAS39" s="1208"/>
      <c r="IAU39" s="1208"/>
      <c r="IAW39" s="1208"/>
      <c r="IAY39" s="1208"/>
      <c r="IBA39" s="1208"/>
      <c r="IBC39" s="1208"/>
      <c r="IBE39" s="1208"/>
      <c r="IBG39" s="1208"/>
      <c r="IBI39" s="1208"/>
      <c r="IBK39" s="1208"/>
      <c r="IBM39" s="1208"/>
      <c r="IBO39" s="1208"/>
      <c r="IBQ39" s="1208"/>
      <c r="IBS39" s="1208"/>
      <c r="IBU39" s="1208"/>
      <c r="IBW39" s="1208"/>
      <c r="IBY39" s="1208"/>
      <c r="ICA39" s="1208"/>
      <c r="ICC39" s="1208"/>
      <c r="ICE39" s="1208"/>
      <c r="ICG39" s="1208"/>
      <c r="ICI39" s="1208"/>
      <c r="ICK39" s="1208"/>
      <c r="ICM39" s="1208"/>
      <c r="ICO39" s="1208"/>
      <c r="ICQ39" s="1208"/>
      <c r="ICS39" s="1208"/>
      <c r="ICU39" s="1208"/>
      <c r="ICW39" s="1208"/>
      <c r="ICY39" s="1208"/>
      <c r="IDA39" s="1208"/>
      <c r="IDC39" s="1208"/>
      <c r="IDE39" s="1208"/>
      <c r="IDG39" s="1208"/>
      <c r="IDI39" s="1208"/>
      <c r="IDK39" s="1208"/>
      <c r="IDM39" s="1208"/>
      <c r="IDO39" s="1208"/>
      <c r="IDQ39" s="1208"/>
      <c r="IDS39" s="1208"/>
      <c r="IDU39" s="1208"/>
      <c r="IDW39" s="1208"/>
      <c r="IDY39" s="1208"/>
      <c r="IEA39" s="1208"/>
      <c r="IEC39" s="1208"/>
      <c r="IEE39" s="1208"/>
      <c r="IEG39" s="1208"/>
      <c r="IEI39" s="1208"/>
      <c r="IEK39" s="1208"/>
      <c r="IEM39" s="1208"/>
      <c r="IEO39" s="1208"/>
      <c r="IEQ39" s="1208"/>
      <c r="IES39" s="1208"/>
      <c r="IEU39" s="1208"/>
      <c r="IEW39" s="1208"/>
      <c r="IEY39" s="1208"/>
      <c r="IFA39" s="1208"/>
      <c r="IFC39" s="1208"/>
      <c r="IFE39" s="1208"/>
      <c r="IFG39" s="1208"/>
      <c r="IFI39" s="1208"/>
      <c r="IFK39" s="1208"/>
      <c r="IFM39" s="1208"/>
      <c r="IFO39" s="1208"/>
      <c r="IFQ39" s="1208"/>
      <c r="IFS39" s="1208"/>
      <c r="IFU39" s="1208"/>
      <c r="IFW39" s="1208"/>
      <c r="IFY39" s="1208"/>
      <c r="IGA39" s="1208"/>
      <c r="IGC39" s="1208"/>
      <c r="IGE39" s="1208"/>
      <c r="IGG39" s="1208"/>
      <c r="IGI39" s="1208"/>
      <c r="IGK39" s="1208"/>
      <c r="IGM39" s="1208"/>
      <c r="IGO39" s="1208"/>
      <c r="IGQ39" s="1208"/>
      <c r="IGS39" s="1208"/>
      <c r="IGU39" s="1208"/>
      <c r="IGW39" s="1208"/>
      <c r="IGY39" s="1208"/>
      <c r="IHA39" s="1208"/>
      <c r="IHC39" s="1208"/>
      <c r="IHE39" s="1208"/>
      <c r="IHG39" s="1208"/>
      <c r="IHI39" s="1208"/>
      <c r="IHK39" s="1208"/>
      <c r="IHM39" s="1208"/>
      <c r="IHO39" s="1208"/>
      <c r="IHQ39" s="1208"/>
      <c r="IHS39" s="1208"/>
      <c r="IHU39" s="1208"/>
      <c r="IHW39" s="1208"/>
      <c r="IHY39" s="1208"/>
      <c r="IIA39" s="1208"/>
      <c r="IIC39" s="1208"/>
      <c r="IIE39" s="1208"/>
      <c r="IIG39" s="1208"/>
      <c r="III39" s="1208"/>
      <c r="IIK39" s="1208"/>
      <c r="IIM39" s="1208"/>
      <c r="IIO39" s="1208"/>
      <c r="IIQ39" s="1208"/>
      <c r="IIS39" s="1208"/>
      <c r="IIU39" s="1208"/>
      <c r="IIW39" s="1208"/>
      <c r="IIY39" s="1208"/>
      <c r="IJA39" s="1208"/>
      <c r="IJC39" s="1208"/>
      <c r="IJE39" s="1208"/>
      <c r="IJG39" s="1208"/>
      <c r="IJI39" s="1208"/>
      <c r="IJK39" s="1208"/>
      <c r="IJM39" s="1208"/>
      <c r="IJO39" s="1208"/>
      <c r="IJQ39" s="1208"/>
      <c r="IJS39" s="1208"/>
      <c r="IJU39" s="1208"/>
      <c r="IJW39" s="1208"/>
      <c r="IJY39" s="1208"/>
      <c r="IKA39" s="1208"/>
      <c r="IKC39" s="1208"/>
      <c r="IKE39" s="1208"/>
      <c r="IKG39" s="1208"/>
      <c r="IKI39" s="1208"/>
      <c r="IKK39" s="1208"/>
      <c r="IKM39" s="1208"/>
      <c r="IKO39" s="1208"/>
      <c r="IKQ39" s="1208"/>
      <c r="IKS39" s="1208"/>
      <c r="IKU39" s="1208"/>
      <c r="IKW39" s="1208"/>
      <c r="IKY39" s="1208"/>
      <c r="ILA39" s="1208"/>
      <c r="ILC39" s="1208"/>
      <c r="ILE39" s="1208"/>
      <c r="ILG39" s="1208"/>
      <c r="ILI39" s="1208"/>
      <c r="ILK39" s="1208"/>
      <c r="ILM39" s="1208"/>
      <c r="ILO39" s="1208"/>
      <c r="ILQ39" s="1208"/>
      <c r="ILS39" s="1208"/>
      <c r="ILU39" s="1208"/>
      <c r="ILW39" s="1208"/>
      <c r="ILY39" s="1208"/>
      <c r="IMA39" s="1208"/>
      <c r="IMC39" s="1208"/>
      <c r="IME39" s="1208"/>
      <c r="IMG39" s="1208"/>
      <c r="IMI39" s="1208"/>
      <c r="IMK39" s="1208"/>
      <c r="IMM39" s="1208"/>
      <c r="IMO39" s="1208"/>
      <c r="IMQ39" s="1208"/>
      <c r="IMS39" s="1208"/>
      <c r="IMU39" s="1208"/>
      <c r="IMW39" s="1208"/>
      <c r="IMY39" s="1208"/>
      <c r="INA39" s="1208"/>
      <c r="INC39" s="1208"/>
      <c r="INE39" s="1208"/>
      <c r="ING39" s="1208"/>
      <c r="INI39" s="1208"/>
      <c r="INK39" s="1208"/>
      <c r="INM39" s="1208"/>
      <c r="INO39" s="1208"/>
      <c r="INQ39" s="1208"/>
      <c r="INS39" s="1208"/>
      <c r="INU39" s="1208"/>
      <c r="INW39" s="1208"/>
      <c r="INY39" s="1208"/>
      <c r="IOA39" s="1208"/>
      <c r="IOC39" s="1208"/>
      <c r="IOE39" s="1208"/>
      <c r="IOG39" s="1208"/>
      <c r="IOI39" s="1208"/>
      <c r="IOK39" s="1208"/>
      <c r="IOM39" s="1208"/>
      <c r="IOO39" s="1208"/>
      <c r="IOQ39" s="1208"/>
      <c r="IOS39" s="1208"/>
      <c r="IOU39" s="1208"/>
      <c r="IOW39" s="1208"/>
      <c r="IOY39" s="1208"/>
      <c r="IPA39" s="1208"/>
      <c r="IPC39" s="1208"/>
      <c r="IPE39" s="1208"/>
      <c r="IPG39" s="1208"/>
      <c r="IPI39" s="1208"/>
      <c r="IPK39" s="1208"/>
      <c r="IPM39" s="1208"/>
      <c r="IPO39" s="1208"/>
      <c r="IPQ39" s="1208"/>
      <c r="IPS39" s="1208"/>
      <c r="IPU39" s="1208"/>
      <c r="IPW39" s="1208"/>
      <c r="IPY39" s="1208"/>
      <c r="IQA39" s="1208"/>
      <c r="IQC39" s="1208"/>
      <c r="IQE39" s="1208"/>
      <c r="IQG39" s="1208"/>
      <c r="IQI39" s="1208"/>
      <c r="IQK39" s="1208"/>
      <c r="IQM39" s="1208"/>
      <c r="IQO39" s="1208"/>
      <c r="IQQ39" s="1208"/>
      <c r="IQS39" s="1208"/>
      <c r="IQU39" s="1208"/>
      <c r="IQW39" s="1208"/>
      <c r="IQY39" s="1208"/>
      <c r="IRA39" s="1208"/>
      <c r="IRC39" s="1208"/>
      <c r="IRE39" s="1208"/>
      <c r="IRG39" s="1208"/>
      <c r="IRI39" s="1208"/>
      <c r="IRK39" s="1208"/>
      <c r="IRM39" s="1208"/>
      <c r="IRO39" s="1208"/>
      <c r="IRQ39" s="1208"/>
      <c r="IRS39" s="1208"/>
      <c r="IRU39" s="1208"/>
      <c r="IRW39" s="1208"/>
      <c r="IRY39" s="1208"/>
      <c r="ISA39" s="1208"/>
      <c r="ISC39" s="1208"/>
      <c r="ISE39" s="1208"/>
      <c r="ISG39" s="1208"/>
      <c r="ISI39" s="1208"/>
      <c r="ISK39" s="1208"/>
      <c r="ISM39" s="1208"/>
      <c r="ISO39" s="1208"/>
      <c r="ISQ39" s="1208"/>
      <c r="ISS39" s="1208"/>
      <c r="ISU39" s="1208"/>
      <c r="ISW39" s="1208"/>
      <c r="ISY39" s="1208"/>
      <c r="ITA39" s="1208"/>
      <c r="ITC39" s="1208"/>
      <c r="ITE39" s="1208"/>
      <c r="ITG39" s="1208"/>
      <c r="ITI39" s="1208"/>
      <c r="ITK39" s="1208"/>
      <c r="ITM39" s="1208"/>
      <c r="ITO39" s="1208"/>
      <c r="ITQ39" s="1208"/>
      <c r="ITS39" s="1208"/>
      <c r="ITU39" s="1208"/>
      <c r="ITW39" s="1208"/>
      <c r="ITY39" s="1208"/>
      <c r="IUA39" s="1208"/>
      <c r="IUC39" s="1208"/>
      <c r="IUE39" s="1208"/>
      <c r="IUG39" s="1208"/>
      <c r="IUI39" s="1208"/>
      <c r="IUK39" s="1208"/>
      <c r="IUM39" s="1208"/>
      <c r="IUO39" s="1208"/>
      <c r="IUQ39" s="1208"/>
      <c r="IUS39" s="1208"/>
      <c r="IUU39" s="1208"/>
      <c r="IUW39" s="1208"/>
      <c r="IUY39" s="1208"/>
      <c r="IVA39" s="1208"/>
      <c r="IVC39" s="1208"/>
      <c r="IVE39" s="1208"/>
      <c r="IVG39" s="1208"/>
      <c r="IVI39" s="1208"/>
      <c r="IVK39" s="1208"/>
      <c r="IVM39" s="1208"/>
      <c r="IVO39" s="1208"/>
      <c r="IVQ39" s="1208"/>
      <c r="IVS39" s="1208"/>
      <c r="IVU39" s="1208"/>
      <c r="IVW39" s="1208"/>
      <c r="IVY39" s="1208"/>
      <c r="IWA39" s="1208"/>
      <c r="IWC39" s="1208"/>
      <c r="IWE39" s="1208"/>
      <c r="IWG39" s="1208"/>
      <c r="IWI39" s="1208"/>
      <c r="IWK39" s="1208"/>
      <c r="IWM39" s="1208"/>
      <c r="IWO39" s="1208"/>
      <c r="IWQ39" s="1208"/>
      <c r="IWS39" s="1208"/>
      <c r="IWU39" s="1208"/>
      <c r="IWW39" s="1208"/>
      <c r="IWY39" s="1208"/>
      <c r="IXA39" s="1208"/>
      <c r="IXC39" s="1208"/>
      <c r="IXE39" s="1208"/>
      <c r="IXG39" s="1208"/>
      <c r="IXI39" s="1208"/>
      <c r="IXK39" s="1208"/>
      <c r="IXM39" s="1208"/>
      <c r="IXO39" s="1208"/>
      <c r="IXQ39" s="1208"/>
      <c r="IXS39" s="1208"/>
      <c r="IXU39" s="1208"/>
      <c r="IXW39" s="1208"/>
      <c r="IXY39" s="1208"/>
      <c r="IYA39" s="1208"/>
      <c r="IYC39" s="1208"/>
      <c r="IYE39" s="1208"/>
      <c r="IYG39" s="1208"/>
      <c r="IYI39" s="1208"/>
      <c r="IYK39" s="1208"/>
      <c r="IYM39" s="1208"/>
      <c r="IYO39" s="1208"/>
      <c r="IYQ39" s="1208"/>
      <c r="IYS39" s="1208"/>
      <c r="IYU39" s="1208"/>
      <c r="IYW39" s="1208"/>
      <c r="IYY39" s="1208"/>
      <c r="IZA39" s="1208"/>
      <c r="IZC39" s="1208"/>
      <c r="IZE39" s="1208"/>
      <c r="IZG39" s="1208"/>
      <c r="IZI39" s="1208"/>
      <c r="IZK39" s="1208"/>
      <c r="IZM39" s="1208"/>
      <c r="IZO39" s="1208"/>
      <c r="IZQ39" s="1208"/>
      <c r="IZS39" s="1208"/>
      <c r="IZU39" s="1208"/>
      <c r="IZW39" s="1208"/>
      <c r="IZY39" s="1208"/>
      <c r="JAA39" s="1208"/>
      <c r="JAC39" s="1208"/>
      <c r="JAE39" s="1208"/>
      <c r="JAG39" s="1208"/>
      <c r="JAI39" s="1208"/>
      <c r="JAK39" s="1208"/>
      <c r="JAM39" s="1208"/>
      <c r="JAO39" s="1208"/>
      <c r="JAQ39" s="1208"/>
      <c r="JAS39" s="1208"/>
      <c r="JAU39" s="1208"/>
      <c r="JAW39" s="1208"/>
      <c r="JAY39" s="1208"/>
      <c r="JBA39" s="1208"/>
      <c r="JBC39" s="1208"/>
      <c r="JBE39" s="1208"/>
      <c r="JBG39" s="1208"/>
      <c r="JBI39" s="1208"/>
      <c r="JBK39" s="1208"/>
      <c r="JBM39" s="1208"/>
      <c r="JBO39" s="1208"/>
      <c r="JBQ39" s="1208"/>
      <c r="JBS39" s="1208"/>
      <c r="JBU39" s="1208"/>
      <c r="JBW39" s="1208"/>
      <c r="JBY39" s="1208"/>
      <c r="JCA39" s="1208"/>
      <c r="JCC39" s="1208"/>
      <c r="JCE39" s="1208"/>
      <c r="JCG39" s="1208"/>
      <c r="JCI39" s="1208"/>
      <c r="JCK39" s="1208"/>
      <c r="JCM39" s="1208"/>
      <c r="JCO39" s="1208"/>
      <c r="JCQ39" s="1208"/>
      <c r="JCS39" s="1208"/>
      <c r="JCU39" s="1208"/>
      <c r="JCW39" s="1208"/>
      <c r="JCY39" s="1208"/>
      <c r="JDA39" s="1208"/>
      <c r="JDC39" s="1208"/>
      <c r="JDE39" s="1208"/>
      <c r="JDG39" s="1208"/>
      <c r="JDI39" s="1208"/>
      <c r="JDK39" s="1208"/>
      <c r="JDM39" s="1208"/>
      <c r="JDO39" s="1208"/>
      <c r="JDQ39" s="1208"/>
      <c r="JDS39" s="1208"/>
      <c r="JDU39" s="1208"/>
      <c r="JDW39" s="1208"/>
      <c r="JDY39" s="1208"/>
      <c r="JEA39" s="1208"/>
      <c r="JEC39" s="1208"/>
      <c r="JEE39" s="1208"/>
      <c r="JEG39" s="1208"/>
      <c r="JEI39" s="1208"/>
      <c r="JEK39" s="1208"/>
      <c r="JEM39" s="1208"/>
      <c r="JEO39" s="1208"/>
      <c r="JEQ39" s="1208"/>
      <c r="JES39" s="1208"/>
      <c r="JEU39" s="1208"/>
      <c r="JEW39" s="1208"/>
      <c r="JEY39" s="1208"/>
      <c r="JFA39" s="1208"/>
      <c r="JFC39" s="1208"/>
      <c r="JFE39" s="1208"/>
      <c r="JFG39" s="1208"/>
      <c r="JFI39" s="1208"/>
      <c r="JFK39" s="1208"/>
      <c r="JFM39" s="1208"/>
      <c r="JFO39" s="1208"/>
      <c r="JFQ39" s="1208"/>
      <c r="JFS39" s="1208"/>
      <c r="JFU39" s="1208"/>
      <c r="JFW39" s="1208"/>
      <c r="JFY39" s="1208"/>
      <c r="JGA39" s="1208"/>
      <c r="JGC39" s="1208"/>
      <c r="JGE39" s="1208"/>
      <c r="JGG39" s="1208"/>
      <c r="JGI39" s="1208"/>
      <c r="JGK39" s="1208"/>
      <c r="JGM39" s="1208"/>
      <c r="JGO39" s="1208"/>
      <c r="JGQ39" s="1208"/>
      <c r="JGS39" s="1208"/>
      <c r="JGU39" s="1208"/>
      <c r="JGW39" s="1208"/>
      <c r="JGY39" s="1208"/>
      <c r="JHA39" s="1208"/>
      <c r="JHC39" s="1208"/>
      <c r="JHE39" s="1208"/>
      <c r="JHG39" s="1208"/>
      <c r="JHI39" s="1208"/>
      <c r="JHK39" s="1208"/>
      <c r="JHM39" s="1208"/>
      <c r="JHO39" s="1208"/>
      <c r="JHQ39" s="1208"/>
      <c r="JHS39" s="1208"/>
      <c r="JHU39" s="1208"/>
      <c r="JHW39" s="1208"/>
      <c r="JHY39" s="1208"/>
      <c r="JIA39" s="1208"/>
      <c r="JIC39" s="1208"/>
      <c r="JIE39" s="1208"/>
      <c r="JIG39" s="1208"/>
      <c r="JII39" s="1208"/>
      <c r="JIK39" s="1208"/>
      <c r="JIM39" s="1208"/>
      <c r="JIO39" s="1208"/>
      <c r="JIQ39" s="1208"/>
      <c r="JIS39" s="1208"/>
      <c r="JIU39" s="1208"/>
      <c r="JIW39" s="1208"/>
      <c r="JIY39" s="1208"/>
      <c r="JJA39" s="1208"/>
      <c r="JJC39" s="1208"/>
      <c r="JJE39" s="1208"/>
      <c r="JJG39" s="1208"/>
      <c r="JJI39" s="1208"/>
      <c r="JJK39" s="1208"/>
      <c r="JJM39" s="1208"/>
      <c r="JJO39" s="1208"/>
      <c r="JJQ39" s="1208"/>
      <c r="JJS39" s="1208"/>
      <c r="JJU39" s="1208"/>
      <c r="JJW39" s="1208"/>
      <c r="JJY39" s="1208"/>
      <c r="JKA39" s="1208"/>
      <c r="JKC39" s="1208"/>
      <c r="JKE39" s="1208"/>
      <c r="JKG39" s="1208"/>
      <c r="JKI39" s="1208"/>
      <c r="JKK39" s="1208"/>
      <c r="JKM39" s="1208"/>
      <c r="JKO39" s="1208"/>
      <c r="JKQ39" s="1208"/>
      <c r="JKS39" s="1208"/>
      <c r="JKU39" s="1208"/>
      <c r="JKW39" s="1208"/>
      <c r="JKY39" s="1208"/>
      <c r="JLA39" s="1208"/>
      <c r="JLC39" s="1208"/>
      <c r="JLE39" s="1208"/>
      <c r="JLG39" s="1208"/>
      <c r="JLI39" s="1208"/>
      <c r="JLK39" s="1208"/>
      <c r="JLM39" s="1208"/>
      <c r="JLO39" s="1208"/>
      <c r="JLQ39" s="1208"/>
      <c r="JLS39" s="1208"/>
      <c r="JLU39" s="1208"/>
      <c r="JLW39" s="1208"/>
      <c r="JLY39" s="1208"/>
      <c r="JMA39" s="1208"/>
      <c r="JMC39" s="1208"/>
      <c r="JME39" s="1208"/>
      <c r="JMG39" s="1208"/>
      <c r="JMI39" s="1208"/>
      <c r="JMK39" s="1208"/>
      <c r="JMM39" s="1208"/>
      <c r="JMO39" s="1208"/>
      <c r="JMQ39" s="1208"/>
      <c r="JMS39" s="1208"/>
      <c r="JMU39" s="1208"/>
      <c r="JMW39" s="1208"/>
      <c r="JMY39" s="1208"/>
      <c r="JNA39" s="1208"/>
      <c r="JNC39" s="1208"/>
      <c r="JNE39" s="1208"/>
      <c r="JNG39" s="1208"/>
      <c r="JNI39" s="1208"/>
      <c r="JNK39" s="1208"/>
      <c r="JNM39" s="1208"/>
      <c r="JNO39" s="1208"/>
      <c r="JNQ39" s="1208"/>
      <c r="JNS39" s="1208"/>
      <c r="JNU39" s="1208"/>
      <c r="JNW39" s="1208"/>
      <c r="JNY39" s="1208"/>
      <c r="JOA39" s="1208"/>
      <c r="JOC39" s="1208"/>
      <c r="JOE39" s="1208"/>
      <c r="JOG39" s="1208"/>
      <c r="JOI39" s="1208"/>
      <c r="JOK39" s="1208"/>
      <c r="JOM39" s="1208"/>
      <c r="JOO39" s="1208"/>
      <c r="JOQ39" s="1208"/>
      <c r="JOS39" s="1208"/>
      <c r="JOU39" s="1208"/>
      <c r="JOW39" s="1208"/>
      <c r="JOY39" s="1208"/>
      <c r="JPA39" s="1208"/>
      <c r="JPC39" s="1208"/>
      <c r="JPE39" s="1208"/>
      <c r="JPG39" s="1208"/>
      <c r="JPI39" s="1208"/>
      <c r="JPK39" s="1208"/>
      <c r="JPM39" s="1208"/>
      <c r="JPO39" s="1208"/>
      <c r="JPQ39" s="1208"/>
      <c r="JPS39" s="1208"/>
      <c r="JPU39" s="1208"/>
      <c r="JPW39" s="1208"/>
      <c r="JPY39" s="1208"/>
      <c r="JQA39" s="1208"/>
      <c r="JQC39" s="1208"/>
      <c r="JQE39" s="1208"/>
      <c r="JQG39" s="1208"/>
      <c r="JQI39" s="1208"/>
      <c r="JQK39" s="1208"/>
      <c r="JQM39" s="1208"/>
      <c r="JQO39" s="1208"/>
      <c r="JQQ39" s="1208"/>
      <c r="JQS39" s="1208"/>
      <c r="JQU39" s="1208"/>
      <c r="JQW39" s="1208"/>
      <c r="JQY39" s="1208"/>
      <c r="JRA39" s="1208"/>
      <c r="JRC39" s="1208"/>
      <c r="JRE39" s="1208"/>
      <c r="JRG39" s="1208"/>
      <c r="JRI39" s="1208"/>
      <c r="JRK39" s="1208"/>
      <c r="JRM39" s="1208"/>
      <c r="JRO39" s="1208"/>
      <c r="JRQ39" s="1208"/>
      <c r="JRS39" s="1208"/>
      <c r="JRU39" s="1208"/>
      <c r="JRW39" s="1208"/>
      <c r="JRY39" s="1208"/>
      <c r="JSA39" s="1208"/>
      <c r="JSC39" s="1208"/>
      <c r="JSE39" s="1208"/>
      <c r="JSG39" s="1208"/>
      <c r="JSI39" s="1208"/>
      <c r="JSK39" s="1208"/>
      <c r="JSM39" s="1208"/>
      <c r="JSO39" s="1208"/>
      <c r="JSQ39" s="1208"/>
      <c r="JSS39" s="1208"/>
      <c r="JSU39" s="1208"/>
      <c r="JSW39" s="1208"/>
      <c r="JSY39" s="1208"/>
      <c r="JTA39" s="1208"/>
      <c r="JTC39" s="1208"/>
      <c r="JTE39" s="1208"/>
      <c r="JTG39" s="1208"/>
      <c r="JTI39" s="1208"/>
      <c r="JTK39" s="1208"/>
      <c r="JTM39" s="1208"/>
      <c r="JTO39" s="1208"/>
      <c r="JTQ39" s="1208"/>
      <c r="JTS39" s="1208"/>
      <c r="JTU39" s="1208"/>
      <c r="JTW39" s="1208"/>
      <c r="JTY39" s="1208"/>
      <c r="JUA39" s="1208"/>
      <c r="JUC39" s="1208"/>
      <c r="JUE39" s="1208"/>
      <c r="JUG39" s="1208"/>
      <c r="JUI39" s="1208"/>
      <c r="JUK39" s="1208"/>
      <c r="JUM39" s="1208"/>
      <c r="JUO39" s="1208"/>
      <c r="JUQ39" s="1208"/>
      <c r="JUS39" s="1208"/>
      <c r="JUU39" s="1208"/>
      <c r="JUW39" s="1208"/>
      <c r="JUY39" s="1208"/>
      <c r="JVA39" s="1208"/>
      <c r="JVC39" s="1208"/>
      <c r="JVE39" s="1208"/>
      <c r="JVG39" s="1208"/>
      <c r="JVI39" s="1208"/>
      <c r="JVK39" s="1208"/>
      <c r="JVM39" s="1208"/>
      <c r="JVO39" s="1208"/>
      <c r="JVQ39" s="1208"/>
      <c r="JVS39" s="1208"/>
      <c r="JVU39" s="1208"/>
      <c r="JVW39" s="1208"/>
      <c r="JVY39" s="1208"/>
      <c r="JWA39" s="1208"/>
      <c r="JWC39" s="1208"/>
      <c r="JWE39" s="1208"/>
      <c r="JWG39" s="1208"/>
      <c r="JWI39" s="1208"/>
      <c r="JWK39" s="1208"/>
      <c r="JWM39" s="1208"/>
      <c r="JWO39" s="1208"/>
      <c r="JWQ39" s="1208"/>
      <c r="JWS39" s="1208"/>
      <c r="JWU39" s="1208"/>
      <c r="JWW39" s="1208"/>
      <c r="JWY39" s="1208"/>
      <c r="JXA39" s="1208"/>
      <c r="JXC39" s="1208"/>
      <c r="JXE39" s="1208"/>
      <c r="JXG39" s="1208"/>
      <c r="JXI39" s="1208"/>
      <c r="JXK39" s="1208"/>
      <c r="JXM39" s="1208"/>
      <c r="JXO39" s="1208"/>
      <c r="JXQ39" s="1208"/>
      <c r="JXS39" s="1208"/>
      <c r="JXU39" s="1208"/>
      <c r="JXW39" s="1208"/>
      <c r="JXY39" s="1208"/>
      <c r="JYA39" s="1208"/>
      <c r="JYC39" s="1208"/>
      <c r="JYE39" s="1208"/>
      <c r="JYG39" s="1208"/>
      <c r="JYI39" s="1208"/>
      <c r="JYK39" s="1208"/>
      <c r="JYM39" s="1208"/>
      <c r="JYO39" s="1208"/>
      <c r="JYQ39" s="1208"/>
      <c r="JYS39" s="1208"/>
      <c r="JYU39" s="1208"/>
      <c r="JYW39" s="1208"/>
      <c r="JYY39" s="1208"/>
      <c r="JZA39" s="1208"/>
      <c r="JZC39" s="1208"/>
      <c r="JZE39" s="1208"/>
      <c r="JZG39" s="1208"/>
      <c r="JZI39" s="1208"/>
      <c r="JZK39" s="1208"/>
      <c r="JZM39" s="1208"/>
      <c r="JZO39" s="1208"/>
      <c r="JZQ39" s="1208"/>
      <c r="JZS39" s="1208"/>
      <c r="JZU39" s="1208"/>
      <c r="JZW39" s="1208"/>
      <c r="JZY39" s="1208"/>
      <c r="KAA39" s="1208"/>
      <c r="KAC39" s="1208"/>
      <c r="KAE39" s="1208"/>
      <c r="KAG39" s="1208"/>
      <c r="KAI39" s="1208"/>
      <c r="KAK39" s="1208"/>
      <c r="KAM39" s="1208"/>
      <c r="KAO39" s="1208"/>
      <c r="KAQ39" s="1208"/>
      <c r="KAS39" s="1208"/>
      <c r="KAU39" s="1208"/>
      <c r="KAW39" s="1208"/>
      <c r="KAY39" s="1208"/>
      <c r="KBA39" s="1208"/>
      <c r="KBC39" s="1208"/>
      <c r="KBE39" s="1208"/>
      <c r="KBG39" s="1208"/>
      <c r="KBI39" s="1208"/>
      <c r="KBK39" s="1208"/>
      <c r="KBM39" s="1208"/>
      <c r="KBO39" s="1208"/>
      <c r="KBQ39" s="1208"/>
      <c r="KBS39" s="1208"/>
      <c r="KBU39" s="1208"/>
      <c r="KBW39" s="1208"/>
      <c r="KBY39" s="1208"/>
      <c r="KCA39" s="1208"/>
      <c r="KCC39" s="1208"/>
      <c r="KCE39" s="1208"/>
      <c r="KCG39" s="1208"/>
      <c r="KCI39" s="1208"/>
      <c r="KCK39" s="1208"/>
      <c r="KCM39" s="1208"/>
      <c r="KCO39" s="1208"/>
      <c r="KCQ39" s="1208"/>
      <c r="KCS39" s="1208"/>
      <c r="KCU39" s="1208"/>
      <c r="KCW39" s="1208"/>
      <c r="KCY39" s="1208"/>
      <c r="KDA39" s="1208"/>
      <c r="KDC39" s="1208"/>
      <c r="KDE39" s="1208"/>
      <c r="KDG39" s="1208"/>
      <c r="KDI39" s="1208"/>
      <c r="KDK39" s="1208"/>
      <c r="KDM39" s="1208"/>
      <c r="KDO39" s="1208"/>
      <c r="KDQ39" s="1208"/>
      <c r="KDS39" s="1208"/>
      <c r="KDU39" s="1208"/>
      <c r="KDW39" s="1208"/>
      <c r="KDY39" s="1208"/>
      <c r="KEA39" s="1208"/>
      <c r="KEC39" s="1208"/>
      <c r="KEE39" s="1208"/>
      <c r="KEG39" s="1208"/>
      <c r="KEI39" s="1208"/>
      <c r="KEK39" s="1208"/>
      <c r="KEM39" s="1208"/>
      <c r="KEO39" s="1208"/>
      <c r="KEQ39" s="1208"/>
      <c r="KES39" s="1208"/>
      <c r="KEU39" s="1208"/>
      <c r="KEW39" s="1208"/>
      <c r="KEY39" s="1208"/>
      <c r="KFA39" s="1208"/>
      <c r="KFC39" s="1208"/>
      <c r="KFE39" s="1208"/>
      <c r="KFG39" s="1208"/>
      <c r="KFI39" s="1208"/>
      <c r="KFK39" s="1208"/>
      <c r="KFM39" s="1208"/>
      <c r="KFO39" s="1208"/>
      <c r="KFQ39" s="1208"/>
      <c r="KFS39" s="1208"/>
      <c r="KFU39" s="1208"/>
      <c r="KFW39" s="1208"/>
      <c r="KFY39" s="1208"/>
      <c r="KGA39" s="1208"/>
      <c r="KGC39" s="1208"/>
      <c r="KGE39" s="1208"/>
      <c r="KGG39" s="1208"/>
      <c r="KGI39" s="1208"/>
      <c r="KGK39" s="1208"/>
      <c r="KGM39" s="1208"/>
      <c r="KGO39" s="1208"/>
      <c r="KGQ39" s="1208"/>
      <c r="KGS39" s="1208"/>
      <c r="KGU39" s="1208"/>
      <c r="KGW39" s="1208"/>
      <c r="KGY39" s="1208"/>
      <c r="KHA39" s="1208"/>
      <c r="KHC39" s="1208"/>
      <c r="KHE39" s="1208"/>
      <c r="KHG39" s="1208"/>
      <c r="KHI39" s="1208"/>
      <c r="KHK39" s="1208"/>
      <c r="KHM39" s="1208"/>
      <c r="KHO39" s="1208"/>
      <c r="KHQ39" s="1208"/>
      <c r="KHS39" s="1208"/>
      <c r="KHU39" s="1208"/>
      <c r="KHW39" s="1208"/>
      <c r="KHY39" s="1208"/>
      <c r="KIA39" s="1208"/>
      <c r="KIC39" s="1208"/>
      <c r="KIE39" s="1208"/>
      <c r="KIG39" s="1208"/>
      <c r="KII39" s="1208"/>
      <c r="KIK39" s="1208"/>
      <c r="KIM39" s="1208"/>
      <c r="KIO39" s="1208"/>
      <c r="KIQ39" s="1208"/>
      <c r="KIS39" s="1208"/>
      <c r="KIU39" s="1208"/>
      <c r="KIW39" s="1208"/>
      <c r="KIY39" s="1208"/>
      <c r="KJA39" s="1208"/>
      <c r="KJC39" s="1208"/>
      <c r="KJE39" s="1208"/>
      <c r="KJG39" s="1208"/>
      <c r="KJI39" s="1208"/>
      <c r="KJK39" s="1208"/>
      <c r="KJM39" s="1208"/>
      <c r="KJO39" s="1208"/>
      <c r="KJQ39" s="1208"/>
      <c r="KJS39" s="1208"/>
      <c r="KJU39" s="1208"/>
      <c r="KJW39" s="1208"/>
      <c r="KJY39" s="1208"/>
      <c r="KKA39" s="1208"/>
      <c r="KKC39" s="1208"/>
      <c r="KKE39" s="1208"/>
      <c r="KKG39" s="1208"/>
      <c r="KKI39" s="1208"/>
      <c r="KKK39" s="1208"/>
      <c r="KKM39" s="1208"/>
      <c r="KKO39" s="1208"/>
      <c r="KKQ39" s="1208"/>
      <c r="KKS39" s="1208"/>
      <c r="KKU39" s="1208"/>
      <c r="KKW39" s="1208"/>
      <c r="KKY39" s="1208"/>
      <c r="KLA39" s="1208"/>
      <c r="KLC39" s="1208"/>
      <c r="KLE39" s="1208"/>
      <c r="KLG39" s="1208"/>
      <c r="KLI39" s="1208"/>
      <c r="KLK39" s="1208"/>
      <c r="KLM39" s="1208"/>
      <c r="KLO39" s="1208"/>
      <c r="KLQ39" s="1208"/>
      <c r="KLS39" s="1208"/>
      <c r="KLU39" s="1208"/>
      <c r="KLW39" s="1208"/>
      <c r="KLY39" s="1208"/>
      <c r="KMA39" s="1208"/>
      <c r="KMC39" s="1208"/>
      <c r="KME39" s="1208"/>
      <c r="KMG39" s="1208"/>
      <c r="KMI39" s="1208"/>
      <c r="KMK39" s="1208"/>
      <c r="KMM39" s="1208"/>
      <c r="KMO39" s="1208"/>
      <c r="KMQ39" s="1208"/>
      <c r="KMS39" s="1208"/>
      <c r="KMU39" s="1208"/>
      <c r="KMW39" s="1208"/>
      <c r="KMY39" s="1208"/>
      <c r="KNA39" s="1208"/>
      <c r="KNC39" s="1208"/>
      <c r="KNE39" s="1208"/>
      <c r="KNG39" s="1208"/>
      <c r="KNI39" s="1208"/>
      <c r="KNK39" s="1208"/>
      <c r="KNM39" s="1208"/>
      <c r="KNO39" s="1208"/>
      <c r="KNQ39" s="1208"/>
      <c r="KNS39" s="1208"/>
      <c r="KNU39" s="1208"/>
      <c r="KNW39" s="1208"/>
      <c r="KNY39" s="1208"/>
      <c r="KOA39" s="1208"/>
      <c r="KOC39" s="1208"/>
      <c r="KOE39" s="1208"/>
      <c r="KOG39" s="1208"/>
      <c r="KOI39" s="1208"/>
      <c r="KOK39" s="1208"/>
      <c r="KOM39" s="1208"/>
      <c r="KOO39" s="1208"/>
      <c r="KOQ39" s="1208"/>
      <c r="KOS39" s="1208"/>
      <c r="KOU39" s="1208"/>
      <c r="KOW39" s="1208"/>
      <c r="KOY39" s="1208"/>
      <c r="KPA39" s="1208"/>
      <c r="KPC39" s="1208"/>
      <c r="KPE39" s="1208"/>
      <c r="KPG39" s="1208"/>
      <c r="KPI39" s="1208"/>
      <c r="KPK39" s="1208"/>
      <c r="KPM39" s="1208"/>
      <c r="KPO39" s="1208"/>
      <c r="KPQ39" s="1208"/>
      <c r="KPS39" s="1208"/>
      <c r="KPU39" s="1208"/>
      <c r="KPW39" s="1208"/>
      <c r="KPY39" s="1208"/>
      <c r="KQA39" s="1208"/>
      <c r="KQC39" s="1208"/>
      <c r="KQE39" s="1208"/>
      <c r="KQG39" s="1208"/>
      <c r="KQI39" s="1208"/>
      <c r="KQK39" s="1208"/>
      <c r="KQM39" s="1208"/>
      <c r="KQO39" s="1208"/>
      <c r="KQQ39" s="1208"/>
      <c r="KQS39" s="1208"/>
      <c r="KQU39" s="1208"/>
      <c r="KQW39" s="1208"/>
      <c r="KQY39" s="1208"/>
      <c r="KRA39" s="1208"/>
      <c r="KRC39" s="1208"/>
      <c r="KRE39" s="1208"/>
      <c r="KRG39" s="1208"/>
      <c r="KRI39" s="1208"/>
      <c r="KRK39" s="1208"/>
      <c r="KRM39" s="1208"/>
      <c r="KRO39" s="1208"/>
      <c r="KRQ39" s="1208"/>
      <c r="KRS39" s="1208"/>
      <c r="KRU39" s="1208"/>
      <c r="KRW39" s="1208"/>
      <c r="KRY39" s="1208"/>
      <c r="KSA39" s="1208"/>
      <c r="KSC39" s="1208"/>
      <c r="KSE39" s="1208"/>
      <c r="KSG39" s="1208"/>
      <c r="KSI39" s="1208"/>
      <c r="KSK39" s="1208"/>
      <c r="KSM39" s="1208"/>
      <c r="KSO39" s="1208"/>
      <c r="KSQ39" s="1208"/>
      <c r="KSS39" s="1208"/>
      <c r="KSU39" s="1208"/>
      <c r="KSW39" s="1208"/>
      <c r="KSY39" s="1208"/>
      <c r="KTA39" s="1208"/>
      <c r="KTC39" s="1208"/>
      <c r="KTE39" s="1208"/>
      <c r="KTG39" s="1208"/>
      <c r="KTI39" s="1208"/>
      <c r="KTK39" s="1208"/>
      <c r="KTM39" s="1208"/>
      <c r="KTO39" s="1208"/>
      <c r="KTQ39" s="1208"/>
      <c r="KTS39" s="1208"/>
      <c r="KTU39" s="1208"/>
      <c r="KTW39" s="1208"/>
      <c r="KTY39" s="1208"/>
      <c r="KUA39" s="1208"/>
      <c r="KUC39" s="1208"/>
      <c r="KUE39" s="1208"/>
      <c r="KUG39" s="1208"/>
      <c r="KUI39" s="1208"/>
      <c r="KUK39" s="1208"/>
      <c r="KUM39" s="1208"/>
      <c r="KUO39" s="1208"/>
      <c r="KUQ39" s="1208"/>
      <c r="KUS39" s="1208"/>
      <c r="KUU39" s="1208"/>
      <c r="KUW39" s="1208"/>
      <c r="KUY39" s="1208"/>
      <c r="KVA39" s="1208"/>
      <c r="KVC39" s="1208"/>
      <c r="KVE39" s="1208"/>
      <c r="KVG39" s="1208"/>
      <c r="KVI39" s="1208"/>
      <c r="KVK39" s="1208"/>
      <c r="KVM39" s="1208"/>
      <c r="KVO39" s="1208"/>
      <c r="KVQ39" s="1208"/>
      <c r="KVS39" s="1208"/>
      <c r="KVU39" s="1208"/>
      <c r="KVW39" s="1208"/>
      <c r="KVY39" s="1208"/>
      <c r="KWA39" s="1208"/>
      <c r="KWC39" s="1208"/>
      <c r="KWE39" s="1208"/>
      <c r="KWG39" s="1208"/>
      <c r="KWI39" s="1208"/>
      <c r="KWK39" s="1208"/>
      <c r="KWM39" s="1208"/>
      <c r="KWO39" s="1208"/>
      <c r="KWQ39" s="1208"/>
      <c r="KWS39" s="1208"/>
      <c r="KWU39" s="1208"/>
      <c r="KWW39" s="1208"/>
      <c r="KWY39" s="1208"/>
      <c r="KXA39" s="1208"/>
      <c r="KXC39" s="1208"/>
      <c r="KXE39" s="1208"/>
      <c r="KXG39" s="1208"/>
      <c r="KXI39" s="1208"/>
      <c r="KXK39" s="1208"/>
      <c r="KXM39" s="1208"/>
      <c r="KXO39" s="1208"/>
      <c r="KXQ39" s="1208"/>
      <c r="KXS39" s="1208"/>
      <c r="KXU39" s="1208"/>
      <c r="KXW39" s="1208"/>
      <c r="KXY39" s="1208"/>
      <c r="KYA39" s="1208"/>
      <c r="KYC39" s="1208"/>
      <c r="KYE39" s="1208"/>
      <c r="KYG39" s="1208"/>
      <c r="KYI39" s="1208"/>
      <c r="KYK39" s="1208"/>
      <c r="KYM39" s="1208"/>
      <c r="KYO39" s="1208"/>
      <c r="KYQ39" s="1208"/>
      <c r="KYS39" s="1208"/>
      <c r="KYU39" s="1208"/>
      <c r="KYW39" s="1208"/>
      <c r="KYY39" s="1208"/>
      <c r="KZA39" s="1208"/>
      <c r="KZC39" s="1208"/>
      <c r="KZE39" s="1208"/>
      <c r="KZG39" s="1208"/>
      <c r="KZI39" s="1208"/>
      <c r="KZK39" s="1208"/>
      <c r="KZM39" s="1208"/>
      <c r="KZO39" s="1208"/>
      <c r="KZQ39" s="1208"/>
      <c r="KZS39" s="1208"/>
      <c r="KZU39" s="1208"/>
      <c r="KZW39" s="1208"/>
      <c r="KZY39" s="1208"/>
      <c r="LAA39" s="1208"/>
      <c r="LAC39" s="1208"/>
      <c r="LAE39" s="1208"/>
      <c r="LAG39" s="1208"/>
      <c r="LAI39" s="1208"/>
      <c r="LAK39" s="1208"/>
      <c r="LAM39" s="1208"/>
      <c r="LAO39" s="1208"/>
      <c r="LAQ39" s="1208"/>
      <c r="LAS39" s="1208"/>
      <c r="LAU39" s="1208"/>
      <c r="LAW39" s="1208"/>
      <c r="LAY39" s="1208"/>
      <c r="LBA39" s="1208"/>
      <c r="LBC39" s="1208"/>
      <c r="LBE39" s="1208"/>
      <c r="LBG39" s="1208"/>
      <c r="LBI39" s="1208"/>
      <c r="LBK39" s="1208"/>
      <c r="LBM39" s="1208"/>
      <c r="LBO39" s="1208"/>
      <c r="LBQ39" s="1208"/>
      <c r="LBS39" s="1208"/>
      <c r="LBU39" s="1208"/>
      <c r="LBW39" s="1208"/>
      <c r="LBY39" s="1208"/>
      <c r="LCA39" s="1208"/>
      <c r="LCC39" s="1208"/>
      <c r="LCE39" s="1208"/>
      <c r="LCG39" s="1208"/>
      <c r="LCI39" s="1208"/>
      <c r="LCK39" s="1208"/>
      <c r="LCM39" s="1208"/>
      <c r="LCO39" s="1208"/>
      <c r="LCQ39" s="1208"/>
      <c r="LCS39" s="1208"/>
      <c r="LCU39" s="1208"/>
      <c r="LCW39" s="1208"/>
      <c r="LCY39" s="1208"/>
      <c r="LDA39" s="1208"/>
      <c r="LDC39" s="1208"/>
      <c r="LDE39" s="1208"/>
      <c r="LDG39" s="1208"/>
      <c r="LDI39" s="1208"/>
      <c r="LDK39" s="1208"/>
      <c r="LDM39" s="1208"/>
      <c r="LDO39" s="1208"/>
      <c r="LDQ39" s="1208"/>
      <c r="LDS39" s="1208"/>
      <c r="LDU39" s="1208"/>
      <c r="LDW39" s="1208"/>
      <c r="LDY39" s="1208"/>
      <c r="LEA39" s="1208"/>
      <c r="LEC39" s="1208"/>
      <c r="LEE39" s="1208"/>
      <c r="LEG39" s="1208"/>
      <c r="LEI39" s="1208"/>
      <c r="LEK39" s="1208"/>
      <c r="LEM39" s="1208"/>
      <c r="LEO39" s="1208"/>
      <c r="LEQ39" s="1208"/>
      <c r="LES39" s="1208"/>
      <c r="LEU39" s="1208"/>
      <c r="LEW39" s="1208"/>
      <c r="LEY39" s="1208"/>
      <c r="LFA39" s="1208"/>
      <c r="LFC39" s="1208"/>
      <c r="LFE39" s="1208"/>
      <c r="LFG39" s="1208"/>
      <c r="LFI39" s="1208"/>
      <c r="LFK39" s="1208"/>
      <c r="LFM39" s="1208"/>
      <c r="LFO39" s="1208"/>
      <c r="LFQ39" s="1208"/>
      <c r="LFS39" s="1208"/>
      <c r="LFU39" s="1208"/>
      <c r="LFW39" s="1208"/>
      <c r="LFY39" s="1208"/>
      <c r="LGA39" s="1208"/>
      <c r="LGC39" s="1208"/>
      <c r="LGE39" s="1208"/>
      <c r="LGG39" s="1208"/>
      <c r="LGI39" s="1208"/>
      <c r="LGK39" s="1208"/>
      <c r="LGM39" s="1208"/>
      <c r="LGO39" s="1208"/>
      <c r="LGQ39" s="1208"/>
      <c r="LGS39" s="1208"/>
      <c r="LGU39" s="1208"/>
      <c r="LGW39" s="1208"/>
      <c r="LGY39" s="1208"/>
      <c r="LHA39" s="1208"/>
      <c r="LHC39" s="1208"/>
      <c r="LHE39" s="1208"/>
      <c r="LHG39" s="1208"/>
      <c r="LHI39" s="1208"/>
      <c r="LHK39" s="1208"/>
      <c r="LHM39" s="1208"/>
      <c r="LHO39" s="1208"/>
      <c r="LHQ39" s="1208"/>
      <c r="LHS39" s="1208"/>
      <c r="LHU39" s="1208"/>
      <c r="LHW39" s="1208"/>
      <c r="LHY39" s="1208"/>
      <c r="LIA39" s="1208"/>
      <c r="LIC39" s="1208"/>
      <c r="LIE39" s="1208"/>
      <c r="LIG39" s="1208"/>
      <c r="LII39" s="1208"/>
      <c r="LIK39" s="1208"/>
      <c r="LIM39" s="1208"/>
      <c r="LIO39" s="1208"/>
      <c r="LIQ39" s="1208"/>
      <c r="LIS39" s="1208"/>
      <c r="LIU39" s="1208"/>
      <c r="LIW39" s="1208"/>
      <c r="LIY39" s="1208"/>
      <c r="LJA39" s="1208"/>
      <c r="LJC39" s="1208"/>
      <c r="LJE39" s="1208"/>
      <c r="LJG39" s="1208"/>
      <c r="LJI39" s="1208"/>
      <c r="LJK39" s="1208"/>
      <c r="LJM39" s="1208"/>
      <c r="LJO39" s="1208"/>
      <c r="LJQ39" s="1208"/>
      <c r="LJS39" s="1208"/>
      <c r="LJU39" s="1208"/>
      <c r="LJW39" s="1208"/>
      <c r="LJY39" s="1208"/>
      <c r="LKA39" s="1208"/>
      <c r="LKC39" s="1208"/>
      <c r="LKE39" s="1208"/>
      <c r="LKG39" s="1208"/>
      <c r="LKI39" s="1208"/>
      <c r="LKK39" s="1208"/>
      <c r="LKM39" s="1208"/>
      <c r="LKO39" s="1208"/>
      <c r="LKQ39" s="1208"/>
      <c r="LKS39" s="1208"/>
      <c r="LKU39" s="1208"/>
      <c r="LKW39" s="1208"/>
      <c r="LKY39" s="1208"/>
      <c r="LLA39" s="1208"/>
      <c r="LLC39" s="1208"/>
      <c r="LLE39" s="1208"/>
      <c r="LLG39" s="1208"/>
      <c r="LLI39" s="1208"/>
      <c r="LLK39" s="1208"/>
      <c r="LLM39" s="1208"/>
      <c r="LLO39" s="1208"/>
      <c r="LLQ39" s="1208"/>
      <c r="LLS39" s="1208"/>
      <c r="LLU39" s="1208"/>
      <c r="LLW39" s="1208"/>
      <c r="LLY39" s="1208"/>
      <c r="LMA39" s="1208"/>
      <c r="LMC39" s="1208"/>
      <c r="LME39" s="1208"/>
      <c r="LMG39" s="1208"/>
      <c r="LMI39" s="1208"/>
      <c r="LMK39" s="1208"/>
      <c r="LMM39" s="1208"/>
      <c r="LMO39" s="1208"/>
      <c r="LMQ39" s="1208"/>
      <c r="LMS39" s="1208"/>
      <c r="LMU39" s="1208"/>
      <c r="LMW39" s="1208"/>
      <c r="LMY39" s="1208"/>
      <c r="LNA39" s="1208"/>
      <c r="LNC39" s="1208"/>
      <c r="LNE39" s="1208"/>
      <c r="LNG39" s="1208"/>
      <c r="LNI39" s="1208"/>
      <c r="LNK39" s="1208"/>
      <c r="LNM39" s="1208"/>
      <c r="LNO39" s="1208"/>
      <c r="LNQ39" s="1208"/>
      <c r="LNS39" s="1208"/>
      <c r="LNU39" s="1208"/>
      <c r="LNW39" s="1208"/>
      <c r="LNY39" s="1208"/>
      <c r="LOA39" s="1208"/>
      <c r="LOC39" s="1208"/>
      <c r="LOE39" s="1208"/>
      <c r="LOG39" s="1208"/>
      <c r="LOI39" s="1208"/>
      <c r="LOK39" s="1208"/>
      <c r="LOM39" s="1208"/>
      <c r="LOO39" s="1208"/>
      <c r="LOQ39" s="1208"/>
      <c r="LOS39" s="1208"/>
      <c r="LOU39" s="1208"/>
      <c r="LOW39" s="1208"/>
      <c r="LOY39" s="1208"/>
      <c r="LPA39" s="1208"/>
      <c r="LPC39" s="1208"/>
      <c r="LPE39" s="1208"/>
      <c r="LPG39" s="1208"/>
      <c r="LPI39" s="1208"/>
      <c r="LPK39" s="1208"/>
      <c r="LPM39" s="1208"/>
      <c r="LPO39" s="1208"/>
      <c r="LPQ39" s="1208"/>
      <c r="LPS39" s="1208"/>
      <c r="LPU39" s="1208"/>
      <c r="LPW39" s="1208"/>
      <c r="LPY39" s="1208"/>
      <c r="LQA39" s="1208"/>
      <c r="LQC39" s="1208"/>
      <c r="LQE39" s="1208"/>
      <c r="LQG39" s="1208"/>
      <c r="LQI39" s="1208"/>
      <c r="LQK39" s="1208"/>
      <c r="LQM39" s="1208"/>
      <c r="LQO39" s="1208"/>
      <c r="LQQ39" s="1208"/>
      <c r="LQS39" s="1208"/>
      <c r="LQU39" s="1208"/>
      <c r="LQW39" s="1208"/>
      <c r="LQY39" s="1208"/>
      <c r="LRA39" s="1208"/>
      <c r="LRC39" s="1208"/>
      <c r="LRE39" s="1208"/>
      <c r="LRG39" s="1208"/>
      <c r="LRI39" s="1208"/>
      <c r="LRK39" s="1208"/>
      <c r="LRM39" s="1208"/>
      <c r="LRO39" s="1208"/>
      <c r="LRQ39" s="1208"/>
      <c r="LRS39" s="1208"/>
      <c r="LRU39" s="1208"/>
      <c r="LRW39" s="1208"/>
      <c r="LRY39" s="1208"/>
      <c r="LSA39" s="1208"/>
      <c r="LSC39" s="1208"/>
      <c r="LSE39" s="1208"/>
      <c r="LSG39" s="1208"/>
      <c r="LSI39" s="1208"/>
      <c r="LSK39" s="1208"/>
      <c r="LSM39" s="1208"/>
      <c r="LSO39" s="1208"/>
      <c r="LSQ39" s="1208"/>
      <c r="LSS39" s="1208"/>
      <c r="LSU39" s="1208"/>
      <c r="LSW39" s="1208"/>
      <c r="LSY39" s="1208"/>
      <c r="LTA39" s="1208"/>
      <c r="LTC39" s="1208"/>
      <c r="LTE39" s="1208"/>
      <c r="LTG39" s="1208"/>
      <c r="LTI39" s="1208"/>
      <c r="LTK39" s="1208"/>
      <c r="LTM39" s="1208"/>
      <c r="LTO39" s="1208"/>
      <c r="LTQ39" s="1208"/>
      <c r="LTS39" s="1208"/>
      <c r="LTU39" s="1208"/>
      <c r="LTW39" s="1208"/>
      <c r="LTY39" s="1208"/>
      <c r="LUA39" s="1208"/>
      <c r="LUC39" s="1208"/>
      <c r="LUE39" s="1208"/>
      <c r="LUG39" s="1208"/>
      <c r="LUI39" s="1208"/>
      <c r="LUK39" s="1208"/>
      <c r="LUM39" s="1208"/>
      <c r="LUO39" s="1208"/>
      <c r="LUQ39" s="1208"/>
      <c r="LUS39" s="1208"/>
      <c r="LUU39" s="1208"/>
      <c r="LUW39" s="1208"/>
      <c r="LUY39" s="1208"/>
      <c r="LVA39" s="1208"/>
      <c r="LVC39" s="1208"/>
      <c r="LVE39" s="1208"/>
      <c r="LVG39" s="1208"/>
      <c r="LVI39" s="1208"/>
      <c r="LVK39" s="1208"/>
      <c r="LVM39" s="1208"/>
      <c r="LVO39" s="1208"/>
      <c r="LVQ39" s="1208"/>
      <c r="LVS39" s="1208"/>
      <c r="LVU39" s="1208"/>
      <c r="LVW39" s="1208"/>
      <c r="LVY39" s="1208"/>
      <c r="LWA39" s="1208"/>
      <c r="LWC39" s="1208"/>
      <c r="LWE39" s="1208"/>
      <c r="LWG39" s="1208"/>
      <c r="LWI39" s="1208"/>
      <c r="LWK39" s="1208"/>
      <c r="LWM39" s="1208"/>
      <c r="LWO39" s="1208"/>
      <c r="LWQ39" s="1208"/>
      <c r="LWS39" s="1208"/>
      <c r="LWU39" s="1208"/>
      <c r="LWW39" s="1208"/>
      <c r="LWY39" s="1208"/>
      <c r="LXA39" s="1208"/>
      <c r="LXC39" s="1208"/>
      <c r="LXE39" s="1208"/>
      <c r="LXG39" s="1208"/>
      <c r="LXI39" s="1208"/>
      <c r="LXK39" s="1208"/>
      <c r="LXM39" s="1208"/>
      <c r="LXO39" s="1208"/>
      <c r="LXQ39" s="1208"/>
      <c r="LXS39" s="1208"/>
      <c r="LXU39" s="1208"/>
      <c r="LXW39" s="1208"/>
      <c r="LXY39" s="1208"/>
      <c r="LYA39" s="1208"/>
      <c r="LYC39" s="1208"/>
      <c r="LYE39" s="1208"/>
      <c r="LYG39" s="1208"/>
      <c r="LYI39" s="1208"/>
      <c r="LYK39" s="1208"/>
      <c r="LYM39" s="1208"/>
      <c r="LYO39" s="1208"/>
      <c r="LYQ39" s="1208"/>
      <c r="LYS39" s="1208"/>
      <c r="LYU39" s="1208"/>
      <c r="LYW39" s="1208"/>
      <c r="LYY39" s="1208"/>
      <c r="LZA39" s="1208"/>
      <c r="LZC39" s="1208"/>
      <c r="LZE39" s="1208"/>
      <c r="LZG39" s="1208"/>
      <c r="LZI39" s="1208"/>
      <c r="LZK39" s="1208"/>
      <c r="LZM39" s="1208"/>
      <c r="LZO39" s="1208"/>
      <c r="LZQ39" s="1208"/>
      <c r="LZS39" s="1208"/>
      <c r="LZU39" s="1208"/>
      <c r="LZW39" s="1208"/>
      <c r="LZY39" s="1208"/>
      <c r="MAA39" s="1208"/>
      <c r="MAC39" s="1208"/>
      <c r="MAE39" s="1208"/>
      <c r="MAG39" s="1208"/>
      <c r="MAI39" s="1208"/>
      <c r="MAK39" s="1208"/>
      <c r="MAM39" s="1208"/>
      <c r="MAO39" s="1208"/>
      <c r="MAQ39" s="1208"/>
      <c r="MAS39" s="1208"/>
      <c r="MAU39" s="1208"/>
      <c r="MAW39" s="1208"/>
      <c r="MAY39" s="1208"/>
      <c r="MBA39" s="1208"/>
      <c r="MBC39" s="1208"/>
      <c r="MBE39" s="1208"/>
      <c r="MBG39" s="1208"/>
      <c r="MBI39" s="1208"/>
      <c r="MBK39" s="1208"/>
      <c r="MBM39" s="1208"/>
      <c r="MBO39" s="1208"/>
      <c r="MBQ39" s="1208"/>
      <c r="MBS39" s="1208"/>
      <c r="MBU39" s="1208"/>
      <c r="MBW39" s="1208"/>
      <c r="MBY39" s="1208"/>
      <c r="MCA39" s="1208"/>
      <c r="MCC39" s="1208"/>
      <c r="MCE39" s="1208"/>
      <c r="MCG39" s="1208"/>
      <c r="MCI39" s="1208"/>
      <c r="MCK39" s="1208"/>
      <c r="MCM39" s="1208"/>
      <c r="MCO39" s="1208"/>
      <c r="MCQ39" s="1208"/>
      <c r="MCS39" s="1208"/>
      <c r="MCU39" s="1208"/>
      <c r="MCW39" s="1208"/>
      <c r="MCY39" s="1208"/>
      <c r="MDA39" s="1208"/>
      <c r="MDC39" s="1208"/>
      <c r="MDE39" s="1208"/>
      <c r="MDG39" s="1208"/>
      <c r="MDI39" s="1208"/>
      <c r="MDK39" s="1208"/>
      <c r="MDM39" s="1208"/>
      <c r="MDO39" s="1208"/>
      <c r="MDQ39" s="1208"/>
      <c r="MDS39" s="1208"/>
      <c r="MDU39" s="1208"/>
      <c r="MDW39" s="1208"/>
      <c r="MDY39" s="1208"/>
      <c r="MEA39" s="1208"/>
      <c r="MEC39" s="1208"/>
      <c r="MEE39" s="1208"/>
      <c r="MEG39" s="1208"/>
      <c r="MEI39" s="1208"/>
      <c r="MEK39" s="1208"/>
      <c r="MEM39" s="1208"/>
      <c r="MEO39" s="1208"/>
      <c r="MEQ39" s="1208"/>
      <c r="MES39" s="1208"/>
      <c r="MEU39" s="1208"/>
      <c r="MEW39" s="1208"/>
      <c r="MEY39" s="1208"/>
      <c r="MFA39" s="1208"/>
      <c r="MFC39" s="1208"/>
      <c r="MFE39" s="1208"/>
      <c r="MFG39" s="1208"/>
      <c r="MFI39" s="1208"/>
      <c r="MFK39" s="1208"/>
      <c r="MFM39" s="1208"/>
      <c r="MFO39" s="1208"/>
      <c r="MFQ39" s="1208"/>
      <c r="MFS39" s="1208"/>
      <c r="MFU39" s="1208"/>
      <c r="MFW39" s="1208"/>
      <c r="MFY39" s="1208"/>
      <c r="MGA39" s="1208"/>
      <c r="MGC39" s="1208"/>
      <c r="MGE39" s="1208"/>
      <c r="MGG39" s="1208"/>
      <c r="MGI39" s="1208"/>
      <c r="MGK39" s="1208"/>
      <c r="MGM39" s="1208"/>
      <c r="MGO39" s="1208"/>
      <c r="MGQ39" s="1208"/>
      <c r="MGS39" s="1208"/>
      <c r="MGU39" s="1208"/>
      <c r="MGW39" s="1208"/>
      <c r="MGY39" s="1208"/>
      <c r="MHA39" s="1208"/>
      <c r="MHC39" s="1208"/>
      <c r="MHE39" s="1208"/>
      <c r="MHG39" s="1208"/>
      <c r="MHI39" s="1208"/>
      <c r="MHK39" s="1208"/>
      <c r="MHM39" s="1208"/>
      <c r="MHO39" s="1208"/>
      <c r="MHQ39" s="1208"/>
      <c r="MHS39" s="1208"/>
      <c r="MHU39" s="1208"/>
      <c r="MHW39" s="1208"/>
      <c r="MHY39" s="1208"/>
      <c r="MIA39" s="1208"/>
      <c r="MIC39" s="1208"/>
      <c r="MIE39" s="1208"/>
      <c r="MIG39" s="1208"/>
      <c r="MII39" s="1208"/>
      <c r="MIK39" s="1208"/>
      <c r="MIM39" s="1208"/>
      <c r="MIO39" s="1208"/>
      <c r="MIQ39" s="1208"/>
      <c r="MIS39" s="1208"/>
      <c r="MIU39" s="1208"/>
      <c r="MIW39" s="1208"/>
      <c r="MIY39" s="1208"/>
      <c r="MJA39" s="1208"/>
      <c r="MJC39" s="1208"/>
      <c r="MJE39" s="1208"/>
      <c r="MJG39" s="1208"/>
      <c r="MJI39" s="1208"/>
      <c r="MJK39" s="1208"/>
      <c r="MJM39" s="1208"/>
      <c r="MJO39" s="1208"/>
      <c r="MJQ39" s="1208"/>
      <c r="MJS39" s="1208"/>
      <c r="MJU39" s="1208"/>
      <c r="MJW39" s="1208"/>
      <c r="MJY39" s="1208"/>
      <c r="MKA39" s="1208"/>
      <c r="MKC39" s="1208"/>
      <c r="MKE39" s="1208"/>
      <c r="MKG39" s="1208"/>
      <c r="MKI39" s="1208"/>
      <c r="MKK39" s="1208"/>
      <c r="MKM39" s="1208"/>
      <c r="MKO39" s="1208"/>
      <c r="MKQ39" s="1208"/>
      <c r="MKS39" s="1208"/>
      <c r="MKU39" s="1208"/>
      <c r="MKW39" s="1208"/>
      <c r="MKY39" s="1208"/>
      <c r="MLA39" s="1208"/>
      <c r="MLC39" s="1208"/>
      <c r="MLE39" s="1208"/>
      <c r="MLG39" s="1208"/>
      <c r="MLI39" s="1208"/>
      <c r="MLK39" s="1208"/>
      <c r="MLM39" s="1208"/>
      <c r="MLO39" s="1208"/>
      <c r="MLQ39" s="1208"/>
      <c r="MLS39" s="1208"/>
      <c r="MLU39" s="1208"/>
      <c r="MLW39" s="1208"/>
      <c r="MLY39" s="1208"/>
      <c r="MMA39" s="1208"/>
      <c r="MMC39" s="1208"/>
      <c r="MME39" s="1208"/>
      <c r="MMG39" s="1208"/>
      <c r="MMI39" s="1208"/>
      <c r="MMK39" s="1208"/>
      <c r="MMM39" s="1208"/>
      <c r="MMO39" s="1208"/>
      <c r="MMQ39" s="1208"/>
      <c r="MMS39" s="1208"/>
      <c r="MMU39" s="1208"/>
      <c r="MMW39" s="1208"/>
      <c r="MMY39" s="1208"/>
      <c r="MNA39" s="1208"/>
      <c r="MNC39" s="1208"/>
      <c r="MNE39" s="1208"/>
      <c r="MNG39" s="1208"/>
      <c r="MNI39" s="1208"/>
      <c r="MNK39" s="1208"/>
      <c r="MNM39" s="1208"/>
      <c r="MNO39" s="1208"/>
      <c r="MNQ39" s="1208"/>
      <c r="MNS39" s="1208"/>
      <c r="MNU39" s="1208"/>
      <c r="MNW39" s="1208"/>
      <c r="MNY39" s="1208"/>
      <c r="MOA39" s="1208"/>
      <c r="MOC39" s="1208"/>
      <c r="MOE39" s="1208"/>
      <c r="MOG39" s="1208"/>
      <c r="MOI39" s="1208"/>
      <c r="MOK39" s="1208"/>
      <c r="MOM39" s="1208"/>
      <c r="MOO39" s="1208"/>
      <c r="MOQ39" s="1208"/>
      <c r="MOS39" s="1208"/>
      <c r="MOU39" s="1208"/>
      <c r="MOW39" s="1208"/>
      <c r="MOY39" s="1208"/>
      <c r="MPA39" s="1208"/>
      <c r="MPC39" s="1208"/>
      <c r="MPE39" s="1208"/>
      <c r="MPG39" s="1208"/>
      <c r="MPI39" s="1208"/>
      <c r="MPK39" s="1208"/>
      <c r="MPM39" s="1208"/>
      <c r="MPO39" s="1208"/>
      <c r="MPQ39" s="1208"/>
      <c r="MPS39" s="1208"/>
      <c r="MPU39" s="1208"/>
      <c r="MPW39" s="1208"/>
      <c r="MPY39" s="1208"/>
      <c r="MQA39" s="1208"/>
      <c r="MQC39" s="1208"/>
      <c r="MQE39" s="1208"/>
      <c r="MQG39" s="1208"/>
      <c r="MQI39" s="1208"/>
      <c r="MQK39" s="1208"/>
      <c r="MQM39" s="1208"/>
      <c r="MQO39" s="1208"/>
      <c r="MQQ39" s="1208"/>
      <c r="MQS39" s="1208"/>
      <c r="MQU39" s="1208"/>
      <c r="MQW39" s="1208"/>
      <c r="MQY39" s="1208"/>
      <c r="MRA39" s="1208"/>
      <c r="MRC39" s="1208"/>
      <c r="MRE39" s="1208"/>
      <c r="MRG39" s="1208"/>
      <c r="MRI39" s="1208"/>
      <c r="MRK39" s="1208"/>
      <c r="MRM39" s="1208"/>
      <c r="MRO39" s="1208"/>
      <c r="MRQ39" s="1208"/>
      <c r="MRS39" s="1208"/>
      <c r="MRU39" s="1208"/>
      <c r="MRW39" s="1208"/>
      <c r="MRY39" s="1208"/>
      <c r="MSA39" s="1208"/>
      <c r="MSC39" s="1208"/>
      <c r="MSE39" s="1208"/>
      <c r="MSG39" s="1208"/>
      <c r="MSI39" s="1208"/>
      <c r="MSK39" s="1208"/>
      <c r="MSM39" s="1208"/>
      <c r="MSO39" s="1208"/>
      <c r="MSQ39" s="1208"/>
      <c r="MSS39" s="1208"/>
      <c r="MSU39" s="1208"/>
      <c r="MSW39" s="1208"/>
      <c r="MSY39" s="1208"/>
      <c r="MTA39" s="1208"/>
      <c r="MTC39" s="1208"/>
      <c r="MTE39" s="1208"/>
      <c r="MTG39" s="1208"/>
      <c r="MTI39" s="1208"/>
      <c r="MTK39" s="1208"/>
      <c r="MTM39" s="1208"/>
      <c r="MTO39" s="1208"/>
      <c r="MTQ39" s="1208"/>
      <c r="MTS39" s="1208"/>
      <c r="MTU39" s="1208"/>
      <c r="MTW39" s="1208"/>
      <c r="MTY39" s="1208"/>
      <c r="MUA39" s="1208"/>
      <c r="MUC39" s="1208"/>
      <c r="MUE39" s="1208"/>
      <c r="MUG39" s="1208"/>
      <c r="MUI39" s="1208"/>
      <c r="MUK39" s="1208"/>
      <c r="MUM39" s="1208"/>
      <c r="MUO39" s="1208"/>
      <c r="MUQ39" s="1208"/>
      <c r="MUS39" s="1208"/>
      <c r="MUU39" s="1208"/>
      <c r="MUW39" s="1208"/>
      <c r="MUY39" s="1208"/>
      <c r="MVA39" s="1208"/>
      <c r="MVC39" s="1208"/>
      <c r="MVE39" s="1208"/>
      <c r="MVG39" s="1208"/>
      <c r="MVI39" s="1208"/>
      <c r="MVK39" s="1208"/>
      <c r="MVM39" s="1208"/>
      <c r="MVO39" s="1208"/>
      <c r="MVQ39" s="1208"/>
      <c r="MVS39" s="1208"/>
      <c r="MVU39" s="1208"/>
      <c r="MVW39" s="1208"/>
      <c r="MVY39" s="1208"/>
      <c r="MWA39" s="1208"/>
      <c r="MWC39" s="1208"/>
      <c r="MWE39" s="1208"/>
      <c r="MWG39" s="1208"/>
      <c r="MWI39" s="1208"/>
      <c r="MWK39" s="1208"/>
      <c r="MWM39" s="1208"/>
      <c r="MWO39" s="1208"/>
      <c r="MWQ39" s="1208"/>
      <c r="MWS39" s="1208"/>
      <c r="MWU39" s="1208"/>
      <c r="MWW39" s="1208"/>
      <c r="MWY39" s="1208"/>
      <c r="MXA39" s="1208"/>
      <c r="MXC39" s="1208"/>
      <c r="MXE39" s="1208"/>
      <c r="MXG39" s="1208"/>
      <c r="MXI39" s="1208"/>
      <c r="MXK39" s="1208"/>
      <c r="MXM39" s="1208"/>
      <c r="MXO39" s="1208"/>
      <c r="MXQ39" s="1208"/>
      <c r="MXS39" s="1208"/>
      <c r="MXU39" s="1208"/>
      <c r="MXW39" s="1208"/>
      <c r="MXY39" s="1208"/>
      <c r="MYA39" s="1208"/>
      <c r="MYC39" s="1208"/>
      <c r="MYE39" s="1208"/>
      <c r="MYG39" s="1208"/>
      <c r="MYI39" s="1208"/>
      <c r="MYK39" s="1208"/>
      <c r="MYM39" s="1208"/>
      <c r="MYO39" s="1208"/>
      <c r="MYQ39" s="1208"/>
      <c r="MYS39" s="1208"/>
      <c r="MYU39" s="1208"/>
      <c r="MYW39" s="1208"/>
      <c r="MYY39" s="1208"/>
      <c r="MZA39" s="1208"/>
      <c r="MZC39" s="1208"/>
      <c r="MZE39" s="1208"/>
      <c r="MZG39" s="1208"/>
      <c r="MZI39" s="1208"/>
      <c r="MZK39" s="1208"/>
      <c r="MZM39" s="1208"/>
      <c r="MZO39" s="1208"/>
      <c r="MZQ39" s="1208"/>
      <c r="MZS39" s="1208"/>
      <c r="MZU39" s="1208"/>
      <c r="MZW39" s="1208"/>
      <c r="MZY39" s="1208"/>
      <c r="NAA39" s="1208"/>
      <c r="NAC39" s="1208"/>
      <c r="NAE39" s="1208"/>
      <c r="NAG39" s="1208"/>
      <c r="NAI39" s="1208"/>
      <c r="NAK39" s="1208"/>
      <c r="NAM39" s="1208"/>
      <c r="NAO39" s="1208"/>
      <c r="NAQ39" s="1208"/>
      <c r="NAS39" s="1208"/>
      <c r="NAU39" s="1208"/>
      <c r="NAW39" s="1208"/>
      <c r="NAY39" s="1208"/>
      <c r="NBA39" s="1208"/>
      <c r="NBC39" s="1208"/>
      <c r="NBE39" s="1208"/>
      <c r="NBG39" s="1208"/>
      <c r="NBI39" s="1208"/>
      <c r="NBK39" s="1208"/>
      <c r="NBM39" s="1208"/>
      <c r="NBO39" s="1208"/>
      <c r="NBQ39" s="1208"/>
      <c r="NBS39" s="1208"/>
      <c r="NBU39" s="1208"/>
      <c r="NBW39" s="1208"/>
      <c r="NBY39" s="1208"/>
      <c r="NCA39" s="1208"/>
      <c r="NCC39" s="1208"/>
      <c r="NCE39" s="1208"/>
      <c r="NCG39" s="1208"/>
      <c r="NCI39" s="1208"/>
      <c r="NCK39" s="1208"/>
      <c r="NCM39" s="1208"/>
      <c r="NCO39" s="1208"/>
      <c r="NCQ39" s="1208"/>
      <c r="NCS39" s="1208"/>
      <c r="NCU39" s="1208"/>
      <c r="NCW39" s="1208"/>
      <c r="NCY39" s="1208"/>
      <c r="NDA39" s="1208"/>
      <c r="NDC39" s="1208"/>
      <c r="NDE39" s="1208"/>
      <c r="NDG39" s="1208"/>
      <c r="NDI39" s="1208"/>
      <c r="NDK39" s="1208"/>
      <c r="NDM39" s="1208"/>
      <c r="NDO39" s="1208"/>
      <c r="NDQ39" s="1208"/>
      <c r="NDS39" s="1208"/>
      <c r="NDU39" s="1208"/>
      <c r="NDW39" s="1208"/>
      <c r="NDY39" s="1208"/>
      <c r="NEA39" s="1208"/>
      <c r="NEC39" s="1208"/>
      <c r="NEE39" s="1208"/>
      <c r="NEG39" s="1208"/>
      <c r="NEI39" s="1208"/>
      <c r="NEK39" s="1208"/>
      <c r="NEM39" s="1208"/>
      <c r="NEO39" s="1208"/>
      <c r="NEQ39" s="1208"/>
      <c r="NES39" s="1208"/>
      <c r="NEU39" s="1208"/>
      <c r="NEW39" s="1208"/>
      <c r="NEY39" s="1208"/>
      <c r="NFA39" s="1208"/>
      <c r="NFC39" s="1208"/>
      <c r="NFE39" s="1208"/>
      <c r="NFG39" s="1208"/>
      <c r="NFI39" s="1208"/>
      <c r="NFK39" s="1208"/>
      <c r="NFM39" s="1208"/>
      <c r="NFO39" s="1208"/>
      <c r="NFQ39" s="1208"/>
      <c r="NFS39" s="1208"/>
      <c r="NFU39" s="1208"/>
      <c r="NFW39" s="1208"/>
      <c r="NFY39" s="1208"/>
      <c r="NGA39" s="1208"/>
      <c r="NGC39" s="1208"/>
      <c r="NGE39" s="1208"/>
      <c r="NGG39" s="1208"/>
      <c r="NGI39" s="1208"/>
      <c r="NGK39" s="1208"/>
      <c r="NGM39" s="1208"/>
      <c r="NGO39" s="1208"/>
      <c r="NGQ39" s="1208"/>
      <c r="NGS39" s="1208"/>
      <c r="NGU39" s="1208"/>
      <c r="NGW39" s="1208"/>
      <c r="NGY39" s="1208"/>
      <c r="NHA39" s="1208"/>
      <c r="NHC39" s="1208"/>
      <c r="NHE39" s="1208"/>
      <c r="NHG39" s="1208"/>
      <c r="NHI39" s="1208"/>
      <c r="NHK39" s="1208"/>
      <c r="NHM39" s="1208"/>
      <c r="NHO39" s="1208"/>
      <c r="NHQ39" s="1208"/>
      <c r="NHS39" s="1208"/>
      <c r="NHU39" s="1208"/>
      <c r="NHW39" s="1208"/>
      <c r="NHY39" s="1208"/>
      <c r="NIA39" s="1208"/>
      <c r="NIC39" s="1208"/>
      <c r="NIE39" s="1208"/>
      <c r="NIG39" s="1208"/>
      <c r="NII39" s="1208"/>
      <c r="NIK39" s="1208"/>
      <c r="NIM39" s="1208"/>
      <c r="NIO39" s="1208"/>
      <c r="NIQ39" s="1208"/>
      <c r="NIS39" s="1208"/>
      <c r="NIU39" s="1208"/>
      <c r="NIW39" s="1208"/>
      <c r="NIY39" s="1208"/>
      <c r="NJA39" s="1208"/>
      <c r="NJC39" s="1208"/>
      <c r="NJE39" s="1208"/>
      <c r="NJG39" s="1208"/>
      <c r="NJI39" s="1208"/>
      <c r="NJK39" s="1208"/>
      <c r="NJM39" s="1208"/>
      <c r="NJO39" s="1208"/>
      <c r="NJQ39" s="1208"/>
      <c r="NJS39" s="1208"/>
      <c r="NJU39" s="1208"/>
      <c r="NJW39" s="1208"/>
      <c r="NJY39" s="1208"/>
      <c r="NKA39" s="1208"/>
      <c r="NKC39" s="1208"/>
      <c r="NKE39" s="1208"/>
      <c r="NKG39" s="1208"/>
      <c r="NKI39" s="1208"/>
      <c r="NKK39" s="1208"/>
      <c r="NKM39" s="1208"/>
      <c r="NKO39" s="1208"/>
      <c r="NKQ39" s="1208"/>
      <c r="NKS39" s="1208"/>
      <c r="NKU39" s="1208"/>
      <c r="NKW39" s="1208"/>
      <c r="NKY39" s="1208"/>
      <c r="NLA39" s="1208"/>
      <c r="NLC39" s="1208"/>
      <c r="NLE39" s="1208"/>
      <c r="NLG39" s="1208"/>
      <c r="NLI39" s="1208"/>
      <c r="NLK39" s="1208"/>
      <c r="NLM39" s="1208"/>
      <c r="NLO39" s="1208"/>
      <c r="NLQ39" s="1208"/>
      <c r="NLS39" s="1208"/>
      <c r="NLU39" s="1208"/>
      <c r="NLW39" s="1208"/>
      <c r="NLY39" s="1208"/>
      <c r="NMA39" s="1208"/>
      <c r="NMC39" s="1208"/>
      <c r="NME39" s="1208"/>
      <c r="NMG39" s="1208"/>
      <c r="NMI39" s="1208"/>
      <c r="NMK39" s="1208"/>
      <c r="NMM39" s="1208"/>
      <c r="NMO39" s="1208"/>
      <c r="NMQ39" s="1208"/>
      <c r="NMS39" s="1208"/>
      <c r="NMU39" s="1208"/>
      <c r="NMW39" s="1208"/>
      <c r="NMY39" s="1208"/>
      <c r="NNA39" s="1208"/>
      <c r="NNC39" s="1208"/>
      <c r="NNE39" s="1208"/>
      <c r="NNG39" s="1208"/>
      <c r="NNI39" s="1208"/>
      <c r="NNK39" s="1208"/>
      <c r="NNM39" s="1208"/>
      <c r="NNO39" s="1208"/>
      <c r="NNQ39" s="1208"/>
      <c r="NNS39" s="1208"/>
      <c r="NNU39" s="1208"/>
      <c r="NNW39" s="1208"/>
      <c r="NNY39" s="1208"/>
      <c r="NOA39" s="1208"/>
      <c r="NOC39" s="1208"/>
      <c r="NOE39" s="1208"/>
      <c r="NOG39" s="1208"/>
      <c r="NOI39" s="1208"/>
      <c r="NOK39" s="1208"/>
      <c r="NOM39" s="1208"/>
      <c r="NOO39" s="1208"/>
      <c r="NOQ39" s="1208"/>
      <c r="NOS39" s="1208"/>
      <c r="NOU39" s="1208"/>
      <c r="NOW39" s="1208"/>
      <c r="NOY39" s="1208"/>
      <c r="NPA39" s="1208"/>
      <c r="NPC39" s="1208"/>
      <c r="NPE39" s="1208"/>
      <c r="NPG39" s="1208"/>
      <c r="NPI39" s="1208"/>
      <c r="NPK39" s="1208"/>
      <c r="NPM39" s="1208"/>
      <c r="NPO39" s="1208"/>
      <c r="NPQ39" s="1208"/>
      <c r="NPS39" s="1208"/>
      <c r="NPU39" s="1208"/>
      <c r="NPW39" s="1208"/>
      <c r="NPY39" s="1208"/>
      <c r="NQA39" s="1208"/>
      <c r="NQC39" s="1208"/>
      <c r="NQE39" s="1208"/>
      <c r="NQG39" s="1208"/>
      <c r="NQI39" s="1208"/>
      <c r="NQK39" s="1208"/>
      <c r="NQM39" s="1208"/>
      <c r="NQO39" s="1208"/>
      <c r="NQQ39" s="1208"/>
      <c r="NQS39" s="1208"/>
      <c r="NQU39" s="1208"/>
      <c r="NQW39" s="1208"/>
      <c r="NQY39" s="1208"/>
      <c r="NRA39" s="1208"/>
      <c r="NRC39" s="1208"/>
      <c r="NRE39" s="1208"/>
      <c r="NRG39" s="1208"/>
      <c r="NRI39" s="1208"/>
      <c r="NRK39" s="1208"/>
      <c r="NRM39" s="1208"/>
      <c r="NRO39" s="1208"/>
      <c r="NRQ39" s="1208"/>
      <c r="NRS39" s="1208"/>
      <c r="NRU39" s="1208"/>
      <c r="NRW39" s="1208"/>
      <c r="NRY39" s="1208"/>
      <c r="NSA39" s="1208"/>
      <c r="NSC39" s="1208"/>
      <c r="NSE39" s="1208"/>
      <c r="NSG39" s="1208"/>
      <c r="NSI39" s="1208"/>
      <c r="NSK39" s="1208"/>
      <c r="NSM39" s="1208"/>
      <c r="NSO39" s="1208"/>
      <c r="NSQ39" s="1208"/>
      <c r="NSS39" s="1208"/>
      <c r="NSU39" s="1208"/>
      <c r="NSW39" s="1208"/>
      <c r="NSY39" s="1208"/>
      <c r="NTA39" s="1208"/>
      <c r="NTC39" s="1208"/>
      <c r="NTE39" s="1208"/>
      <c r="NTG39" s="1208"/>
      <c r="NTI39" s="1208"/>
      <c r="NTK39" s="1208"/>
      <c r="NTM39" s="1208"/>
      <c r="NTO39" s="1208"/>
      <c r="NTQ39" s="1208"/>
      <c r="NTS39" s="1208"/>
      <c r="NTU39" s="1208"/>
      <c r="NTW39" s="1208"/>
      <c r="NTY39" s="1208"/>
      <c r="NUA39" s="1208"/>
      <c r="NUC39" s="1208"/>
      <c r="NUE39" s="1208"/>
      <c r="NUG39" s="1208"/>
      <c r="NUI39" s="1208"/>
      <c r="NUK39" s="1208"/>
      <c r="NUM39" s="1208"/>
      <c r="NUO39" s="1208"/>
      <c r="NUQ39" s="1208"/>
      <c r="NUS39" s="1208"/>
      <c r="NUU39" s="1208"/>
      <c r="NUW39" s="1208"/>
      <c r="NUY39" s="1208"/>
      <c r="NVA39" s="1208"/>
      <c r="NVC39" s="1208"/>
      <c r="NVE39" s="1208"/>
      <c r="NVG39" s="1208"/>
      <c r="NVI39" s="1208"/>
      <c r="NVK39" s="1208"/>
      <c r="NVM39" s="1208"/>
      <c r="NVO39" s="1208"/>
      <c r="NVQ39" s="1208"/>
      <c r="NVS39" s="1208"/>
      <c r="NVU39" s="1208"/>
      <c r="NVW39" s="1208"/>
      <c r="NVY39" s="1208"/>
      <c r="NWA39" s="1208"/>
      <c r="NWC39" s="1208"/>
      <c r="NWE39" s="1208"/>
      <c r="NWG39" s="1208"/>
      <c r="NWI39" s="1208"/>
      <c r="NWK39" s="1208"/>
      <c r="NWM39" s="1208"/>
      <c r="NWO39" s="1208"/>
      <c r="NWQ39" s="1208"/>
      <c r="NWS39" s="1208"/>
      <c r="NWU39" s="1208"/>
      <c r="NWW39" s="1208"/>
      <c r="NWY39" s="1208"/>
      <c r="NXA39" s="1208"/>
      <c r="NXC39" s="1208"/>
      <c r="NXE39" s="1208"/>
      <c r="NXG39" s="1208"/>
      <c r="NXI39" s="1208"/>
      <c r="NXK39" s="1208"/>
      <c r="NXM39" s="1208"/>
      <c r="NXO39" s="1208"/>
      <c r="NXQ39" s="1208"/>
      <c r="NXS39" s="1208"/>
      <c r="NXU39" s="1208"/>
      <c r="NXW39" s="1208"/>
      <c r="NXY39" s="1208"/>
      <c r="NYA39" s="1208"/>
      <c r="NYC39" s="1208"/>
      <c r="NYE39" s="1208"/>
      <c r="NYG39" s="1208"/>
      <c r="NYI39" s="1208"/>
      <c r="NYK39" s="1208"/>
      <c r="NYM39" s="1208"/>
      <c r="NYO39" s="1208"/>
      <c r="NYQ39" s="1208"/>
      <c r="NYS39" s="1208"/>
      <c r="NYU39" s="1208"/>
      <c r="NYW39" s="1208"/>
      <c r="NYY39" s="1208"/>
      <c r="NZA39" s="1208"/>
      <c r="NZC39" s="1208"/>
      <c r="NZE39" s="1208"/>
      <c r="NZG39" s="1208"/>
      <c r="NZI39" s="1208"/>
      <c r="NZK39" s="1208"/>
      <c r="NZM39" s="1208"/>
      <c r="NZO39" s="1208"/>
      <c r="NZQ39" s="1208"/>
      <c r="NZS39" s="1208"/>
      <c r="NZU39" s="1208"/>
      <c r="NZW39" s="1208"/>
      <c r="NZY39" s="1208"/>
      <c r="OAA39" s="1208"/>
      <c r="OAC39" s="1208"/>
      <c r="OAE39" s="1208"/>
      <c r="OAG39" s="1208"/>
      <c r="OAI39" s="1208"/>
      <c r="OAK39" s="1208"/>
      <c r="OAM39" s="1208"/>
      <c r="OAO39" s="1208"/>
      <c r="OAQ39" s="1208"/>
      <c r="OAS39" s="1208"/>
      <c r="OAU39" s="1208"/>
      <c r="OAW39" s="1208"/>
      <c r="OAY39" s="1208"/>
      <c r="OBA39" s="1208"/>
      <c r="OBC39" s="1208"/>
      <c r="OBE39" s="1208"/>
      <c r="OBG39" s="1208"/>
      <c r="OBI39" s="1208"/>
      <c r="OBK39" s="1208"/>
      <c r="OBM39" s="1208"/>
      <c r="OBO39" s="1208"/>
      <c r="OBQ39" s="1208"/>
      <c r="OBS39" s="1208"/>
      <c r="OBU39" s="1208"/>
      <c r="OBW39" s="1208"/>
      <c r="OBY39" s="1208"/>
      <c r="OCA39" s="1208"/>
      <c r="OCC39" s="1208"/>
      <c r="OCE39" s="1208"/>
      <c r="OCG39" s="1208"/>
      <c r="OCI39" s="1208"/>
      <c r="OCK39" s="1208"/>
      <c r="OCM39" s="1208"/>
      <c r="OCO39" s="1208"/>
      <c r="OCQ39" s="1208"/>
      <c r="OCS39" s="1208"/>
      <c r="OCU39" s="1208"/>
      <c r="OCW39" s="1208"/>
      <c r="OCY39" s="1208"/>
      <c r="ODA39" s="1208"/>
      <c r="ODC39" s="1208"/>
      <c r="ODE39" s="1208"/>
      <c r="ODG39" s="1208"/>
      <c r="ODI39" s="1208"/>
      <c r="ODK39" s="1208"/>
      <c r="ODM39" s="1208"/>
      <c r="ODO39" s="1208"/>
      <c r="ODQ39" s="1208"/>
      <c r="ODS39" s="1208"/>
      <c r="ODU39" s="1208"/>
      <c r="ODW39" s="1208"/>
      <c r="ODY39" s="1208"/>
      <c r="OEA39" s="1208"/>
      <c r="OEC39" s="1208"/>
      <c r="OEE39" s="1208"/>
      <c r="OEG39" s="1208"/>
      <c r="OEI39" s="1208"/>
      <c r="OEK39" s="1208"/>
      <c r="OEM39" s="1208"/>
      <c r="OEO39" s="1208"/>
      <c r="OEQ39" s="1208"/>
      <c r="OES39" s="1208"/>
      <c r="OEU39" s="1208"/>
      <c r="OEW39" s="1208"/>
      <c r="OEY39" s="1208"/>
      <c r="OFA39" s="1208"/>
      <c r="OFC39" s="1208"/>
      <c r="OFE39" s="1208"/>
      <c r="OFG39" s="1208"/>
      <c r="OFI39" s="1208"/>
      <c r="OFK39" s="1208"/>
      <c r="OFM39" s="1208"/>
      <c r="OFO39" s="1208"/>
      <c r="OFQ39" s="1208"/>
      <c r="OFS39" s="1208"/>
      <c r="OFU39" s="1208"/>
      <c r="OFW39" s="1208"/>
      <c r="OFY39" s="1208"/>
      <c r="OGA39" s="1208"/>
      <c r="OGC39" s="1208"/>
      <c r="OGE39" s="1208"/>
      <c r="OGG39" s="1208"/>
      <c r="OGI39" s="1208"/>
      <c r="OGK39" s="1208"/>
      <c r="OGM39" s="1208"/>
      <c r="OGO39" s="1208"/>
      <c r="OGQ39" s="1208"/>
      <c r="OGS39" s="1208"/>
      <c r="OGU39" s="1208"/>
      <c r="OGW39" s="1208"/>
      <c r="OGY39" s="1208"/>
      <c r="OHA39" s="1208"/>
      <c r="OHC39" s="1208"/>
      <c r="OHE39" s="1208"/>
      <c r="OHG39" s="1208"/>
      <c r="OHI39" s="1208"/>
      <c r="OHK39" s="1208"/>
      <c r="OHM39" s="1208"/>
      <c r="OHO39" s="1208"/>
      <c r="OHQ39" s="1208"/>
      <c r="OHS39" s="1208"/>
      <c r="OHU39" s="1208"/>
      <c r="OHW39" s="1208"/>
      <c r="OHY39" s="1208"/>
      <c r="OIA39" s="1208"/>
      <c r="OIC39" s="1208"/>
      <c r="OIE39" s="1208"/>
      <c r="OIG39" s="1208"/>
      <c r="OII39" s="1208"/>
      <c r="OIK39" s="1208"/>
      <c r="OIM39" s="1208"/>
      <c r="OIO39" s="1208"/>
      <c r="OIQ39" s="1208"/>
      <c r="OIS39" s="1208"/>
      <c r="OIU39" s="1208"/>
      <c r="OIW39" s="1208"/>
      <c r="OIY39" s="1208"/>
      <c r="OJA39" s="1208"/>
      <c r="OJC39" s="1208"/>
      <c r="OJE39" s="1208"/>
      <c r="OJG39" s="1208"/>
      <c r="OJI39" s="1208"/>
      <c r="OJK39" s="1208"/>
      <c r="OJM39" s="1208"/>
      <c r="OJO39" s="1208"/>
      <c r="OJQ39" s="1208"/>
      <c r="OJS39" s="1208"/>
      <c r="OJU39" s="1208"/>
      <c r="OJW39" s="1208"/>
      <c r="OJY39" s="1208"/>
      <c r="OKA39" s="1208"/>
      <c r="OKC39" s="1208"/>
      <c r="OKE39" s="1208"/>
      <c r="OKG39" s="1208"/>
      <c r="OKI39" s="1208"/>
      <c r="OKK39" s="1208"/>
      <c r="OKM39" s="1208"/>
      <c r="OKO39" s="1208"/>
      <c r="OKQ39" s="1208"/>
      <c r="OKS39" s="1208"/>
      <c r="OKU39" s="1208"/>
      <c r="OKW39" s="1208"/>
      <c r="OKY39" s="1208"/>
      <c r="OLA39" s="1208"/>
      <c r="OLC39" s="1208"/>
      <c r="OLE39" s="1208"/>
      <c r="OLG39" s="1208"/>
      <c r="OLI39" s="1208"/>
      <c r="OLK39" s="1208"/>
      <c r="OLM39" s="1208"/>
      <c r="OLO39" s="1208"/>
      <c r="OLQ39" s="1208"/>
      <c r="OLS39" s="1208"/>
      <c r="OLU39" s="1208"/>
      <c r="OLW39" s="1208"/>
      <c r="OLY39" s="1208"/>
      <c r="OMA39" s="1208"/>
      <c r="OMC39" s="1208"/>
      <c r="OME39" s="1208"/>
      <c r="OMG39" s="1208"/>
      <c r="OMI39" s="1208"/>
      <c r="OMK39" s="1208"/>
      <c r="OMM39" s="1208"/>
      <c r="OMO39" s="1208"/>
      <c r="OMQ39" s="1208"/>
      <c r="OMS39" s="1208"/>
      <c r="OMU39" s="1208"/>
      <c r="OMW39" s="1208"/>
      <c r="OMY39" s="1208"/>
      <c r="ONA39" s="1208"/>
      <c r="ONC39" s="1208"/>
      <c r="ONE39" s="1208"/>
      <c r="ONG39" s="1208"/>
      <c r="ONI39" s="1208"/>
      <c r="ONK39" s="1208"/>
      <c r="ONM39" s="1208"/>
      <c r="ONO39" s="1208"/>
      <c r="ONQ39" s="1208"/>
      <c r="ONS39" s="1208"/>
      <c r="ONU39" s="1208"/>
      <c r="ONW39" s="1208"/>
      <c r="ONY39" s="1208"/>
      <c r="OOA39" s="1208"/>
      <c r="OOC39" s="1208"/>
      <c r="OOE39" s="1208"/>
      <c r="OOG39" s="1208"/>
      <c r="OOI39" s="1208"/>
      <c r="OOK39" s="1208"/>
      <c r="OOM39" s="1208"/>
      <c r="OOO39" s="1208"/>
      <c r="OOQ39" s="1208"/>
      <c r="OOS39" s="1208"/>
      <c r="OOU39" s="1208"/>
      <c r="OOW39" s="1208"/>
      <c r="OOY39" s="1208"/>
      <c r="OPA39" s="1208"/>
      <c r="OPC39" s="1208"/>
      <c r="OPE39" s="1208"/>
      <c r="OPG39" s="1208"/>
      <c r="OPI39" s="1208"/>
      <c r="OPK39" s="1208"/>
      <c r="OPM39" s="1208"/>
      <c r="OPO39" s="1208"/>
      <c r="OPQ39" s="1208"/>
      <c r="OPS39" s="1208"/>
      <c r="OPU39" s="1208"/>
      <c r="OPW39" s="1208"/>
      <c r="OPY39" s="1208"/>
      <c r="OQA39" s="1208"/>
      <c r="OQC39" s="1208"/>
      <c r="OQE39" s="1208"/>
      <c r="OQG39" s="1208"/>
      <c r="OQI39" s="1208"/>
      <c r="OQK39" s="1208"/>
      <c r="OQM39" s="1208"/>
      <c r="OQO39" s="1208"/>
      <c r="OQQ39" s="1208"/>
      <c r="OQS39" s="1208"/>
      <c r="OQU39" s="1208"/>
      <c r="OQW39" s="1208"/>
      <c r="OQY39" s="1208"/>
      <c r="ORA39" s="1208"/>
      <c r="ORC39" s="1208"/>
      <c r="ORE39" s="1208"/>
      <c r="ORG39" s="1208"/>
      <c r="ORI39" s="1208"/>
      <c r="ORK39" s="1208"/>
      <c r="ORM39" s="1208"/>
      <c r="ORO39" s="1208"/>
      <c r="ORQ39" s="1208"/>
      <c r="ORS39" s="1208"/>
      <c r="ORU39" s="1208"/>
      <c r="ORW39" s="1208"/>
      <c r="ORY39" s="1208"/>
      <c r="OSA39" s="1208"/>
      <c r="OSC39" s="1208"/>
      <c r="OSE39" s="1208"/>
      <c r="OSG39" s="1208"/>
      <c r="OSI39" s="1208"/>
      <c r="OSK39" s="1208"/>
      <c r="OSM39" s="1208"/>
      <c r="OSO39" s="1208"/>
      <c r="OSQ39" s="1208"/>
      <c r="OSS39" s="1208"/>
      <c r="OSU39" s="1208"/>
      <c r="OSW39" s="1208"/>
      <c r="OSY39" s="1208"/>
      <c r="OTA39" s="1208"/>
      <c r="OTC39" s="1208"/>
      <c r="OTE39" s="1208"/>
      <c r="OTG39" s="1208"/>
      <c r="OTI39" s="1208"/>
      <c r="OTK39" s="1208"/>
      <c r="OTM39" s="1208"/>
      <c r="OTO39" s="1208"/>
      <c r="OTQ39" s="1208"/>
      <c r="OTS39" s="1208"/>
      <c r="OTU39" s="1208"/>
      <c r="OTW39" s="1208"/>
      <c r="OTY39" s="1208"/>
      <c r="OUA39" s="1208"/>
      <c r="OUC39" s="1208"/>
      <c r="OUE39" s="1208"/>
      <c r="OUG39" s="1208"/>
      <c r="OUI39" s="1208"/>
      <c r="OUK39" s="1208"/>
      <c r="OUM39" s="1208"/>
      <c r="OUO39" s="1208"/>
      <c r="OUQ39" s="1208"/>
      <c r="OUS39" s="1208"/>
      <c r="OUU39" s="1208"/>
      <c r="OUW39" s="1208"/>
      <c r="OUY39" s="1208"/>
      <c r="OVA39" s="1208"/>
      <c r="OVC39" s="1208"/>
      <c r="OVE39" s="1208"/>
      <c r="OVG39" s="1208"/>
      <c r="OVI39" s="1208"/>
      <c r="OVK39" s="1208"/>
      <c r="OVM39" s="1208"/>
      <c r="OVO39" s="1208"/>
      <c r="OVQ39" s="1208"/>
      <c r="OVS39" s="1208"/>
      <c r="OVU39" s="1208"/>
      <c r="OVW39" s="1208"/>
      <c r="OVY39" s="1208"/>
      <c r="OWA39" s="1208"/>
      <c r="OWC39" s="1208"/>
      <c r="OWE39" s="1208"/>
      <c r="OWG39" s="1208"/>
      <c r="OWI39" s="1208"/>
      <c r="OWK39" s="1208"/>
      <c r="OWM39" s="1208"/>
      <c r="OWO39" s="1208"/>
      <c r="OWQ39" s="1208"/>
      <c r="OWS39" s="1208"/>
      <c r="OWU39" s="1208"/>
      <c r="OWW39" s="1208"/>
      <c r="OWY39" s="1208"/>
      <c r="OXA39" s="1208"/>
      <c r="OXC39" s="1208"/>
      <c r="OXE39" s="1208"/>
      <c r="OXG39" s="1208"/>
      <c r="OXI39" s="1208"/>
      <c r="OXK39" s="1208"/>
      <c r="OXM39" s="1208"/>
      <c r="OXO39" s="1208"/>
      <c r="OXQ39" s="1208"/>
      <c r="OXS39" s="1208"/>
      <c r="OXU39" s="1208"/>
      <c r="OXW39" s="1208"/>
      <c r="OXY39" s="1208"/>
      <c r="OYA39" s="1208"/>
      <c r="OYC39" s="1208"/>
      <c r="OYE39" s="1208"/>
      <c r="OYG39" s="1208"/>
      <c r="OYI39" s="1208"/>
      <c r="OYK39" s="1208"/>
      <c r="OYM39" s="1208"/>
      <c r="OYO39" s="1208"/>
      <c r="OYQ39" s="1208"/>
      <c r="OYS39" s="1208"/>
      <c r="OYU39" s="1208"/>
      <c r="OYW39" s="1208"/>
      <c r="OYY39" s="1208"/>
      <c r="OZA39" s="1208"/>
      <c r="OZC39" s="1208"/>
      <c r="OZE39" s="1208"/>
      <c r="OZG39" s="1208"/>
      <c r="OZI39" s="1208"/>
      <c r="OZK39" s="1208"/>
      <c r="OZM39" s="1208"/>
      <c r="OZO39" s="1208"/>
      <c r="OZQ39" s="1208"/>
      <c r="OZS39" s="1208"/>
      <c r="OZU39" s="1208"/>
      <c r="OZW39" s="1208"/>
      <c r="OZY39" s="1208"/>
      <c r="PAA39" s="1208"/>
      <c r="PAC39" s="1208"/>
      <c r="PAE39" s="1208"/>
      <c r="PAG39" s="1208"/>
      <c r="PAI39" s="1208"/>
      <c r="PAK39" s="1208"/>
      <c r="PAM39" s="1208"/>
      <c r="PAO39" s="1208"/>
      <c r="PAQ39" s="1208"/>
      <c r="PAS39" s="1208"/>
      <c r="PAU39" s="1208"/>
      <c r="PAW39" s="1208"/>
      <c r="PAY39" s="1208"/>
      <c r="PBA39" s="1208"/>
      <c r="PBC39" s="1208"/>
      <c r="PBE39" s="1208"/>
      <c r="PBG39" s="1208"/>
      <c r="PBI39" s="1208"/>
      <c r="PBK39" s="1208"/>
      <c r="PBM39" s="1208"/>
      <c r="PBO39" s="1208"/>
      <c r="PBQ39" s="1208"/>
      <c r="PBS39" s="1208"/>
      <c r="PBU39" s="1208"/>
      <c r="PBW39" s="1208"/>
      <c r="PBY39" s="1208"/>
      <c r="PCA39" s="1208"/>
      <c r="PCC39" s="1208"/>
      <c r="PCE39" s="1208"/>
      <c r="PCG39" s="1208"/>
      <c r="PCI39" s="1208"/>
      <c r="PCK39" s="1208"/>
      <c r="PCM39" s="1208"/>
      <c r="PCO39" s="1208"/>
      <c r="PCQ39" s="1208"/>
      <c r="PCS39" s="1208"/>
      <c r="PCU39" s="1208"/>
      <c r="PCW39" s="1208"/>
      <c r="PCY39" s="1208"/>
      <c r="PDA39" s="1208"/>
      <c r="PDC39" s="1208"/>
      <c r="PDE39" s="1208"/>
      <c r="PDG39" s="1208"/>
      <c r="PDI39" s="1208"/>
      <c r="PDK39" s="1208"/>
      <c r="PDM39" s="1208"/>
      <c r="PDO39" s="1208"/>
      <c r="PDQ39" s="1208"/>
      <c r="PDS39" s="1208"/>
      <c r="PDU39" s="1208"/>
      <c r="PDW39" s="1208"/>
      <c r="PDY39" s="1208"/>
      <c r="PEA39" s="1208"/>
      <c r="PEC39" s="1208"/>
      <c r="PEE39" s="1208"/>
      <c r="PEG39" s="1208"/>
      <c r="PEI39" s="1208"/>
      <c r="PEK39" s="1208"/>
      <c r="PEM39" s="1208"/>
      <c r="PEO39" s="1208"/>
      <c r="PEQ39" s="1208"/>
      <c r="PES39" s="1208"/>
      <c r="PEU39" s="1208"/>
      <c r="PEW39" s="1208"/>
      <c r="PEY39" s="1208"/>
      <c r="PFA39" s="1208"/>
      <c r="PFC39" s="1208"/>
      <c r="PFE39" s="1208"/>
      <c r="PFG39" s="1208"/>
      <c r="PFI39" s="1208"/>
      <c r="PFK39" s="1208"/>
      <c r="PFM39" s="1208"/>
      <c r="PFO39" s="1208"/>
      <c r="PFQ39" s="1208"/>
      <c r="PFS39" s="1208"/>
      <c r="PFU39" s="1208"/>
      <c r="PFW39" s="1208"/>
      <c r="PFY39" s="1208"/>
      <c r="PGA39" s="1208"/>
      <c r="PGC39" s="1208"/>
      <c r="PGE39" s="1208"/>
      <c r="PGG39" s="1208"/>
      <c r="PGI39" s="1208"/>
      <c r="PGK39" s="1208"/>
      <c r="PGM39" s="1208"/>
      <c r="PGO39" s="1208"/>
      <c r="PGQ39" s="1208"/>
      <c r="PGS39" s="1208"/>
      <c r="PGU39" s="1208"/>
      <c r="PGW39" s="1208"/>
      <c r="PGY39" s="1208"/>
      <c r="PHA39" s="1208"/>
      <c r="PHC39" s="1208"/>
      <c r="PHE39" s="1208"/>
      <c r="PHG39" s="1208"/>
      <c r="PHI39" s="1208"/>
      <c r="PHK39" s="1208"/>
      <c r="PHM39" s="1208"/>
      <c r="PHO39" s="1208"/>
      <c r="PHQ39" s="1208"/>
      <c r="PHS39" s="1208"/>
      <c r="PHU39" s="1208"/>
      <c r="PHW39" s="1208"/>
      <c r="PHY39" s="1208"/>
      <c r="PIA39" s="1208"/>
      <c r="PIC39" s="1208"/>
      <c r="PIE39" s="1208"/>
      <c r="PIG39" s="1208"/>
      <c r="PII39" s="1208"/>
      <c r="PIK39" s="1208"/>
      <c r="PIM39" s="1208"/>
      <c r="PIO39" s="1208"/>
      <c r="PIQ39" s="1208"/>
      <c r="PIS39" s="1208"/>
      <c r="PIU39" s="1208"/>
      <c r="PIW39" s="1208"/>
      <c r="PIY39" s="1208"/>
      <c r="PJA39" s="1208"/>
      <c r="PJC39" s="1208"/>
      <c r="PJE39" s="1208"/>
      <c r="PJG39" s="1208"/>
      <c r="PJI39" s="1208"/>
      <c r="PJK39" s="1208"/>
      <c r="PJM39" s="1208"/>
      <c r="PJO39" s="1208"/>
      <c r="PJQ39" s="1208"/>
      <c r="PJS39" s="1208"/>
      <c r="PJU39" s="1208"/>
      <c r="PJW39" s="1208"/>
      <c r="PJY39" s="1208"/>
      <c r="PKA39" s="1208"/>
      <c r="PKC39" s="1208"/>
      <c r="PKE39" s="1208"/>
      <c r="PKG39" s="1208"/>
      <c r="PKI39" s="1208"/>
      <c r="PKK39" s="1208"/>
      <c r="PKM39" s="1208"/>
      <c r="PKO39" s="1208"/>
      <c r="PKQ39" s="1208"/>
      <c r="PKS39" s="1208"/>
      <c r="PKU39" s="1208"/>
      <c r="PKW39" s="1208"/>
      <c r="PKY39" s="1208"/>
      <c r="PLA39" s="1208"/>
      <c r="PLC39" s="1208"/>
      <c r="PLE39" s="1208"/>
      <c r="PLG39" s="1208"/>
      <c r="PLI39" s="1208"/>
      <c r="PLK39" s="1208"/>
      <c r="PLM39" s="1208"/>
      <c r="PLO39" s="1208"/>
      <c r="PLQ39" s="1208"/>
      <c r="PLS39" s="1208"/>
      <c r="PLU39" s="1208"/>
      <c r="PLW39" s="1208"/>
      <c r="PLY39" s="1208"/>
      <c r="PMA39" s="1208"/>
      <c r="PMC39" s="1208"/>
      <c r="PME39" s="1208"/>
      <c r="PMG39" s="1208"/>
      <c r="PMI39" s="1208"/>
      <c r="PMK39" s="1208"/>
      <c r="PMM39" s="1208"/>
      <c r="PMO39" s="1208"/>
      <c r="PMQ39" s="1208"/>
      <c r="PMS39" s="1208"/>
      <c r="PMU39" s="1208"/>
      <c r="PMW39" s="1208"/>
      <c r="PMY39" s="1208"/>
      <c r="PNA39" s="1208"/>
      <c r="PNC39" s="1208"/>
      <c r="PNE39" s="1208"/>
      <c r="PNG39" s="1208"/>
      <c r="PNI39" s="1208"/>
      <c r="PNK39" s="1208"/>
      <c r="PNM39" s="1208"/>
      <c r="PNO39" s="1208"/>
      <c r="PNQ39" s="1208"/>
      <c r="PNS39" s="1208"/>
      <c r="PNU39" s="1208"/>
      <c r="PNW39" s="1208"/>
      <c r="PNY39" s="1208"/>
      <c r="POA39" s="1208"/>
      <c r="POC39" s="1208"/>
      <c r="POE39" s="1208"/>
      <c r="POG39" s="1208"/>
      <c r="POI39" s="1208"/>
      <c r="POK39" s="1208"/>
      <c r="POM39" s="1208"/>
      <c r="POO39" s="1208"/>
      <c r="POQ39" s="1208"/>
      <c r="POS39" s="1208"/>
      <c r="POU39" s="1208"/>
      <c r="POW39" s="1208"/>
      <c r="POY39" s="1208"/>
      <c r="PPA39" s="1208"/>
      <c r="PPC39" s="1208"/>
      <c r="PPE39" s="1208"/>
      <c r="PPG39" s="1208"/>
      <c r="PPI39" s="1208"/>
      <c r="PPK39" s="1208"/>
      <c r="PPM39" s="1208"/>
      <c r="PPO39" s="1208"/>
      <c r="PPQ39" s="1208"/>
      <c r="PPS39" s="1208"/>
      <c r="PPU39" s="1208"/>
      <c r="PPW39" s="1208"/>
      <c r="PPY39" s="1208"/>
      <c r="PQA39" s="1208"/>
      <c r="PQC39" s="1208"/>
      <c r="PQE39" s="1208"/>
      <c r="PQG39" s="1208"/>
      <c r="PQI39" s="1208"/>
      <c r="PQK39" s="1208"/>
      <c r="PQM39" s="1208"/>
      <c r="PQO39" s="1208"/>
      <c r="PQQ39" s="1208"/>
      <c r="PQS39" s="1208"/>
      <c r="PQU39" s="1208"/>
      <c r="PQW39" s="1208"/>
      <c r="PQY39" s="1208"/>
      <c r="PRA39" s="1208"/>
      <c r="PRC39" s="1208"/>
      <c r="PRE39" s="1208"/>
      <c r="PRG39" s="1208"/>
      <c r="PRI39" s="1208"/>
      <c r="PRK39" s="1208"/>
      <c r="PRM39" s="1208"/>
      <c r="PRO39" s="1208"/>
      <c r="PRQ39" s="1208"/>
      <c r="PRS39" s="1208"/>
      <c r="PRU39" s="1208"/>
      <c r="PRW39" s="1208"/>
      <c r="PRY39" s="1208"/>
      <c r="PSA39" s="1208"/>
      <c r="PSC39" s="1208"/>
      <c r="PSE39" s="1208"/>
      <c r="PSG39" s="1208"/>
      <c r="PSI39" s="1208"/>
      <c r="PSK39" s="1208"/>
      <c r="PSM39" s="1208"/>
      <c r="PSO39" s="1208"/>
      <c r="PSQ39" s="1208"/>
      <c r="PSS39" s="1208"/>
      <c r="PSU39" s="1208"/>
      <c r="PSW39" s="1208"/>
      <c r="PSY39" s="1208"/>
      <c r="PTA39" s="1208"/>
      <c r="PTC39" s="1208"/>
      <c r="PTE39" s="1208"/>
      <c r="PTG39" s="1208"/>
      <c r="PTI39" s="1208"/>
      <c r="PTK39" s="1208"/>
      <c r="PTM39" s="1208"/>
      <c r="PTO39" s="1208"/>
      <c r="PTQ39" s="1208"/>
      <c r="PTS39" s="1208"/>
      <c r="PTU39" s="1208"/>
      <c r="PTW39" s="1208"/>
      <c r="PTY39" s="1208"/>
      <c r="PUA39" s="1208"/>
      <c r="PUC39" s="1208"/>
      <c r="PUE39" s="1208"/>
      <c r="PUG39" s="1208"/>
      <c r="PUI39" s="1208"/>
      <c r="PUK39" s="1208"/>
      <c r="PUM39" s="1208"/>
      <c r="PUO39" s="1208"/>
      <c r="PUQ39" s="1208"/>
      <c r="PUS39" s="1208"/>
      <c r="PUU39" s="1208"/>
      <c r="PUW39" s="1208"/>
      <c r="PUY39" s="1208"/>
      <c r="PVA39" s="1208"/>
      <c r="PVC39" s="1208"/>
      <c r="PVE39" s="1208"/>
      <c r="PVG39" s="1208"/>
      <c r="PVI39" s="1208"/>
      <c r="PVK39" s="1208"/>
      <c r="PVM39" s="1208"/>
      <c r="PVO39" s="1208"/>
      <c r="PVQ39" s="1208"/>
      <c r="PVS39" s="1208"/>
      <c r="PVU39" s="1208"/>
      <c r="PVW39" s="1208"/>
      <c r="PVY39" s="1208"/>
      <c r="PWA39" s="1208"/>
      <c r="PWC39" s="1208"/>
      <c r="PWE39" s="1208"/>
      <c r="PWG39" s="1208"/>
      <c r="PWI39" s="1208"/>
      <c r="PWK39" s="1208"/>
      <c r="PWM39" s="1208"/>
      <c r="PWO39" s="1208"/>
      <c r="PWQ39" s="1208"/>
      <c r="PWS39" s="1208"/>
      <c r="PWU39" s="1208"/>
      <c r="PWW39" s="1208"/>
      <c r="PWY39" s="1208"/>
      <c r="PXA39" s="1208"/>
      <c r="PXC39" s="1208"/>
      <c r="PXE39" s="1208"/>
      <c r="PXG39" s="1208"/>
      <c r="PXI39" s="1208"/>
      <c r="PXK39" s="1208"/>
      <c r="PXM39" s="1208"/>
      <c r="PXO39" s="1208"/>
      <c r="PXQ39" s="1208"/>
      <c r="PXS39" s="1208"/>
      <c r="PXU39" s="1208"/>
      <c r="PXW39" s="1208"/>
      <c r="PXY39" s="1208"/>
      <c r="PYA39" s="1208"/>
      <c r="PYC39" s="1208"/>
      <c r="PYE39" s="1208"/>
      <c r="PYG39" s="1208"/>
      <c r="PYI39" s="1208"/>
      <c r="PYK39" s="1208"/>
      <c r="PYM39" s="1208"/>
      <c r="PYO39" s="1208"/>
      <c r="PYQ39" s="1208"/>
      <c r="PYS39" s="1208"/>
      <c r="PYU39" s="1208"/>
      <c r="PYW39" s="1208"/>
      <c r="PYY39" s="1208"/>
      <c r="PZA39" s="1208"/>
      <c r="PZC39" s="1208"/>
      <c r="PZE39" s="1208"/>
      <c r="PZG39" s="1208"/>
      <c r="PZI39" s="1208"/>
      <c r="PZK39" s="1208"/>
      <c r="PZM39" s="1208"/>
      <c r="PZO39" s="1208"/>
      <c r="PZQ39" s="1208"/>
      <c r="PZS39" s="1208"/>
      <c r="PZU39" s="1208"/>
      <c r="PZW39" s="1208"/>
      <c r="PZY39" s="1208"/>
      <c r="QAA39" s="1208"/>
      <c r="QAC39" s="1208"/>
      <c r="QAE39" s="1208"/>
      <c r="QAG39" s="1208"/>
      <c r="QAI39" s="1208"/>
      <c r="QAK39" s="1208"/>
      <c r="QAM39" s="1208"/>
      <c r="QAO39" s="1208"/>
      <c r="QAQ39" s="1208"/>
      <c r="QAS39" s="1208"/>
      <c r="QAU39" s="1208"/>
      <c r="QAW39" s="1208"/>
      <c r="QAY39" s="1208"/>
      <c r="QBA39" s="1208"/>
      <c r="QBC39" s="1208"/>
      <c r="QBE39" s="1208"/>
      <c r="QBG39" s="1208"/>
      <c r="QBI39" s="1208"/>
      <c r="QBK39" s="1208"/>
      <c r="QBM39" s="1208"/>
      <c r="QBO39" s="1208"/>
      <c r="QBQ39" s="1208"/>
      <c r="QBS39" s="1208"/>
      <c r="QBU39" s="1208"/>
      <c r="QBW39" s="1208"/>
      <c r="QBY39" s="1208"/>
      <c r="QCA39" s="1208"/>
      <c r="QCC39" s="1208"/>
      <c r="QCE39" s="1208"/>
      <c r="QCG39" s="1208"/>
      <c r="QCI39" s="1208"/>
      <c r="QCK39" s="1208"/>
      <c r="QCM39" s="1208"/>
      <c r="QCO39" s="1208"/>
      <c r="QCQ39" s="1208"/>
      <c r="QCS39" s="1208"/>
      <c r="QCU39" s="1208"/>
      <c r="QCW39" s="1208"/>
      <c r="QCY39" s="1208"/>
      <c r="QDA39" s="1208"/>
      <c r="QDC39" s="1208"/>
      <c r="QDE39" s="1208"/>
      <c r="QDG39" s="1208"/>
      <c r="QDI39" s="1208"/>
      <c r="QDK39" s="1208"/>
      <c r="QDM39" s="1208"/>
      <c r="QDO39" s="1208"/>
      <c r="QDQ39" s="1208"/>
      <c r="QDS39" s="1208"/>
      <c r="QDU39" s="1208"/>
      <c r="QDW39" s="1208"/>
      <c r="QDY39" s="1208"/>
      <c r="QEA39" s="1208"/>
      <c r="QEC39" s="1208"/>
      <c r="QEE39" s="1208"/>
      <c r="QEG39" s="1208"/>
      <c r="QEI39" s="1208"/>
      <c r="QEK39" s="1208"/>
      <c r="QEM39" s="1208"/>
      <c r="QEO39" s="1208"/>
      <c r="QEQ39" s="1208"/>
      <c r="QES39" s="1208"/>
      <c r="QEU39" s="1208"/>
      <c r="QEW39" s="1208"/>
      <c r="QEY39" s="1208"/>
      <c r="QFA39" s="1208"/>
      <c r="QFC39" s="1208"/>
      <c r="QFE39" s="1208"/>
      <c r="QFG39" s="1208"/>
      <c r="QFI39" s="1208"/>
      <c r="QFK39" s="1208"/>
      <c r="QFM39" s="1208"/>
      <c r="QFO39" s="1208"/>
      <c r="QFQ39" s="1208"/>
      <c r="QFS39" s="1208"/>
      <c r="QFU39" s="1208"/>
      <c r="QFW39" s="1208"/>
      <c r="QFY39" s="1208"/>
      <c r="QGA39" s="1208"/>
      <c r="QGC39" s="1208"/>
      <c r="QGE39" s="1208"/>
      <c r="QGG39" s="1208"/>
      <c r="QGI39" s="1208"/>
      <c r="QGK39" s="1208"/>
      <c r="QGM39" s="1208"/>
      <c r="QGO39" s="1208"/>
      <c r="QGQ39" s="1208"/>
      <c r="QGS39" s="1208"/>
      <c r="QGU39" s="1208"/>
      <c r="QGW39" s="1208"/>
      <c r="QGY39" s="1208"/>
      <c r="QHA39" s="1208"/>
      <c r="QHC39" s="1208"/>
      <c r="QHE39" s="1208"/>
      <c r="QHG39" s="1208"/>
      <c r="QHI39" s="1208"/>
      <c r="QHK39" s="1208"/>
      <c r="QHM39" s="1208"/>
      <c r="QHO39" s="1208"/>
      <c r="QHQ39" s="1208"/>
      <c r="QHS39" s="1208"/>
      <c r="QHU39" s="1208"/>
      <c r="QHW39" s="1208"/>
      <c r="QHY39" s="1208"/>
      <c r="QIA39" s="1208"/>
      <c r="QIC39" s="1208"/>
      <c r="QIE39" s="1208"/>
      <c r="QIG39" s="1208"/>
      <c r="QII39" s="1208"/>
      <c r="QIK39" s="1208"/>
      <c r="QIM39" s="1208"/>
      <c r="QIO39" s="1208"/>
      <c r="QIQ39" s="1208"/>
      <c r="QIS39" s="1208"/>
      <c r="QIU39" s="1208"/>
      <c r="QIW39" s="1208"/>
      <c r="QIY39" s="1208"/>
      <c r="QJA39" s="1208"/>
      <c r="QJC39" s="1208"/>
      <c r="QJE39" s="1208"/>
      <c r="QJG39" s="1208"/>
      <c r="QJI39" s="1208"/>
      <c r="QJK39" s="1208"/>
      <c r="QJM39" s="1208"/>
      <c r="QJO39" s="1208"/>
      <c r="QJQ39" s="1208"/>
      <c r="QJS39" s="1208"/>
      <c r="QJU39" s="1208"/>
      <c r="QJW39" s="1208"/>
      <c r="QJY39" s="1208"/>
      <c r="QKA39" s="1208"/>
      <c r="QKC39" s="1208"/>
      <c r="QKE39" s="1208"/>
      <c r="QKG39" s="1208"/>
      <c r="QKI39" s="1208"/>
      <c r="QKK39" s="1208"/>
      <c r="QKM39" s="1208"/>
      <c r="QKO39" s="1208"/>
      <c r="QKQ39" s="1208"/>
      <c r="QKS39" s="1208"/>
      <c r="QKU39" s="1208"/>
      <c r="QKW39" s="1208"/>
      <c r="QKY39" s="1208"/>
      <c r="QLA39" s="1208"/>
      <c r="QLC39" s="1208"/>
      <c r="QLE39" s="1208"/>
      <c r="QLG39" s="1208"/>
      <c r="QLI39" s="1208"/>
      <c r="QLK39" s="1208"/>
      <c r="QLM39" s="1208"/>
      <c r="QLO39" s="1208"/>
      <c r="QLQ39" s="1208"/>
      <c r="QLS39" s="1208"/>
      <c r="QLU39" s="1208"/>
      <c r="QLW39" s="1208"/>
      <c r="QLY39" s="1208"/>
      <c r="QMA39" s="1208"/>
      <c r="QMC39" s="1208"/>
      <c r="QME39" s="1208"/>
      <c r="QMG39" s="1208"/>
      <c r="QMI39" s="1208"/>
      <c r="QMK39" s="1208"/>
      <c r="QMM39" s="1208"/>
      <c r="QMO39" s="1208"/>
      <c r="QMQ39" s="1208"/>
      <c r="QMS39" s="1208"/>
      <c r="QMU39" s="1208"/>
      <c r="QMW39" s="1208"/>
      <c r="QMY39" s="1208"/>
      <c r="QNA39" s="1208"/>
      <c r="QNC39" s="1208"/>
      <c r="QNE39" s="1208"/>
      <c r="QNG39" s="1208"/>
      <c r="QNI39" s="1208"/>
      <c r="QNK39" s="1208"/>
      <c r="QNM39" s="1208"/>
      <c r="QNO39" s="1208"/>
      <c r="QNQ39" s="1208"/>
      <c r="QNS39" s="1208"/>
      <c r="QNU39" s="1208"/>
      <c r="QNW39" s="1208"/>
      <c r="QNY39" s="1208"/>
      <c r="QOA39" s="1208"/>
      <c r="QOC39" s="1208"/>
      <c r="QOE39" s="1208"/>
      <c r="QOG39" s="1208"/>
      <c r="QOI39" s="1208"/>
      <c r="QOK39" s="1208"/>
      <c r="QOM39" s="1208"/>
      <c r="QOO39" s="1208"/>
      <c r="QOQ39" s="1208"/>
      <c r="QOS39" s="1208"/>
      <c r="QOU39" s="1208"/>
      <c r="QOW39" s="1208"/>
      <c r="QOY39" s="1208"/>
      <c r="QPA39" s="1208"/>
      <c r="QPC39" s="1208"/>
      <c r="QPE39" s="1208"/>
      <c r="QPG39" s="1208"/>
      <c r="QPI39" s="1208"/>
      <c r="QPK39" s="1208"/>
      <c r="QPM39" s="1208"/>
      <c r="QPO39" s="1208"/>
      <c r="QPQ39" s="1208"/>
      <c r="QPS39" s="1208"/>
      <c r="QPU39" s="1208"/>
      <c r="QPW39" s="1208"/>
      <c r="QPY39" s="1208"/>
      <c r="QQA39" s="1208"/>
      <c r="QQC39" s="1208"/>
      <c r="QQE39" s="1208"/>
      <c r="QQG39" s="1208"/>
      <c r="QQI39" s="1208"/>
      <c r="QQK39" s="1208"/>
      <c r="QQM39" s="1208"/>
      <c r="QQO39" s="1208"/>
      <c r="QQQ39" s="1208"/>
      <c r="QQS39" s="1208"/>
      <c r="QQU39" s="1208"/>
      <c r="QQW39" s="1208"/>
      <c r="QQY39" s="1208"/>
      <c r="QRA39" s="1208"/>
      <c r="QRC39" s="1208"/>
      <c r="QRE39" s="1208"/>
      <c r="QRG39" s="1208"/>
      <c r="QRI39" s="1208"/>
      <c r="QRK39" s="1208"/>
      <c r="QRM39" s="1208"/>
      <c r="QRO39" s="1208"/>
      <c r="QRQ39" s="1208"/>
      <c r="QRS39" s="1208"/>
      <c r="QRU39" s="1208"/>
      <c r="QRW39" s="1208"/>
      <c r="QRY39" s="1208"/>
      <c r="QSA39" s="1208"/>
      <c r="QSC39" s="1208"/>
      <c r="QSE39" s="1208"/>
      <c r="QSG39" s="1208"/>
      <c r="QSI39" s="1208"/>
      <c r="QSK39" s="1208"/>
      <c r="QSM39" s="1208"/>
      <c r="QSO39" s="1208"/>
      <c r="QSQ39" s="1208"/>
      <c r="QSS39" s="1208"/>
      <c r="QSU39" s="1208"/>
      <c r="QSW39" s="1208"/>
      <c r="QSY39" s="1208"/>
      <c r="QTA39" s="1208"/>
      <c r="QTC39" s="1208"/>
      <c r="QTE39" s="1208"/>
      <c r="QTG39" s="1208"/>
      <c r="QTI39" s="1208"/>
      <c r="QTK39" s="1208"/>
      <c r="QTM39" s="1208"/>
      <c r="QTO39" s="1208"/>
      <c r="QTQ39" s="1208"/>
      <c r="QTS39" s="1208"/>
      <c r="QTU39" s="1208"/>
      <c r="QTW39" s="1208"/>
      <c r="QTY39" s="1208"/>
      <c r="QUA39" s="1208"/>
      <c r="QUC39" s="1208"/>
      <c r="QUE39" s="1208"/>
      <c r="QUG39" s="1208"/>
      <c r="QUI39" s="1208"/>
      <c r="QUK39" s="1208"/>
      <c r="QUM39" s="1208"/>
      <c r="QUO39" s="1208"/>
      <c r="QUQ39" s="1208"/>
      <c r="QUS39" s="1208"/>
      <c r="QUU39" s="1208"/>
      <c r="QUW39" s="1208"/>
      <c r="QUY39" s="1208"/>
      <c r="QVA39" s="1208"/>
      <c r="QVC39" s="1208"/>
      <c r="QVE39" s="1208"/>
      <c r="QVG39" s="1208"/>
      <c r="QVI39" s="1208"/>
      <c r="QVK39" s="1208"/>
      <c r="QVM39" s="1208"/>
      <c r="QVO39" s="1208"/>
      <c r="QVQ39" s="1208"/>
      <c r="QVS39" s="1208"/>
      <c r="QVU39" s="1208"/>
      <c r="QVW39" s="1208"/>
      <c r="QVY39" s="1208"/>
      <c r="QWA39" s="1208"/>
      <c r="QWC39" s="1208"/>
      <c r="QWE39" s="1208"/>
      <c r="QWG39" s="1208"/>
      <c r="QWI39" s="1208"/>
      <c r="QWK39" s="1208"/>
      <c r="QWM39" s="1208"/>
      <c r="QWO39" s="1208"/>
      <c r="QWQ39" s="1208"/>
      <c r="QWS39" s="1208"/>
      <c r="QWU39" s="1208"/>
      <c r="QWW39" s="1208"/>
      <c r="QWY39" s="1208"/>
      <c r="QXA39" s="1208"/>
      <c r="QXC39" s="1208"/>
      <c r="QXE39" s="1208"/>
      <c r="QXG39" s="1208"/>
      <c r="QXI39" s="1208"/>
      <c r="QXK39" s="1208"/>
      <c r="QXM39" s="1208"/>
      <c r="QXO39" s="1208"/>
      <c r="QXQ39" s="1208"/>
      <c r="QXS39" s="1208"/>
      <c r="QXU39" s="1208"/>
      <c r="QXW39" s="1208"/>
      <c r="QXY39" s="1208"/>
      <c r="QYA39" s="1208"/>
      <c r="QYC39" s="1208"/>
      <c r="QYE39" s="1208"/>
      <c r="QYG39" s="1208"/>
      <c r="QYI39" s="1208"/>
      <c r="QYK39" s="1208"/>
      <c r="QYM39" s="1208"/>
      <c r="QYO39" s="1208"/>
      <c r="QYQ39" s="1208"/>
      <c r="QYS39" s="1208"/>
      <c r="QYU39" s="1208"/>
      <c r="QYW39" s="1208"/>
      <c r="QYY39" s="1208"/>
      <c r="QZA39" s="1208"/>
      <c r="QZC39" s="1208"/>
      <c r="QZE39" s="1208"/>
      <c r="QZG39" s="1208"/>
      <c r="QZI39" s="1208"/>
      <c r="QZK39" s="1208"/>
      <c r="QZM39" s="1208"/>
      <c r="QZO39" s="1208"/>
      <c r="QZQ39" s="1208"/>
      <c r="QZS39" s="1208"/>
      <c r="QZU39" s="1208"/>
      <c r="QZW39" s="1208"/>
      <c r="QZY39" s="1208"/>
      <c r="RAA39" s="1208"/>
      <c r="RAC39" s="1208"/>
      <c r="RAE39" s="1208"/>
      <c r="RAG39" s="1208"/>
      <c r="RAI39" s="1208"/>
      <c r="RAK39" s="1208"/>
      <c r="RAM39" s="1208"/>
      <c r="RAO39" s="1208"/>
      <c r="RAQ39" s="1208"/>
      <c r="RAS39" s="1208"/>
      <c r="RAU39" s="1208"/>
      <c r="RAW39" s="1208"/>
      <c r="RAY39" s="1208"/>
      <c r="RBA39" s="1208"/>
      <c r="RBC39" s="1208"/>
      <c r="RBE39" s="1208"/>
      <c r="RBG39" s="1208"/>
      <c r="RBI39" s="1208"/>
      <c r="RBK39" s="1208"/>
      <c r="RBM39" s="1208"/>
      <c r="RBO39" s="1208"/>
      <c r="RBQ39" s="1208"/>
      <c r="RBS39" s="1208"/>
      <c r="RBU39" s="1208"/>
      <c r="RBW39" s="1208"/>
      <c r="RBY39" s="1208"/>
      <c r="RCA39" s="1208"/>
      <c r="RCC39" s="1208"/>
      <c r="RCE39" s="1208"/>
      <c r="RCG39" s="1208"/>
      <c r="RCI39" s="1208"/>
      <c r="RCK39" s="1208"/>
      <c r="RCM39" s="1208"/>
      <c r="RCO39" s="1208"/>
      <c r="RCQ39" s="1208"/>
      <c r="RCS39" s="1208"/>
      <c r="RCU39" s="1208"/>
      <c r="RCW39" s="1208"/>
      <c r="RCY39" s="1208"/>
      <c r="RDA39" s="1208"/>
      <c r="RDC39" s="1208"/>
      <c r="RDE39" s="1208"/>
      <c r="RDG39" s="1208"/>
      <c r="RDI39" s="1208"/>
      <c r="RDK39" s="1208"/>
      <c r="RDM39" s="1208"/>
      <c r="RDO39" s="1208"/>
      <c r="RDQ39" s="1208"/>
      <c r="RDS39" s="1208"/>
      <c r="RDU39" s="1208"/>
      <c r="RDW39" s="1208"/>
      <c r="RDY39" s="1208"/>
      <c r="REA39" s="1208"/>
      <c r="REC39" s="1208"/>
      <c r="REE39" s="1208"/>
      <c r="REG39" s="1208"/>
      <c r="REI39" s="1208"/>
      <c r="REK39" s="1208"/>
      <c r="REM39" s="1208"/>
      <c r="REO39" s="1208"/>
      <c r="REQ39" s="1208"/>
      <c r="RES39" s="1208"/>
      <c r="REU39" s="1208"/>
      <c r="REW39" s="1208"/>
      <c r="REY39" s="1208"/>
      <c r="RFA39" s="1208"/>
      <c r="RFC39" s="1208"/>
      <c r="RFE39" s="1208"/>
      <c r="RFG39" s="1208"/>
      <c r="RFI39" s="1208"/>
      <c r="RFK39" s="1208"/>
      <c r="RFM39" s="1208"/>
      <c r="RFO39" s="1208"/>
      <c r="RFQ39" s="1208"/>
      <c r="RFS39" s="1208"/>
      <c r="RFU39" s="1208"/>
      <c r="RFW39" s="1208"/>
      <c r="RFY39" s="1208"/>
      <c r="RGA39" s="1208"/>
      <c r="RGC39" s="1208"/>
      <c r="RGE39" s="1208"/>
      <c r="RGG39" s="1208"/>
      <c r="RGI39" s="1208"/>
      <c r="RGK39" s="1208"/>
      <c r="RGM39" s="1208"/>
      <c r="RGO39" s="1208"/>
      <c r="RGQ39" s="1208"/>
      <c r="RGS39" s="1208"/>
      <c r="RGU39" s="1208"/>
      <c r="RGW39" s="1208"/>
      <c r="RGY39" s="1208"/>
      <c r="RHA39" s="1208"/>
      <c r="RHC39" s="1208"/>
      <c r="RHE39" s="1208"/>
      <c r="RHG39" s="1208"/>
      <c r="RHI39" s="1208"/>
      <c r="RHK39" s="1208"/>
      <c r="RHM39" s="1208"/>
      <c r="RHO39" s="1208"/>
      <c r="RHQ39" s="1208"/>
      <c r="RHS39" s="1208"/>
      <c r="RHU39" s="1208"/>
      <c r="RHW39" s="1208"/>
      <c r="RHY39" s="1208"/>
      <c r="RIA39" s="1208"/>
      <c r="RIC39" s="1208"/>
      <c r="RIE39" s="1208"/>
      <c r="RIG39" s="1208"/>
      <c r="RII39" s="1208"/>
      <c r="RIK39" s="1208"/>
      <c r="RIM39" s="1208"/>
      <c r="RIO39" s="1208"/>
      <c r="RIQ39" s="1208"/>
      <c r="RIS39" s="1208"/>
      <c r="RIU39" s="1208"/>
      <c r="RIW39" s="1208"/>
      <c r="RIY39" s="1208"/>
      <c r="RJA39" s="1208"/>
      <c r="RJC39" s="1208"/>
      <c r="RJE39" s="1208"/>
      <c r="RJG39" s="1208"/>
      <c r="RJI39" s="1208"/>
      <c r="RJK39" s="1208"/>
      <c r="RJM39" s="1208"/>
      <c r="RJO39" s="1208"/>
      <c r="RJQ39" s="1208"/>
      <c r="RJS39" s="1208"/>
      <c r="RJU39" s="1208"/>
      <c r="RJW39" s="1208"/>
      <c r="RJY39" s="1208"/>
      <c r="RKA39" s="1208"/>
      <c r="RKC39" s="1208"/>
      <c r="RKE39" s="1208"/>
      <c r="RKG39" s="1208"/>
      <c r="RKI39" s="1208"/>
      <c r="RKK39" s="1208"/>
      <c r="RKM39" s="1208"/>
      <c r="RKO39" s="1208"/>
      <c r="RKQ39" s="1208"/>
      <c r="RKS39" s="1208"/>
      <c r="RKU39" s="1208"/>
      <c r="RKW39" s="1208"/>
      <c r="RKY39" s="1208"/>
      <c r="RLA39" s="1208"/>
      <c r="RLC39" s="1208"/>
      <c r="RLE39" s="1208"/>
      <c r="RLG39" s="1208"/>
      <c r="RLI39" s="1208"/>
      <c r="RLK39" s="1208"/>
      <c r="RLM39" s="1208"/>
      <c r="RLO39" s="1208"/>
      <c r="RLQ39" s="1208"/>
      <c r="RLS39" s="1208"/>
      <c r="RLU39" s="1208"/>
      <c r="RLW39" s="1208"/>
      <c r="RLY39" s="1208"/>
      <c r="RMA39" s="1208"/>
      <c r="RMC39" s="1208"/>
      <c r="RME39" s="1208"/>
      <c r="RMG39" s="1208"/>
      <c r="RMI39" s="1208"/>
      <c r="RMK39" s="1208"/>
      <c r="RMM39" s="1208"/>
      <c r="RMO39" s="1208"/>
      <c r="RMQ39" s="1208"/>
      <c r="RMS39" s="1208"/>
      <c r="RMU39" s="1208"/>
      <c r="RMW39" s="1208"/>
      <c r="RMY39" s="1208"/>
      <c r="RNA39" s="1208"/>
      <c r="RNC39" s="1208"/>
      <c r="RNE39" s="1208"/>
      <c r="RNG39" s="1208"/>
      <c r="RNI39" s="1208"/>
      <c r="RNK39" s="1208"/>
      <c r="RNM39" s="1208"/>
      <c r="RNO39" s="1208"/>
      <c r="RNQ39" s="1208"/>
      <c r="RNS39" s="1208"/>
      <c r="RNU39" s="1208"/>
      <c r="RNW39" s="1208"/>
      <c r="RNY39" s="1208"/>
      <c r="ROA39" s="1208"/>
      <c r="ROC39" s="1208"/>
      <c r="ROE39" s="1208"/>
      <c r="ROG39" s="1208"/>
      <c r="ROI39" s="1208"/>
      <c r="ROK39" s="1208"/>
      <c r="ROM39" s="1208"/>
      <c r="ROO39" s="1208"/>
      <c r="ROQ39" s="1208"/>
      <c r="ROS39" s="1208"/>
      <c r="ROU39" s="1208"/>
      <c r="ROW39" s="1208"/>
      <c r="ROY39" s="1208"/>
      <c r="RPA39" s="1208"/>
      <c r="RPC39" s="1208"/>
      <c r="RPE39" s="1208"/>
      <c r="RPG39" s="1208"/>
      <c r="RPI39" s="1208"/>
      <c r="RPK39" s="1208"/>
      <c r="RPM39" s="1208"/>
      <c r="RPO39" s="1208"/>
      <c r="RPQ39" s="1208"/>
      <c r="RPS39" s="1208"/>
      <c r="RPU39" s="1208"/>
      <c r="RPW39" s="1208"/>
      <c r="RPY39" s="1208"/>
      <c r="RQA39" s="1208"/>
      <c r="RQC39" s="1208"/>
      <c r="RQE39" s="1208"/>
      <c r="RQG39" s="1208"/>
      <c r="RQI39" s="1208"/>
      <c r="RQK39" s="1208"/>
      <c r="RQM39" s="1208"/>
      <c r="RQO39" s="1208"/>
      <c r="RQQ39" s="1208"/>
      <c r="RQS39" s="1208"/>
      <c r="RQU39" s="1208"/>
      <c r="RQW39" s="1208"/>
      <c r="RQY39" s="1208"/>
      <c r="RRA39" s="1208"/>
      <c r="RRC39" s="1208"/>
      <c r="RRE39" s="1208"/>
      <c r="RRG39" s="1208"/>
      <c r="RRI39" s="1208"/>
      <c r="RRK39" s="1208"/>
      <c r="RRM39" s="1208"/>
      <c r="RRO39" s="1208"/>
      <c r="RRQ39" s="1208"/>
      <c r="RRS39" s="1208"/>
      <c r="RRU39" s="1208"/>
      <c r="RRW39" s="1208"/>
      <c r="RRY39" s="1208"/>
      <c r="RSA39" s="1208"/>
      <c r="RSC39" s="1208"/>
      <c r="RSE39" s="1208"/>
      <c r="RSG39" s="1208"/>
      <c r="RSI39" s="1208"/>
      <c r="RSK39" s="1208"/>
      <c r="RSM39" s="1208"/>
      <c r="RSO39" s="1208"/>
      <c r="RSQ39" s="1208"/>
      <c r="RSS39" s="1208"/>
      <c r="RSU39" s="1208"/>
      <c r="RSW39" s="1208"/>
      <c r="RSY39" s="1208"/>
      <c r="RTA39" s="1208"/>
      <c r="RTC39" s="1208"/>
      <c r="RTE39" s="1208"/>
      <c r="RTG39" s="1208"/>
      <c r="RTI39" s="1208"/>
      <c r="RTK39" s="1208"/>
      <c r="RTM39" s="1208"/>
      <c r="RTO39" s="1208"/>
      <c r="RTQ39" s="1208"/>
      <c r="RTS39" s="1208"/>
      <c r="RTU39" s="1208"/>
      <c r="RTW39" s="1208"/>
      <c r="RTY39" s="1208"/>
      <c r="RUA39" s="1208"/>
      <c r="RUC39" s="1208"/>
      <c r="RUE39" s="1208"/>
      <c r="RUG39" s="1208"/>
      <c r="RUI39" s="1208"/>
      <c r="RUK39" s="1208"/>
      <c r="RUM39" s="1208"/>
      <c r="RUO39" s="1208"/>
      <c r="RUQ39" s="1208"/>
      <c r="RUS39" s="1208"/>
      <c r="RUU39" s="1208"/>
      <c r="RUW39" s="1208"/>
      <c r="RUY39" s="1208"/>
      <c r="RVA39" s="1208"/>
      <c r="RVC39" s="1208"/>
      <c r="RVE39" s="1208"/>
      <c r="RVG39" s="1208"/>
      <c r="RVI39" s="1208"/>
      <c r="RVK39" s="1208"/>
      <c r="RVM39" s="1208"/>
      <c r="RVO39" s="1208"/>
      <c r="RVQ39" s="1208"/>
      <c r="RVS39" s="1208"/>
      <c r="RVU39" s="1208"/>
      <c r="RVW39" s="1208"/>
      <c r="RVY39" s="1208"/>
      <c r="RWA39" s="1208"/>
      <c r="RWC39" s="1208"/>
      <c r="RWE39" s="1208"/>
      <c r="RWG39" s="1208"/>
      <c r="RWI39" s="1208"/>
      <c r="RWK39" s="1208"/>
      <c r="RWM39" s="1208"/>
      <c r="RWO39" s="1208"/>
      <c r="RWQ39" s="1208"/>
      <c r="RWS39" s="1208"/>
      <c r="RWU39" s="1208"/>
      <c r="RWW39" s="1208"/>
      <c r="RWY39" s="1208"/>
      <c r="RXA39" s="1208"/>
      <c r="RXC39" s="1208"/>
      <c r="RXE39" s="1208"/>
      <c r="RXG39" s="1208"/>
      <c r="RXI39" s="1208"/>
      <c r="RXK39" s="1208"/>
      <c r="RXM39" s="1208"/>
      <c r="RXO39" s="1208"/>
      <c r="RXQ39" s="1208"/>
      <c r="RXS39" s="1208"/>
      <c r="RXU39" s="1208"/>
      <c r="RXW39" s="1208"/>
      <c r="RXY39" s="1208"/>
      <c r="RYA39" s="1208"/>
      <c r="RYC39" s="1208"/>
      <c r="RYE39" s="1208"/>
      <c r="RYG39" s="1208"/>
      <c r="RYI39" s="1208"/>
      <c r="RYK39" s="1208"/>
      <c r="RYM39" s="1208"/>
      <c r="RYO39" s="1208"/>
      <c r="RYQ39" s="1208"/>
      <c r="RYS39" s="1208"/>
      <c r="RYU39" s="1208"/>
      <c r="RYW39" s="1208"/>
      <c r="RYY39" s="1208"/>
      <c r="RZA39" s="1208"/>
      <c r="RZC39" s="1208"/>
      <c r="RZE39" s="1208"/>
      <c r="RZG39" s="1208"/>
      <c r="RZI39" s="1208"/>
      <c r="RZK39" s="1208"/>
      <c r="RZM39" s="1208"/>
      <c r="RZO39" s="1208"/>
      <c r="RZQ39" s="1208"/>
      <c r="RZS39" s="1208"/>
      <c r="RZU39" s="1208"/>
      <c r="RZW39" s="1208"/>
      <c r="RZY39" s="1208"/>
      <c r="SAA39" s="1208"/>
      <c r="SAC39" s="1208"/>
      <c r="SAE39" s="1208"/>
      <c r="SAG39" s="1208"/>
      <c r="SAI39" s="1208"/>
      <c r="SAK39" s="1208"/>
      <c r="SAM39" s="1208"/>
      <c r="SAO39" s="1208"/>
      <c r="SAQ39" s="1208"/>
      <c r="SAS39" s="1208"/>
      <c r="SAU39" s="1208"/>
      <c r="SAW39" s="1208"/>
      <c r="SAY39" s="1208"/>
      <c r="SBA39" s="1208"/>
      <c r="SBC39" s="1208"/>
      <c r="SBE39" s="1208"/>
      <c r="SBG39" s="1208"/>
      <c r="SBI39" s="1208"/>
      <c r="SBK39" s="1208"/>
      <c r="SBM39" s="1208"/>
      <c r="SBO39" s="1208"/>
      <c r="SBQ39" s="1208"/>
      <c r="SBS39" s="1208"/>
      <c r="SBU39" s="1208"/>
      <c r="SBW39" s="1208"/>
      <c r="SBY39" s="1208"/>
      <c r="SCA39" s="1208"/>
      <c r="SCC39" s="1208"/>
      <c r="SCE39" s="1208"/>
      <c r="SCG39" s="1208"/>
      <c r="SCI39" s="1208"/>
      <c r="SCK39" s="1208"/>
      <c r="SCM39" s="1208"/>
      <c r="SCO39" s="1208"/>
      <c r="SCQ39" s="1208"/>
      <c r="SCS39" s="1208"/>
      <c r="SCU39" s="1208"/>
      <c r="SCW39" s="1208"/>
      <c r="SCY39" s="1208"/>
      <c r="SDA39" s="1208"/>
      <c r="SDC39" s="1208"/>
      <c r="SDE39" s="1208"/>
      <c r="SDG39" s="1208"/>
      <c r="SDI39" s="1208"/>
      <c r="SDK39" s="1208"/>
      <c r="SDM39" s="1208"/>
      <c r="SDO39" s="1208"/>
      <c r="SDQ39" s="1208"/>
      <c r="SDS39" s="1208"/>
      <c r="SDU39" s="1208"/>
      <c r="SDW39" s="1208"/>
      <c r="SDY39" s="1208"/>
      <c r="SEA39" s="1208"/>
      <c r="SEC39" s="1208"/>
      <c r="SEE39" s="1208"/>
      <c r="SEG39" s="1208"/>
      <c r="SEI39" s="1208"/>
      <c r="SEK39" s="1208"/>
      <c r="SEM39" s="1208"/>
      <c r="SEO39" s="1208"/>
      <c r="SEQ39" s="1208"/>
      <c r="SES39" s="1208"/>
      <c r="SEU39" s="1208"/>
      <c r="SEW39" s="1208"/>
      <c r="SEY39" s="1208"/>
      <c r="SFA39" s="1208"/>
      <c r="SFC39" s="1208"/>
      <c r="SFE39" s="1208"/>
      <c r="SFG39" s="1208"/>
      <c r="SFI39" s="1208"/>
      <c r="SFK39" s="1208"/>
      <c r="SFM39" s="1208"/>
      <c r="SFO39" s="1208"/>
      <c r="SFQ39" s="1208"/>
      <c r="SFS39" s="1208"/>
      <c r="SFU39" s="1208"/>
      <c r="SFW39" s="1208"/>
      <c r="SFY39" s="1208"/>
      <c r="SGA39" s="1208"/>
      <c r="SGC39" s="1208"/>
      <c r="SGE39" s="1208"/>
      <c r="SGG39" s="1208"/>
      <c r="SGI39" s="1208"/>
      <c r="SGK39" s="1208"/>
      <c r="SGM39" s="1208"/>
      <c r="SGO39" s="1208"/>
      <c r="SGQ39" s="1208"/>
      <c r="SGS39" s="1208"/>
      <c r="SGU39" s="1208"/>
      <c r="SGW39" s="1208"/>
      <c r="SGY39" s="1208"/>
      <c r="SHA39" s="1208"/>
      <c r="SHC39" s="1208"/>
      <c r="SHE39" s="1208"/>
      <c r="SHG39" s="1208"/>
      <c r="SHI39" s="1208"/>
      <c r="SHK39" s="1208"/>
      <c r="SHM39" s="1208"/>
      <c r="SHO39" s="1208"/>
      <c r="SHQ39" s="1208"/>
      <c r="SHS39" s="1208"/>
      <c r="SHU39" s="1208"/>
      <c r="SHW39" s="1208"/>
      <c r="SHY39" s="1208"/>
      <c r="SIA39" s="1208"/>
      <c r="SIC39" s="1208"/>
      <c r="SIE39" s="1208"/>
      <c r="SIG39" s="1208"/>
      <c r="SII39" s="1208"/>
      <c r="SIK39" s="1208"/>
      <c r="SIM39" s="1208"/>
      <c r="SIO39" s="1208"/>
      <c r="SIQ39" s="1208"/>
      <c r="SIS39" s="1208"/>
      <c r="SIU39" s="1208"/>
      <c r="SIW39" s="1208"/>
      <c r="SIY39" s="1208"/>
      <c r="SJA39" s="1208"/>
      <c r="SJC39" s="1208"/>
      <c r="SJE39" s="1208"/>
      <c r="SJG39" s="1208"/>
      <c r="SJI39" s="1208"/>
      <c r="SJK39" s="1208"/>
      <c r="SJM39" s="1208"/>
      <c r="SJO39" s="1208"/>
      <c r="SJQ39" s="1208"/>
      <c r="SJS39" s="1208"/>
      <c r="SJU39" s="1208"/>
      <c r="SJW39" s="1208"/>
      <c r="SJY39" s="1208"/>
      <c r="SKA39" s="1208"/>
      <c r="SKC39" s="1208"/>
      <c r="SKE39" s="1208"/>
      <c r="SKG39" s="1208"/>
      <c r="SKI39" s="1208"/>
      <c r="SKK39" s="1208"/>
      <c r="SKM39" s="1208"/>
      <c r="SKO39" s="1208"/>
      <c r="SKQ39" s="1208"/>
      <c r="SKS39" s="1208"/>
      <c r="SKU39" s="1208"/>
      <c r="SKW39" s="1208"/>
      <c r="SKY39" s="1208"/>
      <c r="SLA39" s="1208"/>
      <c r="SLC39" s="1208"/>
      <c r="SLE39" s="1208"/>
      <c r="SLG39" s="1208"/>
      <c r="SLI39" s="1208"/>
      <c r="SLK39" s="1208"/>
      <c r="SLM39" s="1208"/>
      <c r="SLO39" s="1208"/>
      <c r="SLQ39" s="1208"/>
      <c r="SLS39" s="1208"/>
      <c r="SLU39" s="1208"/>
      <c r="SLW39" s="1208"/>
      <c r="SLY39" s="1208"/>
      <c r="SMA39" s="1208"/>
      <c r="SMC39" s="1208"/>
      <c r="SME39" s="1208"/>
      <c r="SMG39" s="1208"/>
      <c r="SMI39" s="1208"/>
      <c r="SMK39" s="1208"/>
      <c r="SMM39" s="1208"/>
      <c r="SMO39" s="1208"/>
      <c r="SMQ39" s="1208"/>
      <c r="SMS39" s="1208"/>
      <c r="SMU39" s="1208"/>
      <c r="SMW39" s="1208"/>
      <c r="SMY39" s="1208"/>
      <c r="SNA39" s="1208"/>
      <c r="SNC39" s="1208"/>
      <c r="SNE39" s="1208"/>
      <c r="SNG39" s="1208"/>
      <c r="SNI39" s="1208"/>
      <c r="SNK39" s="1208"/>
      <c r="SNM39" s="1208"/>
      <c r="SNO39" s="1208"/>
      <c r="SNQ39" s="1208"/>
      <c r="SNS39" s="1208"/>
      <c r="SNU39" s="1208"/>
      <c r="SNW39" s="1208"/>
      <c r="SNY39" s="1208"/>
      <c r="SOA39" s="1208"/>
      <c r="SOC39" s="1208"/>
      <c r="SOE39" s="1208"/>
      <c r="SOG39" s="1208"/>
      <c r="SOI39" s="1208"/>
      <c r="SOK39" s="1208"/>
      <c r="SOM39" s="1208"/>
      <c r="SOO39" s="1208"/>
      <c r="SOQ39" s="1208"/>
      <c r="SOS39" s="1208"/>
      <c r="SOU39" s="1208"/>
      <c r="SOW39" s="1208"/>
      <c r="SOY39" s="1208"/>
      <c r="SPA39" s="1208"/>
      <c r="SPC39" s="1208"/>
      <c r="SPE39" s="1208"/>
      <c r="SPG39" s="1208"/>
      <c r="SPI39" s="1208"/>
      <c r="SPK39" s="1208"/>
      <c r="SPM39" s="1208"/>
      <c r="SPO39" s="1208"/>
      <c r="SPQ39" s="1208"/>
      <c r="SPS39" s="1208"/>
      <c r="SPU39" s="1208"/>
      <c r="SPW39" s="1208"/>
      <c r="SPY39" s="1208"/>
      <c r="SQA39" s="1208"/>
      <c r="SQC39" s="1208"/>
      <c r="SQE39" s="1208"/>
      <c r="SQG39" s="1208"/>
      <c r="SQI39" s="1208"/>
      <c r="SQK39" s="1208"/>
      <c r="SQM39" s="1208"/>
      <c r="SQO39" s="1208"/>
      <c r="SQQ39" s="1208"/>
      <c r="SQS39" s="1208"/>
      <c r="SQU39" s="1208"/>
      <c r="SQW39" s="1208"/>
      <c r="SQY39" s="1208"/>
      <c r="SRA39" s="1208"/>
      <c r="SRC39" s="1208"/>
      <c r="SRE39" s="1208"/>
      <c r="SRG39" s="1208"/>
      <c r="SRI39" s="1208"/>
      <c r="SRK39" s="1208"/>
      <c r="SRM39" s="1208"/>
      <c r="SRO39" s="1208"/>
      <c r="SRQ39" s="1208"/>
      <c r="SRS39" s="1208"/>
      <c r="SRU39" s="1208"/>
      <c r="SRW39" s="1208"/>
      <c r="SRY39" s="1208"/>
      <c r="SSA39" s="1208"/>
      <c r="SSC39" s="1208"/>
      <c r="SSE39" s="1208"/>
      <c r="SSG39" s="1208"/>
      <c r="SSI39" s="1208"/>
      <c r="SSK39" s="1208"/>
      <c r="SSM39" s="1208"/>
      <c r="SSO39" s="1208"/>
      <c r="SSQ39" s="1208"/>
      <c r="SSS39" s="1208"/>
      <c r="SSU39" s="1208"/>
      <c r="SSW39" s="1208"/>
      <c r="SSY39" s="1208"/>
      <c r="STA39" s="1208"/>
      <c r="STC39" s="1208"/>
      <c r="STE39" s="1208"/>
      <c r="STG39" s="1208"/>
      <c r="STI39" s="1208"/>
      <c r="STK39" s="1208"/>
      <c r="STM39" s="1208"/>
      <c r="STO39" s="1208"/>
      <c r="STQ39" s="1208"/>
      <c r="STS39" s="1208"/>
      <c r="STU39" s="1208"/>
      <c r="STW39" s="1208"/>
      <c r="STY39" s="1208"/>
      <c r="SUA39" s="1208"/>
      <c r="SUC39" s="1208"/>
      <c r="SUE39" s="1208"/>
      <c r="SUG39" s="1208"/>
      <c r="SUI39" s="1208"/>
      <c r="SUK39" s="1208"/>
      <c r="SUM39" s="1208"/>
      <c r="SUO39" s="1208"/>
      <c r="SUQ39" s="1208"/>
      <c r="SUS39" s="1208"/>
      <c r="SUU39" s="1208"/>
      <c r="SUW39" s="1208"/>
      <c r="SUY39" s="1208"/>
      <c r="SVA39" s="1208"/>
      <c r="SVC39" s="1208"/>
      <c r="SVE39" s="1208"/>
      <c r="SVG39" s="1208"/>
      <c r="SVI39" s="1208"/>
      <c r="SVK39" s="1208"/>
      <c r="SVM39" s="1208"/>
      <c r="SVO39" s="1208"/>
      <c r="SVQ39" s="1208"/>
      <c r="SVS39" s="1208"/>
      <c r="SVU39" s="1208"/>
      <c r="SVW39" s="1208"/>
      <c r="SVY39" s="1208"/>
      <c r="SWA39" s="1208"/>
      <c r="SWC39" s="1208"/>
      <c r="SWE39" s="1208"/>
      <c r="SWG39" s="1208"/>
      <c r="SWI39" s="1208"/>
      <c r="SWK39" s="1208"/>
      <c r="SWM39" s="1208"/>
      <c r="SWO39" s="1208"/>
      <c r="SWQ39" s="1208"/>
      <c r="SWS39" s="1208"/>
      <c r="SWU39" s="1208"/>
      <c r="SWW39" s="1208"/>
      <c r="SWY39" s="1208"/>
      <c r="SXA39" s="1208"/>
      <c r="SXC39" s="1208"/>
      <c r="SXE39" s="1208"/>
      <c r="SXG39" s="1208"/>
      <c r="SXI39" s="1208"/>
      <c r="SXK39" s="1208"/>
      <c r="SXM39" s="1208"/>
      <c r="SXO39" s="1208"/>
      <c r="SXQ39" s="1208"/>
      <c r="SXS39" s="1208"/>
      <c r="SXU39" s="1208"/>
      <c r="SXW39" s="1208"/>
      <c r="SXY39" s="1208"/>
      <c r="SYA39" s="1208"/>
      <c r="SYC39" s="1208"/>
      <c r="SYE39" s="1208"/>
      <c r="SYG39" s="1208"/>
      <c r="SYI39" s="1208"/>
      <c r="SYK39" s="1208"/>
      <c r="SYM39" s="1208"/>
      <c r="SYO39" s="1208"/>
      <c r="SYQ39" s="1208"/>
      <c r="SYS39" s="1208"/>
      <c r="SYU39" s="1208"/>
      <c r="SYW39" s="1208"/>
      <c r="SYY39" s="1208"/>
      <c r="SZA39" s="1208"/>
      <c r="SZC39" s="1208"/>
      <c r="SZE39" s="1208"/>
      <c r="SZG39" s="1208"/>
      <c r="SZI39" s="1208"/>
      <c r="SZK39" s="1208"/>
      <c r="SZM39" s="1208"/>
      <c r="SZO39" s="1208"/>
      <c r="SZQ39" s="1208"/>
      <c r="SZS39" s="1208"/>
      <c r="SZU39" s="1208"/>
      <c r="SZW39" s="1208"/>
      <c r="SZY39" s="1208"/>
      <c r="TAA39" s="1208"/>
      <c r="TAC39" s="1208"/>
      <c r="TAE39" s="1208"/>
      <c r="TAG39" s="1208"/>
      <c r="TAI39" s="1208"/>
      <c r="TAK39" s="1208"/>
      <c r="TAM39" s="1208"/>
      <c r="TAO39" s="1208"/>
      <c r="TAQ39" s="1208"/>
      <c r="TAS39" s="1208"/>
      <c r="TAU39" s="1208"/>
      <c r="TAW39" s="1208"/>
      <c r="TAY39" s="1208"/>
      <c r="TBA39" s="1208"/>
      <c r="TBC39" s="1208"/>
      <c r="TBE39" s="1208"/>
      <c r="TBG39" s="1208"/>
      <c r="TBI39" s="1208"/>
      <c r="TBK39" s="1208"/>
      <c r="TBM39" s="1208"/>
      <c r="TBO39" s="1208"/>
      <c r="TBQ39" s="1208"/>
      <c r="TBS39" s="1208"/>
      <c r="TBU39" s="1208"/>
      <c r="TBW39" s="1208"/>
      <c r="TBY39" s="1208"/>
      <c r="TCA39" s="1208"/>
      <c r="TCC39" s="1208"/>
      <c r="TCE39" s="1208"/>
      <c r="TCG39" s="1208"/>
      <c r="TCI39" s="1208"/>
      <c r="TCK39" s="1208"/>
      <c r="TCM39" s="1208"/>
      <c r="TCO39" s="1208"/>
      <c r="TCQ39" s="1208"/>
      <c r="TCS39" s="1208"/>
      <c r="TCU39" s="1208"/>
      <c r="TCW39" s="1208"/>
      <c r="TCY39" s="1208"/>
      <c r="TDA39" s="1208"/>
      <c r="TDC39" s="1208"/>
      <c r="TDE39" s="1208"/>
      <c r="TDG39" s="1208"/>
      <c r="TDI39" s="1208"/>
      <c r="TDK39" s="1208"/>
      <c r="TDM39" s="1208"/>
      <c r="TDO39" s="1208"/>
      <c r="TDQ39" s="1208"/>
      <c r="TDS39" s="1208"/>
      <c r="TDU39" s="1208"/>
      <c r="TDW39" s="1208"/>
      <c r="TDY39" s="1208"/>
      <c r="TEA39" s="1208"/>
      <c r="TEC39" s="1208"/>
      <c r="TEE39" s="1208"/>
      <c r="TEG39" s="1208"/>
      <c r="TEI39" s="1208"/>
      <c r="TEK39" s="1208"/>
      <c r="TEM39" s="1208"/>
      <c r="TEO39" s="1208"/>
      <c r="TEQ39" s="1208"/>
      <c r="TES39" s="1208"/>
      <c r="TEU39" s="1208"/>
      <c r="TEW39" s="1208"/>
      <c r="TEY39" s="1208"/>
      <c r="TFA39" s="1208"/>
      <c r="TFC39" s="1208"/>
      <c r="TFE39" s="1208"/>
      <c r="TFG39" s="1208"/>
      <c r="TFI39" s="1208"/>
      <c r="TFK39" s="1208"/>
      <c r="TFM39" s="1208"/>
      <c r="TFO39" s="1208"/>
      <c r="TFQ39" s="1208"/>
      <c r="TFS39" s="1208"/>
      <c r="TFU39" s="1208"/>
      <c r="TFW39" s="1208"/>
      <c r="TFY39" s="1208"/>
      <c r="TGA39" s="1208"/>
      <c r="TGC39" s="1208"/>
      <c r="TGE39" s="1208"/>
      <c r="TGG39" s="1208"/>
      <c r="TGI39" s="1208"/>
      <c r="TGK39" s="1208"/>
      <c r="TGM39" s="1208"/>
      <c r="TGO39" s="1208"/>
      <c r="TGQ39" s="1208"/>
      <c r="TGS39" s="1208"/>
      <c r="TGU39" s="1208"/>
      <c r="TGW39" s="1208"/>
      <c r="TGY39" s="1208"/>
      <c r="THA39" s="1208"/>
      <c r="THC39" s="1208"/>
      <c r="THE39" s="1208"/>
      <c r="THG39" s="1208"/>
      <c r="THI39" s="1208"/>
      <c r="THK39" s="1208"/>
      <c r="THM39" s="1208"/>
      <c r="THO39" s="1208"/>
      <c r="THQ39" s="1208"/>
      <c r="THS39" s="1208"/>
      <c r="THU39" s="1208"/>
      <c r="THW39" s="1208"/>
      <c r="THY39" s="1208"/>
      <c r="TIA39" s="1208"/>
      <c r="TIC39" s="1208"/>
      <c r="TIE39" s="1208"/>
      <c r="TIG39" s="1208"/>
      <c r="TII39" s="1208"/>
      <c r="TIK39" s="1208"/>
      <c r="TIM39" s="1208"/>
      <c r="TIO39" s="1208"/>
      <c r="TIQ39" s="1208"/>
      <c r="TIS39" s="1208"/>
      <c r="TIU39" s="1208"/>
      <c r="TIW39" s="1208"/>
      <c r="TIY39" s="1208"/>
      <c r="TJA39" s="1208"/>
      <c r="TJC39" s="1208"/>
      <c r="TJE39" s="1208"/>
      <c r="TJG39" s="1208"/>
      <c r="TJI39" s="1208"/>
      <c r="TJK39" s="1208"/>
      <c r="TJM39" s="1208"/>
      <c r="TJO39" s="1208"/>
      <c r="TJQ39" s="1208"/>
      <c r="TJS39" s="1208"/>
      <c r="TJU39" s="1208"/>
      <c r="TJW39" s="1208"/>
      <c r="TJY39" s="1208"/>
      <c r="TKA39" s="1208"/>
      <c r="TKC39" s="1208"/>
      <c r="TKE39" s="1208"/>
      <c r="TKG39" s="1208"/>
      <c r="TKI39" s="1208"/>
      <c r="TKK39" s="1208"/>
      <c r="TKM39" s="1208"/>
      <c r="TKO39" s="1208"/>
      <c r="TKQ39" s="1208"/>
      <c r="TKS39" s="1208"/>
      <c r="TKU39" s="1208"/>
      <c r="TKW39" s="1208"/>
      <c r="TKY39" s="1208"/>
      <c r="TLA39" s="1208"/>
      <c r="TLC39" s="1208"/>
      <c r="TLE39" s="1208"/>
      <c r="TLG39" s="1208"/>
      <c r="TLI39" s="1208"/>
      <c r="TLK39" s="1208"/>
      <c r="TLM39" s="1208"/>
      <c r="TLO39" s="1208"/>
      <c r="TLQ39" s="1208"/>
      <c r="TLS39" s="1208"/>
      <c r="TLU39" s="1208"/>
      <c r="TLW39" s="1208"/>
      <c r="TLY39" s="1208"/>
      <c r="TMA39" s="1208"/>
      <c r="TMC39" s="1208"/>
      <c r="TME39" s="1208"/>
      <c r="TMG39" s="1208"/>
      <c r="TMI39" s="1208"/>
      <c r="TMK39" s="1208"/>
      <c r="TMM39" s="1208"/>
      <c r="TMO39" s="1208"/>
      <c r="TMQ39" s="1208"/>
      <c r="TMS39" s="1208"/>
      <c r="TMU39" s="1208"/>
      <c r="TMW39" s="1208"/>
      <c r="TMY39" s="1208"/>
      <c r="TNA39" s="1208"/>
      <c r="TNC39" s="1208"/>
      <c r="TNE39" s="1208"/>
      <c r="TNG39" s="1208"/>
      <c r="TNI39" s="1208"/>
      <c r="TNK39" s="1208"/>
      <c r="TNM39" s="1208"/>
      <c r="TNO39" s="1208"/>
      <c r="TNQ39" s="1208"/>
      <c r="TNS39" s="1208"/>
      <c r="TNU39" s="1208"/>
      <c r="TNW39" s="1208"/>
      <c r="TNY39" s="1208"/>
      <c r="TOA39" s="1208"/>
      <c r="TOC39" s="1208"/>
      <c r="TOE39" s="1208"/>
      <c r="TOG39" s="1208"/>
      <c r="TOI39" s="1208"/>
      <c r="TOK39" s="1208"/>
      <c r="TOM39" s="1208"/>
      <c r="TOO39" s="1208"/>
      <c r="TOQ39" s="1208"/>
      <c r="TOS39" s="1208"/>
      <c r="TOU39" s="1208"/>
      <c r="TOW39" s="1208"/>
      <c r="TOY39" s="1208"/>
      <c r="TPA39" s="1208"/>
      <c r="TPC39" s="1208"/>
      <c r="TPE39" s="1208"/>
      <c r="TPG39" s="1208"/>
      <c r="TPI39" s="1208"/>
      <c r="TPK39" s="1208"/>
      <c r="TPM39" s="1208"/>
      <c r="TPO39" s="1208"/>
      <c r="TPQ39" s="1208"/>
      <c r="TPS39" s="1208"/>
      <c r="TPU39" s="1208"/>
      <c r="TPW39" s="1208"/>
      <c r="TPY39" s="1208"/>
      <c r="TQA39" s="1208"/>
      <c r="TQC39" s="1208"/>
      <c r="TQE39" s="1208"/>
      <c r="TQG39" s="1208"/>
      <c r="TQI39" s="1208"/>
      <c r="TQK39" s="1208"/>
      <c r="TQM39" s="1208"/>
      <c r="TQO39" s="1208"/>
      <c r="TQQ39" s="1208"/>
      <c r="TQS39" s="1208"/>
      <c r="TQU39" s="1208"/>
      <c r="TQW39" s="1208"/>
      <c r="TQY39" s="1208"/>
      <c r="TRA39" s="1208"/>
      <c r="TRC39" s="1208"/>
      <c r="TRE39" s="1208"/>
      <c r="TRG39" s="1208"/>
      <c r="TRI39" s="1208"/>
      <c r="TRK39" s="1208"/>
      <c r="TRM39" s="1208"/>
      <c r="TRO39" s="1208"/>
      <c r="TRQ39" s="1208"/>
      <c r="TRS39" s="1208"/>
      <c r="TRU39" s="1208"/>
      <c r="TRW39" s="1208"/>
      <c r="TRY39" s="1208"/>
      <c r="TSA39" s="1208"/>
      <c r="TSC39" s="1208"/>
      <c r="TSE39" s="1208"/>
      <c r="TSG39" s="1208"/>
      <c r="TSI39" s="1208"/>
      <c r="TSK39" s="1208"/>
      <c r="TSM39" s="1208"/>
      <c r="TSO39" s="1208"/>
      <c r="TSQ39" s="1208"/>
      <c r="TSS39" s="1208"/>
      <c r="TSU39" s="1208"/>
      <c r="TSW39" s="1208"/>
      <c r="TSY39" s="1208"/>
      <c r="TTA39" s="1208"/>
      <c r="TTC39" s="1208"/>
      <c r="TTE39" s="1208"/>
      <c r="TTG39" s="1208"/>
      <c r="TTI39" s="1208"/>
      <c r="TTK39" s="1208"/>
      <c r="TTM39" s="1208"/>
      <c r="TTO39" s="1208"/>
      <c r="TTQ39" s="1208"/>
      <c r="TTS39" s="1208"/>
      <c r="TTU39" s="1208"/>
      <c r="TTW39" s="1208"/>
      <c r="TTY39" s="1208"/>
      <c r="TUA39" s="1208"/>
      <c r="TUC39" s="1208"/>
      <c r="TUE39" s="1208"/>
      <c r="TUG39" s="1208"/>
      <c r="TUI39" s="1208"/>
      <c r="TUK39" s="1208"/>
      <c r="TUM39" s="1208"/>
      <c r="TUO39" s="1208"/>
      <c r="TUQ39" s="1208"/>
      <c r="TUS39" s="1208"/>
      <c r="TUU39" s="1208"/>
      <c r="TUW39" s="1208"/>
      <c r="TUY39" s="1208"/>
      <c r="TVA39" s="1208"/>
      <c r="TVC39" s="1208"/>
      <c r="TVE39" s="1208"/>
      <c r="TVG39" s="1208"/>
      <c r="TVI39" s="1208"/>
      <c r="TVK39" s="1208"/>
      <c r="TVM39" s="1208"/>
      <c r="TVO39" s="1208"/>
      <c r="TVQ39" s="1208"/>
      <c r="TVS39" s="1208"/>
      <c r="TVU39" s="1208"/>
      <c r="TVW39" s="1208"/>
      <c r="TVY39" s="1208"/>
      <c r="TWA39" s="1208"/>
      <c r="TWC39" s="1208"/>
      <c r="TWE39" s="1208"/>
      <c r="TWG39" s="1208"/>
      <c r="TWI39" s="1208"/>
      <c r="TWK39" s="1208"/>
      <c r="TWM39" s="1208"/>
      <c r="TWO39" s="1208"/>
      <c r="TWQ39" s="1208"/>
      <c r="TWS39" s="1208"/>
      <c r="TWU39" s="1208"/>
      <c r="TWW39" s="1208"/>
      <c r="TWY39" s="1208"/>
      <c r="TXA39" s="1208"/>
      <c r="TXC39" s="1208"/>
      <c r="TXE39" s="1208"/>
      <c r="TXG39" s="1208"/>
      <c r="TXI39" s="1208"/>
      <c r="TXK39" s="1208"/>
      <c r="TXM39" s="1208"/>
      <c r="TXO39" s="1208"/>
      <c r="TXQ39" s="1208"/>
      <c r="TXS39" s="1208"/>
      <c r="TXU39" s="1208"/>
      <c r="TXW39" s="1208"/>
      <c r="TXY39" s="1208"/>
      <c r="TYA39" s="1208"/>
      <c r="TYC39" s="1208"/>
      <c r="TYE39" s="1208"/>
      <c r="TYG39" s="1208"/>
      <c r="TYI39" s="1208"/>
      <c r="TYK39" s="1208"/>
      <c r="TYM39" s="1208"/>
      <c r="TYO39" s="1208"/>
      <c r="TYQ39" s="1208"/>
      <c r="TYS39" s="1208"/>
      <c r="TYU39" s="1208"/>
      <c r="TYW39" s="1208"/>
      <c r="TYY39" s="1208"/>
      <c r="TZA39" s="1208"/>
      <c r="TZC39" s="1208"/>
      <c r="TZE39" s="1208"/>
      <c r="TZG39" s="1208"/>
      <c r="TZI39" s="1208"/>
      <c r="TZK39" s="1208"/>
      <c r="TZM39" s="1208"/>
      <c r="TZO39" s="1208"/>
      <c r="TZQ39" s="1208"/>
      <c r="TZS39" s="1208"/>
      <c r="TZU39" s="1208"/>
      <c r="TZW39" s="1208"/>
      <c r="TZY39" s="1208"/>
      <c r="UAA39" s="1208"/>
      <c r="UAC39" s="1208"/>
      <c r="UAE39" s="1208"/>
      <c r="UAG39" s="1208"/>
      <c r="UAI39" s="1208"/>
      <c r="UAK39" s="1208"/>
      <c r="UAM39" s="1208"/>
      <c r="UAO39" s="1208"/>
      <c r="UAQ39" s="1208"/>
      <c r="UAS39" s="1208"/>
      <c r="UAU39" s="1208"/>
      <c r="UAW39" s="1208"/>
      <c r="UAY39" s="1208"/>
      <c r="UBA39" s="1208"/>
      <c r="UBC39" s="1208"/>
      <c r="UBE39" s="1208"/>
      <c r="UBG39" s="1208"/>
      <c r="UBI39" s="1208"/>
      <c r="UBK39" s="1208"/>
      <c r="UBM39" s="1208"/>
      <c r="UBO39" s="1208"/>
      <c r="UBQ39" s="1208"/>
      <c r="UBS39" s="1208"/>
      <c r="UBU39" s="1208"/>
      <c r="UBW39" s="1208"/>
      <c r="UBY39" s="1208"/>
      <c r="UCA39" s="1208"/>
      <c r="UCC39" s="1208"/>
      <c r="UCE39" s="1208"/>
      <c r="UCG39" s="1208"/>
      <c r="UCI39" s="1208"/>
      <c r="UCK39" s="1208"/>
      <c r="UCM39" s="1208"/>
      <c r="UCO39" s="1208"/>
      <c r="UCQ39" s="1208"/>
      <c r="UCS39" s="1208"/>
      <c r="UCU39" s="1208"/>
      <c r="UCW39" s="1208"/>
      <c r="UCY39" s="1208"/>
      <c r="UDA39" s="1208"/>
      <c r="UDC39" s="1208"/>
      <c r="UDE39" s="1208"/>
      <c r="UDG39" s="1208"/>
      <c r="UDI39" s="1208"/>
      <c r="UDK39" s="1208"/>
      <c r="UDM39" s="1208"/>
      <c r="UDO39" s="1208"/>
      <c r="UDQ39" s="1208"/>
      <c r="UDS39" s="1208"/>
      <c r="UDU39" s="1208"/>
      <c r="UDW39" s="1208"/>
      <c r="UDY39" s="1208"/>
      <c r="UEA39" s="1208"/>
      <c r="UEC39" s="1208"/>
      <c r="UEE39" s="1208"/>
      <c r="UEG39" s="1208"/>
      <c r="UEI39" s="1208"/>
      <c r="UEK39" s="1208"/>
      <c r="UEM39" s="1208"/>
      <c r="UEO39" s="1208"/>
      <c r="UEQ39" s="1208"/>
      <c r="UES39" s="1208"/>
      <c r="UEU39" s="1208"/>
      <c r="UEW39" s="1208"/>
      <c r="UEY39" s="1208"/>
      <c r="UFA39" s="1208"/>
      <c r="UFC39" s="1208"/>
      <c r="UFE39" s="1208"/>
      <c r="UFG39" s="1208"/>
      <c r="UFI39" s="1208"/>
      <c r="UFK39" s="1208"/>
      <c r="UFM39" s="1208"/>
      <c r="UFO39" s="1208"/>
      <c r="UFQ39" s="1208"/>
      <c r="UFS39" s="1208"/>
      <c r="UFU39" s="1208"/>
      <c r="UFW39" s="1208"/>
      <c r="UFY39" s="1208"/>
      <c r="UGA39" s="1208"/>
      <c r="UGC39" s="1208"/>
      <c r="UGE39" s="1208"/>
      <c r="UGG39" s="1208"/>
      <c r="UGI39" s="1208"/>
      <c r="UGK39" s="1208"/>
      <c r="UGM39" s="1208"/>
      <c r="UGO39" s="1208"/>
      <c r="UGQ39" s="1208"/>
      <c r="UGS39" s="1208"/>
      <c r="UGU39" s="1208"/>
      <c r="UGW39" s="1208"/>
      <c r="UGY39" s="1208"/>
      <c r="UHA39" s="1208"/>
      <c r="UHC39" s="1208"/>
      <c r="UHE39" s="1208"/>
      <c r="UHG39" s="1208"/>
      <c r="UHI39" s="1208"/>
      <c r="UHK39" s="1208"/>
      <c r="UHM39" s="1208"/>
      <c r="UHO39" s="1208"/>
      <c r="UHQ39" s="1208"/>
      <c r="UHS39" s="1208"/>
      <c r="UHU39" s="1208"/>
      <c r="UHW39" s="1208"/>
      <c r="UHY39" s="1208"/>
      <c r="UIA39" s="1208"/>
      <c r="UIC39" s="1208"/>
      <c r="UIE39" s="1208"/>
      <c r="UIG39" s="1208"/>
      <c r="UII39" s="1208"/>
      <c r="UIK39" s="1208"/>
      <c r="UIM39" s="1208"/>
      <c r="UIO39" s="1208"/>
      <c r="UIQ39" s="1208"/>
      <c r="UIS39" s="1208"/>
      <c r="UIU39" s="1208"/>
      <c r="UIW39" s="1208"/>
      <c r="UIY39" s="1208"/>
      <c r="UJA39" s="1208"/>
      <c r="UJC39" s="1208"/>
      <c r="UJE39" s="1208"/>
      <c r="UJG39" s="1208"/>
      <c r="UJI39" s="1208"/>
      <c r="UJK39" s="1208"/>
      <c r="UJM39" s="1208"/>
      <c r="UJO39" s="1208"/>
      <c r="UJQ39" s="1208"/>
      <c r="UJS39" s="1208"/>
      <c r="UJU39" s="1208"/>
      <c r="UJW39" s="1208"/>
      <c r="UJY39" s="1208"/>
      <c r="UKA39" s="1208"/>
      <c r="UKC39" s="1208"/>
      <c r="UKE39" s="1208"/>
      <c r="UKG39" s="1208"/>
      <c r="UKI39" s="1208"/>
      <c r="UKK39" s="1208"/>
      <c r="UKM39" s="1208"/>
      <c r="UKO39" s="1208"/>
      <c r="UKQ39" s="1208"/>
      <c r="UKS39" s="1208"/>
      <c r="UKU39" s="1208"/>
      <c r="UKW39" s="1208"/>
      <c r="UKY39" s="1208"/>
      <c r="ULA39" s="1208"/>
      <c r="ULC39" s="1208"/>
      <c r="ULE39" s="1208"/>
      <c r="ULG39" s="1208"/>
      <c r="ULI39" s="1208"/>
      <c r="ULK39" s="1208"/>
      <c r="ULM39" s="1208"/>
      <c r="ULO39" s="1208"/>
      <c r="ULQ39" s="1208"/>
      <c r="ULS39" s="1208"/>
      <c r="ULU39" s="1208"/>
      <c r="ULW39" s="1208"/>
      <c r="ULY39" s="1208"/>
      <c r="UMA39" s="1208"/>
      <c r="UMC39" s="1208"/>
      <c r="UME39" s="1208"/>
      <c r="UMG39" s="1208"/>
      <c r="UMI39" s="1208"/>
      <c r="UMK39" s="1208"/>
      <c r="UMM39" s="1208"/>
      <c r="UMO39" s="1208"/>
      <c r="UMQ39" s="1208"/>
      <c r="UMS39" s="1208"/>
      <c r="UMU39" s="1208"/>
      <c r="UMW39" s="1208"/>
      <c r="UMY39" s="1208"/>
      <c r="UNA39" s="1208"/>
      <c r="UNC39" s="1208"/>
      <c r="UNE39" s="1208"/>
      <c r="UNG39" s="1208"/>
      <c r="UNI39" s="1208"/>
      <c r="UNK39" s="1208"/>
      <c r="UNM39" s="1208"/>
      <c r="UNO39" s="1208"/>
      <c r="UNQ39" s="1208"/>
      <c r="UNS39" s="1208"/>
      <c r="UNU39" s="1208"/>
      <c r="UNW39" s="1208"/>
      <c r="UNY39" s="1208"/>
      <c r="UOA39" s="1208"/>
      <c r="UOC39" s="1208"/>
      <c r="UOE39" s="1208"/>
      <c r="UOG39" s="1208"/>
      <c r="UOI39" s="1208"/>
      <c r="UOK39" s="1208"/>
      <c r="UOM39" s="1208"/>
      <c r="UOO39" s="1208"/>
      <c r="UOQ39" s="1208"/>
      <c r="UOS39" s="1208"/>
      <c r="UOU39" s="1208"/>
      <c r="UOW39" s="1208"/>
      <c r="UOY39" s="1208"/>
      <c r="UPA39" s="1208"/>
      <c r="UPC39" s="1208"/>
      <c r="UPE39" s="1208"/>
      <c r="UPG39" s="1208"/>
      <c r="UPI39" s="1208"/>
      <c r="UPK39" s="1208"/>
      <c r="UPM39" s="1208"/>
      <c r="UPO39" s="1208"/>
      <c r="UPQ39" s="1208"/>
      <c r="UPS39" s="1208"/>
      <c r="UPU39" s="1208"/>
      <c r="UPW39" s="1208"/>
      <c r="UPY39" s="1208"/>
      <c r="UQA39" s="1208"/>
      <c r="UQC39" s="1208"/>
      <c r="UQE39" s="1208"/>
      <c r="UQG39" s="1208"/>
      <c r="UQI39" s="1208"/>
      <c r="UQK39" s="1208"/>
      <c r="UQM39" s="1208"/>
      <c r="UQO39" s="1208"/>
      <c r="UQQ39" s="1208"/>
      <c r="UQS39" s="1208"/>
      <c r="UQU39" s="1208"/>
      <c r="UQW39" s="1208"/>
      <c r="UQY39" s="1208"/>
      <c r="URA39" s="1208"/>
      <c r="URC39" s="1208"/>
      <c r="URE39" s="1208"/>
      <c r="URG39" s="1208"/>
      <c r="URI39" s="1208"/>
      <c r="URK39" s="1208"/>
      <c r="URM39" s="1208"/>
      <c r="URO39" s="1208"/>
      <c r="URQ39" s="1208"/>
      <c r="URS39" s="1208"/>
      <c r="URU39" s="1208"/>
      <c r="URW39" s="1208"/>
      <c r="URY39" s="1208"/>
      <c r="USA39" s="1208"/>
      <c r="USC39" s="1208"/>
      <c r="USE39" s="1208"/>
      <c r="USG39" s="1208"/>
      <c r="USI39" s="1208"/>
      <c r="USK39" s="1208"/>
      <c r="USM39" s="1208"/>
      <c r="USO39" s="1208"/>
      <c r="USQ39" s="1208"/>
      <c r="USS39" s="1208"/>
      <c r="USU39" s="1208"/>
      <c r="USW39" s="1208"/>
      <c r="USY39" s="1208"/>
      <c r="UTA39" s="1208"/>
      <c r="UTC39" s="1208"/>
      <c r="UTE39" s="1208"/>
      <c r="UTG39" s="1208"/>
      <c r="UTI39" s="1208"/>
      <c r="UTK39" s="1208"/>
      <c r="UTM39" s="1208"/>
      <c r="UTO39" s="1208"/>
      <c r="UTQ39" s="1208"/>
      <c r="UTS39" s="1208"/>
      <c r="UTU39" s="1208"/>
      <c r="UTW39" s="1208"/>
      <c r="UTY39" s="1208"/>
      <c r="UUA39" s="1208"/>
      <c r="UUC39" s="1208"/>
      <c r="UUE39" s="1208"/>
      <c r="UUG39" s="1208"/>
      <c r="UUI39" s="1208"/>
      <c r="UUK39" s="1208"/>
      <c r="UUM39" s="1208"/>
      <c r="UUO39" s="1208"/>
      <c r="UUQ39" s="1208"/>
      <c r="UUS39" s="1208"/>
      <c r="UUU39" s="1208"/>
      <c r="UUW39" s="1208"/>
      <c r="UUY39" s="1208"/>
      <c r="UVA39" s="1208"/>
      <c r="UVC39" s="1208"/>
      <c r="UVE39" s="1208"/>
      <c r="UVG39" s="1208"/>
      <c r="UVI39" s="1208"/>
      <c r="UVK39" s="1208"/>
      <c r="UVM39" s="1208"/>
      <c r="UVO39" s="1208"/>
      <c r="UVQ39" s="1208"/>
      <c r="UVS39" s="1208"/>
      <c r="UVU39" s="1208"/>
      <c r="UVW39" s="1208"/>
      <c r="UVY39" s="1208"/>
      <c r="UWA39" s="1208"/>
      <c r="UWC39" s="1208"/>
      <c r="UWE39" s="1208"/>
      <c r="UWG39" s="1208"/>
      <c r="UWI39" s="1208"/>
      <c r="UWK39" s="1208"/>
      <c r="UWM39" s="1208"/>
      <c r="UWO39" s="1208"/>
      <c r="UWQ39" s="1208"/>
      <c r="UWS39" s="1208"/>
      <c r="UWU39" s="1208"/>
      <c r="UWW39" s="1208"/>
      <c r="UWY39" s="1208"/>
      <c r="UXA39" s="1208"/>
      <c r="UXC39" s="1208"/>
      <c r="UXE39" s="1208"/>
      <c r="UXG39" s="1208"/>
      <c r="UXI39" s="1208"/>
      <c r="UXK39" s="1208"/>
      <c r="UXM39" s="1208"/>
      <c r="UXO39" s="1208"/>
      <c r="UXQ39" s="1208"/>
      <c r="UXS39" s="1208"/>
      <c r="UXU39" s="1208"/>
      <c r="UXW39" s="1208"/>
      <c r="UXY39" s="1208"/>
      <c r="UYA39" s="1208"/>
      <c r="UYC39" s="1208"/>
      <c r="UYE39" s="1208"/>
      <c r="UYG39" s="1208"/>
      <c r="UYI39" s="1208"/>
      <c r="UYK39" s="1208"/>
      <c r="UYM39" s="1208"/>
      <c r="UYO39" s="1208"/>
      <c r="UYQ39" s="1208"/>
      <c r="UYS39" s="1208"/>
      <c r="UYU39" s="1208"/>
      <c r="UYW39" s="1208"/>
      <c r="UYY39" s="1208"/>
      <c r="UZA39" s="1208"/>
      <c r="UZC39" s="1208"/>
      <c r="UZE39" s="1208"/>
      <c r="UZG39" s="1208"/>
      <c r="UZI39" s="1208"/>
      <c r="UZK39" s="1208"/>
      <c r="UZM39" s="1208"/>
      <c r="UZO39" s="1208"/>
      <c r="UZQ39" s="1208"/>
      <c r="UZS39" s="1208"/>
      <c r="UZU39" s="1208"/>
      <c r="UZW39" s="1208"/>
      <c r="UZY39" s="1208"/>
      <c r="VAA39" s="1208"/>
      <c r="VAC39" s="1208"/>
      <c r="VAE39" s="1208"/>
      <c r="VAG39" s="1208"/>
      <c r="VAI39" s="1208"/>
      <c r="VAK39" s="1208"/>
      <c r="VAM39" s="1208"/>
      <c r="VAO39" s="1208"/>
      <c r="VAQ39" s="1208"/>
      <c r="VAS39" s="1208"/>
      <c r="VAU39" s="1208"/>
      <c r="VAW39" s="1208"/>
      <c r="VAY39" s="1208"/>
      <c r="VBA39" s="1208"/>
      <c r="VBC39" s="1208"/>
      <c r="VBE39" s="1208"/>
      <c r="VBG39" s="1208"/>
      <c r="VBI39" s="1208"/>
      <c r="VBK39" s="1208"/>
      <c r="VBM39" s="1208"/>
      <c r="VBO39" s="1208"/>
      <c r="VBQ39" s="1208"/>
      <c r="VBS39" s="1208"/>
      <c r="VBU39" s="1208"/>
      <c r="VBW39" s="1208"/>
      <c r="VBY39" s="1208"/>
      <c r="VCA39" s="1208"/>
      <c r="VCC39" s="1208"/>
      <c r="VCE39" s="1208"/>
      <c r="VCG39" s="1208"/>
      <c r="VCI39" s="1208"/>
      <c r="VCK39" s="1208"/>
      <c r="VCM39" s="1208"/>
      <c r="VCO39" s="1208"/>
      <c r="VCQ39" s="1208"/>
      <c r="VCS39" s="1208"/>
      <c r="VCU39" s="1208"/>
      <c r="VCW39" s="1208"/>
      <c r="VCY39" s="1208"/>
      <c r="VDA39" s="1208"/>
      <c r="VDC39" s="1208"/>
      <c r="VDE39" s="1208"/>
      <c r="VDG39" s="1208"/>
      <c r="VDI39" s="1208"/>
      <c r="VDK39" s="1208"/>
      <c r="VDM39" s="1208"/>
      <c r="VDO39" s="1208"/>
      <c r="VDQ39" s="1208"/>
      <c r="VDS39" s="1208"/>
      <c r="VDU39" s="1208"/>
      <c r="VDW39" s="1208"/>
      <c r="VDY39" s="1208"/>
      <c r="VEA39" s="1208"/>
      <c r="VEC39" s="1208"/>
      <c r="VEE39" s="1208"/>
      <c r="VEG39" s="1208"/>
      <c r="VEI39" s="1208"/>
      <c r="VEK39" s="1208"/>
      <c r="VEM39" s="1208"/>
      <c r="VEO39" s="1208"/>
      <c r="VEQ39" s="1208"/>
      <c r="VES39" s="1208"/>
      <c r="VEU39" s="1208"/>
      <c r="VEW39" s="1208"/>
      <c r="VEY39" s="1208"/>
      <c r="VFA39" s="1208"/>
      <c r="VFC39" s="1208"/>
      <c r="VFE39" s="1208"/>
      <c r="VFG39" s="1208"/>
      <c r="VFI39" s="1208"/>
      <c r="VFK39" s="1208"/>
      <c r="VFM39" s="1208"/>
      <c r="VFO39" s="1208"/>
      <c r="VFQ39" s="1208"/>
      <c r="VFS39" s="1208"/>
      <c r="VFU39" s="1208"/>
      <c r="VFW39" s="1208"/>
      <c r="VFY39" s="1208"/>
      <c r="VGA39" s="1208"/>
      <c r="VGC39" s="1208"/>
      <c r="VGE39" s="1208"/>
      <c r="VGG39" s="1208"/>
      <c r="VGI39" s="1208"/>
      <c r="VGK39" s="1208"/>
      <c r="VGM39" s="1208"/>
      <c r="VGO39" s="1208"/>
      <c r="VGQ39" s="1208"/>
      <c r="VGS39" s="1208"/>
      <c r="VGU39" s="1208"/>
      <c r="VGW39" s="1208"/>
      <c r="VGY39" s="1208"/>
      <c r="VHA39" s="1208"/>
      <c r="VHC39" s="1208"/>
      <c r="VHE39" s="1208"/>
      <c r="VHG39" s="1208"/>
      <c r="VHI39" s="1208"/>
      <c r="VHK39" s="1208"/>
      <c r="VHM39" s="1208"/>
      <c r="VHO39" s="1208"/>
      <c r="VHQ39" s="1208"/>
      <c r="VHS39" s="1208"/>
      <c r="VHU39" s="1208"/>
      <c r="VHW39" s="1208"/>
      <c r="VHY39" s="1208"/>
      <c r="VIA39" s="1208"/>
      <c r="VIC39" s="1208"/>
      <c r="VIE39" s="1208"/>
      <c r="VIG39" s="1208"/>
      <c r="VII39" s="1208"/>
      <c r="VIK39" s="1208"/>
      <c r="VIM39" s="1208"/>
      <c r="VIO39" s="1208"/>
      <c r="VIQ39" s="1208"/>
      <c r="VIS39" s="1208"/>
      <c r="VIU39" s="1208"/>
      <c r="VIW39" s="1208"/>
      <c r="VIY39" s="1208"/>
      <c r="VJA39" s="1208"/>
      <c r="VJC39" s="1208"/>
      <c r="VJE39" s="1208"/>
      <c r="VJG39" s="1208"/>
      <c r="VJI39" s="1208"/>
      <c r="VJK39" s="1208"/>
      <c r="VJM39" s="1208"/>
      <c r="VJO39" s="1208"/>
      <c r="VJQ39" s="1208"/>
      <c r="VJS39" s="1208"/>
      <c r="VJU39" s="1208"/>
      <c r="VJW39" s="1208"/>
      <c r="VJY39" s="1208"/>
      <c r="VKA39" s="1208"/>
      <c r="VKC39" s="1208"/>
      <c r="VKE39" s="1208"/>
      <c r="VKG39" s="1208"/>
      <c r="VKI39" s="1208"/>
      <c r="VKK39" s="1208"/>
      <c r="VKM39" s="1208"/>
      <c r="VKO39" s="1208"/>
      <c r="VKQ39" s="1208"/>
      <c r="VKS39" s="1208"/>
      <c r="VKU39" s="1208"/>
      <c r="VKW39" s="1208"/>
      <c r="VKY39" s="1208"/>
      <c r="VLA39" s="1208"/>
      <c r="VLC39" s="1208"/>
      <c r="VLE39" s="1208"/>
      <c r="VLG39" s="1208"/>
      <c r="VLI39" s="1208"/>
      <c r="VLK39" s="1208"/>
      <c r="VLM39" s="1208"/>
      <c r="VLO39" s="1208"/>
      <c r="VLQ39" s="1208"/>
      <c r="VLS39" s="1208"/>
      <c r="VLU39" s="1208"/>
      <c r="VLW39" s="1208"/>
      <c r="VLY39" s="1208"/>
      <c r="VMA39" s="1208"/>
      <c r="VMC39" s="1208"/>
      <c r="VME39" s="1208"/>
      <c r="VMG39" s="1208"/>
      <c r="VMI39" s="1208"/>
      <c r="VMK39" s="1208"/>
      <c r="VMM39" s="1208"/>
      <c r="VMO39" s="1208"/>
      <c r="VMQ39" s="1208"/>
      <c r="VMS39" s="1208"/>
      <c r="VMU39" s="1208"/>
      <c r="VMW39" s="1208"/>
      <c r="VMY39" s="1208"/>
      <c r="VNA39" s="1208"/>
      <c r="VNC39" s="1208"/>
      <c r="VNE39" s="1208"/>
      <c r="VNG39" s="1208"/>
      <c r="VNI39" s="1208"/>
      <c r="VNK39" s="1208"/>
      <c r="VNM39" s="1208"/>
      <c r="VNO39" s="1208"/>
      <c r="VNQ39" s="1208"/>
      <c r="VNS39" s="1208"/>
      <c r="VNU39" s="1208"/>
      <c r="VNW39" s="1208"/>
      <c r="VNY39" s="1208"/>
      <c r="VOA39" s="1208"/>
      <c r="VOC39" s="1208"/>
      <c r="VOE39" s="1208"/>
      <c r="VOG39" s="1208"/>
      <c r="VOI39" s="1208"/>
      <c r="VOK39" s="1208"/>
      <c r="VOM39" s="1208"/>
      <c r="VOO39" s="1208"/>
      <c r="VOQ39" s="1208"/>
      <c r="VOS39" s="1208"/>
      <c r="VOU39" s="1208"/>
      <c r="VOW39" s="1208"/>
      <c r="VOY39" s="1208"/>
      <c r="VPA39" s="1208"/>
      <c r="VPC39" s="1208"/>
      <c r="VPE39" s="1208"/>
      <c r="VPG39" s="1208"/>
      <c r="VPI39" s="1208"/>
      <c r="VPK39" s="1208"/>
      <c r="VPM39" s="1208"/>
      <c r="VPO39" s="1208"/>
      <c r="VPQ39" s="1208"/>
      <c r="VPS39" s="1208"/>
      <c r="VPU39" s="1208"/>
      <c r="VPW39" s="1208"/>
      <c r="VPY39" s="1208"/>
      <c r="VQA39" s="1208"/>
      <c r="VQC39" s="1208"/>
      <c r="VQE39" s="1208"/>
      <c r="VQG39" s="1208"/>
      <c r="VQI39" s="1208"/>
      <c r="VQK39" s="1208"/>
      <c r="VQM39" s="1208"/>
      <c r="VQO39" s="1208"/>
      <c r="VQQ39" s="1208"/>
      <c r="VQS39" s="1208"/>
      <c r="VQU39" s="1208"/>
      <c r="VQW39" s="1208"/>
      <c r="VQY39" s="1208"/>
      <c r="VRA39" s="1208"/>
      <c r="VRC39" s="1208"/>
      <c r="VRE39" s="1208"/>
      <c r="VRG39" s="1208"/>
      <c r="VRI39" s="1208"/>
      <c r="VRK39" s="1208"/>
      <c r="VRM39" s="1208"/>
      <c r="VRO39" s="1208"/>
      <c r="VRQ39" s="1208"/>
      <c r="VRS39" s="1208"/>
      <c r="VRU39" s="1208"/>
      <c r="VRW39" s="1208"/>
      <c r="VRY39" s="1208"/>
      <c r="VSA39" s="1208"/>
      <c r="VSC39" s="1208"/>
      <c r="VSE39" s="1208"/>
      <c r="VSG39" s="1208"/>
      <c r="VSI39" s="1208"/>
      <c r="VSK39" s="1208"/>
      <c r="VSM39" s="1208"/>
      <c r="VSO39" s="1208"/>
      <c r="VSQ39" s="1208"/>
      <c r="VSS39" s="1208"/>
      <c r="VSU39" s="1208"/>
      <c r="VSW39" s="1208"/>
      <c r="VSY39" s="1208"/>
      <c r="VTA39" s="1208"/>
      <c r="VTC39" s="1208"/>
      <c r="VTE39" s="1208"/>
      <c r="VTG39" s="1208"/>
      <c r="VTI39" s="1208"/>
      <c r="VTK39" s="1208"/>
      <c r="VTM39" s="1208"/>
      <c r="VTO39" s="1208"/>
      <c r="VTQ39" s="1208"/>
      <c r="VTS39" s="1208"/>
      <c r="VTU39" s="1208"/>
      <c r="VTW39" s="1208"/>
      <c r="VTY39" s="1208"/>
      <c r="VUA39" s="1208"/>
      <c r="VUC39" s="1208"/>
      <c r="VUE39" s="1208"/>
      <c r="VUG39" s="1208"/>
      <c r="VUI39" s="1208"/>
      <c r="VUK39" s="1208"/>
      <c r="VUM39" s="1208"/>
      <c r="VUO39" s="1208"/>
      <c r="VUQ39" s="1208"/>
      <c r="VUS39" s="1208"/>
      <c r="VUU39" s="1208"/>
      <c r="VUW39" s="1208"/>
      <c r="VUY39" s="1208"/>
      <c r="VVA39" s="1208"/>
      <c r="VVC39" s="1208"/>
      <c r="VVE39" s="1208"/>
      <c r="VVG39" s="1208"/>
      <c r="VVI39" s="1208"/>
      <c r="VVK39" s="1208"/>
      <c r="VVM39" s="1208"/>
      <c r="VVO39" s="1208"/>
      <c r="VVQ39" s="1208"/>
      <c r="VVS39" s="1208"/>
      <c r="VVU39" s="1208"/>
      <c r="VVW39" s="1208"/>
      <c r="VVY39" s="1208"/>
      <c r="VWA39" s="1208"/>
      <c r="VWC39" s="1208"/>
      <c r="VWE39" s="1208"/>
      <c r="VWG39" s="1208"/>
      <c r="VWI39" s="1208"/>
      <c r="VWK39" s="1208"/>
      <c r="VWM39" s="1208"/>
      <c r="VWO39" s="1208"/>
      <c r="VWQ39" s="1208"/>
      <c r="VWS39" s="1208"/>
      <c r="VWU39" s="1208"/>
      <c r="VWW39" s="1208"/>
      <c r="VWY39" s="1208"/>
      <c r="VXA39" s="1208"/>
      <c r="VXC39" s="1208"/>
      <c r="VXE39" s="1208"/>
      <c r="VXG39" s="1208"/>
      <c r="VXI39" s="1208"/>
      <c r="VXK39" s="1208"/>
      <c r="VXM39" s="1208"/>
      <c r="VXO39" s="1208"/>
      <c r="VXQ39" s="1208"/>
      <c r="VXS39" s="1208"/>
      <c r="VXU39" s="1208"/>
      <c r="VXW39" s="1208"/>
      <c r="VXY39" s="1208"/>
      <c r="VYA39" s="1208"/>
      <c r="VYC39" s="1208"/>
      <c r="VYE39" s="1208"/>
      <c r="VYG39" s="1208"/>
      <c r="VYI39" s="1208"/>
      <c r="VYK39" s="1208"/>
      <c r="VYM39" s="1208"/>
      <c r="VYO39" s="1208"/>
      <c r="VYQ39" s="1208"/>
      <c r="VYS39" s="1208"/>
      <c r="VYU39" s="1208"/>
      <c r="VYW39" s="1208"/>
      <c r="VYY39" s="1208"/>
      <c r="VZA39" s="1208"/>
      <c r="VZC39" s="1208"/>
      <c r="VZE39" s="1208"/>
      <c r="VZG39" s="1208"/>
      <c r="VZI39" s="1208"/>
      <c r="VZK39" s="1208"/>
      <c r="VZM39" s="1208"/>
      <c r="VZO39" s="1208"/>
      <c r="VZQ39" s="1208"/>
      <c r="VZS39" s="1208"/>
      <c r="VZU39" s="1208"/>
      <c r="VZW39" s="1208"/>
      <c r="VZY39" s="1208"/>
      <c r="WAA39" s="1208"/>
      <c r="WAC39" s="1208"/>
      <c r="WAE39" s="1208"/>
      <c r="WAG39" s="1208"/>
      <c r="WAI39" s="1208"/>
      <c r="WAK39" s="1208"/>
      <c r="WAM39" s="1208"/>
      <c r="WAO39" s="1208"/>
      <c r="WAQ39" s="1208"/>
      <c r="WAS39" s="1208"/>
      <c r="WAU39" s="1208"/>
      <c r="WAW39" s="1208"/>
      <c r="WAY39" s="1208"/>
      <c r="WBA39" s="1208"/>
      <c r="WBC39" s="1208"/>
      <c r="WBE39" s="1208"/>
      <c r="WBG39" s="1208"/>
      <c r="WBI39" s="1208"/>
      <c r="WBK39" s="1208"/>
      <c r="WBM39" s="1208"/>
      <c r="WBO39" s="1208"/>
      <c r="WBQ39" s="1208"/>
      <c r="WBS39" s="1208"/>
      <c r="WBU39" s="1208"/>
      <c r="WBW39" s="1208"/>
      <c r="WBY39" s="1208"/>
      <c r="WCA39" s="1208"/>
      <c r="WCC39" s="1208"/>
      <c r="WCE39" s="1208"/>
      <c r="WCG39" s="1208"/>
      <c r="WCI39" s="1208"/>
      <c r="WCK39" s="1208"/>
      <c r="WCM39" s="1208"/>
      <c r="WCO39" s="1208"/>
      <c r="WCQ39" s="1208"/>
      <c r="WCS39" s="1208"/>
      <c r="WCU39" s="1208"/>
      <c r="WCW39" s="1208"/>
      <c r="WCY39" s="1208"/>
      <c r="WDA39" s="1208"/>
      <c r="WDC39" s="1208"/>
      <c r="WDE39" s="1208"/>
      <c r="WDG39" s="1208"/>
      <c r="WDI39" s="1208"/>
      <c r="WDK39" s="1208"/>
      <c r="WDM39" s="1208"/>
      <c r="WDO39" s="1208"/>
      <c r="WDQ39" s="1208"/>
      <c r="WDS39" s="1208"/>
      <c r="WDU39" s="1208"/>
      <c r="WDW39" s="1208"/>
      <c r="WDY39" s="1208"/>
      <c r="WEA39" s="1208"/>
      <c r="WEC39" s="1208"/>
      <c r="WEE39" s="1208"/>
      <c r="WEG39" s="1208"/>
      <c r="WEI39" s="1208"/>
      <c r="WEK39" s="1208"/>
      <c r="WEM39" s="1208"/>
      <c r="WEO39" s="1208"/>
      <c r="WEQ39" s="1208"/>
      <c r="WES39" s="1208"/>
      <c r="WEU39" s="1208"/>
      <c r="WEW39" s="1208"/>
      <c r="WEY39" s="1208"/>
      <c r="WFA39" s="1208"/>
      <c r="WFC39" s="1208"/>
      <c r="WFE39" s="1208"/>
      <c r="WFG39" s="1208"/>
      <c r="WFI39" s="1208"/>
      <c r="WFK39" s="1208"/>
      <c r="WFM39" s="1208"/>
      <c r="WFO39" s="1208"/>
      <c r="WFQ39" s="1208"/>
      <c r="WFS39" s="1208"/>
      <c r="WFU39" s="1208"/>
      <c r="WFW39" s="1208"/>
      <c r="WFY39" s="1208"/>
      <c r="WGA39" s="1208"/>
      <c r="WGC39" s="1208"/>
      <c r="WGE39" s="1208"/>
      <c r="WGG39" s="1208"/>
      <c r="WGI39" s="1208"/>
      <c r="WGK39" s="1208"/>
      <c r="WGM39" s="1208"/>
      <c r="WGO39" s="1208"/>
      <c r="WGQ39" s="1208"/>
      <c r="WGS39" s="1208"/>
      <c r="WGU39" s="1208"/>
      <c r="WGW39" s="1208"/>
      <c r="WGY39" s="1208"/>
      <c r="WHA39" s="1208"/>
      <c r="WHC39" s="1208"/>
      <c r="WHE39" s="1208"/>
      <c r="WHG39" s="1208"/>
      <c r="WHI39" s="1208"/>
      <c r="WHK39" s="1208"/>
      <c r="WHM39" s="1208"/>
      <c r="WHO39" s="1208"/>
      <c r="WHQ39" s="1208"/>
      <c r="WHS39" s="1208"/>
      <c r="WHU39" s="1208"/>
      <c r="WHW39" s="1208"/>
      <c r="WHY39" s="1208"/>
      <c r="WIA39" s="1208"/>
      <c r="WIC39" s="1208"/>
      <c r="WIE39" s="1208"/>
      <c r="WIG39" s="1208"/>
      <c r="WII39" s="1208"/>
      <c r="WIK39" s="1208"/>
      <c r="WIM39" s="1208"/>
      <c r="WIO39" s="1208"/>
      <c r="WIQ39" s="1208"/>
      <c r="WIS39" s="1208"/>
      <c r="WIU39" s="1208"/>
      <c r="WIW39" s="1208"/>
      <c r="WIY39" s="1208"/>
      <c r="WJA39" s="1208"/>
      <c r="WJC39" s="1208"/>
      <c r="WJE39" s="1208"/>
      <c r="WJG39" s="1208"/>
      <c r="WJI39" s="1208"/>
      <c r="WJK39" s="1208"/>
      <c r="WJM39" s="1208"/>
      <c r="WJO39" s="1208"/>
      <c r="WJQ39" s="1208"/>
      <c r="WJS39" s="1208"/>
      <c r="WJU39" s="1208"/>
      <c r="WJW39" s="1208"/>
      <c r="WJY39" s="1208"/>
      <c r="WKA39" s="1208"/>
      <c r="WKC39" s="1208"/>
      <c r="WKE39" s="1208"/>
      <c r="WKG39" s="1208"/>
      <c r="WKI39" s="1208"/>
      <c r="WKK39" s="1208"/>
      <c r="WKM39" s="1208"/>
      <c r="WKO39" s="1208"/>
      <c r="WKQ39" s="1208"/>
      <c r="WKS39" s="1208"/>
      <c r="WKU39" s="1208"/>
      <c r="WKW39" s="1208"/>
      <c r="WKY39" s="1208"/>
      <c r="WLA39" s="1208"/>
      <c r="WLC39" s="1208"/>
      <c r="WLE39" s="1208"/>
      <c r="WLG39" s="1208"/>
      <c r="WLI39" s="1208"/>
      <c r="WLK39" s="1208"/>
      <c r="WLM39" s="1208"/>
      <c r="WLO39" s="1208"/>
      <c r="WLQ39" s="1208"/>
      <c r="WLS39" s="1208"/>
      <c r="WLU39" s="1208"/>
      <c r="WLW39" s="1208"/>
      <c r="WLY39" s="1208"/>
      <c r="WMA39" s="1208"/>
      <c r="WMC39" s="1208"/>
      <c r="WME39" s="1208"/>
      <c r="WMG39" s="1208"/>
      <c r="WMI39" s="1208"/>
      <c r="WMK39" s="1208"/>
      <c r="WMM39" s="1208"/>
      <c r="WMO39" s="1208"/>
      <c r="WMQ39" s="1208"/>
      <c r="WMS39" s="1208"/>
      <c r="WMU39" s="1208"/>
      <c r="WMW39" s="1208"/>
      <c r="WMY39" s="1208"/>
      <c r="WNA39" s="1208"/>
      <c r="WNC39" s="1208"/>
      <c r="WNE39" s="1208"/>
      <c r="WNG39" s="1208"/>
      <c r="WNI39" s="1208"/>
      <c r="WNK39" s="1208"/>
      <c r="WNM39" s="1208"/>
      <c r="WNO39" s="1208"/>
      <c r="WNQ39" s="1208"/>
      <c r="WNS39" s="1208"/>
      <c r="WNU39" s="1208"/>
      <c r="WNW39" s="1208"/>
      <c r="WNY39" s="1208"/>
      <c r="WOA39" s="1208"/>
      <c r="WOC39" s="1208"/>
      <c r="WOE39" s="1208"/>
      <c r="WOG39" s="1208"/>
      <c r="WOI39" s="1208"/>
      <c r="WOK39" s="1208"/>
      <c r="WOM39" s="1208"/>
      <c r="WOO39" s="1208"/>
      <c r="WOQ39" s="1208"/>
      <c r="WOS39" s="1208"/>
      <c r="WOU39" s="1208"/>
      <c r="WOW39" s="1208"/>
      <c r="WOY39" s="1208"/>
      <c r="WPA39" s="1208"/>
      <c r="WPC39" s="1208"/>
      <c r="WPE39" s="1208"/>
      <c r="WPG39" s="1208"/>
      <c r="WPI39" s="1208"/>
      <c r="WPK39" s="1208"/>
      <c r="WPM39" s="1208"/>
      <c r="WPO39" s="1208"/>
      <c r="WPQ39" s="1208"/>
      <c r="WPS39" s="1208"/>
      <c r="WPU39" s="1208"/>
      <c r="WPW39" s="1208"/>
      <c r="WPY39" s="1208"/>
      <c r="WQA39" s="1208"/>
      <c r="WQC39" s="1208"/>
      <c r="WQE39" s="1208"/>
      <c r="WQG39" s="1208"/>
      <c r="WQI39" s="1208"/>
      <c r="WQK39" s="1208"/>
      <c r="WQM39" s="1208"/>
      <c r="WQO39" s="1208"/>
      <c r="WQQ39" s="1208"/>
      <c r="WQS39" s="1208"/>
      <c r="WQU39" s="1208"/>
      <c r="WQW39" s="1208"/>
      <c r="WQY39" s="1208"/>
      <c r="WRA39" s="1208"/>
      <c r="WRC39" s="1208"/>
      <c r="WRE39" s="1208"/>
      <c r="WRG39" s="1208"/>
      <c r="WRI39" s="1208"/>
      <c r="WRK39" s="1208"/>
      <c r="WRM39" s="1208"/>
      <c r="WRO39" s="1208"/>
      <c r="WRQ39" s="1208"/>
      <c r="WRS39" s="1208"/>
      <c r="WRU39" s="1208"/>
      <c r="WRW39" s="1208"/>
      <c r="WRY39" s="1208"/>
      <c r="WSA39" s="1208"/>
      <c r="WSC39" s="1208"/>
      <c r="WSE39" s="1208"/>
      <c r="WSG39" s="1208"/>
      <c r="WSI39" s="1208"/>
      <c r="WSK39" s="1208"/>
      <c r="WSM39" s="1208"/>
      <c r="WSO39" s="1208"/>
      <c r="WSQ39" s="1208"/>
      <c r="WSS39" s="1208"/>
      <c r="WSU39" s="1208"/>
      <c r="WSW39" s="1208"/>
      <c r="WSY39" s="1208"/>
      <c r="WTA39" s="1208"/>
      <c r="WTC39" s="1208"/>
      <c r="WTE39" s="1208"/>
      <c r="WTG39" s="1208"/>
      <c r="WTI39" s="1208"/>
      <c r="WTK39" s="1208"/>
      <c r="WTM39" s="1208"/>
      <c r="WTO39" s="1208"/>
      <c r="WTQ39" s="1208"/>
      <c r="WTS39" s="1208"/>
      <c r="WTU39" s="1208"/>
      <c r="WTW39" s="1208"/>
      <c r="WTY39" s="1208"/>
      <c r="WUA39" s="1208"/>
      <c r="WUC39" s="1208"/>
      <c r="WUE39" s="1208"/>
      <c r="WUG39" s="1208"/>
      <c r="WUI39" s="1208"/>
      <c r="WUK39" s="1208"/>
      <c r="WUM39" s="1208"/>
      <c r="WUO39" s="1208"/>
      <c r="WUQ39" s="1208"/>
      <c r="WUS39" s="1208"/>
      <c r="WUU39" s="1208"/>
      <c r="WUW39" s="1208"/>
      <c r="WUY39" s="1208"/>
      <c r="WVA39" s="1208"/>
      <c r="WVC39" s="1208"/>
      <c r="WVE39" s="1208"/>
      <c r="WVG39" s="1208"/>
      <c r="WVI39" s="1208"/>
      <c r="WVK39" s="1208"/>
      <c r="WVM39" s="1208"/>
      <c r="WVO39" s="1208"/>
      <c r="WVQ39" s="1208"/>
      <c r="WVS39" s="1208"/>
      <c r="WVU39" s="1208"/>
      <c r="WVW39" s="1208"/>
      <c r="WVY39" s="1208"/>
      <c r="WWA39" s="1208"/>
      <c r="WWC39" s="1208"/>
      <c r="WWE39" s="1208"/>
      <c r="WWG39" s="1208"/>
      <c r="WWI39" s="1208"/>
      <c r="WWK39" s="1208"/>
      <c r="WWM39" s="1208"/>
      <c r="WWO39" s="1208"/>
      <c r="WWQ39" s="1208"/>
      <c r="WWS39" s="1208"/>
      <c r="WWU39" s="1208"/>
      <c r="WWW39" s="1208"/>
      <c r="WWY39" s="1208"/>
      <c r="WXA39" s="1208"/>
      <c r="WXC39" s="1208"/>
      <c r="WXE39" s="1208"/>
      <c r="WXG39" s="1208"/>
      <c r="WXI39" s="1208"/>
      <c r="WXK39" s="1208"/>
      <c r="WXM39" s="1208"/>
      <c r="WXO39" s="1208"/>
      <c r="WXQ39" s="1208"/>
      <c r="WXS39" s="1208"/>
      <c r="WXU39" s="1208"/>
      <c r="WXW39" s="1208"/>
      <c r="WXY39" s="1208"/>
      <c r="WYA39" s="1208"/>
      <c r="WYC39" s="1208"/>
      <c r="WYE39" s="1208"/>
      <c r="WYG39" s="1208"/>
      <c r="WYI39" s="1208"/>
      <c r="WYK39" s="1208"/>
      <c r="WYM39" s="1208"/>
      <c r="WYO39" s="1208"/>
      <c r="WYQ39" s="1208"/>
      <c r="WYS39" s="1208"/>
      <c r="WYU39" s="1208"/>
      <c r="WYW39" s="1208"/>
      <c r="WYY39" s="1208"/>
      <c r="WZA39" s="1208"/>
      <c r="WZC39" s="1208"/>
      <c r="WZE39" s="1208"/>
      <c r="WZG39" s="1208"/>
      <c r="WZI39" s="1208"/>
      <c r="WZK39" s="1208"/>
      <c r="WZM39" s="1208"/>
      <c r="WZO39" s="1208"/>
      <c r="WZQ39" s="1208"/>
      <c r="WZS39" s="1208"/>
      <c r="WZU39" s="1208"/>
      <c r="WZW39" s="1208"/>
      <c r="WZY39" s="1208"/>
      <c r="XAA39" s="1208"/>
      <c r="XAC39" s="1208"/>
      <c r="XAE39" s="1208"/>
      <c r="XAG39" s="1208"/>
      <c r="XAI39" s="1208"/>
      <c r="XAK39" s="1208"/>
      <c r="XAM39" s="1208"/>
      <c r="XAO39" s="1208"/>
      <c r="XAQ39" s="1208"/>
      <c r="XAS39" s="1208"/>
      <c r="XAU39" s="1208"/>
      <c r="XAW39" s="1208"/>
      <c r="XAY39" s="1208"/>
      <c r="XBA39" s="1208"/>
      <c r="XBC39" s="1208"/>
      <c r="XBE39" s="1208"/>
      <c r="XBG39" s="1208"/>
      <c r="XBI39" s="1208"/>
      <c r="XBK39" s="1208"/>
      <c r="XBM39" s="1208"/>
      <c r="XBO39" s="1208"/>
      <c r="XBQ39" s="1208"/>
      <c r="XBS39" s="1208"/>
      <c r="XBU39" s="1208"/>
      <c r="XBW39" s="1208"/>
      <c r="XBY39" s="1208"/>
      <c r="XCA39" s="1208"/>
      <c r="XCC39" s="1208"/>
      <c r="XCE39" s="1208"/>
      <c r="XCG39" s="1208"/>
      <c r="XCI39" s="1208"/>
      <c r="XCK39" s="1208"/>
      <c r="XCM39" s="1208"/>
      <c r="XCO39" s="1208"/>
      <c r="XCQ39" s="1208"/>
      <c r="XCS39" s="1208"/>
      <c r="XCU39" s="1208"/>
      <c r="XCW39" s="1208"/>
      <c r="XCY39" s="1208"/>
      <c r="XDA39" s="1208"/>
      <c r="XDC39" s="1208"/>
      <c r="XDE39" s="1208"/>
      <c r="XDG39" s="1208"/>
      <c r="XDI39" s="1208"/>
      <c r="XDK39" s="1208"/>
      <c r="XDM39" s="1208"/>
      <c r="XDO39" s="1208"/>
      <c r="XDQ39" s="1208"/>
      <c r="XDS39" s="1208"/>
      <c r="XDU39" s="1208"/>
      <c r="XDW39" s="1208"/>
      <c r="XDY39" s="1208"/>
      <c r="XEA39" s="1208"/>
      <c r="XEC39" s="1208"/>
      <c r="XEE39" s="1208"/>
      <c r="XEG39" s="1208"/>
      <c r="XEI39" s="1208"/>
      <c r="XEK39" s="1208"/>
      <c r="XEM39" s="1208"/>
      <c r="XEO39" s="1208"/>
      <c r="XEQ39" s="1208"/>
      <c r="XES39" s="1208"/>
      <c r="XEU39" s="1208"/>
      <c r="XEW39" s="1208"/>
      <c r="XEY39" s="1208"/>
      <c r="XFA39" s="1208"/>
      <c r="XFC39" s="1208"/>
    </row>
    <row r="40" spans="1:1023 1025:2047 2049:3071 3073:4095 4097:5119 5121:6143 6145:7167 7169:8191 8193:9215 9217:10239 10241:11263 11265:12287 12289:13311 13313:14335 14337:15359 15361:16383" s="1207" customFormat="1">
      <c r="A40" s="1208" t="s">
        <v>930</v>
      </c>
      <c r="B40" s="1207" t="s">
        <v>931</v>
      </c>
      <c r="C40" s="485">
        <f>IFERROR(VLOOKUP(A40,TB!$A$2:$C$60,3,0),0)/1000</f>
        <v>0</v>
      </c>
      <c r="D40" s="485">
        <f>IFERROR(VLOOKUP(A40,TB!$A$2:$D$60,4,0),0)/1000</f>
        <v>1.4999999999999999E-4</v>
      </c>
      <c r="E40" s="1207" t="str">
        <f>VLOOKUP(A40,TB!$A$2:$B$60,1,0)</f>
        <v>030100200001</v>
      </c>
      <c r="G40" s="1208"/>
      <c r="I40" s="1208"/>
      <c r="K40" s="1208"/>
      <c r="M40" s="1208"/>
      <c r="O40" s="1208"/>
      <c r="Q40" s="1208"/>
      <c r="S40" s="1208"/>
      <c r="U40" s="1208"/>
      <c r="W40" s="1208"/>
      <c r="Y40" s="1208"/>
      <c r="AA40" s="1208"/>
      <c r="AC40" s="1208"/>
      <c r="AE40" s="1208"/>
      <c r="AG40" s="1208"/>
      <c r="AI40" s="1208"/>
      <c r="AK40" s="1208"/>
      <c r="AM40" s="1208"/>
      <c r="AO40" s="1208"/>
      <c r="AQ40" s="1208"/>
      <c r="AS40" s="1208"/>
      <c r="AU40" s="1208"/>
      <c r="AW40" s="1208"/>
      <c r="AY40" s="1208"/>
      <c r="BA40" s="1208"/>
      <c r="BC40" s="1208"/>
      <c r="BE40" s="1208"/>
      <c r="BG40" s="1208"/>
      <c r="BI40" s="1208"/>
      <c r="BK40" s="1208"/>
      <c r="BM40" s="1208"/>
      <c r="BO40" s="1208"/>
      <c r="BQ40" s="1208"/>
      <c r="BS40" s="1208"/>
      <c r="BU40" s="1208"/>
      <c r="BW40" s="1208"/>
      <c r="BY40" s="1208"/>
      <c r="CA40" s="1208"/>
      <c r="CC40" s="1208"/>
      <c r="CE40" s="1208"/>
      <c r="CG40" s="1208"/>
      <c r="CI40" s="1208"/>
      <c r="CK40" s="1208"/>
      <c r="CM40" s="1208"/>
      <c r="CO40" s="1208"/>
      <c r="CQ40" s="1208"/>
      <c r="CS40" s="1208"/>
      <c r="CU40" s="1208"/>
      <c r="CW40" s="1208"/>
      <c r="CY40" s="1208"/>
      <c r="DA40" s="1208"/>
      <c r="DC40" s="1208"/>
      <c r="DE40" s="1208"/>
      <c r="DG40" s="1208"/>
      <c r="DI40" s="1208"/>
      <c r="DK40" s="1208"/>
      <c r="DM40" s="1208"/>
      <c r="DO40" s="1208"/>
      <c r="DQ40" s="1208"/>
      <c r="DS40" s="1208"/>
      <c r="DU40" s="1208"/>
      <c r="DW40" s="1208"/>
      <c r="DY40" s="1208"/>
      <c r="EA40" s="1208"/>
      <c r="EC40" s="1208"/>
      <c r="EE40" s="1208"/>
      <c r="EG40" s="1208"/>
      <c r="EI40" s="1208"/>
      <c r="EK40" s="1208"/>
      <c r="EM40" s="1208"/>
      <c r="EO40" s="1208"/>
      <c r="EQ40" s="1208"/>
      <c r="ES40" s="1208"/>
      <c r="EU40" s="1208"/>
      <c r="EW40" s="1208"/>
      <c r="EY40" s="1208"/>
      <c r="FA40" s="1208"/>
      <c r="FC40" s="1208"/>
      <c r="FE40" s="1208"/>
      <c r="FG40" s="1208"/>
      <c r="FI40" s="1208"/>
      <c r="FK40" s="1208"/>
      <c r="FM40" s="1208"/>
      <c r="FO40" s="1208"/>
      <c r="FQ40" s="1208"/>
      <c r="FS40" s="1208"/>
      <c r="FU40" s="1208"/>
      <c r="FW40" s="1208"/>
      <c r="FY40" s="1208"/>
      <c r="GA40" s="1208"/>
      <c r="GC40" s="1208"/>
      <c r="GE40" s="1208"/>
      <c r="GG40" s="1208"/>
      <c r="GI40" s="1208"/>
      <c r="GK40" s="1208"/>
      <c r="GM40" s="1208"/>
      <c r="GO40" s="1208"/>
      <c r="GQ40" s="1208"/>
      <c r="GS40" s="1208"/>
      <c r="GU40" s="1208"/>
      <c r="GW40" s="1208"/>
      <c r="GY40" s="1208"/>
      <c r="HA40" s="1208"/>
      <c r="HC40" s="1208"/>
      <c r="HE40" s="1208"/>
      <c r="HG40" s="1208"/>
      <c r="HI40" s="1208"/>
      <c r="HK40" s="1208"/>
      <c r="HM40" s="1208"/>
      <c r="HO40" s="1208"/>
      <c r="HQ40" s="1208"/>
      <c r="HS40" s="1208"/>
      <c r="HU40" s="1208"/>
      <c r="HW40" s="1208"/>
      <c r="HY40" s="1208"/>
      <c r="IA40" s="1208"/>
      <c r="IC40" s="1208"/>
      <c r="IE40" s="1208"/>
      <c r="IG40" s="1208"/>
      <c r="II40" s="1208"/>
      <c r="IK40" s="1208"/>
      <c r="IM40" s="1208"/>
      <c r="IO40" s="1208"/>
      <c r="IQ40" s="1208"/>
      <c r="IS40" s="1208"/>
      <c r="IU40" s="1208"/>
      <c r="IW40" s="1208"/>
      <c r="IY40" s="1208"/>
      <c r="JA40" s="1208"/>
      <c r="JC40" s="1208"/>
      <c r="JE40" s="1208"/>
      <c r="JG40" s="1208"/>
      <c r="JI40" s="1208"/>
      <c r="JK40" s="1208"/>
      <c r="JM40" s="1208"/>
      <c r="JO40" s="1208"/>
      <c r="JQ40" s="1208"/>
      <c r="JS40" s="1208"/>
      <c r="JU40" s="1208"/>
      <c r="JW40" s="1208"/>
      <c r="JY40" s="1208"/>
      <c r="KA40" s="1208"/>
      <c r="KC40" s="1208"/>
      <c r="KE40" s="1208"/>
      <c r="KG40" s="1208"/>
      <c r="KI40" s="1208"/>
      <c r="KK40" s="1208"/>
      <c r="KM40" s="1208"/>
      <c r="KO40" s="1208"/>
      <c r="KQ40" s="1208"/>
      <c r="KS40" s="1208"/>
      <c r="KU40" s="1208"/>
      <c r="KW40" s="1208"/>
      <c r="KY40" s="1208"/>
      <c r="LA40" s="1208"/>
      <c r="LC40" s="1208"/>
      <c r="LE40" s="1208"/>
      <c r="LG40" s="1208"/>
      <c r="LI40" s="1208"/>
      <c r="LK40" s="1208"/>
      <c r="LM40" s="1208"/>
      <c r="LO40" s="1208"/>
      <c r="LQ40" s="1208"/>
      <c r="LS40" s="1208"/>
      <c r="LU40" s="1208"/>
      <c r="LW40" s="1208"/>
      <c r="LY40" s="1208"/>
      <c r="MA40" s="1208"/>
      <c r="MC40" s="1208"/>
      <c r="ME40" s="1208"/>
      <c r="MG40" s="1208"/>
      <c r="MI40" s="1208"/>
      <c r="MK40" s="1208"/>
      <c r="MM40" s="1208"/>
      <c r="MO40" s="1208"/>
      <c r="MQ40" s="1208"/>
      <c r="MS40" s="1208"/>
      <c r="MU40" s="1208"/>
      <c r="MW40" s="1208"/>
      <c r="MY40" s="1208"/>
      <c r="NA40" s="1208"/>
      <c r="NC40" s="1208"/>
      <c r="NE40" s="1208"/>
      <c r="NG40" s="1208"/>
      <c r="NI40" s="1208"/>
      <c r="NK40" s="1208"/>
      <c r="NM40" s="1208"/>
      <c r="NO40" s="1208"/>
      <c r="NQ40" s="1208"/>
      <c r="NS40" s="1208"/>
      <c r="NU40" s="1208"/>
      <c r="NW40" s="1208"/>
      <c r="NY40" s="1208"/>
      <c r="OA40" s="1208"/>
      <c r="OC40" s="1208"/>
      <c r="OE40" s="1208"/>
      <c r="OG40" s="1208"/>
      <c r="OI40" s="1208"/>
      <c r="OK40" s="1208"/>
      <c r="OM40" s="1208"/>
      <c r="OO40" s="1208"/>
      <c r="OQ40" s="1208"/>
      <c r="OS40" s="1208"/>
      <c r="OU40" s="1208"/>
      <c r="OW40" s="1208"/>
      <c r="OY40" s="1208"/>
      <c r="PA40" s="1208"/>
      <c r="PC40" s="1208"/>
      <c r="PE40" s="1208"/>
      <c r="PG40" s="1208"/>
      <c r="PI40" s="1208"/>
      <c r="PK40" s="1208"/>
      <c r="PM40" s="1208"/>
      <c r="PO40" s="1208"/>
      <c r="PQ40" s="1208"/>
      <c r="PS40" s="1208"/>
      <c r="PU40" s="1208"/>
      <c r="PW40" s="1208"/>
      <c r="PY40" s="1208"/>
      <c r="QA40" s="1208"/>
      <c r="QC40" s="1208"/>
      <c r="QE40" s="1208"/>
      <c r="QG40" s="1208"/>
      <c r="QI40" s="1208"/>
      <c r="QK40" s="1208"/>
      <c r="QM40" s="1208"/>
      <c r="QO40" s="1208"/>
      <c r="QQ40" s="1208"/>
      <c r="QS40" s="1208"/>
      <c r="QU40" s="1208"/>
      <c r="QW40" s="1208"/>
      <c r="QY40" s="1208"/>
      <c r="RA40" s="1208"/>
      <c r="RC40" s="1208"/>
      <c r="RE40" s="1208"/>
      <c r="RG40" s="1208"/>
      <c r="RI40" s="1208"/>
      <c r="RK40" s="1208"/>
      <c r="RM40" s="1208"/>
      <c r="RO40" s="1208"/>
      <c r="RQ40" s="1208"/>
      <c r="RS40" s="1208"/>
      <c r="RU40" s="1208"/>
      <c r="RW40" s="1208"/>
      <c r="RY40" s="1208"/>
      <c r="SA40" s="1208"/>
      <c r="SC40" s="1208"/>
      <c r="SE40" s="1208"/>
      <c r="SG40" s="1208"/>
      <c r="SI40" s="1208"/>
      <c r="SK40" s="1208"/>
      <c r="SM40" s="1208"/>
      <c r="SO40" s="1208"/>
      <c r="SQ40" s="1208"/>
      <c r="SS40" s="1208"/>
      <c r="SU40" s="1208"/>
      <c r="SW40" s="1208"/>
      <c r="SY40" s="1208"/>
      <c r="TA40" s="1208"/>
      <c r="TC40" s="1208"/>
      <c r="TE40" s="1208"/>
      <c r="TG40" s="1208"/>
      <c r="TI40" s="1208"/>
      <c r="TK40" s="1208"/>
      <c r="TM40" s="1208"/>
      <c r="TO40" s="1208"/>
      <c r="TQ40" s="1208"/>
      <c r="TS40" s="1208"/>
      <c r="TU40" s="1208"/>
      <c r="TW40" s="1208"/>
      <c r="TY40" s="1208"/>
      <c r="UA40" s="1208"/>
      <c r="UC40" s="1208"/>
      <c r="UE40" s="1208"/>
      <c r="UG40" s="1208"/>
      <c r="UI40" s="1208"/>
      <c r="UK40" s="1208"/>
      <c r="UM40" s="1208"/>
      <c r="UO40" s="1208"/>
      <c r="UQ40" s="1208"/>
      <c r="US40" s="1208"/>
      <c r="UU40" s="1208"/>
      <c r="UW40" s="1208"/>
      <c r="UY40" s="1208"/>
      <c r="VA40" s="1208"/>
      <c r="VC40" s="1208"/>
      <c r="VE40" s="1208"/>
      <c r="VG40" s="1208"/>
      <c r="VI40" s="1208"/>
      <c r="VK40" s="1208"/>
      <c r="VM40" s="1208"/>
      <c r="VO40" s="1208"/>
      <c r="VQ40" s="1208"/>
      <c r="VS40" s="1208"/>
      <c r="VU40" s="1208"/>
      <c r="VW40" s="1208"/>
      <c r="VY40" s="1208"/>
      <c r="WA40" s="1208"/>
      <c r="WC40" s="1208"/>
      <c r="WE40" s="1208"/>
      <c r="WG40" s="1208"/>
      <c r="WI40" s="1208"/>
      <c r="WK40" s="1208"/>
      <c r="WM40" s="1208"/>
      <c r="WO40" s="1208"/>
      <c r="WQ40" s="1208"/>
      <c r="WS40" s="1208"/>
      <c r="WU40" s="1208"/>
      <c r="WW40" s="1208"/>
      <c r="WY40" s="1208"/>
      <c r="XA40" s="1208"/>
      <c r="XC40" s="1208"/>
      <c r="XE40" s="1208"/>
      <c r="XG40" s="1208"/>
      <c r="XI40" s="1208"/>
      <c r="XK40" s="1208"/>
      <c r="XM40" s="1208"/>
      <c r="XO40" s="1208"/>
      <c r="XQ40" s="1208"/>
      <c r="XS40" s="1208"/>
      <c r="XU40" s="1208"/>
      <c r="XW40" s="1208"/>
      <c r="XY40" s="1208"/>
      <c r="YA40" s="1208"/>
      <c r="YC40" s="1208"/>
      <c r="YE40" s="1208"/>
      <c r="YG40" s="1208"/>
      <c r="YI40" s="1208"/>
      <c r="YK40" s="1208"/>
      <c r="YM40" s="1208"/>
      <c r="YO40" s="1208"/>
      <c r="YQ40" s="1208"/>
      <c r="YS40" s="1208"/>
      <c r="YU40" s="1208"/>
      <c r="YW40" s="1208"/>
      <c r="YY40" s="1208"/>
      <c r="ZA40" s="1208"/>
      <c r="ZC40" s="1208"/>
      <c r="ZE40" s="1208"/>
      <c r="ZG40" s="1208"/>
      <c r="ZI40" s="1208"/>
      <c r="ZK40" s="1208"/>
      <c r="ZM40" s="1208"/>
      <c r="ZO40" s="1208"/>
      <c r="ZQ40" s="1208"/>
      <c r="ZS40" s="1208"/>
      <c r="ZU40" s="1208"/>
      <c r="ZW40" s="1208"/>
      <c r="ZY40" s="1208"/>
      <c r="AAA40" s="1208"/>
      <c r="AAC40" s="1208"/>
      <c r="AAE40" s="1208"/>
      <c r="AAG40" s="1208"/>
      <c r="AAI40" s="1208"/>
      <c r="AAK40" s="1208"/>
      <c r="AAM40" s="1208"/>
      <c r="AAO40" s="1208"/>
      <c r="AAQ40" s="1208"/>
      <c r="AAS40" s="1208"/>
      <c r="AAU40" s="1208"/>
      <c r="AAW40" s="1208"/>
      <c r="AAY40" s="1208"/>
      <c r="ABA40" s="1208"/>
      <c r="ABC40" s="1208"/>
      <c r="ABE40" s="1208"/>
      <c r="ABG40" s="1208"/>
      <c r="ABI40" s="1208"/>
      <c r="ABK40" s="1208"/>
      <c r="ABM40" s="1208"/>
      <c r="ABO40" s="1208"/>
      <c r="ABQ40" s="1208"/>
      <c r="ABS40" s="1208"/>
      <c r="ABU40" s="1208"/>
      <c r="ABW40" s="1208"/>
      <c r="ABY40" s="1208"/>
      <c r="ACA40" s="1208"/>
      <c r="ACC40" s="1208"/>
      <c r="ACE40" s="1208"/>
      <c r="ACG40" s="1208"/>
      <c r="ACI40" s="1208"/>
      <c r="ACK40" s="1208"/>
      <c r="ACM40" s="1208"/>
      <c r="ACO40" s="1208"/>
      <c r="ACQ40" s="1208"/>
      <c r="ACS40" s="1208"/>
      <c r="ACU40" s="1208"/>
      <c r="ACW40" s="1208"/>
      <c r="ACY40" s="1208"/>
      <c r="ADA40" s="1208"/>
      <c r="ADC40" s="1208"/>
      <c r="ADE40" s="1208"/>
      <c r="ADG40" s="1208"/>
      <c r="ADI40" s="1208"/>
      <c r="ADK40" s="1208"/>
      <c r="ADM40" s="1208"/>
      <c r="ADO40" s="1208"/>
      <c r="ADQ40" s="1208"/>
      <c r="ADS40" s="1208"/>
      <c r="ADU40" s="1208"/>
      <c r="ADW40" s="1208"/>
      <c r="ADY40" s="1208"/>
      <c r="AEA40" s="1208"/>
      <c r="AEC40" s="1208"/>
      <c r="AEE40" s="1208"/>
      <c r="AEG40" s="1208"/>
      <c r="AEI40" s="1208"/>
      <c r="AEK40" s="1208"/>
      <c r="AEM40" s="1208"/>
      <c r="AEO40" s="1208"/>
      <c r="AEQ40" s="1208"/>
      <c r="AES40" s="1208"/>
      <c r="AEU40" s="1208"/>
      <c r="AEW40" s="1208"/>
      <c r="AEY40" s="1208"/>
      <c r="AFA40" s="1208"/>
      <c r="AFC40" s="1208"/>
      <c r="AFE40" s="1208"/>
      <c r="AFG40" s="1208"/>
      <c r="AFI40" s="1208"/>
      <c r="AFK40" s="1208"/>
      <c r="AFM40" s="1208"/>
      <c r="AFO40" s="1208"/>
      <c r="AFQ40" s="1208"/>
      <c r="AFS40" s="1208"/>
      <c r="AFU40" s="1208"/>
      <c r="AFW40" s="1208"/>
      <c r="AFY40" s="1208"/>
      <c r="AGA40" s="1208"/>
      <c r="AGC40" s="1208"/>
      <c r="AGE40" s="1208"/>
      <c r="AGG40" s="1208"/>
      <c r="AGI40" s="1208"/>
      <c r="AGK40" s="1208"/>
      <c r="AGM40" s="1208"/>
      <c r="AGO40" s="1208"/>
      <c r="AGQ40" s="1208"/>
      <c r="AGS40" s="1208"/>
      <c r="AGU40" s="1208"/>
      <c r="AGW40" s="1208"/>
      <c r="AGY40" s="1208"/>
      <c r="AHA40" s="1208"/>
      <c r="AHC40" s="1208"/>
      <c r="AHE40" s="1208"/>
      <c r="AHG40" s="1208"/>
      <c r="AHI40" s="1208"/>
      <c r="AHK40" s="1208"/>
      <c r="AHM40" s="1208"/>
      <c r="AHO40" s="1208"/>
      <c r="AHQ40" s="1208"/>
      <c r="AHS40" s="1208"/>
      <c r="AHU40" s="1208"/>
      <c r="AHW40" s="1208"/>
      <c r="AHY40" s="1208"/>
      <c r="AIA40" s="1208"/>
      <c r="AIC40" s="1208"/>
      <c r="AIE40" s="1208"/>
      <c r="AIG40" s="1208"/>
      <c r="AII40" s="1208"/>
      <c r="AIK40" s="1208"/>
      <c r="AIM40" s="1208"/>
      <c r="AIO40" s="1208"/>
      <c r="AIQ40" s="1208"/>
      <c r="AIS40" s="1208"/>
      <c r="AIU40" s="1208"/>
      <c r="AIW40" s="1208"/>
      <c r="AIY40" s="1208"/>
      <c r="AJA40" s="1208"/>
      <c r="AJC40" s="1208"/>
      <c r="AJE40" s="1208"/>
      <c r="AJG40" s="1208"/>
      <c r="AJI40" s="1208"/>
      <c r="AJK40" s="1208"/>
      <c r="AJM40" s="1208"/>
      <c r="AJO40" s="1208"/>
      <c r="AJQ40" s="1208"/>
      <c r="AJS40" s="1208"/>
      <c r="AJU40" s="1208"/>
      <c r="AJW40" s="1208"/>
      <c r="AJY40" s="1208"/>
      <c r="AKA40" s="1208"/>
      <c r="AKC40" s="1208"/>
      <c r="AKE40" s="1208"/>
      <c r="AKG40" s="1208"/>
      <c r="AKI40" s="1208"/>
      <c r="AKK40" s="1208"/>
      <c r="AKM40" s="1208"/>
      <c r="AKO40" s="1208"/>
      <c r="AKQ40" s="1208"/>
      <c r="AKS40" s="1208"/>
      <c r="AKU40" s="1208"/>
      <c r="AKW40" s="1208"/>
      <c r="AKY40" s="1208"/>
      <c r="ALA40" s="1208"/>
      <c r="ALC40" s="1208"/>
      <c r="ALE40" s="1208"/>
      <c r="ALG40" s="1208"/>
      <c r="ALI40" s="1208"/>
      <c r="ALK40" s="1208"/>
      <c r="ALM40" s="1208"/>
      <c r="ALO40" s="1208"/>
      <c r="ALQ40" s="1208"/>
      <c r="ALS40" s="1208"/>
      <c r="ALU40" s="1208"/>
      <c r="ALW40" s="1208"/>
      <c r="ALY40" s="1208"/>
      <c r="AMA40" s="1208"/>
      <c r="AMC40" s="1208"/>
      <c r="AME40" s="1208"/>
      <c r="AMG40" s="1208"/>
      <c r="AMI40" s="1208"/>
      <c r="AMK40" s="1208"/>
      <c r="AMM40" s="1208"/>
      <c r="AMO40" s="1208"/>
      <c r="AMQ40" s="1208"/>
      <c r="AMS40" s="1208"/>
      <c r="AMU40" s="1208"/>
      <c r="AMW40" s="1208"/>
      <c r="AMY40" s="1208"/>
      <c r="ANA40" s="1208"/>
      <c r="ANC40" s="1208"/>
      <c r="ANE40" s="1208"/>
      <c r="ANG40" s="1208"/>
      <c r="ANI40" s="1208"/>
      <c r="ANK40" s="1208"/>
      <c r="ANM40" s="1208"/>
      <c r="ANO40" s="1208"/>
      <c r="ANQ40" s="1208"/>
      <c r="ANS40" s="1208"/>
      <c r="ANU40" s="1208"/>
      <c r="ANW40" s="1208"/>
      <c r="ANY40" s="1208"/>
      <c r="AOA40" s="1208"/>
      <c r="AOC40" s="1208"/>
      <c r="AOE40" s="1208"/>
      <c r="AOG40" s="1208"/>
      <c r="AOI40" s="1208"/>
      <c r="AOK40" s="1208"/>
      <c r="AOM40" s="1208"/>
      <c r="AOO40" s="1208"/>
      <c r="AOQ40" s="1208"/>
      <c r="AOS40" s="1208"/>
      <c r="AOU40" s="1208"/>
      <c r="AOW40" s="1208"/>
      <c r="AOY40" s="1208"/>
      <c r="APA40" s="1208"/>
      <c r="APC40" s="1208"/>
      <c r="APE40" s="1208"/>
      <c r="APG40" s="1208"/>
      <c r="API40" s="1208"/>
      <c r="APK40" s="1208"/>
      <c r="APM40" s="1208"/>
      <c r="APO40" s="1208"/>
      <c r="APQ40" s="1208"/>
      <c r="APS40" s="1208"/>
      <c r="APU40" s="1208"/>
      <c r="APW40" s="1208"/>
      <c r="APY40" s="1208"/>
      <c r="AQA40" s="1208"/>
      <c r="AQC40" s="1208"/>
      <c r="AQE40" s="1208"/>
      <c r="AQG40" s="1208"/>
      <c r="AQI40" s="1208"/>
      <c r="AQK40" s="1208"/>
      <c r="AQM40" s="1208"/>
      <c r="AQO40" s="1208"/>
      <c r="AQQ40" s="1208"/>
      <c r="AQS40" s="1208"/>
      <c r="AQU40" s="1208"/>
      <c r="AQW40" s="1208"/>
      <c r="AQY40" s="1208"/>
      <c r="ARA40" s="1208"/>
      <c r="ARC40" s="1208"/>
      <c r="ARE40" s="1208"/>
      <c r="ARG40" s="1208"/>
      <c r="ARI40" s="1208"/>
      <c r="ARK40" s="1208"/>
      <c r="ARM40" s="1208"/>
      <c r="ARO40" s="1208"/>
      <c r="ARQ40" s="1208"/>
      <c r="ARS40" s="1208"/>
      <c r="ARU40" s="1208"/>
      <c r="ARW40" s="1208"/>
      <c r="ARY40" s="1208"/>
      <c r="ASA40" s="1208"/>
      <c r="ASC40" s="1208"/>
      <c r="ASE40" s="1208"/>
      <c r="ASG40" s="1208"/>
      <c r="ASI40" s="1208"/>
      <c r="ASK40" s="1208"/>
      <c r="ASM40" s="1208"/>
      <c r="ASO40" s="1208"/>
      <c r="ASQ40" s="1208"/>
      <c r="ASS40" s="1208"/>
      <c r="ASU40" s="1208"/>
      <c r="ASW40" s="1208"/>
      <c r="ASY40" s="1208"/>
      <c r="ATA40" s="1208"/>
      <c r="ATC40" s="1208"/>
      <c r="ATE40" s="1208"/>
      <c r="ATG40" s="1208"/>
      <c r="ATI40" s="1208"/>
      <c r="ATK40" s="1208"/>
      <c r="ATM40" s="1208"/>
      <c r="ATO40" s="1208"/>
      <c r="ATQ40" s="1208"/>
      <c r="ATS40" s="1208"/>
      <c r="ATU40" s="1208"/>
      <c r="ATW40" s="1208"/>
      <c r="ATY40" s="1208"/>
      <c r="AUA40" s="1208"/>
      <c r="AUC40" s="1208"/>
      <c r="AUE40" s="1208"/>
      <c r="AUG40" s="1208"/>
      <c r="AUI40" s="1208"/>
      <c r="AUK40" s="1208"/>
      <c r="AUM40" s="1208"/>
      <c r="AUO40" s="1208"/>
      <c r="AUQ40" s="1208"/>
      <c r="AUS40" s="1208"/>
      <c r="AUU40" s="1208"/>
      <c r="AUW40" s="1208"/>
      <c r="AUY40" s="1208"/>
      <c r="AVA40" s="1208"/>
      <c r="AVC40" s="1208"/>
      <c r="AVE40" s="1208"/>
      <c r="AVG40" s="1208"/>
      <c r="AVI40" s="1208"/>
      <c r="AVK40" s="1208"/>
      <c r="AVM40" s="1208"/>
      <c r="AVO40" s="1208"/>
      <c r="AVQ40" s="1208"/>
      <c r="AVS40" s="1208"/>
      <c r="AVU40" s="1208"/>
      <c r="AVW40" s="1208"/>
      <c r="AVY40" s="1208"/>
      <c r="AWA40" s="1208"/>
      <c r="AWC40" s="1208"/>
      <c r="AWE40" s="1208"/>
      <c r="AWG40" s="1208"/>
      <c r="AWI40" s="1208"/>
      <c r="AWK40" s="1208"/>
      <c r="AWM40" s="1208"/>
      <c r="AWO40" s="1208"/>
      <c r="AWQ40" s="1208"/>
      <c r="AWS40" s="1208"/>
      <c r="AWU40" s="1208"/>
      <c r="AWW40" s="1208"/>
      <c r="AWY40" s="1208"/>
      <c r="AXA40" s="1208"/>
      <c r="AXC40" s="1208"/>
      <c r="AXE40" s="1208"/>
      <c r="AXG40" s="1208"/>
      <c r="AXI40" s="1208"/>
      <c r="AXK40" s="1208"/>
      <c r="AXM40" s="1208"/>
      <c r="AXO40" s="1208"/>
      <c r="AXQ40" s="1208"/>
      <c r="AXS40" s="1208"/>
      <c r="AXU40" s="1208"/>
      <c r="AXW40" s="1208"/>
      <c r="AXY40" s="1208"/>
      <c r="AYA40" s="1208"/>
      <c r="AYC40" s="1208"/>
      <c r="AYE40" s="1208"/>
      <c r="AYG40" s="1208"/>
      <c r="AYI40" s="1208"/>
      <c r="AYK40" s="1208"/>
      <c r="AYM40" s="1208"/>
      <c r="AYO40" s="1208"/>
      <c r="AYQ40" s="1208"/>
      <c r="AYS40" s="1208"/>
      <c r="AYU40" s="1208"/>
      <c r="AYW40" s="1208"/>
      <c r="AYY40" s="1208"/>
      <c r="AZA40" s="1208"/>
      <c r="AZC40" s="1208"/>
      <c r="AZE40" s="1208"/>
      <c r="AZG40" s="1208"/>
      <c r="AZI40" s="1208"/>
      <c r="AZK40" s="1208"/>
      <c r="AZM40" s="1208"/>
      <c r="AZO40" s="1208"/>
      <c r="AZQ40" s="1208"/>
      <c r="AZS40" s="1208"/>
      <c r="AZU40" s="1208"/>
      <c r="AZW40" s="1208"/>
      <c r="AZY40" s="1208"/>
      <c r="BAA40" s="1208"/>
      <c r="BAC40" s="1208"/>
      <c r="BAE40" s="1208"/>
      <c r="BAG40" s="1208"/>
      <c r="BAI40" s="1208"/>
      <c r="BAK40" s="1208"/>
      <c r="BAM40" s="1208"/>
      <c r="BAO40" s="1208"/>
      <c r="BAQ40" s="1208"/>
      <c r="BAS40" s="1208"/>
      <c r="BAU40" s="1208"/>
      <c r="BAW40" s="1208"/>
      <c r="BAY40" s="1208"/>
      <c r="BBA40" s="1208"/>
      <c r="BBC40" s="1208"/>
      <c r="BBE40" s="1208"/>
      <c r="BBG40" s="1208"/>
      <c r="BBI40" s="1208"/>
      <c r="BBK40" s="1208"/>
      <c r="BBM40" s="1208"/>
      <c r="BBO40" s="1208"/>
      <c r="BBQ40" s="1208"/>
      <c r="BBS40" s="1208"/>
      <c r="BBU40" s="1208"/>
      <c r="BBW40" s="1208"/>
      <c r="BBY40" s="1208"/>
      <c r="BCA40" s="1208"/>
      <c r="BCC40" s="1208"/>
      <c r="BCE40" s="1208"/>
      <c r="BCG40" s="1208"/>
      <c r="BCI40" s="1208"/>
      <c r="BCK40" s="1208"/>
      <c r="BCM40" s="1208"/>
      <c r="BCO40" s="1208"/>
      <c r="BCQ40" s="1208"/>
      <c r="BCS40" s="1208"/>
      <c r="BCU40" s="1208"/>
      <c r="BCW40" s="1208"/>
      <c r="BCY40" s="1208"/>
      <c r="BDA40" s="1208"/>
      <c r="BDC40" s="1208"/>
      <c r="BDE40" s="1208"/>
      <c r="BDG40" s="1208"/>
      <c r="BDI40" s="1208"/>
      <c r="BDK40" s="1208"/>
      <c r="BDM40" s="1208"/>
      <c r="BDO40" s="1208"/>
      <c r="BDQ40" s="1208"/>
      <c r="BDS40" s="1208"/>
      <c r="BDU40" s="1208"/>
      <c r="BDW40" s="1208"/>
      <c r="BDY40" s="1208"/>
      <c r="BEA40" s="1208"/>
      <c r="BEC40" s="1208"/>
      <c r="BEE40" s="1208"/>
      <c r="BEG40" s="1208"/>
      <c r="BEI40" s="1208"/>
      <c r="BEK40" s="1208"/>
      <c r="BEM40" s="1208"/>
      <c r="BEO40" s="1208"/>
      <c r="BEQ40" s="1208"/>
      <c r="BES40" s="1208"/>
      <c r="BEU40" s="1208"/>
      <c r="BEW40" s="1208"/>
      <c r="BEY40" s="1208"/>
      <c r="BFA40" s="1208"/>
      <c r="BFC40" s="1208"/>
      <c r="BFE40" s="1208"/>
      <c r="BFG40" s="1208"/>
      <c r="BFI40" s="1208"/>
      <c r="BFK40" s="1208"/>
      <c r="BFM40" s="1208"/>
      <c r="BFO40" s="1208"/>
      <c r="BFQ40" s="1208"/>
      <c r="BFS40" s="1208"/>
      <c r="BFU40" s="1208"/>
      <c r="BFW40" s="1208"/>
      <c r="BFY40" s="1208"/>
      <c r="BGA40" s="1208"/>
      <c r="BGC40" s="1208"/>
      <c r="BGE40" s="1208"/>
      <c r="BGG40" s="1208"/>
      <c r="BGI40" s="1208"/>
      <c r="BGK40" s="1208"/>
      <c r="BGM40" s="1208"/>
      <c r="BGO40" s="1208"/>
      <c r="BGQ40" s="1208"/>
      <c r="BGS40" s="1208"/>
      <c r="BGU40" s="1208"/>
      <c r="BGW40" s="1208"/>
      <c r="BGY40" s="1208"/>
      <c r="BHA40" s="1208"/>
      <c r="BHC40" s="1208"/>
      <c r="BHE40" s="1208"/>
      <c r="BHG40" s="1208"/>
      <c r="BHI40" s="1208"/>
      <c r="BHK40" s="1208"/>
      <c r="BHM40" s="1208"/>
      <c r="BHO40" s="1208"/>
      <c r="BHQ40" s="1208"/>
      <c r="BHS40" s="1208"/>
      <c r="BHU40" s="1208"/>
      <c r="BHW40" s="1208"/>
      <c r="BHY40" s="1208"/>
      <c r="BIA40" s="1208"/>
      <c r="BIC40" s="1208"/>
      <c r="BIE40" s="1208"/>
      <c r="BIG40" s="1208"/>
      <c r="BII40" s="1208"/>
      <c r="BIK40" s="1208"/>
      <c r="BIM40" s="1208"/>
      <c r="BIO40" s="1208"/>
      <c r="BIQ40" s="1208"/>
      <c r="BIS40" s="1208"/>
      <c r="BIU40" s="1208"/>
      <c r="BIW40" s="1208"/>
      <c r="BIY40" s="1208"/>
      <c r="BJA40" s="1208"/>
      <c r="BJC40" s="1208"/>
      <c r="BJE40" s="1208"/>
      <c r="BJG40" s="1208"/>
      <c r="BJI40" s="1208"/>
      <c r="BJK40" s="1208"/>
      <c r="BJM40" s="1208"/>
      <c r="BJO40" s="1208"/>
      <c r="BJQ40" s="1208"/>
      <c r="BJS40" s="1208"/>
      <c r="BJU40" s="1208"/>
      <c r="BJW40" s="1208"/>
      <c r="BJY40" s="1208"/>
      <c r="BKA40" s="1208"/>
      <c r="BKC40" s="1208"/>
      <c r="BKE40" s="1208"/>
      <c r="BKG40" s="1208"/>
      <c r="BKI40" s="1208"/>
      <c r="BKK40" s="1208"/>
      <c r="BKM40" s="1208"/>
      <c r="BKO40" s="1208"/>
      <c r="BKQ40" s="1208"/>
      <c r="BKS40" s="1208"/>
      <c r="BKU40" s="1208"/>
      <c r="BKW40" s="1208"/>
      <c r="BKY40" s="1208"/>
      <c r="BLA40" s="1208"/>
      <c r="BLC40" s="1208"/>
      <c r="BLE40" s="1208"/>
      <c r="BLG40" s="1208"/>
      <c r="BLI40" s="1208"/>
      <c r="BLK40" s="1208"/>
      <c r="BLM40" s="1208"/>
      <c r="BLO40" s="1208"/>
      <c r="BLQ40" s="1208"/>
      <c r="BLS40" s="1208"/>
      <c r="BLU40" s="1208"/>
      <c r="BLW40" s="1208"/>
      <c r="BLY40" s="1208"/>
      <c r="BMA40" s="1208"/>
      <c r="BMC40" s="1208"/>
      <c r="BME40" s="1208"/>
      <c r="BMG40" s="1208"/>
      <c r="BMI40" s="1208"/>
      <c r="BMK40" s="1208"/>
      <c r="BMM40" s="1208"/>
      <c r="BMO40" s="1208"/>
      <c r="BMQ40" s="1208"/>
      <c r="BMS40" s="1208"/>
      <c r="BMU40" s="1208"/>
      <c r="BMW40" s="1208"/>
      <c r="BMY40" s="1208"/>
      <c r="BNA40" s="1208"/>
      <c r="BNC40" s="1208"/>
      <c r="BNE40" s="1208"/>
      <c r="BNG40" s="1208"/>
      <c r="BNI40" s="1208"/>
      <c r="BNK40" s="1208"/>
      <c r="BNM40" s="1208"/>
      <c r="BNO40" s="1208"/>
      <c r="BNQ40" s="1208"/>
      <c r="BNS40" s="1208"/>
      <c r="BNU40" s="1208"/>
      <c r="BNW40" s="1208"/>
      <c r="BNY40" s="1208"/>
      <c r="BOA40" s="1208"/>
      <c r="BOC40" s="1208"/>
      <c r="BOE40" s="1208"/>
      <c r="BOG40" s="1208"/>
      <c r="BOI40" s="1208"/>
      <c r="BOK40" s="1208"/>
      <c r="BOM40" s="1208"/>
      <c r="BOO40" s="1208"/>
      <c r="BOQ40" s="1208"/>
      <c r="BOS40" s="1208"/>
      <c r="BOU40" s="1208"/>
      <c r="BOW40" s="1208"/>
      <c r="BOY40" s="1208"/>
      <c r="BPA40" s="1208"/>
      <c r="BPC40" s="1208"/>
      <c r="BPE40" s="1208"/>
      <c r="BPG40" s="1208"/>
      <c r="BPI40" s="1208"/>
      <c r="BPK40" s="1208"/>
      <c r="BPM40" s="1208"/>
      <c r="BPO40" s="1208"/>
      <c r="BPQ40" s="1208"/>
      <c r="BPS40" s="1208"/>
      <c r="BPU40" s="1208"/>
      <c r="BPW40" s="1208"/>
      <c r="BPY40" s="1208"/>
      <c r="BQA40" s="1208"/>
      <c r="BQC40" s="1208"/>
      <c r="BQE40" s="1208"/>
      <c r="BQG40" s="1208"/>
      <c r="BQI40" s="1208"/>
      <c r="BQK40" s="1208"/>
      <c r="BQM40" s="1208"/>
      <c r="BQO40" s="1208"/>
      <c r="BQQ40" s="1208"/>
      <c r="BQS40" s="1208"/>
      <c r="BQU40" s="1208"/>
      <c r="BQW40" s="1208"/>
      <c r="BQY40" s="1208"/>
      <c r="BRA40" s="1208"/>
      <c r="BRC40" s="1208"/>
      <c r="BRE40" s="1208"/>
      <c r="BRG40" s="1208"/>
      <c r="BRI40" s="1208"/>
      <c r="BRK40" s="1208"/>
      <c r="BRM40" s="1208"/>
      <c r="BRO40" s="1208"/>
      <c r="BRQ40" s="1208"/>
      <c r="BRS40" s="1208"/>
      <c r="BRU40" s="1208"/>
      <c r="BRW40" s="1208"/>
      <c r="BRY40" s="1208"/>
      <c r="BSA40" s="1208"/>
      <c r="BSC40" s="1208"/>
      <c r="BSE40" s="1208"/>
      <c r="BSG40" s="1208"/>
      <c r="BSI40" s="1208"/>
      <c r="BSK40" s="1208"/>
      <c r="BSM40" s="1208"/>
      <c r="BSO40" s="1208"/>
      <c r="BSQ40" s="1208"/>
      <c r="BSS40" s="1208"/>
      <c r="BSU40" s="1208"/>
      <c r="BSW40" s="1208"/>
      <c r="BSY40" s="1208"/>
      <c r="BTA40" s="1208"/>
      <c r="BTC40" s="1208"/>
      <c r="BTE40" s="1208"/>
      <c r="BTG40" s="1208"/>
      <c r="BTI40" s="1208"/>
      <c r="BTK40" s="1208"/>
      <c r="BTM40" s="1208"/>
      <c r="BTO40" s="1208"/>
      <c r="BTQ40" s="1208"/>
      <c r="BTS40" s="1208"/>
      <c r="BTU40" s="1208"/>
      <c r="BTW40" s="1208"/>
      <c r="BTY40" s="1208"/>
      <c r="BUA40" s="1208"/>
      <c r="BUC40" s="1208"/>
      <c r="BUE40" s="1208"/>
      <c r="BUG40" s="1208"/>
      <c r="BUI40" s="1208"/>
      <c r="BUK40" s="1208"/>
      <c r="BUM40" s="1208"/>
      <c r="BUO40" s="1208"/>
      <c r="BUQ40" s="1208"/>
      <c r="BUS40" s="1208"/>
      <c r="BUU40" s="1208"/>
      <c r="BUW40" s="1208"/>
      <c r="BUY40" s="1208"/>
      <c r="BVA40" s="1208"/>
      <c r="BVC40" s="1208"/>
      <c r="BVE40" s="1208"/>
      <c r="BVG40" s="1208"/>
      <c r="BVI40" s="1208"/>
      <c r="BVK40" s="1208"/>
      <c r="BVM40" s="1208"/>
      <c r="BVO40" s="1208"/>
      <c r="BVQ40" s="1208"/>
      <c r="BVS40" s="1208"/>
      <c r="BVU40" s="1208"/>
      <c r="BVW40" s="1208"/>
      <c r="BVY40" s="1208"/>
      <c r="BWA40" s="1208"/>
      <c r="BWC40" s="1208"/>
      <c r="BWE40" s="1208"/>
      <c r="BWG40" s="1208"/>
      <c r="BWI40" s="1208"/>
      <c r="BWK40" s="1208"/>
      <c r="BWM40" s="1208"/>
      <c r="BWO40" s="1208"/>
      <c r="BWQ40" s="1208"/>
      <c r="BWS40" s="1208"/>
      <c r="BWU40" s="1208"/>
      <c r="BWW40" s="1208"/>
      <c r="BWY40" s="1208"/>
      <c r="BXA40" s="1208"/>
      <c r="BXC40" s="1208"/>
      <c r="BXE40" s="1208"/>
      <c r="BXG40" s="1208"/>
      <c r="BXI40" s="1208"/>
      <c r="BXK40" s="1208"/>
      <c r="BXM40" s="1208"/>
      <c r="BXO40" s="1208"/>
      <c r="BXQ40" s="1208"/>
      <c r="BXS40" s="1208"/>
      <c r="BXU40" s="1208"/>
      <c r="BXW40" s="1208"/>
      <c r="BXY40" s="1208"/>
      <c r="BYA40" s="1208"/>
      <c r="BYC40" s="1208"/>
      <c r="BYE40" s="1208"/>
      <c r="BYG40" s="1208"/>
      <c r="BYI40" s="1208"/>
      <c r="BYK40" s="1208"/>
      <c r="BYM40" s="1208"/>
      <c r="BYO40" s="1208"/>
      <c r="BYQ40" s="1208"/>
      <c r="BYS40" s="1208"/>
      <c r="BYU40" s="1208"/>
      <c r="BYW40" s="1208"/>
      <c r="BYY40" s="1208"/>
      <c r="BZA40" s="1208"/>
      <c r="BZC40" s="1208"/>
      <c r="BZE40" s="1208"/>
      <c r="BZG40" s="1208"/>
      <c r="BZI40" s="1208"/>
      <c r="BZK40" s="1208"/>
      <c r="BZM40" s="1208"/>
      <c r="BZO40" s="1208"/>
      <c r="BZQ40" s="1208"/>
      <c r="BZS40" s="1208"/>
      <c r="BZU40" s="1208"/>
      <c r="BZW40" s="1208"/>
      <c r="BZY40" s="1208"/>
      <c r="CAA40" s="1208"/>
      <c r="CAC40" s="1208"/>
      <c r="CAE40" s="1208"/>
      <c r="CAG40" s="1208"/>
      <c r="CAI40" s="1208"/>
      <c r="CAK40" s="1208"/>
      <c r="CAM40" s="1208"/>
      <c r="CAO40" s="1208"/>
      <c r="CAQ40" s="1208"/>
      <c r="CAS40" s="1208"/>
      <c r="CAU40" s="1208"/>
      <c r="CAW40" s="1208"/>
      <c r="CAY40" s="1208"/>
      <c r="CBA40" s="1208"/>
      <c r="CBC40" s="1208"/>
      <c r="CBE40" s="1208"/>
      <c r="CBG40" s="1208"/>
      <c r="CBI40" s="1208"/>
      <c r="CBK40" s="1208"/>
      <c r="CBM40" s="1208"/>
      <c r="CBO40" s="1208"/>
      <c r="CBQ40" s="1208"/>
      <c r="CBS40" s="1208"/>
      <c r="CBU40" s="1208"/>
      <c r="CBW40" s="1208"/>
      <c r="CBY40" s="1208"/>
      <c r="CCA40" s="1208"/>
      <c r="CCC40" s="1208"/>
      <c r="CCE40" s="1208"/>
      <c r="CCG40" s="1208"/>
      <c r="CCI40" s="1208"/>
      <c r="CCK40" s="1208"/>
      <c r="CCM40" s="1208"/>
      <c r="CCO40" s="1208"/>
      <c r="CCQ40" s="1208"/>
      <c r="CCS40" s="1208"/>
      <c r="CCU40" s="1208"/>
      <c r="CCW40" s="1208"/>
      <c r="CCY40" s="1208"/>
      <c r="CDA40" s="1208"/>
      <c r="CDC40" s="1208"/>
      <c r="CDE40" s="1208"/>
      <c r="CDG40" s="1208"/>
      <c r="CDI40" s="1208"/>
      <c r="CDK40" s="1208"/>
      <c r="CDM40" s="1208"/>
      <c r="CDO40" s="1208"/>
      <c r="CDQ40" s="1208"/>
      <c r="CDS40" s="1208"/>
      <c r="CDU40" s="1208"/>
      <c r="CDW40" s="1208"/>
      <c r="CDY40" s="1208"/>
      <c r="CEA40" s="1208"/>
      <c r="CEC40" s="1208"/>
      <c r="CEE40" s="1208"/>
      <c r="CEG40" s="1208"/>
      <c r="CEI40" s="1208"/>
      <c r="CEK40" s="1208"/>
      <c r="CEM40" s="1208"/>
      <c r="CEO40" s="1208"/>
      <c r="CEQ40" s="1208"/>
      <c r="CES40" s="1208"/>
      <c r="CEU40" s="1208"/>
      <c r="CEW40" s="1208"/>
      <c r="CEY40" s="1208"/>
      <c r="CFA40" s="1208"/>
      <c r="CFC40" s="1208"/>
      <c r="CFE40" s="1208"/>
      <c r="CFG40" s="1208"/>
      <c r="CFI40" s="1208"/>
      <c r="CFK40" s="1208"/>
      <c r="CFM40" s="1208"/>
      <c r="CFO40" s="1208"/>
      <c r="CFQ40" s="1208"/>
      <c r="CFS40" s="1208"/>
      <c r="CFU40" s="1208"/>
      <c r="CFW40" s="1208"/>
      <c r="CFY40" s="1208"/>
      <c r="CGA40" s="1208"/>
      <c r="CGC40" s="1208"/>
      <c r="CGE40" s="1208"/>
      <c r="CGG40" s="1208"/>
      <c r="CGI40" s="1208"/>
      <c r="CGK40" s="1208"/>
      <c r="CGM40" s="1208"/>
      <c r="CGO40" s="1208"/>
      <c r="CGQ40" s="1208"/>
      <c r="CGS40" s="1208"/>
      <c r="CGU40" s="1208"/>
      <c r="CGW40" s="1208"/>
      <c r="CGY40" s="1208"/>
      <c r="CHA40" s="1208"/>
      <c r="CHC40" s="1208"/>
      <c r="CHE40" s="1208"/>
      <c r="CHG40" s="1208"/>
      <c r="CHI40" s="1208"/>
      <c r="CHK40" s="1208"/>
      <c r="CHM40" s="1208"/>
      <c r="CHO40" s="1208"/>
      <c r="CHQ40" s="1208"/>
      <c r="CHS40" s="1208"/>
      <c r="CHU40" s="1208"/>
      <c r="CHW40" s="1208"/>
      <c r="CHY40" s="1208"/>
      <c r="CIA40" s="1208"/>
      <c r="CIC40" s="1208"/>
      <c r="CIE40" s="1208"/>
      <c r="CIG40" s="1208"/>
      <c r="CII40" s="1208"/>
      <c r="CIK40" s="1208"/>
      <c r="CIM40" s="1208"/>
      <c r="CIO40" s="1208"/>
      <c r="CIQ40" s="1208"/>
      <c r="CIS40" s="1208"/>
      <c r="CIU40" s="1208"/>
      <c r="CIW40" s="1208"/>
      <c r="CIY40" s="1208"/>
      <c r="CJA40" s="1208"/>
      <c r="CJC40" s="1208"/>
      <c r="CJE40" s="1208"/>
      <c r="CJG40" s="1208"/>
      <c r="CJI40" s="1208"/>
      <c r="CJK40" s="1208"/>
      <c r="CJM40" s="1208"/>
      <c r="CJO40" s="1208"/>
      <c r="CJQ40" s="1208"/>
      <c r="CJS40" s="1208"/>
      <c r="CJU40" s="1208"/>
      <c r="CJW40" s="1208"/>
      <c r="CJY40" s="1208"/>
      <c r="CKA40" s="1208"/>
      <c r="CKC40" s="1208"/>
      <c r="CKE40" s="1208"/>
      <c r="CKG40" s="1208"/>
      <c r="CKI40" s="1208"/>
      <c r="CKK40" s="1208"/>
      <c r="CKM40" s="1208"/>
      <c r="CKO40" s="1208"/>
      <c r="CKQ40" s="1208"/>
      <c r="CKS40" s="1208"/>
      <c r="CKU40" s="1208"/>
      <c r="CKW40" s="1208"/>
      <c r="CKY40" s="1208"/>
      <c r="CLA40" s="1208"/>
      <c r="CLC40" s="1208"/>
      <c r="CLE40" s="1208"/>
      <c r="CLG40" s="1208"/>
      <c r="CLI40" s="1208"/>
      <c r="CLK40" s="1208"/>
      <c r="CLM40" s="1208"/>
      <c r="CLO40" s="1208"/>
      <c r="CLQ40" s="1208"/>
      <c r="CLS40" s="1208"/>
      <c r="CLU40" s="1208"/>
      <c r="CLW40" s="1208"/>
      <c r="CLY40" s="1208"/>
      <c r="CMA40" s="1208"/>
      <c r="CMC40" s="1208"/>
      <c r="CME40" s="1208"/>
      <c r="CMG40" s="1208"/>
      <c r="CMI40" s="1208"/>
      <c r="CMK40" s="1208"/>
      <c r="CMM40" s="1208"/>
      <c r="CMO40" s="1208"/>
      <c r="CMQ40" s="1208"/>
      <c r="CMS40" s="1208"/>
      <c r="CMU40" s="1208"/>
      <c r="CMW40" s="1208"/>
      <c r="CMY40" s="1208"/>
      <c r="CNA40" s="1208"/>
      <c r="CNC40" s="1208"/>
      <c r="CNE40" s="1208"/>
      <c r="CNG40" s="1208"/>
      <c r="CNI40" s="1208"/>
      <c r="CNK40" s="1208"/>
      <c r="CNM40" s="1208"/>
      <c r="CNO40" s="1208"/>
      <c r="CNQ40" s="1208"/>
      <c r="CNS40" s="1208"/>
      <c r="CNU40" s="1208"/>
      <c r="CNW40" s="1208"/>
      <c r="CNY40" s="1208"/>
      <c r="COA40" s="1208"/>
      <c r="COC40" s="1208"/>
      <c r="COE40" s="1208"/>
      <c r="COG40" s="1208"/>
      <c r="COI40" s="1208"/>
      <c r="COK40" s="1208"/>
      <c r="COM40" s="1208"/>
      <c r="COO40" s="1208"/>
      <c r="COQ40" s="1208"/>
      <c r="COS40" s="1208"/>
      <c r="COU40" s="1208"/>
      <c r="COW40" s="1208"/>
      <c r="COY40" s="1208"/>
      <c r="CPA40" s="1208"/>
      <c r="CPC40" s="1208"/>
      <c r="CPE40" s="1208"/>
      <c r="CPG40" s="1208"/>
      <c r="CPI40" s="1208"/>
      <c r="CPK40" s="1208"/>
      <c r="CPM40" s="1208"/>
      <c r="CPO40" s="1208"/>
      <c r="CPQ40" s="1208"/>
      <c r="CPS40" s="1208"/>
      <c r="CPU40" s="1208"/>
      <c r="CPW40" s="1208"/>
      <c r="CPY40" s="1208"/>
      <c r="CQA40" s="1208"/>
      <c r="CQC40" s="1208"/>
      <c r="CQE40" s="1208"/>
      <c r="CQG40" s="1208"/>
      <c r="CQI40" s="1208"/>
      <c r="CQK40" s="1208"/>
      <c r="CQM40" s="1208"/>
      <c r="CQO40" s="1208"/>
      <c r="CQQ40" s="1208"/>
      <c r="CQS40" s="1208"/>
      <c r="CQU40" s="1208"/>
      <c r="CQW40" s="1208"/>
      <c r="CQY40" s="1208"/>
      <c r="CRA40" s="1208"/>
      <c r="CRC40" s="1208"/>
      <c r="CRE40" s="1208"/>
      <c r="CRG40" s="1208"/>
      <c r="CRI40" s="1208"/>
      <c r="CRK40" s="1208"/>
      <c r="CRM40" s="1208"/>
      <c r="CRO40" s="1208"/>
      <c r="CRQ40" s="1208"/>
      <c r="CRS40" s="1208"/>
      <c r="CRU40" s="1208"/>
      <c r="CRW40" s="1208"/>
      <c r="CRY40" s="1208"/>
      <c r="CSA40" s="1208"/>
      <c r="CSC40" s="1208"/>
      <c r="CSE40" s="1208"/>
      <c r="CSG40" s="1208"/>
      <c r="CSI40" s="1208"/>
      <c r="CSK40" s="1208"/>
      <c r="CSM40" s="1208"/>
      <c r="CSO40" s="1208"/>
      <c r="CSQ40" s="1208"/>
      <c r="CSS40" s="1208"/>
      <c r="CSU40" s="1208"/>
      <c r="CSW40" s="1208"/>
      <c r="CSY40" s="1208"/>
      <c r="CTA40" s="1208"/>
      <c r="CTC40" s="1208"/>
      <c r="CTE40" s="1208"/>
      <c r="CTG40" s="1208"/>
      <c r="CTI40" s="1208"/>
      <c r="CTK40" s="1208"/>
      <c r="CTM40" s="1208"/>
      <c r="CTO40" s="1208"/>
      <c r="CTQ40" s="1208"/>
      <c r="CTS40" s="1208"/>
      <c r="CTU40" s="1208"/>
      <c r="CTW40" s="1208"/>
      <c r="CTY40" s="1208"/>
      <c r="CUA40" s="1208"/>
      <c r="CUC40" s="1208"/>
      <c r="CUE40" s="1208"/>
      <c r="CUG40" s="1208"/>
      <c r="CUI40" s="1208"/>
      <c r="CUK40" s="1208"/>
      <c r="CUM40" s="1208"/>
      <c r="CUO40" s="1208"/>
      <c r="CUQ40" s="1208"/>
      <c r="CUS40" s="1208"/>
      <c r="CUU40" s="1208"/>
      <c r="CUW40" s="1208"/>
      <c r="CUY40" s="1208"/>
      <c r="CVA40" s="1208"/>
      <c r="CVC40" s="1208"/>
      <c r="CVE40" s="1208"/>
      <c r="CVG40" s="1208"/>
      <c r="CVI40" s="1208"/>
      <c r="CVK40" s="1208"/>
      <c r="CVM40" s="1208"/>
      <c r="CVO40" s="1208"/>
      <c r="CVQ40" s="1208"/>
      <c r="CVS40" s="1208"/>
      <c r="CVU40" s="1208"/>
      <c r="CVW40" s="1208"/>
      <c r="CVY40" s="1208"/>
      <c r="CWA40" s="1208"/>
      <c r="CWC40" s="1208"/>
      <c r="CWE40" s="1208"/>
      <c r="CWG40" s="1208"/>
      <c r="CWI40" s="1208"/>
      <c r="CWK40" s="1208"/>
      <c r="CWM40" s="1208"/>
      <c r="CWO40" s="1208"/>
      <c r="CWQ40" s="1208"/>
      <c r="CWS40" s="1208"/>
      <c r="CWU40" s="1208"/>
      <c r="CWW40" s="1208"/>
      <c r="CWY40" s="1208"/>
      <c r="CXA40" s="1208"/>
      <c r="CXC40" s="1208"/>
      <c r="CXE40" s="1208"/>
      <c r="CXG40" s="1208"/>
      <c r="CXI40" s="1208"/>
      <c r="CXK40" s="1208"/>
      <c r="CXM40" s="1208"/>
      <c r="CXO40" s="1208"/>
      <c r="CXQ40" s="1208"/>
      <c r="CXS40" s="1208"/>
      <c r="CXU40" s="1208"/>
      <c r="CXW40" s="1208"/>
      <c r="CXY40" s="1208"/>
      <c r="CYA40" s="1208"/>
      <c r="CYC40" s="1208"/>
      <c r="CYE40" s="1208"/>
      <c r="CYG40" s="1208"/>
      <c r="CYI40" s="1208"/>
      <c r="CYK40" s="1208"/>
      <c r="CYM40" s="1208"/>
      <c r="CYO40" s="1208"/>
      <c r="CYQ40" s="1208"/>
      <c r="CYS40" s="1208"/>
      <c r="CYU40" s="1208"/>
      <c r="CYW40" s="1208"/>
      <c r="CYY40" s="1208"/>
      <c r="CZA40" s="1208"/>
      <c r="CZC40" s="1208"/>
      <c r="CZE40" s="1208"/>
      <c r="CZG40" s="1208"/>
      <c r="CZI40" s="1208"/>
      <c r="CZK40" s="1208"/>
      <c r="CZM40" s="1208"/>
      <c r="CZO40" s="1208"/>
      <c r="CZQ40" s="1208"/>
      <c r="CZS40" s="1208"/>
      <c r="CZU40" s="1208"/>
      <c r="CZW40" s="1208"/>
      <c r="CZY40" s="1208"/>
      <c r="DAA40" s="1208"/>
      <c r="DAC40" s="1208"/>
      <c r="DAE40" s="1208"/>
      <c r="DAG40" s="1208"/>
      <c r="DAI40" s="1208"/>
      <c r="DAK40" s="1208"/>
      <c r="DAM40" s="1208"/>
      <c r="DAO40" s="1208"/>
      <c r="DAQ40" s="1208"/>
      <c r="DAS40" s="1208"/>
      <c r="DAU40" s="1208"/>
      <c r="DAW40" s="1208"/>
      <c r="DAY40" s="1208"/>
      <c r="DBA40" s="1208"/>
      <c r="DBC40" s="1208"/>
      <c r="DBE40" s="1208"/>
      <c r="DBG40" s="1208"/>
      <c r="DBI40" s="1208"/>
      <c r="DBK40" s="1208"/>
      <c r="DBM40" s="1208"/>
      <c r="DBO40" s="1208"/>
      <c r="DBQ40" s="1208"/>
      <c r="DBS40" s="1208"/>
      <c r="DBU40" s="1208"/>
      <c r="DBW40" s="1208"/>
      <c r="DBY40" s="1208"/>
      <c r="DCA40" s="1208"/>
      <c r="DCC40" s="1208"/>
      <c r="DCE40" s="1208"/>
      <c r="DCG40" s="1208"/>
      <c r="DCI40" s="1208"/>
      <c r="DCK40" s="1208"/>
      <c r="DCM40" s="1208"/>
      <c r="DCO40" s="1208"/>
      <c r="DCQ40" s="1208"/>
      <c r="DCS40" s="1208"/>
      <c r="DCU40" s="1208"/>
      <c r="DCW40" s="1208"/>
      <c r="DCY40" s="1208"/>
      <c r="DDA40" s="1208"/>
      <c r="DDC40" s="1208"/>
      <c r="DDE40" s="1208"/>
      <c r="DDG40" s="1208"/>
      <c r="DDI40" s="1208"/>
      <c r="DDK40" s="1208"/>
      <c r="DDM40" s="1208"/>
      <c r="DDO40" s="1208"/>
      <c r="DDQ40" s="1208"/>
      <c r="DDS40" s="1208"/>
      <c r="DDU40" s="1208"/>
      <c r="DDW40" s="1208"/>
      <c r="DDY40" s="1208"/>
      <c r="DEA40" s="1208"/>
      <c r="DEC40" s="1208"/>
      <c r="DEE40" s="1208"/>
      <c r="DEG40" s="1208"/>
      <c r="DEI40" s="1208"/>
      <c r="DEK40" s="1208"/>
      <c r="DEM40" s="1208"/>
      <c r="DEO40" s="1208"/>
      <c r="DEQ40" s="1208"/>
      <c r="DES40" s="1208"/>
      <c r="DEU40" s="1208"/>
      <c r="DEW40" s="1208"/>
      <c r="DEY40" s="1208"/>
      <c r="DFA40" s="1208"/>
      <c r="DFC40" s="1208"/>
      <c r="DFE40" s="1208"/>
      <c r="DFG40" s="1208"/>
      <c r="DFI40" s="1208"/>
      <c r="DFK40" s="1208"/>
      <c r="DFM40" s="1208"/>
      <c r="DFO40" s="1208"/>
      <c r="DFQ40" s="1208"/>
      <c r="DFS40" s="1208"/>
      <c r="DFU40" s="1208"/>
      <c r="DFW40" s="1208"/>
      <c r="DFY40" s="1208"/>
      <c r="DGA40" s="1208"/>
      <c r="DGC40" s="1208"/>
      <c r="DGE40" s="1208"/>
      <c r="DGG40" s="1208"/>
      <c r="DGI40" s="1208"/>
      <c r="DGK40" s="1208"/>
      <c r="DGM40" s="1208"/>
      <c r="DGO40" s="1208"/>
      <c r="DGQ40" s="1208"/>
      <c r="DGS40" s="1208"/>
      <c r="DGU40" s="1208"/>
      <c r="DGW40" s="1208"/>
      <c r="DGY40" s="1208"/>
      <c r="DHA40" s="1208"/>
      <c r="DHC40" s="1208"/>
      <c r="DHE40" s="1208"/>
      <c r="DHG40" s="1208"/>
      <c r="DHI40" s="1208"/>
      <c r="DHK40" s="1208"/>
      <c r="DHM40" s="1208"/>
      <c r="DHO40" s="1208"/>
      <c r="DHQ40" s="1208"/>
      <c r="DHS40" s="1208"/>
      <c r="DHU40" s="1208"/>
      <c r="DHW40" s="1208"/>
      <c r="DHY40" s="1208"/>
      <c r="DIA40" s="1208"/>
      <c r="DIC40" s="1208"/>
      <c r="DIE40" s="1208"/>
      <c r="DIG40" s="1208"/>
      <c r="DII40" s="1208"/>
      <c r="DIK40" s="1208"/>
      <c r="DIM40" s="1208"/>
      <c r="DIO40" s="1208"/>
      <c r="DIQ40" s="1208"/>
      <c r="DIS40" s="1208"/>
      <c r="DIU40" s="1208"/>
      <c r="DIW40" s="1208"/>
      <c r="DIY40" s="1208"/>
      <c r="DJA40" s="1208"/>
      <c r="DJC40" s="1208"/>
      <c r="DJE40" s="1208"/>
      <c r="DJG40" s="1208"/>
      <c r="DJI40" s="1208"/>
      <c r="DJK40" s="1208"/>
      <c r="DJM40" s="1208"/>
      <c r="DJO40" s="1208"/>
      <c r="DJQ40" s="1208"/>
      <c r="DJS40" s="1208"/>
      <c r="DJU40" s="1208"/>
      <c r="DJW40" s="1208"/>
      <c r="DJY40" s="1208"/>
      <c r="DKA40" s="1208"/>
      <c r="DKC40" s="1208"/>
      <c r="DKE40" s="1208"/>
      <c r="DKG40" s="1208"/>
      <c r="DKI40" s="1208"/>
      <c r="DKK40" s="1208"/>
      <c r="DKM40" s="1208"/>
      <c r="DKO40" s="1208"/>
      <c r="DKQ40" s="1208"/>
      <c r="DKS40" s="1208"/>
      <c r="DKU40" s="1208"/>
      <c r="DKW40" s="1208"/>
      <c r="DKY40" s="1208"/>
      <c r="DLA40" s="1208"/>
      <c r="DLC40" s="1208"/>
      <c r="DLE40" s="1208"/>
      <c r="DLG40" s="1208"/>
      <c r="DLI40" s="1208"/>
      <c r="DLK40" s="1208"/>
      <c r="DLM40" s="1208"/>
      <c r="DLO40" s="1208"/>
      <c r="DLQ40" s="1208"/>
      <c r="DLS40" s="1208"/>
      <c r="DLU40" s="1208"/>
      <c r="DLW40" s="1208"/>
      <c r="DLY40" s="1208"/>
      <c r="DMA40" s="1208"/>
      <c r="DMC40" s="1208"/>
      <c r="DME40" s="1208"/>
      <c r="DMG40" s="1208"/>
      <c r="DMI40" s="1208"/>
      <c r="DMK40" s="1208"/>
      <c r="DMM40" s="1208"/>
      <c r="DMO40" s="1208"/>
      <c r="DMQ40" s="1208"/>
      <c r="DMS40" s="1208"/>
      <c r="DMU40" s="1208"/>
      <c r="DMW40" s="1208"/>
      <c r="DMY40" s="1208"/>
      <c r="DNA40" s="1208"/>
      <c r="DNC40" s="1208"/>
      <c r="DNE40" s="1208"/>
      <c r="DNG40" s="1208"/>
      <c r="DNI40" s="1208"/>
      <c r="DNK40" s="1208"/>
      <c r="DNM40" s="1208"/>
      <c r="DNO40" s="1208"/>
      <c r="DNQ40" s="1208"/>
      <c r="DNS40" s="1208"/>
      <c r="DNU40" s="1208"/>
      <c r="DNW40" s="1208"/>
      <c r="DNY40" s="1208"/>
      <c r="DOA40" s="1208"/>
      <c r="DOC40" s="1208"/>
      <c r="DOE40" s="1208"/>
      <c r="DOG40" s="1208"/>
      <c r="DOI40" s="1208"/>
      <c r="DOK40" s="1208"/>
      <c r="DOM40" s="1208"/>
      <c r="DOO40" s="1208"/>
      <c r="DOQ40" s="1208"/>
      <c r="DOS40" s="1208"/>
      <c r="DOU40" s="1208"/>
      <c r="DOW40" s="1208"/>
      <c r="DOY40" s="1208"/>
      <c r="DPA40" s="1208"/>
      <c r="DPC40" s="1208"/>
      <c r="DPE40" s="1208"/>
      <c r="DPG40" s="1208"/>
      <c r="DPI40" s="1208"/>
      <c r="DPK40" s="1208"/>
      <c r="DPM40" s="1208"/>
      <c r="DPO40" s="1208"/>
      <c r="DPQ40" s="1208"/>
      <c r="DPS40" s="1208"/>
      <c r="DPU40" s="1208"/>
      <c r="DPW40" s="1208"/>
      <c r="DPY40" s="1208"/>
      <c r="DQA40" s="1208"/>
      <c r="DQC40" s="1208"/>
      <c r="DQE40" s="1208"/>
      <c r="DQG40" s="1208"/>
      <c r="DQI40" s="1208"/>
      <c r="DQK40" s="1208"/>
      <c r="DQM40" s="1208"/>
      <c r="DQO40" s="1208"/>
      <c r="DQQ40" s="1208"/>
      <c r="DQS40" s="1208"/>
      <c r="DQU40" s="1208"/>
      <c r="DQW40" s="1208"/>
      <c r="DQY40" s="1208"/>
      <c r="DRA40" s="1208"/>
      <c r="DRC40" s="1208"/>
      <c r="DRE40" s="1208"/>
      <c r="DRG40" s="1208"/>
      <c r="DRI40" s="1208"/>
      <c r="DRK40" s="1208"/>
      <c r="DRM40" s="1208"/>
      <c r="DRO40" s="1208"/>
      <c r="DRQ40" s="1208"/>
      <c r="DRS40" s="1208"/>
      <c r="DRU40" s="1208"/>
      <c r="DRW40" s="1208"/>
      <c r="DRY40" s="1208"/>
      <c r="DSA40" s="1208"/>
      <c r="DSC40" s="1208"/>
      <c r="DSE40" s="1208"/>
      <c r="DSG40" s="1208"/>
      <c r="DSI40" s="1208"/>
      <c r="DSK40" s="1208"/>
      <c r="DSM40" s="1208"/>
      <c r="DSO40" s="1208"/>
      <c r="DSQ40" s="1208"/>
      <c r="DSS40" s="1208"/>
      <c r="DSU40" s="1208"/>
      <c r="DSW40" s="1208"/>
      <c r="DSY40" s="1208"/>
      <c r="DTA40" s="1208"/>
      <c r="DTC40" s="1208"/>
      <c r="DTE40" s="1208"/>
      <c r="DTG40" s="1208"/>
      <c r="DTI40" s="1208"/>
      <c r="DTK40" s="1208"/>
      <c r="DTM40" s="1208"/>
      <c r="DTO40" s="1208"/>
      <c r="DTQ40" s="1208"/>
      <c r="DTS40" s="1208"/>
      <c r="DTU40" s="1208"/>
      <c r="DTW40" s="1208"/>
      <c r="DTY40" s="1208"/>
      <c r="DUA40" s="1208"/>
      <c r="DUC40" s="1208"/>
      <c r="DUE40" s="1208"/>
      <c r="DUG40" s="1208"/>
      <c r="DUI40" s="1208"/>
      <c r="DUK40" s="1208"/>
      <c r="DUM40" s="1208"/>
      <c r="DUO40" s="1208"/>
      <c r="DUQ40" s="1208"/>
      <c r="DUS40" s="1208"/>
      <c r="DUU40" s="1208"/>
      <c r="DUW40" s="1208"/>
      <c r="DUY40" s="1208"/>
      <c r="DVA40" s="1208"/>
      <c r="DVC40" s="1208"/>
      <c r="DVE40" s="1208"/>
      <c r="DVG40" s="1208"/>
      <c r="DVI40" s="1208"/>
      <c r="DVK40" s="1208"/>
      <c r="DVM40" s="1208"/>
      <c r="DVO40" s="1208"/>
      <c r="DVQ40" s="1208"/>
      <c r="DVS40" s="1208"/>
      <c r="DVU40" s="1208"/>
      <c r="DVW40" s="1208"/>
      <c r="DVY40" s="1208"/>
      <c r="DWA40" s="1208"/>
      <c r="DWC40" s="1208"/>
      <c r="DWE40" s="1208"/>
      <c r="DWG40" s="1208"/>
      <c r="DWI40" s="1208"/>
      <c r="DWK40" s="1208"/>
      <c r="DWM40" s="1208"/>
      <c r="DWO40" s="1208"/>
      <c r="DWQ40" s="1208"/>
      <c r="DWS40" s="1208"/>
      <c r="DWU40" s="1208"/>
      <c r="DWW40" s="1208"/>
      <c r="DWY40" s="1208"/>
      <c r="DXA40" s="1208"/>
      <c r="DXC40" s="1208"/>
      <c r="DXE40" s="1208"/>
      <c r="DXG40" s="1208"/>
      <c r="DXI40" s="1208"/>
      <c r="DXK40" s="1208"/>
      <c r="DXM40" s="1208"/>
      <c r="DXO40" s="1208"/>
      <c r="DXQ40" s="1208"/>
      <c r="DXS40" s="1208"/>
      <c r="DXU40" s="1208"/>
      <c r="DXW40" s="1208"/>
      <c r="DXY40" s="1208"/>
      <c r="DYA40" s="1208"/>
      <c r="DYC40" s="1208"/>
      <c r="DYE40" s="1208"/>
      <c r="DYG40" s="1208"/>
      <c r="DYI40" s="1208"/>
      <c r="DYK40" s="1208"/>
      <c r="DYM40" s="1208"/>
      <c r="DYO40" s="1208"/>
      <c r="DYQ40" s="1208"/>
      <c r="DYS40" s="1208"/>
      <c r="DYU40" s="1208"/>
      <c r="DYW40" s="1208"/>
      <c r="DYY40" s="1208"/>
      <c r="DZA40" s="1208"/>
      <c r="DZC40" s="1208"/>
      <c r="DZE40" s="1208"/>
      <c r="DZG40" s="1208"/>
      <c r="DZI40" s="1208"/>
      <c r="DZK40" s="1208"/>
      <c r="DZM40" s="1208"/>
      <c r="DZO40" s="1208"/>
      <c r="DZQ40" s="1208"/>
      <c r="DZS40" s="1208"/>
      <c r="DZU40" s="1208"/>
      <c r="DZW40" s="1208"/>
      <c r="DZY40" s="1208"/>
      <c r="EAA40" s="1208"/>
      <c r="EAC40" s="1208"/>
      <c r="EAE40" s="1208"/>
      <c r="EAG40" s="1208"/>
      <c r="EAI40" s="1208"/>
      <c r="EAK40" s="1208"/>
      <c r="EAM40" s="1208"/>
      <c r="EAO40" s="1208"/>
      <c r="EAQ40" s="1208"/>
      <c r="EAS40" s="1208"/>
      <c r="EAU40" s="1208"/>
      <c r="EAW40" s="1208"/>
      <c r="EAY40" s="1208"/>
      <c r="EBA40" s="1208"/>
      <c r="EBC40" s="1208"/>
      <c r="EBE40" s="1208"/>
      <c r="EBG40" s="1208"/>
      <c r="EBI40" s="1208"/>
      <c r="EBK40" s="1208"/>
      <c r="EBM40" s="1208"/>
      <c r="EBO40" s="1208"/>
      <c r="EBQ40" s="1208"/>
      <c r="EBS40" s="1208"/>
      <c r="EBU40" s="1208"/>
      <c r="EBW40" s="1208"/>
      <c r="EBY40" s="1208"/>
      <c r="ECA40" s="1208"/>
      <c r="ECC40" s="1208"/>
      <c r="ECE40" s="1208"/>
      <c r="ECG40" s="1208"/>
      <c r="ECI40" s="1208"/>
      <c r="ECK40" s="1208"/>
      <c r="ECM40" s="1208"/>
      <c r="ECO40" s="1208"/>
      <c r="ECQ40" s="1208"/>
      <c r="ECS40" s="1208"/>
      <c r="ECU40" s="1208"/>
      <c r="ECW40" s="1208"/>
      <c r="ECY40" s="1208"/>
      <c r="EDA40" s="1208"/>
      <c r="EDC40" s="1208"/>
      <c r="EDE40" s="1208"/>
      <c r="EDG40" s="1208"/>
      <c r="EDI40" s="1208"/>
      <c r="EDK40" s="1208"/>
      <c r="EDM40" s="1208"/>
      <c r="EDO40" s="1208"/>
      <c r="EDQ40" s="1208"/>
      <c r="EDS40" s="1208"/>
      <c r="EDU40" s="1208"/>
      <c r="EDW40" s="1208"/>
      <c r="EDY40" s="1208"/>
      <c r="EEA40" s="1208"/>
      <c r="EEC40" s="1208"/>
      <c r="EEE40" s="1208"/>
      <c r="EEG40" s="1208"/>
      <c r="EEI40" s="1208"/>
      <c r="EEK40" s="1208"/>
      <c r="EEM40" s="1208"/>
      <c r="EEO40" s="1208"/>
      <c r="EEQ40" s="1208"/>
      <c r="EES40" s="1208"/>
      <c r="EEU40" s="1208"/>
      <c r="EEW40" s="1208"/>
      <c r="EEY40" s="1208"/>
      <c r="EFA40" s="1208"/>
      <c r="EFC40" s="1208"/>
      <c r="EFE40" s="1208"/>
      <c r="EFG40" s="1208"/>
      <c r="EFI40" s="1208"/>
      <c r="EFK40" s="1208"/>
      <c r="EFM40" s="1208"/>
      <c r="EFO40" s="1208"/>
      <c r="EFQ40" s="1208"/>
      <c r="EFS40" s="1208"/>
      <c r="EFU40" s="1208"/>
      <c r="EFW40" s="1208"/>
      <c r="EFY40" s="1208"/>
      <c r="EGA40" s="1208"/>
      <c r="EGC40" s="1208"/>
      <c r="EGE40" s="1208"/>
      <c r="EGG40" s="1208"/>
      <c r="EGI40" s="1208"/>
      <c r="EGK40" s="1208"/>
      <c r="EGM40" s="1208"/>
      <c r="EGO40" s="1208"/>
      <c r="EGQ40" s="1208"/>
      <c r="EGS40" s="1208"/>
      <c r="EGU40" s="1208"/>
      <c r="EGW40" s="1208"/>
      <c r="EGY40" s="1208"/>
      <c r="EHA40" s="1208"/>
      <c r="EHC40" s="1208"/>
      <c r="EHE40" s="1208"/>
      <c r="EHG40" s="1208"/>
      <c r="EHI40" s="1208"/>
      <c r="EHK40" s="1208"/>
      <c r="EHM40" s="1208"/>
      <c r="EHO40" s="1208"/>
      <c r="EHQ40" s="1208"/>
      <c r="EHS40" s="1208"/>
      <c r="EHU40" s="1208"/>
      <c r="EHW40" s="1208"/>
      <c r="EHY40" s="1208"/>
      <c r="EIA40" s="1208"/>
      <c r="EIC40" s="1208"/>
      <c r="EIE40" s="1208"/>
      <c r="EIG40" s="1208"/>
      <c r="EII40" s="1208"/>
      <c r="EIK40" s="1208"/>
      <c r="EIM40" s="1208"/>
      <c r="EIO40" s="1208"/>
      <c r="EIQ40" s="1208"/>
      <c r="EIS40" s="1208"/>
      <c r="EIU40" s="1208"/>
      <c r="EIW40" s="1208"/>
      <c r="EIY40" s="1208"/>
      <c r="EJA40" s="1208"/>
      <c r="EJC40" s="1208"/>
      <c r="EJE40" s="1208"/>
      <c r="EJG40" s="1208"/>
      <c r="EJI40" s="1208"/>
      <c r="EJK40" s="1208"/>
      <c r="EJM40" s="1208"/>
      <c r="EJO40" s="1208"/>
      <c r="EJQ40" s="1208"/>
      <c r="EJS40" s="1208"/>
      <c r="EJU40" s="1208"/>
      <c r="EJW40" s="1208"/>
      <c r="EJY40" s="1208"/>
      <c r="EKA40" s="1208"/>
      <c r="EKC40" s="1208"/>
      <c r="EKE40" s="1208"/>
      <c r="EKG40" s="1208"/>
      <c r="EKI40" s="1208"/>
      <c r="EKK40" s="1208"/>
      <c r="EKM40" s="1208"/>
      <c r="EKO40" s="1208"/>
      <c r="EKQ40" s="1208"/>
      <c r="EKS40" s="1208"/>
      <c r="EKU40" s="1208"/>
      <c r="EKW40" s="1208"/>
      <c r="EKY40" s="1208"/>
      <c r="ELA40" s="1208"/>
      <c r="ELC40" s="1208"/>
      <c r="ELE40" s="1208"/>
      <c r="ELG40" s="1208"/>
      <c r="ELI40" s="1208"/>
      <c r="ELK40" s="1208"/>
      <c r="ELM40" s="1208"/>
      <c r="ELO40" s="1208"/>
      <c r="ELQ40" s="1208"/>
      <c r="ELS40" s="1208"/>
      <c r="ELU40" s="1208"/>
      <c r="ELW40" s="1208"/>
      <c r="ELY40" s="1208"/>
      <c r="EMA40" s="1208"/>
      <c r="EMC40" s="1208"/>
      <c r="EME40" s="1208"/>
      <c r="EMG40" s="1208"/>
      <c r="EMI40" s="1208"/>
      <c r="EMK40" s="1208"/>
      <c r="EMM40" s="1208"/>
      <c r="EMO40" s="1208"/>
      <c r="EMQ40" s="1208"/>
      <c r="EMS40" s="1208"/>
      <c r="EMU40" s="1208"/>
      <c r="EMW40" s="1208"/>
      <c r="EMY40" s="1208"/>
      <c r="ENA40" s="1208"/>
      <c r="ENC40" s="1208"/>
      <c r="ENE40" s="1208"/>
      <c r="ENG40" s="1208"/>
      <c r="ENI40" s="1208"/>
      <c r="ENK40" s="1208"/>
      <c r="ENM40" s="1208"/>
      <c r="ENO40" s="1208"/>
      <c r="ENQ40" s="1208"/>
      <c r="ENS40" s="1208"/>
      <c r="ENU40" s="1208"/>
      <c r="ENW40" s="1208"/>
      <c r="ENY40" s="1208"/>
      <c r="EOA40" s="1208"/>
      <c r="EOC40" s="1208"/>
      <c r="EOE40" s="1208"/>
      <c r="EOG40" s="1208"/>
      <c r="EOI40" s="1208"/>
      <c r="EOK40" s="1208"/>
      <c r="EOM40" s="1208"/>
      <c r="EOO40" s="1208"/>
      <c r="EOQ40" s="1208"/>
      <c r="EOS40" s="1208"/>
      <c r="EOU40" s="1208"/>
      <c r="EOW40" s="1208"/>
      <c r="EOY40" s="1208"/>
      <c r="EPA40" s="1208"/>
      <c r="EPC40" s="1208"/>
      <c r="EPE40" s="1208"/>
      <c r="EPG40" s="1208"/>
      <c r="EPI40" s="1208"/>
      <c r="EPK40" s="1208"/>
      <c r="EPM40" s="1208"/>
      <c r="EPO40" s="1208"/>
      <c r="EPQ40" s="1208"/>
      <c r="EPS40" s="1208"/>
      <c r="EPU40" s="1208"/>
      <c r="EPW40" s="1208"/>
      <c r="EPY40" s="1208"/>
      <c r="EQA40" s="1208"/>
      <c r="EQC40" s="1208"/>
      <c r="EQE40" s="1208"/>
      <c r="EQG40" s="1208"/>
      <c r="EQI40" s="1208"/>
      <c r="EQK40" s="1208"/>
      <c r="EQM40" s="1208"/>
      <c r="EQO40" s="1208"/>
      <c r="EQQ40" s="1208"/>
      <c r="EQS40" s="1208"/>
      <c r="EQU40" s="1208"/>
      <c r="EQW40" s="1208"/>
      <c r="EQY40" s="1208"/>
      <c r="ERA40" s="1208"/>
      <c r="ERC40" s="1208"/>
      <c r="ERE40" s="1208"/>
      <c r="ERG40" s="1208"/>
      <c r="ERI40" s="1208"/>
      <c r="ERK40" s="1208"/>
      <c r="ERM40" s="1208"/>
      <c r="ERO40" s="1208"/>
      <c r="ERQ40" s="1208"/>
      <c r="ERS40" s="1208"/>
      <c r="ERU40" s="1208"/>
      <c r="ERW40" s="1208"/>
      <c r="ERY40" s="1208"/>
      <c r="ESA40" s="1208"/>
      <c r="ESC40" s="1208"/>
      <c r="ESE40" s="1208"/>
      <c r="ESG40" s="1208"/>
      <c r="ESI40" s="1208"/>
      <c r="ESK40" s="1208"/>
      <c r="ESM40" s="1208"/>
      <c r="ESO40" s="1208"/>
      <c r="ESQ40" s="1208"/>
      <c r="ESS40" s="1208"/>
      <c r="ESU40" s="1208"/>
      <c r="ESW40" s="1208"/>
      <c r="ESY40" s="1208"/>
      <c r="ETA40" s="1208"/>
      <c r="ETC40" s="1208"/>
      <c r="ETE40" s="1208"/>
      <c r="ETG40" s="1208"/>
      <c r="ETI40" s="1208"/>
      <c r="ETK40" s="1208"/>
      <c r="ETM40" s="1208"/>
      <c r="ETO40" s="1208"/>
      <c r="ETQ40" s="1208"/>
      <c r="ETS40" s="1208"/>
      <c r="ETU40" s="1208"/>
      <c r="ETW40" s="1208"/>
      <c r="ETY40" s="1208"/>
      <c r="EUA40" s="1208"/>
      <c r="EUC40" s="1208"/>
      <c r="EUE40" s="1208"/>
      <c r="EUG40" s="1208"/>
      <c r="EUI40" s="1208"/>
      <c r="EUK40" s="1208"/>
      <c r="EUM40" s="1208"/>
      <c r="EUO40" s="1208"/>
      <c r="EUQ40" s="1208"/>
      <c r="EUS40" s="1208"/>
      <c r="EUU40" s="1208"/>
      <c r="EUW40" s="1208"/>
      <c r="EUY40" s="1208"/>
      <c r="EVA40" s="1208"/>
      <c r="EVC40" s="1208"/>
      <c r="EVE40" s="1208"/>
      <c r="EVG40" s="1208"/>
      <c r="EVI40" s="1208"/>
      <c r="EVK40" s="1208"/>
      <c r="EVM40" s="1208"/>
      <c r="EVO40" s="1208"/>
      <c r="EVQ40" s="1208"/>
      <c r="EVS40" s="1208"/>
      <c r="EVU40" s="1208"/>
      <c r="EVW40" s="1208"/>
      <c r="EVY40" s="1208"/>
      <c r="EWA40" s="1208"/>
      <c r="EWC40" s="1208"/>
      <c r="EWE40" s="1208"/>
      <c r="EWG40" s="1208"/>
      <c r="EWI40" s="1208"/>
      <c r="EWK40" s="1208"/>
      <c r="EWM40" s="1208"/>
      <c r="EWO40" s="1208"/>
      <c r="EWQ40" s="1208"/>
      <c r="EWS40" s="1208"/>
      <c r="EWU40" s="1208"/>
      <c r="EWW40" s="1208"/>
      <c r="EWY40" s="1208"/>
      <c r="EXA40" s="1208"/>
      <c r="EXC40" s="1208"/>
      <c r="EXE40" s="1208"/>
      <c r="EXG40" s="1208"/>
      <c r="EXI40" s="1208"/>
      <c r="EXK40" s="1208"/>
      <c r="EXM40" s="1208"/>
      <c r="EXO40" s="1208"/>
      <c r="EXQ40" s="1208"/>
      <c r="EXS40" s="1208"/>
      <c r="EXU40" s="1208"/>
      <c r="EXW40" s="1208"/>
      <c r="EXY40" s="1208"/>
      <c r="EYA40" s="1208"/>
      <c r="EYC40" s="1208"/>
      <c r="EYE40" s="1208"/>
      <c r="EYG40" s="1208"/>
      <c r="EYI40" s="1208"/>
      <c r="EYK40" s="1208"/>
      <c r="EYM40" s="1208"/>
      <c r="EYO40" s="1208"/>
      <c r="EYQ40" s="1208"/>
      <c r="EYS40" s="1208"/>
      <c r="EYU40" s="1208"/>
      <c r="EYW40" s="1208"/>
      <c r="EYY40" s="1208"/>
      <c r="EZA40" s="1208"/>
      <c r="EZC40" s="1208"/>
      <c r="EZE40" s="1208"/>
      <c r="EZG40" s="1208"/>
      <c r="EZI40" s="1208"/>
      <c r="EZK40" s="1208"/>
      <c r="EZM40" s="1208"/>
      <c r="EZO40" s="1208"/>
      <c r="EZQ40" s="1208"/>
      <c r="EZS40" s="1208"/>
      <c r="EZU40" s="1208"/>
      <c r="EZW40" s="1208"/>
      <c r="EZY40" s="1208"/>
      <c r="FAA40" s="1208"/>
      <c r="FAC40" s="1208"/>
      <c r="FAE40" s="1208"/>
      <c r="FAG40" s="1208"/>
      <c r="FAI40" s="1208"/>
      <c r="FAK40" s="1208"/>
      <c r="FAM40" s="1208"/>
      <c r="FAO40" s="1208"/>
      <c r="FAQ40" s="1208"/>
      <c r="FAS40" s="1208"/>
      <c r="FAU40" s="1208"/>
      <c r="FAW40" s="1208"/>
      <c r="FAY40" s="1208"/>
      <c r="FBA40" s="1208"/>
      <c r="FBC40" s="1208"/>
      <c r="FBE40" s="1208"/>
      <c r="FBG40" s="1208"/>
      <c r="FBI40" s="1208"/>
      <c r="FBK40" s="1208"/>
      <c r="FBM40" s="1208"/>
      <c r="FBO40" s="1208"/>
      <c r="FBQ40" s="1208"/>
      <c r="FBS40" s="1208"/>
      <c r="FBU40" s="1208"/>
      <c r="FBW40" s="1208"/>
      <c r="FBY40" s="1208"/>
      <c r="FCA40" s="1208"/>
      <c r="FCC40" s="1208"/>
      <c r="FCE40" s="1208"/>
      <c r="FCG40" s="1208"/>
      <c r="FCI40" s="1208"/>
      <c r="FCK40" s="1208"/>
      <c r="FCM40" s="1208"/>
      <c r="FCO40" s="1208"/>
      <c r="FCQ40" s="1208"/>
      <c r="FCS40" s="1208"/>
      <c r="FCU40" s="1208"/>
      <c r="FCW40" s="1208"/>
      <c r="FCY40" s="1208"/>
      <c r="FDA40" s="1208"/>
      <c r="FDC40" s="1208"/>
      <c r="FDE40" s="1208"/>
      <c r="FDG40" s="1208"/>
      <c r="FDI40" s="1208"/>
      <c r="FDK40" s="1208"/>
      <c r="FDM40" s="1208"/>
      <c r="FDO40" s="1208"/>
      <c r="FDQ40" s="1208"/>
      <c r="FDS40" s="1208"/>
      <c r="FDU40" s="1208"/>
      <c r="FDW40" s="1208"/>
      <c r="FDY40" s="1208"/>
      <c r="FEA40" s="1208"/>
      <c r="FEC40" s="1208"/>
      <c r="FEE40" s="1208"/>
      <c r="FEG40" s="1208"/>
      <c r="FEI40" s="1208"/>
      <c r="FEK40" s="1208"/>
      <c r="FEM40" s="1208"/>
      <c r="FEO40" s="1208"/>
      <c r="FEQ40" s="1208"/>
      <c r="FES40" s="1208"/>
      <c r="FEU40" s="1208"/>
      <c r="FEW40" s="1208"/>
      <c r="FEY40" s="1208"/>
      <c r="FFA40" s="1208"/>
      <c r="FFC40" s="1208"/>
      <c r="FFE40" s="1208"/>
      <c r="FFG40" s="1208"/>
      <c r="FFI40" s="1208"/>
      <c r="FFK40" s="1208"/>
      <c r="FFM40" s="1208"/>
      <c r="FFO40" s="1208"/>
      <c r="FFQ40" s="1208"/>
      <c r="FFS40" s="1208"/>
      <c r="FFU40" s="1208"/>
      <c r="FFW40" s="1208"/>
      <c r="FFY40" s="1208"/>
      <c r="FGA40" s="1208"/>
      <c r="FGC40" s="1208"/>
      <c r="FGE40" s="1208"/>
      <c r="FGG40" s="1208"/>
      <c r="FGI40" s="1208"/>
      <c r="FGK40" s="1208"/>
      <c r="FGM40" s="1208"/>
      <c r="FGO40" s="1208"/>
      <c r="FGQ40" s="1208"/>
      <c r="FGS40" s="1208"/>
      <c r="FGU40" s="1208"/>
      <c r="FGW40" s="1208"/>
      <c r="FGY40" s="1208"/>
      <c r="FHA40" s="1208"/>
      <c r="FHC40" s="1208"/>
      <c r="FHE40" s="1208"/>
      <c r="FHG40" s="1208"/>
      <c r="FHI40" s="1208"/>
      <c r="FHK40" s="1208"/>
      <c r="FHM40" s="1208"/>
      <c r="FHO40" s="1208"/>
      <c r="FHQ40" s="1208"/>
      <c r="FHS40" s="1208"/>
      <c r="FHU40" s="1208"/>
      <c r="FHW40" s="1208"/>
      <c r="FHY40" s="1208"/>
      <c r="FIA40" s="1208"/>
      <c r="FIC40" s="1208"/>
      <c r="FIE40" s="1208"/>
      <c r="FIG40" s="1208"/>
      <c r="FII40" s="1208"/>
      <c r="FIK40" s="1208"/>
      <c r="FIM40" s="1208"/>
      <c r="FIO40" s="1208"/>
      <c r="FIQ40" s="1208"/>
      <c r="FIS40" s="1208"/>
      <c r="FIU40" s="1208"/>
      <c r="FIW40" s="1208"/>
      <c r="FIY40" s="1208"/>
      <c r="FJA40" s="1208"/>
      <c r="FJC40" s="1208"/>
      <c r="FJE40" s="1208"/>
      <c r="FJG40" s="1208"/>
      <c r="FJI40" s="1208"/>
      <c r="FJK40" s="1208"/>
      <c r="FJM40" s="1208"/>
      <c r="FJO40" s="1208"/>
      <c r="FJQ40" s="1208"/>
      <c r="FJS40" s="1208"/>
      <c r="FJU40" s="1208"/>
      <c r="FJW40" s="1208"/>
      <c r="FJY40" s="1208"/>
      <c r="FKA40" s="1208"/>
      <c r="FKC40" s="1208"/>
      <c r="FKE40" s="1208"/>
      <c r="FKG40" s="1208"/>
      <c r="FKI40" s="1208"/>
      <c r="FKK40" s="1208"/>
      <c r="FKM40" s="1208"/>
      <c r="FKO40" s="1208"/>
      <c r="FKQ40" s="1208"/>
      <c r="FKS40" s="1208"/>
      <c r="FKU40" s="1208"/>
      <c r="FKW40" s="1208"/>
      <c r="FKY40" s="1208"/>
      <c r="FLA40" s="1208"/>
      <c r="FLC40" s="1208"/>
      <c r="FLE40" s="1208"/>
      <c r="FLG40" s="1208"/>
      <c r="FLI40" s="1208"/>
      <c r="FLK40" s="1208"/>
      <c r="FLM40" s="1208"/>
      <c r="FLO40" s="1208"/>
      <c r="FLQ40" s="1208"/>
      <c r="FLS40" s="1208"/>
      <c r="FLU40" s="1208"/>
      <c r="FLW40" s="1208"/>
      <c r="FLY40" s="1208"/>
      <c r="FMA40" s="1208"/>
      <c r="FMC40" s="1208"/>
      <c r="FME40" s="1208"/>
      <c r="FMG40" s="1208"/>
      <c r="FMI40" s="1208"/>
      <c r="FMK40" s="1208"/>
      <c r="FMM40" s="1208"/>
      <c r="FMO40" s="1208"/>
      <c r="FMQ40" s="1208"/>
      <c r="FMS40" s="1208"/>
      <c r="FMU40" s="1208"/>
      <c r="FMW40" s="1208"/>
      <c r="FMY40" s="1208"/>
      <c r="FNA40" s="1208"/>
      <c r="FNC40" s="1208"/>
      <c r="FNE40" s="1208"/>
      <c r="FNG40" s="1208"/>
      <c r="FNI40" s="1208"/>
      <c r="FNK40" s="1208"/>
      <c r="FNM40" s="1208"/>
      <c r="FNO40" s="1208"/>
      <c r="FNQ40" s="1208"/>
      <c r="FNS40" s="1208"/>
      <c r="FNU40" s="1208"/>
      <c r="FNW40" s="1208"/>
      <c r="FNY40" s="1208"/>
      <c r="FOA40" s="1208"/>
      <c r="FOC40" s="1208"/>
      <c r="FOE40" s="1208"/>
      <c r="FOG40" s="1208"/>
      <c r="FOI40" s="1208"/>
      <c r="FOK40" s="1208"/>
      <c r="FOM40" s="1208"/>
      <c r="FOO40" s="1208"/>
      <c r="FOQ40" s="1208"/>
      <c r="FOS40" s="1208"/>
      <c r="FOU40" s="1208"/>
      <c r="FOW40" s="1208"/>
      <c r="FOY40" s="1208"/>
      <c r="FPA40" s="1208"/>
      <c r="FPC40" s="1208"/>
      <c r="FPE40" s="1208"/>
      <c r="FPG40" s="1208"/>
      <c r="FPI40" s="1208"/>
      <c r="FPK40" s="1208"/>
      <c r="FPM40" s="1208"/>
      <c r="FPO40" s="1208"/>
      <c r="FPQ40" s="1208"/>
      <c r="FPS40" s="1208"/>
      <c r="FPU40" s="1208"/>
      <c r="FPW40" s="1208"/>
      <c r="FPY40" s="1208"/>
      <c r="FQA40" s="1208"/>
      <c r="FQC40" s="1208"/>
      <c r="FQE40" s="1208"/>
      <c r="FQG40" s="1208"/>
      <c r="FQI40" s="1208"/>
      <c r="FQK40" s="1208"/>
      <c r="FQM40" s="1208"/>
      <c r="FQO40" s="1208"/>
      <c r="FQQ40" s="1208"/>
      <c r="FQS40" s="1208"/>
      <c r="FQU40" s="1208"/>
      <c r="FQW40" s="1208"/>
      <c r="FQY40" s="1208"/>
      <c r="FRA40" s="1208"/>
      <c r="FRC40" s="1208"/>
      <c r="FRE40" s="1208"/>
      <c r="FRG40" s="1208"/>
      <c r="FRI40" s="1208"/>
      <c r="FRK40" s="1208"/>
      <c r="FRM40" s="1208"/>
      <c r="FRO40" s="1208"/>
      <c r="FRQ40" s="1208"/>
      <c r="FRS40" s="1208"/>
      <c r="FRU40" s="1208"/>
      <c r="FRW40" s="1208"/>
      <c r="FRY40" s="1208"/>
      <c r="FSA40" s="1208"/>
      <c r="FSC40" s="1208"/>
      <c r="FSE40" s="1208"/>
      <c r="FSG40" s="1208"/>
      <c r="FSI40" s="1208"/>
      <c r="FSK40" s="1208"/>
      <c r="FSM40" s="1208"/>
      <c r="FSO40" s="1208"/>
      <c r="FSQ40" s="1208"/>
      <c r="FSS40" s="1208"/>
      <c r="FSU40" s="1208"/>
      <c r="FSW40" s="1208"/>
      <c r="FSY40" s="1208"/>
      <c r="FTA40" s="1208"/>
      <c r="FTC40" s="1208"/>
      <c r="FTE40" s="1208"/>
      <c r="FTG40" s="1208"/>
      <c r="FTI40" s="1208"/>
      <c r="FTK40" s="1208"/>
      <c r="FTM40" s="1208"/>
      <c r="FTO40" s="1208"/>
      <c r="FTQ40" s="1208"/>
      <c r="FTS40" s="1208"/>
      <c r="FTU40" s="1208"/>
      <c r="FTW40" s="1208"/>
      <c r="FTY40" s="1208"/>
      <c r="FUA40" s="1208"/>
      <c r="FUC40" s="1208"/>
      <c r="FUE40" s="1208"/>
      <c r="FUG40" s="1208"/>
      <c r="FUI40" s="1208"/>
      <c r="FUK40" s="1208"/>
      <c r="FUM40" s="1208"/>
      <c r="FUO40" s="1208"/>
      <c r="FUQ40" s="1208"/>
      <c r="FUS40" s="1208"/>
      <c r="FUU40" s="1208"/>
      <c r="FUW40" s="1208"/>
      <c r="FUY40" s="1208"/>
      <c r="FVA40" s="1208"/>
      <c r="FVC40" s="1208"/>
      <c r="FVE40" s="1208"/>
      <c r="FVG40" s="1208"/>
      <c r="FVI40" s="1208"/>
      <c r="FVK40" s="1208"/>
      <c r="FVM40" s="1208"/>
      <c r="FVO40" s="1208"/>
      <c r="FVQ40" s="1208"/>
      <c r="FVS40" s="1208"/>
      <c r="FVU40" s="1208"/>
      <c r="FVW40" s="1208"/>
      <c r="FVY40" s="1208"/>
      <c r="FWA40" s="1208"/>
      <c r="FWC40" s="1208"/>
      <c r="FWE40" s="1208"/>
      <c r="FWG40" s="1208"/>
      <c r="FWI40" s="1208"/>
      <c r="FWK40" s="1208"/>
      <c r="FWM40" s="1208"/>
      <c r="FWO40" s="1208"/>
      <c r="FWQ40" s="1208"/>
      <c r="FWS40" s="1208"/>
      <c r="FWU40" s="1208"/>
      <c r="FWW40" s="1208"/>
      <c r="FWY40" s="1208"/>
      <c r="FXA40" s="1208"/>
      <c r="FXC40" s="1208"/>
      <c r="FXE40" s="1208"/>
      <c r="FXG40" s="1208"/>
      <c r="FXI40" s="1208"/>
      <c r="FXK40" s="1208"/>
      <c r="FXM40" s="1208"/>
      <c r="FXO40" s="1208"/>
      <c r="FXQ40" s="1208"/>
      <c r="FXS40" s="1208"/>
      <c r="FXU40" s="1208"/>
      <c r="FXW40" s="1208"/>
      <c r="FXY40" s="1208"/>
      <c r="FYA40" s="1208"/>
      <c r="FYC40" s="1208"/>
      <c r="FYE40" s="1208"/>
      <c r="FYG40" s="1208"/>
      <c r="FYI40" s="1208"/>
      <c r="FYK40" s="1208"/>
      <c r="FYM40" s="1208"/>
      <c r="FYO40" s="1208"/>
      <c r="FYQ40" s="1208"/>
      <c r="FYS40" s="1208"/>
      <c r="FYU40" s="1208"/>
      <c r="FYW40" s="1208"/>
      <c r="FYY40" s="1208"/>
      <c r="FZA40" s="1208"/>
      <c r="FZC40" s="1208"/>
      <c r="FZE40" s="1208"/>
      <c r="FZG40" s="1208"/>
      <c r="FZI40" s="1208"/>
      <c r="FZK40" s="1208"/>
      <c r="FZM40" s="1208"/>
      <c r="FZO40" s="1208"/>
      <c r="FZQ40" s="1208"/>
      <c r="FZS40" s="1208"/>
      <c r="FZU40" s="1208"/>
      <c r="FZW40" s="1208"/>
      <c r="FZY40" s="1208"/>
      <c r="GAA40" s="1208"/>
      <c r="GAC40" s="1208"/>
      <c r="GAE40" s="1208"/>
      <c r="GAG40" s="1208"/>
      <c r="GAI40" s="1208"/>
      <c r="GAK40" s="1208"/>
      <c r="GAM40" s="1208"/>
      <c r="GAO40" s="1208"/>
      <c r="GAQ40" s="1208"/>
      <c r="GAS40" s="1208"/>
      <c r="GAU40" s="1208"/>
      <c r="GAW40" s="1208"/>
      <c r="GAY40" s="1208"/>
      <c r="GBA40" s="1208"/>
      <c r="GBC40" s="1208"/>
      <c r="GBE40" s="1208"/>
      <c r="GBG40" s="1208"/>
      <c r="GBI40" s="1208"/>
      <c r="GBK40" s="1208"/>
      <c r="GBM40" s="1208"/>
      <c r="GBO40" s="1208"/>
      <c r="GBQ40" s="1208"/>
      <c r="GBS40" s="1208"/>
      <c r="GBU40" s="1208"/>
      <c r="GBW40" s="1208"/>
      <c r="GBY40" s="1208"/>
      <c r="GCA40" s="1208"/>
      <c r="GCC40" s="1208"/>
      <c r="GCE40" s="1208"/>
      <c r="GCG40" s="1208"/>
      <c r="GCI40" s="1208"/>
      <c r="GCK40" s="1208"/>
      <c r="GCM40" s="1208"/>
      <c r="GCO40" s="1208"/>
      <c r="GCQ40" s="1208"/>
      <c r="GCS40" s="1208"/>
      <c r="GCU40" s="1208"/>
      <c r="GCW40" s="1208"/>
      <c r="GCY40" s="1208"/>
      <c r="GDA40" s="1208"/>
      <c r="GDC40" s="1208"/>
      <c r="GDE40" s="1208"/>
      <c r="GDG40" s="1208"/>
      <c r="GDI40" s="1208"/>
      <c r="GDK40" s="1208"/>
      <c r="GDM40" s="1208"/>
      <c r="GDO40" s="1208"/>
      <c r="GDQ40" s="1208"/>
      <c r="GDS40" s="1208"/>
      <c r="GDU40" s="1208"/>
      <c r="GDW40" s="1208"/>
      <c r="GDY40" s="1208"/>
      <c r="GEA40" s="1208"/>
      <c r="GEC40" s="1208"/>
      <c r="GEE40" s="1208"/>
      <c r="GEG40" s="1208"/>
      <c r="GEI40" s="1208"/>
      <c r="GEK40" s="1208"/>
      <c r="GEM40" s="1208"/>
      <c r="GEO40" s="1208"/>
      <c r="GEQ40" s="1208"/>
      <c r="GES40" s="1208"/>
      <c r="GEU40" s="1208"/>
      <c r="GEW40" s="1208"/>
      <c r="GEY40" s="1208"/>
      <c r="GFA40" s="1208"/>
      <c r="GFC40" s="1208"/>
      <c r="GFE40" s="1208"/>
      <c r="GFG40" s="1208"/>
      <c r="GFI40" s="1208"/>
      <c r="GFK40" s="1208"/>
      <c r="GFM40" s="1208"/>
      <c r="GFO40" s="1208"/>
      <c r="GFQ40" s="1208"/>
      <c r="GFS40" s="1208"/>
      <c r="GFU40" s="1208"/>
      <c r="GFW40" s="1208"/>
      <c r="GFY40" s="1208"/>
      <c r="GGA40" s="1208"/>
      <c r="GGC40" s="1208"/>
      <c r="GGE40" s="1208"/>
      <c r="GGG40" s="1208"/>
      <c r="GGI40" s="1208"/>
      <c r="GGK40" s="1208"/>
      <c r="GGM40" s="1208"/>
      <c r="GGO40" s="1208"/>
      <c r="GGQ40" s="1208"/>
      <c r="GGS40" s="1208"/>
      <c r="GGU40" s="1208"/>
      <c r="GGW40" s="1208"/>
      <c r="GGY40" s="1208"/>
      <c r="GHA40" s="1208"/>
      <c r="GHC40" s="1208"/>
      <c r="GHE40" s="1208"/>
      <c r="GHG40" s="1208"/>
      <c r="GHI40" s="1208"/>
      <c r="GHK40" s="1208"/>
      <c r="GHM40" s="1208"/>
      <c r="GHO40" s="1208"/>
      <c r="GHQ40" s="1208"/>
      <c r="GHS40" s="1208"/>
      <c r="GHU40" s="1208"/>
      <c r="GHW40" s="1208"/>
      <c r="GHY40" s="1208"/>
      <c r="GIA40" s="1208"/>
      <c r="GIC40" s="1208"/>
      <c r="GIE40" s="1208"/>
      <c r="GIG40" s="1208"/>
      <c r="GII40" s="1208"/>
      <c r="GIK40" s="1208"/>
      <c r="GIM40" s="1208"/>
      <c r="GIO40" s="1208"/>
      <c r="GIQ40" s="1208"/>
      <c r="GIS40" s="1208"/>
      <c r="GIU40" s="1208"/>
      <c r="GIW40" s="1208"/>
      <c r="GIY40" s="1208"/>
      <c r="GJA40" s="1208"/>
      <c r="GJC40" s="1208"/>
      <c r="GJE40" s="1208"/>
      <c r="GJG40" s="1208"/>
      <c r="GJI40" s="1208"/>
      <c r="GJK40" s="1208"/>
      <c r="GJM40" s="1208"/>
      <c r="GJO40" s="1208"/>
      <c r="GJQ40" s="1208"/>
      <c r="GJS40" s="1208"/>
      <c r="GJU40" s="1208"/>
      <c r="GJW40" s="1208"/>
      <c r="GJY40" s="1208"/>
      <c r="GKA40" s="1208"/>
      <c r="GKC40" s="1208"/>
      <c r="GKE40" s="1208"/>
      <c r="GKG40" s="1208"/>
      <c r="GKI40" s="1208"/>
      <c r="GKK40" s="1208"/>
      <c r="GKM40" s="1208"/>
      <c r="GKO40" s="1208"/>
      <c r="GKQ40" s="1208"/>
      <c r="GKS40" s="1208"/>
      <c r="GKU40" s="1208"/>
      <c r="GKW40" s="1208"/>
      <c r="GKY40" s="1208"/>
      <c r="GLA40" s="1208"/>
      <c r="GLC40" s="1208"/>
      <c r="GLE40" s="1208"/>
      <c r="GLG40" s="1208"/>
      <c r="GLI40" s="1208"/>
      <c r="GLK40" s="1208"/>
      <c r="GLM40" s="1208"/>
      <c r="GLO40" s="1208"/>
      <c r="GLQ40" s="1208"/>
      <c r="GLS40" s="1208"/>
      <c r="GLU40" s="1208"/>
      <c r="GLW40" s="1208"/>
      <c r="GLY40" s="1208"/>
      <c r="GMA40" s="1208"/>
      <c r="GMC40" s="1208"/>
      <c r="GME40" s="1208"/>
      <c r="GMG40" s="1208"/>
      <c r="GMI40" s="1208"/>
      <c r="GMK40" s="1208"/>
      <c r="GMM40" s="1208"/>
      <c r="GMO40" s="1208"/>
      <c r="GMQ40" s="1208"/>
      <c r="GMS40" s="1208"/>
      <c r="GMU40" s="1208"/>
      <c r="GMW40" s="1208"/>
      <c r="GMY40" s="1208"/>
      <c r="GNA40" s="1208"/>
      <c r="GNC40" s="1208"/>
      <c r="GNE40" s="1208"/>
      <c r="GNG40" s="1208"/>
      <c r="GNI40" s="1208"/>
      <c r="GNK40" s="1208"/>
      <c r="GNM40" s="1208"/>
      <c r="GNO40" s="1208"/>
      <c r="GNQ40" s="1208"/>
      <c r="GNS40" s="1208"/>
      <c r="GNU40" s="1208"/>
      <c r="GNW40" s="1208"/>
      <c r="GNY40" s="1208"/>
      <c r="GOA40" s="1208"/>
      <c r="GOC40" s="1208"/>
      <c r="GOE40" s="1208"/>
      <c r="GOG40" s="1208"/>
      <c r="GOI40" s="1208"/>
      <c r="GOK40" s="1208"/>
      <c r="GOM40" s="1208"/>
      <c r="GOO40" s="1208"/>
      <c r="GOQ40" s="1208"/>
      <c r="GOS40" s="1208"/>
      <c r="GOU40" s="1208"/>
      <c r="GOW40" s="1208"/>
      <c r="GOY40" s="1208"/>
      <c r="GPA40" s="1208"/>
      <c r="GPC40" s="1208"/>
      <c r="GPE40" s="1208"/>
      <c r="GPG40" s="1208"/>
      <c r="GPI40" s="1208"/>
      <c r="GPK40" s="1208"/>
      <c r="GPM40" s="1208"/>
      <c r="GPO40" s="1208"/>
      <c r="GPQ40" s="1208"/>
      <c r="GPS40" s="1208"/>
      <c r="GPU40" s="1208"/>
      <c r="GPW40" s="1208"/>
      <c r="GPY40" s="1208"/>
      <c r="GQA40" s="1208"/>
      <c r="GQC40" s="1208"/>
      <c r="GQE40" s="1208"/>
      <c r="GQG40" s="1208"/>
      <c r="GQI40" s="1208"/>
      <c r="GQK40" s="1208"/>
      <c r="GQM40" s="1208"/>
      <c r="GQO40" s="1208"/>
      <c r="GQQ40" s="1208"/>
      <c r="GQS40" s="1208"/>
      <c r="GQU40" s="1208"/>
      <c r="GQW40" s="1208"/>
      <c r="GQY40" s="1208"/>
      <c r="GRA40" s="1208"/>
      <c r="GRC40" s="1208"/>
      <c r="GRE40" s="1208"/>
      <c r="GRG40" s="1208"/>
      <c r="GRI40" s="1208"/>
      <c r="GRK40" s="1208"/>
      <c r="GRM40" s="1208"/>
      <c r="GRO40" s="1208"/>
      <c r="GRQ40" s="1208"/>
      <c r="GRS40" s="1208"/>
      <c r="GRU40" s="1208"/>
      <c r="GRW40" s="1208"/>
      <c r="GRY40" s="1208"/>
      <c r="GSA40" s="1208"/>
      <c r="GSC40" s="1208"/>
      <c r="GSE40" s="1208"/>
      <c r="GSG40" s="1208"/>
      <c r="GSI40" s="1208"/>
      <c r="GSK40" s="1208"/>
      <c r="GSM40" s="1208"/>
      <c r="GSO40" s="1208"/>
      <c r="GSQ40" s="1208"/>
      <c r="GSS40" s="1208"/>
      <c r="GSU40" s="1208"/>
      <c r="GSW40" s="1208"/>
      <c r="GSY40" s="1208"/>
      <c r="GTA40" s="1208"/>
      <c r="GTC40" s="1208"/>
      <c r="GTE40" s="1208"/>
      <c r="GTG40" s="1208"/>
      <c r="GTI40" s="1208"/>
      <c r="GTK40" s="1208"/>
      <c r="GTM40" s="1208"/>
      <c r="GTO40" s="1208"/>
      <c r="GTQ40" s="1208"/>
      <c r="GTS40" s="1208"/>
      <c r="GTU40" s="1208"/>
      <c r="GTW40" s="1208"/>
      <c r="GTY40" s="1208"/>
      <c r="GUA40" s="1208"/>
      <c r="GUC40" s="1208"/>
      <c r="GUE40" s="1208"/>
      <c r="GUG40" s="1208"/>
      <c r="GUI40" s="1208"/>
      <c r="GUK40" s="1208"/>
      <c r="GUM40" s="1208"/>
      <c r="GUO40" s="1208"/>
      <c r="GUQ40" s="1208"/>
      <c r="GUS40" s="1208"/>
      <c r="GUU40" s="1208"/>
      <c r="GUW40" s="1208"/>
      <c r="GUY40" s="1208"/>
      <c r="GVA40" s="1208"/>
      <c r="GVC40" s="1208"/>
      <c r="GVE40" s="1208"/>
      <c r="GVG40" s="1208"/>
      <c r="GVI40" s="1208"/>
      <c r="GVK40" s="1208"/>
      <c r="GVM40" s="1208"/>
      <c r="GVO40" s="1208"/>
      <c r="GVQ40" s="1208"/>
      <c r="GVS40" s="1208"/>
      <c r="GVU40" s="1208"/>
      <c r="GVW40" s="1208"/>
      <c r="GVY40" s="1208"/>
      <c r="GWA40" s="1208"/>
      <c r="GWC40" s="1208"/>
      <c r="GWE40" s="1208"/>
      <c r="GWG40" s="1208"/>
      <c r="GWI40" s="1208"/>
      <c r="GWK40" s="1208"/>
      <c r="GWM40" s="1208"/>
      <c r="GWO40" s="1208"/>
      <c r="GWQ40" s="1208"/>
      <c r="GWS40" s="1208"/>
      <c r="GWU40" s="1208"/>
      <c r="GWW40" s="1208"/>
      <c r="GWY40" s="1208"/>
      <c r="GXA40" s="1208"/>
      <c r="GXC40" s="1208"/>
      <c r="GXE40" s="1208"/>
      <c r="GXG40" s="1208"/>
      <c r="GXI40" s="1208"/>
      <c r="GXK40" s="1208"/>
      <c r="GXM40" s="1208"/>
      <c r="GXO40" s="1208"/>
      <c r="GXQ40" s="1208"/>
      <c r="GXS40" s="1208"/>
      <c r="GXU40" s="1208"/>
      <c r="GXW40" s="1208"/>
      <c r="GXY40" s="1208"/>
      <c r="GYA40" s="1208"/>
      <c r="GYC40" s="1208"/>
      <c r="GYE40" s="1208"/>
      <c r="GYG40" s="1208"/>
      <c r="GYI40" s="1208"/>
      <c r="GYK40" s="1208"/>
      <c r="GYM40" s="1208"/>
      <c r="GYO40" s="1208"/>
      <c r="GYQ40" s="1208"/>
      <c r="GYS40" s="1208"/>
      <c r="GYU40" s="1208"/>
      <c r="GYW40" s="1208"/>
      <c r="GYY40" s="1208"/>
      <c r="GZA40" s="1208"/>
      <c r="GZC40" s="1208"/>
      <c r="GZE40" s="1208"/>
      <c r="GZG40" s="1208"/>
      <c r="GZI40" s="1208"/>
      <c r="GZK40" s="1208"/>
      <c r="GZM40" s="1208"/>
      <c r="GZO40" s="1208"/>
      <c r="GZQ40" s="1208"/>
      <c r="GZS40" s="1208"/>
      <c r="GZU40" s="1208"/>
      <c r="GZW40" s="1208"/>
      <c r="GZY40" s="1208"/>
      <c r="HAA40" s="1208"/>
      <c r="HAC40" s="1208"/>
      <c r="HAE40" s="1208"/>
      <c r="HAG40" s="1208"/>
      <c r="HAI40" s="1208"/>
      <c r="HAK40" s="1208"/>
      <c r="HAM40" s="1208"/>
      <c r="HAO40" s="1208"/>
      <c r="HAQ40" s="1208"/>
      <c r="HAS40" s="1208"/>
      <c r="HAU40" s="1208"/>
      <c r="HAW40" s="1208"/>
      <c r="HAY40" s="1208"/>
      <c r="HBA40" s="1208"/>
      <c r="HBC40" s="1208"/>
      <c r="HBE40" s="1208"/>
      <c r="HBG40" s="1208"/>
      <c r="HBI40" s="1208"/>
      <c r="HBK40" s="1208"/>
      <c r="HBM40" s="1208"/>
      <c r="HBO40" s="1208"/>
      <c r="HBQ40" s="1208"/>
      <c r="HBS40" s="1208"/>
      <c r="HBU40" s="1208"/>
      <c r="HBW40" s="1208"/>
      <c r="HBY40" s="1208"/>
      <c r="HCA40" s="1208"/>
      <c r="HCC40" s="1208"/>
      <c r="HCE40" s="1208"/>
      <c r="HCG40" s="1208"/>
      <c r="HCI40" s="1208"/>
      <c r="HCK40" s="1208"/>
      <c r="HCM40" s="1208"/>
      <c r="HCO40" s="1208"/>
      <c r="HCQ40" s="1208"/>
      <c r="HCS40" s="1208"/>
      <c r="HCU40" s="1208"/>
      <c r="HCW40" s="1208"/>
      <c r="HCY40" s="1208"/>
      <c r="HDA40" s="1208"/>
      <c r="HDC40" s="1208"/>
      <c r="HDE40" s="1208"/>
      <c r="HDG40" s="1208"/>
      <c r="HDI40" s="1208"/>
      <c r="HDK40" s="1208"/>
      <c r="HDM40" s="1208"/>
      <c r="HDO40" s="1208"/>
      <c r="HDQ40" s="1208"/>
      <c r="HDS40" s="1208"/>
      <c r="HDU40" s="1208"/>
      <c r="HDW40" s="1208"/>
      <c r="HDY40" s="1208"/>
      <c r="HEA40" s="1208"/>
      <c r="HEC40" s="1208"/>
      <c r="HEE40" s="1208"/>
      <c r="HEG40" s="1208"/>
      <c r="HEI40" s="1208"/>
      <c r="HEK40" s="1208"/>
      <c r="HEM40" s="1208"/>
      <c r="HEO40" s="1208"/>
      <c r="HEQ40" s="1208"/>
      <c r="HES40" s="1208"/>
      <c r="HEU40" s="1208"/>
      <c r="HEW40" s="1208"/>
      <c r="HEY40" s="1208"/>
      <c r="HFA40" s="1208"/>
      <c r="HFC40" s="1208"/>
      <c r="HFE40" s="1208"/>
      <c r="HFG40" s="1208"/>
      <c r="HFI40" s="1208"/>
      <c r="HFK40" s="1208"/>
      <c r="HFM40" s="1208"/>
      <c r="HFO40" s="1208"/>
      <c r="HFQ40" s="1208"/>
      <c r="HFS40" s="1208"/>
      <c r="HFU40" s="1208"/>
      <c r="HFW40" s="1208"/>
      <c r="HFY40" s="1208"/>
      <c r="HGA40" s="1208"/>
      <c r="HGC40" s="1208"/>
      <c r="HGE40" s="1208"/>
      <c r="HGG40" s="1208"/>
      <c r="HGI40" s="1208"/>
      <c r="HGK40" s="1208"/>
      <c r="HGM40" s="1208"/>
      <c r="HGO40" s="1208"/>
      <c r="HGQ40" s="1208"/>
      <c r="HGS40" s="1208"/>
      <c r="HGU40" s="1208"/>
      <c r="HGW40" s="1208"/>
      <c r="HGY40" s="1208"/>
      <c r="HHA40" s="1208"/>
      <c r="HHC40" s="1208"/>
      <c r="HHE40" s="1208"/>
      <c r="HHG40" s="1208"/>
      <c r="HHI40" s="1208"/>
      <c r="HHK40" s="1208"/>
      <c r="HHM40" s="1208"/>
      <c r="HHO40" s="1208"/>
      <c r="HHQ40" s="1208"/>
      <c r="HHS40" s="1208"/>
      <c r="HHU40" s="1208"/>
      <c r="HHW40" s="1208"/>
      <c r="HHY40" s="1208"/>
      <c r="HIA40" s="1208"/>
      <c r="HIC40" s="1208"/>
      <c r="HIE40" s="1208"/>
      <c r="HIG40" s="1208"/>
      <c r="HII40" s="1208"/>
      <c r="HIK40" s="1208"/>
      <c r="HIM40" s="1208"/>
      <c r="HIO40" s="1208"/>
      <c r="HIQ40" s="1208"/>
      <c r="HIS40" s="1208"/>
      <c r="HIU40" s="1208"/>
      <c r="HIW40" s="1208"/>
      <c r="HIY40" s="1208"/>
      <c r="HJA40" s="1208"/>
      <c r="HJC40" s="1208"/>
      <c r="HJE40" s="1208"/>
      <c r="HJG40" s="1208"/>
      <c r="HJI40" s="1208"/>
      <c r="HJK40" s="1208"/>
      <c r="HJM40" s="1208"/>
      <c r="HJO40" s="1208"/>
      <c r="HJQ40" s="1208"/>
      <c r="HJS40" s="1208"/>
      <c r="HJU40" s="1208"/>
      <c r="HJW40" s="1208"/>
      <c r="HJY40" s="1208"/>
      <c r="HKA40" s="1208"/>
      <c r="HKC40" s="1208"/>
      <c r="HKE40" s="1208"/>
      <c r="HKG40" s="1208"/>
      <c r="HKI40" s="1208"/>
      <c r="HKK40" s="1208"/>
      <c r="HKM40" s="1208"/>
      <c r="HKO40" s="1208"/>
      <c r="HKQ40" s="1208"/>
      <c r="HKS40" s="1208"/>
      <c r="HKU40" s="1208"/>
      <c r="HKW40" s="1208"/>
      <c r="HKY40" s="1208"/>
      <c r="HLA40" s="1208"/>
      <c r="HLC40" s="1208"/>
      <c r="HLE40" s="1208"/>
      <c r="HLG40" s="1208"/>
      <c r="HLI40" s="1208"/>
      <c r="HLK40" s="1208"/>
      <c r="HLM40" s="1208"/>
      <c r="HLO40" s="1208"/>
      <c r="HLQ40" s="1208"/>
      <c r="HLS40" s="1208"/>
      <c r="HLU40" s="1208"/>
      <c r="HLW40" s="1208"/>
      <c r="HLY40" s="1208"/>
      <c r="HMA40" s="1208"/>
      <c r="HMC40" s="1208"/>
      <c r="HME40" s="1208"/>
      <c r="HMG40" s="1208"/>
      <c r="HMI40" s="1208"/>
      <c r="HMK40" s="1208"/>
      <c r="HMM40" s="1208"/>
      <c r="HMO40" s="1208"/>
      <c r="HMQ40" s="1208"/>
      <c r="HMS40" s="1208"/>
      <c r="HMU40" s="1208"/>
      <c r="HMW40" s="1208"/>
      <c r="HMY40" s="1208"/>
      <c r="HNA40" s="1208"/>
      <c r="HNC40" s="1208"/>
      <c r="HNE40" s="1208"/>
      <c r="HNG40" s="1208"/>
      <c r="HNI40" s="1208"/>
      <c r="HNK40" s="1208"/>
      <c r="HNM40" s="1208"/>
      <c r="HNO40" s="1208"/>
      <c r="HNQ40" s="1208"/>
      <c r="HNS40" s="1208"/>
      <c r="HNU40" s="1208"/>
      <c r="HNW40" s="1208"/>
      <c r="HNY40" s="1208"/>
      <c r="HOA40" s="1208"/>
      <c r="HOC40" s="1208"/>
      <c r="HOE40" s="1208"/>
      <c r="HOG40" s="1208"/>
      <c r="HOI40" s="1208"/>
      <c r="HOK40" s="1208"/>
      <c r="HOM40" s="1208"/>
      <c r="HOO40" s="1208"/>
      <c r="HOQ40" s="1208"/>
      <c r="HOS40" s="1208"/>
      <c r="HOU40" s="1208"/>
      <c r="HOW40" s="1208"/>
      <c r="HOY40" s="1208"/>
      <c r="HPA40" s="1208"/>
      <c r="HPC40" s="1208"/>
      <c r="HPE40" s="1208"/>
      <c r="HPG40" s="1208"/>
      <c r="HPI40" s="1208"/>
      <c r="HPK40" s="1208"/>
      <c r="HPM40" s="1208"/>
      <c r="HPO40" s="1208"/>
      <c r="HPQ40" s="1208"/>
      <c r="HPS40" s="1208"/>
      <c r="HPU40" s="1208"/>
      <c r="HPW40" s="1208"/>
      <c r="HPY40" s="1208"/>
      <c r="HQA40" s="1208"/>
      <c r="HQC40" s="1208"/>
      <c r="HQE40" s="1208"/>
      <c r="HQG40" s="1208"/>
      <c r="HQI40" s="1208"/>
      <c r="HQK40" s="1208"/>
      <c r="HQM40" s="1208"/>
      <c r="HQO40" s="1208"/>
      <c r="HQQ40" s="1208"/>
      <c r="HQS40" s="1208"/>
      <c r="HQU40" s="1208"/>
      <c r="HQW40" s="1208"/>
      <c r="HQY40" s="1208"/>
      <c r="HRA40" s="1208"/>
      <c r="HRC40" s="1208"/>
      <c r="HRE40" s="1208"/>
      <c r="HRG40" s="1208"/>
      <c r="HRI40" s="1208"/>
      <c r="HRK40" s="1208"/>
      <c r="HRM40" s="1208"/>
      <c r="HRO40" s="1208"/>
      <c r="HRQ40" s="1208"/>
      <c r="HRS40" s="1208"/>
      <c r="HRU40" s="1208"/>
      <c r="HRW40" s="1208"/>
      <c r="HRY40" s="1208"/>
      <c r="HSA40" s="1208"/>
      <c r="HSC40" s="1208"/>
      <c r="HSE40" s="1208"/>
      <c r="HSG40" s="1208"/>
      <c r="HSI40" s="1208"/>
      <c r="HSK40" s="1208"/>
      <c r="HSM40" s="1208"/>
      <c r="HSO40" s="1208"/>
      <c r="HSQ40" s="1208"/>
      <c r="HSS40" s="1208"/>
      <c r="HSU40" s="1208"/>
      <c r="HSW40" s="1208"/>
      <c r="HSY40" s="1208"/>
      <c r="HTA40" s="1208"/>
      <c r="HTC40" s="1208"/>
      <c r="HTE40" s="1208"/>
      <c r="HTG40" s="1208"/>
      <c r="HTI40" s="1208"/>
      <c r="HTK40" s="1208"/>
      <c r="HTM40" s="1208"/>
      <c r="HTO40" s="1208"/>
      <c r="HTQ40" s="1208"/>
      <c r="HTS40" s="1208"/>
      <c r="HTU40" s="1208"/>
      <c r="HTW40" s="1208"/>
      <c r="HTY40" s="1208"/>
      <c r="HUA40" s="1208"/>
      <c r="HUC40" s="1208"/>
      <c r="HUE40" s="1208"/>
      <c r="HUG40" s="1208"/>
      <c r="HUI40" s="1208"/>
      <c r="HUK40" s="1208"/>
      <c r="HUM40" s="1208"/>
      <c r="HUO40" s="1208"/>
      <c r="HUQ40" s="1208"/>
      <c r="HUS40" s="1208"/>
      <c r="HUU40" s="1208"/>
      <c r="HUW40" s="1208"/>
      <c r="HUY40" s="1208"/>
      <c r="HVA40" s="1208"/>
      <c r="HVC40" s="1208"/>
      <c r="HVE40" s="1208"/>
      <c r="HVG40" s="1208"/>
      <c r="HVI40" s="1208"/>
      <c r="HVK40" s="1208"/>
      <c r="HVM40" s="1208"/>
      <c r="HVO40" s="1208"/>
      <c r="HVQ40" s="1208"/>
      <c r="HVS40" s="1208"/>
      <c r="HVU40" s="1208"/>
      <c r="HVW40" s="1208"/>
      <c r="HVY40" s="1208"/>
      <c r="HWA40" s="1208"/>
      <c r="HWC40" s="1208"/>
      <c r="HWE40" s="1208"/>
      <c r="HWG40" s="1208"/>
      <c r="HWI40" s="1208"/>
      <c r="HWK40" s="1208"/>
      <c r="HWM40" s="1208"/>
      <c r="HWO40" s="1208"/>
      <c r="HWQ40" s="1208"/>
      <c r="HWS40" s="1208"/>
      <c r="HWU40" s="1208"/>
      <c r="HWW40" s="1208"/>
      <c r="HWY40" s="1208"/>
      <c r="HXA40" s="1208"/>
      <c r="HXC40" s="1208"/>
      <c r="HXE40" s="1208"/>
      <c r="HXG40" s="1208"/>
      <c r="HXI40" s="1208"/>
      <c r="HXK40" s="1208"/>
      <c r="HXM40" s="1208"/>
      <c r="HXO40" s="1208"/>
      <c r="HXQ40" s="1208"/>
      <c r="HXS40" s="1208"/>
      <c r="HXU40" s="1208"/>
      <c r="HXW40" s="1208"/>
      <c r="HXY40" s="1208"/>
      <c r="HYA40" s="1208"/>
      <c r="HYC40" s="1208"/>
      <c r="HYE40" s="1208"/>
      <c r="HYG40" s="1208"/>
      <c r="HYI40" s="1208"/>
      <c r="HYK40" s="1208"/>
      <c r="HYM40" s="1208"/>
      <c r="HYO40" s="1208"/>
      <c r="HYQ40" s="1208"/>
      <c r="HYS40" s="1208"/>
      <c r="HYU40" s="1208"/>
      <c r="HYW40" s="1208"/>
      <c r="HYY40" s="1208"/>
      <c r="HZA40" s="1208"/>
      <c r="HZC40" s="1208"/>
      <c r="HZE40" s="1208"/>
      <c r="HZG40" s="1208"/>
      <c r="HZI40" s="1208"/>
      <c r="HZK40" s="1208"/>
      <c r="HZM40" s="1208"/>
      <c r="HZO40" s="1208"/>
      <c r="HZQ40" s="1208"/>
      <c r="HZS40" s="1208"/>
      <c r="HZU40" s="1208"/>
      <c r="HZW40" s="1208"/>
      <c r="HZY40" s="1208"/>
      <c r="IAA40" s="1208"/>
      <c r="IAC40" s="1208"/>
      <c r="IAE40" s="1208"/>
      <c r="IAG40" s="1208"/>
      <c r="IAI40" s="1208"/>
      <c r="IAK40" s="1208"/>
      <c r="IAM40" s="1208"/>
      <c r="IAO40" s="1208"/>
      <c r="IAQ40" s="1208"/>
      <c r="IAS40" s="1208"/>
      <c r="IAU40" s="1208"/>
      <c r="IAW40" s="1208"/>
      <c r="IAY40" s="1208"/>
      <c r="IBA40" s="1208"/>
      <c r="IBC40" s="1208"/>
      <c r="IBE40" s="1208"/>
      <c r="IBG40" s="1208"/>
      <c r="IBI40" s="1208"/>
      <c r="IBK40" s="1208"/>
      <c r="IBM40" s="1208"/>
      <c r="IBO40" s="1208"/>
      <c r="IBQ40" s="1208"/>
      <c r="IBS40" s="1208"/>
      <c r="IBU40" s="1208"/>
      <c r="IBW40" s="1208"/>
      <c r="IBY40" s="1208"/>
      <c r="ICA40" s="1208"/>
      <c r="ICC40" s="1208"/>
      <c r="ICE40" s="1208"/>
      <c r="ICG40" s="1208"/>
      <c r="ICI40" s="1208"/>
      <c r="ICK40" s="1208"/>
      <c r="ICM40" s="1208"/>
      <c r="ICO40" s="1208"/>
      <c r="ICQ40" s="1208"/>
      <c r="ICS40" s="1208"/>
      <c r="ICU40" s="1208"/>
      <c r="ICW40" s="1208"/>
      <c r="ICY40" s="1208"/>
      <c r="IDA40" s="1208"/>
      <c r="IDC40" s="1208"/>
      <c r="IDE40" s="1208"/>
      <c r="IDG40" s="1208"/>
      <c r="IDI40" s="1208"/>
      <c r="IDK40" s="1208"/>
      <c r="IDM40" s="1208"/>
      <c r="IDO40" s="1208"/>
      <c r="IDQ40" s="1208"/>
      <c r="IDS40" s="1208"/>
      <c r="IDU40" s="1208"/>
      <c r="IDW40" s="1208"/>
      <c r="IDY40" s="1208"/>
      <c r="IEA40" s="1208"/>
      <c r="IEC40" s="1208"/>
      <c r="IEE40" s="1208"/>
      <c r="IEG40" s="1208"/>
      <c r="IEI40" s="1208"/>
      <c r="IEK40" s="1208"/>
      <c r="IEM40" s="1208"/>
      <c r="IEO40" s="1208"/>
      <c r="IEQ40" s="1208"/>
      <c r="IES40" s="1208"/>
      <c r="IEU40" s="1208"/>
      <c r="IEW40" s="1208"/>
      <c r="IEY40" s="1208"/>
      <c r="IFA40" s="1208"/>
      <c r="IFC40" s="1208"/>
      <c r="IFE40" s="1208"/>
      <c r="IFG40" s="1208"/>
      <c r="IFI40" s="1208"/>
      <c r="IFK40" s="1208"/>
      <c r="IFM40" s="1208"/>
      <c r="IFO40" s="1208"/>
      <c r="IFQ40" s="1208"/>
      <c r="IFS40" s="1208"/>
      <c r="IFU40" s="1208"/>
      <c r="IFW40" s="1208"/>
      <c r="IFY40" s="1208"/>
      <c r="IGA40" s="1208"/>
      <c r="IGC40" s="1208"/>
      <c r="IGE40" s="1208"/>
      <c r="IGG40" s="1208"/>
      <c r="IGI40" s="1208"/>
      <c r="IGK40" s="1208"/>
      <c r="IGM40" s="1208"/>
      <c r="IGO40" s="1208"/>
      <c r="IGQ40" s="1208"/>
      <c r="IGS40" s="1208"/>
      <c r="IGU40" s="1208"/>
      <c r="IGW40" s="1208"/>
      <c r="IGY40" s="1208"/>
      <c r="IHA40" s="1208"/>
      <c r="IHC40" s="1208"/>
      <c r="IHE40" s="1208"/>
      <c r="IHG40" s="1208"/>
      <c r="IHI40" s="1208"/>
      <c r="IHK40" s="1208"/>
      <c r="IHM40" s="1208"/>
      <c r="IHO40" s="1208"/>
      <c r="IHQ40" s="1208"/>
      <c r="IHS40" s="1208"/>
      <c r="IHU40" s="1208"/>
      <c r="IHW40" s="1208"/>
      <c r="IHY40" s="1208"/>
      <c r="IIA40" s="1208"/>
      <c r="IIC40" s="1208"/>
      <c r="IIE40" s="1208"/>
      <c r="IIG40" s="1208"/>
      <c r="III40" s="1208"/>
      <c r="IIK40" s="1208"/>
      <c r="IIM40" s="1208"/>
      <c r="IIO40" s="1208"/>
      <c r="IIQ40" s="1208"/>
      <c r="IIS40" s="1208"/>
      <c r="IIU40" s="1208"/>
      <c r="IIW40" s="1208"/>
      <c r="IIY40" s="1208"/>
      <c r="IJA40" s="1208"/>
      <c r="IJC40" s="1208"/>
      <c r="IJE40" s="1208"/>
      <c r="IJG40" s="1208"/>
      <c r="IJI40" s="1208"/>
      <c r="IJK40" s="1208"/>
      <c r="IJM40" s="1208"/>
      <c r="IJO40" s="1208"/>
      <c r="IJQ40" s="1208"/>
      <c r="IJS40" s="1208"/>
      <c r="IJU40" s="1208"/>
      <c r="IJW40" s="1208"/>
      <c r="IJY40" s="1208"/>
      <c r="IKA40" s="1208"/>
      <c r="IKC40" s="1208"/>
      <c r="IKE40" s="1208"/>
      <c r="IKG40" s="1208"/>
      <c r="IKI40" s="1208"/>
      <c r="IKK40" s="1208"/>
      <c r="IKM40" s="1208"/>
      <c r="IKO40" s="1208"/>
      <c r="IKQ40" s="1208"/>
      <c r="IKS40" s="1208"/>
      <c r="IKU40" s="1208"/>
      <c r="IKW40" s="1208"/>
      <c r="IKY40" s="1208"/>
      <c r="ILA40" s="1208"/>
      <c r="ILC40" s="1208"/>
      <c r="ILE40" s="1208"/>
      <c r="ILG40" s="1208"/>
      <c r="ILI40" s="1208"/>
      <c r="ILK40" s="1208"/>
      <c r="ILM40" s="1208"/>
      <c r="ILO40" s="1208"/>
      <c r="ILQ40" s="1208"/>
      <c r="ILS40" s="1208"/>
      <c r="ILU40" s="1208"/>
      <c r="ILW40" s="1208"/>
      <c r="ILY40" s="1208"/>
      <c r="IMA40" s="1208"/>
      <c r="IMC40" s="1208"/>
      <c r="IME40" s="1208"/>
      <c r="IMG40" s="1208"/>
      <c r="IMI40" s="1208"/>
      <c r="IMK40" s="1208"/>
      <c r="IMM40" s="1208"/>
      <c r="IMO40" s="1208"/>
      <c r="IMQ40" s="1208"/>
      <c r="IMS40" s="1208"/>
      <c r="IMU40" s="1208"/>
      <c r="IMW40" s="1208"/>
      <c r="IMY40" s="1208"/>
      <c r="INA40" s="1208"/>
      <c r="INC40" s="1208"/>
      <c r="INE40" s="1208"/>
      <c r="ING40" s="1208"/>
      <c r="INI40" s="1208"/>
      <c r="INK40" s="1208"/>
      <c r="INM40" s="1208"/>
      <c r="INO40" s="1208"/>
      <c r="INQ40" s="1208"/>
      <c r="INS40" s="1208"/>
      <c r="INU40" s="1208"/>
      <c r="INW40" s="1208"/>
      <c r="INY40" s="1208"/>
      <c r="IOA40" s="1208"/>
      <c r="IOC40" s="1208"/>
      <c r="IOE40" s="1208"/>
      <c r="IOG40" s="1208"/>
      <c r="IOI40" s="1208"/>
      <c r="IOK40" s="1208"/>
      <c r="IOM40" s="1208"/>
      <c r="IOO40" s="1208"/>
      <c r="IOQ40" s="1208"/>
      <c r="IOS40" s="1208"/>
      <c r="IOU40" s="1208"/>
      <c r="IOW40" s="1208"/>
      <c r="IOY40" s="1208"/>
      <c r="IPA40" s="1208"/>
      <c r="IPC40" s="1208"/>
      <c r="IPE40" s="1208"/>
      <c r="IPG40" s="1208"/>
      <c r="IPI40" s="1208"/>
      <c r="IPK40" s="1208"/>
      <c r="IPM40" s="1208"/>
      <c r="IPO40" s="1208"/>
      <c r="IPQ40" s="1208"/>
      <c r="IPS40" s="1208"/>
      <c r="IPU40" s="1208"/>
      <c r="IPW40" s="1208"/>
      <c r="IPY40" s="1208"/>
      <c r="IQA40" s="1208"/>
      <c r="IQC40" s="1208"/>
      <c r="IQE40" s="1208"/>
      <c r="IQG40" s="1208"/>
      <c r="IQI40" s="1208"/>
      <c r="IQK40" s="1208"/>
      <c r="IQM40" s="1208"/>
      <c r="IQO40" s="1208"/>
      <c r="IQQ40" s="1208"/>
      <c r="IQS40" s="1208"/>
      <c r="IQU40" s="1208"/>
      <c r="IQW40" s="1208"/>
      <c r="IQY40" s="1208"/>
      <c r="IRA40" s="1208"/>
      <c r="IRC40" s="1208"/>
      <c r="IRE40" s="1208"/>
      <c r="IRG40" s="1208"/>
      <c r="IRI40" s="1208"/>
      <c r="IRK40" s="1208"/>
      <c r="IRM40" s="1208"/>
      <c r="IRO40" s="1208"/>
      <c r="IRQ40" s="1208"/>
      <c r="IRS40" s="1208"/>
      <c r="IRU40" s="1208"/>
      <c r="IRW40" s="1208"/>
      <c r="IRY40" s="1208"/>
      <c r="ISA40" s="1208"/>
      <c r="ISC40" s="1208"/>
      <c r="ISE40" s="1208"/>
      <c r="ISG40" s="1208"/>
      <c r="ISI40" s="1208"/>
      <c r="ISK40" s="1208"/>
      <c r="ISM40" s="1208"/>
      <c r="ISO40" s="1208"/>
      <c r="ISQ40" s="1208"/>
      <c r="ISS40" s="1208"/>
      <c r="ISU40" s="1208"/>
      <c r="ISW40" s="1208"/>
      <c r="ISY40" s="1208"/>
      <c r="ITA40" s="1208"/>
      <c r="ITC40" s="1208"/>
      <c r="ITE40" s="1208"/>
      <c r="ITG40" s="1208"/>
      <c r="ITI40" s="1208"/>
      <c r="ITK40" s="1208"/>
      <c r="ITM40" s="1208"/>
      <c r="ITO40" s="1208"/>
      <c r="ITQ40" s="1208"/>
      <c r="ITS40" s="1208"/>
      <c r="ITU40" s="1208"/>
      <c r="ITW40" s="1208"/>
      <c r="ITY40" s="1208"/>
      <c r="IUA40" s="1208"/>
      <c r="IUC40" s="1208"/>
      <c r="IUE40" s="1208"/>
      <c r="IUG40" s="1208"/>
      <c r="IUI40" s="1208"/>
      <c r="IUK40" s="1208"/>
      <c r="IUM40" s="1208"/>
      <c r="IUO40" s="1208"/>
      <c r="IUQ40" s="1208"/>
      <c r="IUS40" s="1208"/>
      <c r="IUU40" s="1208"/>
      <c r="IUW40" s="1208"/>
      <c r="IUY40" s="1208"/>
      <c r="IVA40" s="1208"/>
      <c r="IVC40" s="1208"/>
      <c r="IVE40" s="1208"/>
      <c r="IVG40" s="1208"/>
      <c r="IVI40" s="1208"/>
      <c r="IVK40" s="1208"/>
      <c r="IVM40" s="1208"/>
      <c r="IVO40" s="1208"/>
      <c r="IVQ40" s="1208"/>
      <c r="IVS40" s="1208"/>
      <c r="IVU40" s="1208"/>
      <c r="IVW40" s="1208"/>
      <c r="IVY40" s="1208"/>
      <c r="IWA40" s="1208"/>
      <c r="IWC40" s="1208"/>
      <c r="IWE40" s="1208"/>
      <c r="IWG40" s="1208"/>
      <c r="IWI40" s="1208"/>
      <c r="IWK40" s="1208"/>
      <c r="IWM40" s="1208"/>
      <c r="IWO40" s="1208"/>
      <c r="IWQ40" s="1208"/>
      <c r="IWS40" s="1208"/>
      <c r="IWU40" s="1208"/>
      <c r="IWW40" s="1208"/>
      <c r="IWY40" s="1208"/>
      <c r="IXA40" s="1208"/>
      <c r="IXC40" s="1208"/>
      <c r="IXE40" s="1208"/>
      <c r="IXG40" s="1208"/>
      <c r="IXI40" s="1208"/>
      <c r="IXK40" s="1208"/>
      <c r="IXM40" s="1208"/>
      <c r="IXO40" s="1208"/>
      <c r="IXQ40" s="1208"/>
      <c r="IXS40" s="1208"/>
      <c r="IXU40" s="1208"/>
      <c r="IXW40" s="1208"/>
      <c r="IXY40" s="1208"/>
      <c r="IYA40" s="1208"/>
      <c r="IYC40" s="1208"/>
      <c r="IYE40" s="1208"/>
      <c r="IYG40" s="1208"/>
      <c r="IYI40" s="1208"/>
      <c r="IYK40" s="1208"/>
      <c r="IYM40" s="1208"/>
      <c r="IYO40" s="1208"/>
      <c r="IYQ40" s="1208"/>
      <c r="IYS40" s="1208"/>
      <c r="IYU40" s="1208"/>
      <c r="IYW40" s="1208"/>
      <c r="IYY40" s="1208"/>
      <c r="IZA40" s="1208"/>
      <c r="IZC40" s="1208"/>
      <c r="IZE40" s="1208"/>
      <c r="IZG40" s="1208"/>
      <c r="IZI40" s="1208"/>
      <c r="IZK40" s="1208"/>
      <c r="IZM40" s="1208"/>
      <c r="IZO40" s="1208"/>
      <c r="IZQ40" s="1208"/>
      <c r="IZS40" s="1208"/>
      <c r="IZU40" s="1208"/>
      <c r="IZW40" s="1208"/>
      <c r="IZY40" s="1208"/>
      <c r="JAA40" s="1208"/>
      <c r="JAC40" s="1208"/>
      <c r="JAE40" s="1208"/>
      <c r="JAG40" s="1208"/>
      <c r="JAI40" s="1208"/>
      <c r="JAK40" s="1208"/>
      <c r="JAM40" s="1208"/>
      <c r="JAO40" s="1208"/>
      <c r="JAQ40" s="1208"/>
      <c r="JAS40" s="1208"/>
      <c r="JAU40" s="1208"/>
      <c r="JAW40" s="1208"/>
      <c r="JAY40" s="1208"/>
      <c r="JBA40" s="1208"/>
      <c r="JBC40" s="1208"/>
      <c r="JBE40" s="1208"/>
      <c r="JBG40" s="1208"/>
      <c r="JBI40" s="1208"/>
      <c r="JBK40" s="1208"/>
      <c r="JBM40" s="1208"/>
      <c r="JBO40" s="1208"/>
      <c r="JBQ40" s="1208"/>
      <c r="JBS40" s="1208"/>
      <c r="JBU40" s="1208"/>
      <c r="JBW40" s="1208"/>
      <c r="JBY40" s="1208"/>
      <c r="JCA40" s="1208"/>
      <c r="JCC40" s="1208"/>
      <c r="JCE40" s="1208"/>
      <c r="JCG40" s="1208"/>
      <c r="JCI40" s="1208"/>
      <c r="JCK40" s="1208"/>
      <c r="JCM40" s="1208"/>
      <c r="JCO40" s="1208"/>
      <c r="JCQ40" s="1208"/>
      <c r="JCS40" s="1208"/>
      <c r="JCU40" s="1208"/>
      <c r="JCW40" s="1208"/>
      <c r="JCY40" s="1208"/>
      <c r="JDA40" s="1208"/>
      <c r="JDC40" s="1208"/>
      <c r="JDE40" s="1208"/>
      <c r="JDG40" s="1208"/>
      <c r="JDI40" s="1208"/>
      <c r="JDK40" s="1208"/>
      <c r="JDM40" s="1208"/>
      <c r="JDO40" s="1208"/>
      <c r="JDQ40" s="1208"/>
      <c r="JDS40" s="1208"/>
      <c r="JDU40" s="1208"/>
      <c r="JDW40" s="1208"/>
      <c r="JDY40" s="1208"/>
      <c r="JEA40" s="1208"/>
      <c r="JEC40" s="1208"/>
      <c r="JEE40" s="1208"/>
      <c r="JEG40" s="1208"/>
      <c r="JEI40" s="1208"/>
      <c r="JEK40" s="1208"/>
      <c r="JEM40" s="1208"/>
      <c r="JEO40" s="1208"/>
      <c r="JEQ40" s="1208"/>
      <c r="JES40" s="1208"/>
      <c r="JEU40" s="1208"/>
      <c r="JEW40" s="1208"/>
      <c r="JEY40" s="1208"/>
      <c r="JFA40" s="1208"/>
      <c r="JFC40" s="1208"/>
      <c r="JFE40" s="1208"/>
      <c r="JFG40" s="1208"/>
      <c r="JFI40" s="1208"/>
      <c r="JFK40" s="1208"/>
      <c r="JFM40" s="1208"/>
      <c r="JFO40" s="1208"/>
      <c r="JFQ40" s="1208"/>
      <c r="JFS40" s="1208"/>
      <c r="JFU40" s="1208"/>
      <c r="JFW40" s="1208"/>
      <c r="JFY40" s="1208"/>
      <c r="JGA40" s="1208"/>
      <c r="JGC40" s="1208"/>
      <c r="JGE40" s="1208"/>
      <c r="JGG40" s="1208"/>
      <c r="JGI40" s="1208"/>
      <c r="JGK40" s="1208"/>
      <c r="JGM40" s="1208"/>
      <c r="JGO40" s="1208"/>
      <c r="JGQ40" s="1208"/>
      <c r="JGS40" s="1208"/>
      <c r="JGU40" s="1208"/>
      <c r="JGW40" s="1208"/>
      <c r="JGY40" s="1208"/>
      <c r="JHA40" s="1208"/>
      <c r="JHC40" s="1208"/>
      <c r="JHE40" s="1208"/>
      <c r="JHG40" s="1208"/>
      <c r="JHI40" s="1208"/>
      <c r="JHK40" s="1208"/>
      <c r="JHM40" s="1208"/>
      <c r="JHO40" s="1208"/>
      <c r="JHQ40" s="1208"/>
      <c r="JHS40" s="1208"/>
      <c r="JHU40" s="1208"/>
      <c r="JHW40" s="1208"/>
      <c r="JHY40" s="1208"/>
      <c r="JIA40" s="1208"/>
      <c r="JIC40" s="1208"/>
      <c r="JIE40" s="1208"/>
      <c r="JIG40" s="1208"/>
      <c r="JII40" s="1208"/>
      <c r="JIK40" s="1208"/>
      <c r="JIM40" s="1208"/>
      <c r="JIO40" s="1208"/>
      <c r="JIQ40" s="1208"/>
      <c r="JIS40" s="1208"/>
      <c r="JIU40" s="1208"/>
      <c r="JIW40" s="1208"/>
      <c r="JIY40" s="1208"/>
      <c r="JJA40" s="1208"/>
      <c r="JJC40" s="1208"/>
      <c r="JJE40" s="1208"/>
      <c r="JJG40" s="1208"/>
      <c r="JJI40" s="1208"/>
      <c r="JJK40" s="1208"/>
      <c r="JJM40" s="1208"/>
      <c r="JJO40" s="1208"/>
      <c r="JJQ40" s="1208"/>
      <c r="JJS40" s="1208"/>
      <c r="JJU40" s="1208"/>
      <c r="JJW40" s="1208"/>
      <c r="JJY40" s="1208"/>
      <c r="JKA40" s="1208"/>
      <c r="JKC40" s="1208"/>
      <c r="JKE40" s="1208"/>
      <c r="JKG40" s="1208"/>
      <c r="JKI40" s="1208"/>
      <c r="JKK40" s="1208"/>
      <c r="JKM40" s="1208"/>
      <c r="JKO40" s="1208"/>
      <c r="JKQ40" s="1208"/>
      <c r="JKS40" s="1208"/>
      <c r="JKU40" s="1208"/>
      <c r="JKW40" s="1208"/>
      <c r="JKY40" s="1208"/>
      <c r="JLA40" s="1208"/>
      <c r="JLC40" s="1208"/>
      <c r="JLE40" s="1208"/>
      <c r="JLG40" s="1208"/>
      <c r="JLI40" s="1208"/>
      <c r="JLK40" s="1208"/>
      <c r="JLM40" s="1208"/>
      <c r="JLO40" s="1208"/>
      <c r="JLQ40" s="1208"/>
      <c r="JLS40" s="1208"/>
      <c r="JLU40" s="1208"/>
      <c r="JLW40" s="1208"/>
      <c r="JLY40" s="1208"/>
      <c r="JMA40" s="1208"/>
      <c r="JMC40" s="1208"/>
      <c r="JME40" s="1208"/>
      <c r="JMG40" s="1208"/>
      <c r="JMI40" s="1208"/>
      <c r="JMK40" s="1208"/>
      <c r="JMM40" s="1208"/>
      <c r="JMO40" s="1208"/>
      <c r="JMQ40" s="1208"/>
      <c r="JMS40" s="1208"/>
      <c r="JMU40" s="1208"/>
      <c r="JMW40" s="1208"/>
      <c r="JMY40" s="1208"/>
      <c r="JNA40" s="1208"/>
      <c r="JNC40" s="1208"/>
      <c r="JNE40" s="1208"/>
      <c r="JNG40" s="1208"/>
      <c r="JNI40" s="1208"/>
      <c r="JNK40" s="1208"/>
      <c r="JNM40" s="1208"/>
      <c r="JNO40" s="1208"/>
      <c r="JNQ40" s="1208"/>
      <c r="JNS40" s="1208"/>
      <c r="JNU40" s="1208"/>
      <c r="JNW40" s="1208"/>
      <c r="JNY40" s="1208"/>
      <c r="JOA40" s="1208"/>
      <c r="JOC40" s="1208"/>
      <c r="JOE40" s="1208"/>
      <c r="JOG40" s="1208"/>
      <c r="JOI40" s="1208"/>
      <c r="JOK40" s="1208"/>
      <c r="JOM40" s="1208"/>
      <c r="JOO40" s="1208"/>
      <c r="JOQ40" s="1208"/>
      <c r="JOS40" s="1208"/>
      <c r="JOU40" s="1208"/>
      <c r="JOW40" s="1208"/>
      <c r="JOY40" s="1208"/>
      <c r="JPA40" s="1208"/>
      <c r="JPC40" s="1208"/>
      <c r="JPE40" s="1208"/>
      <c r="JPG40" s="1208"/>
      <c r="JPI40" s="1208"/>
      <c r="JPK40" s="1208"/>
      <c r="JPM40" s="1208"/>
      <c r="JPO40" s="1208"/>
      <c r="JPQ40" s="1208"/>
      <c r="JPS40" s="1208"/>
      <c r="JPU40" s="1208"/>
      <c r="JPW40" s="1208"/>
      <c r="JPY40" s="1208"/>
      <c r="JQA40" s="1208"/>
      <c r="JQC40" s="1208"/>
      <c r="JQE40" s="1208"/>
      <c r="JQG40" s="1208"/>
      <c r="JQI40" s="1208"/>
      <c r="JQK40" s="1208"/>
      <c r="JQM40" s="1208"/>
      <c r="JQO40" s="1208"/>
      <c r="JQQ40" s="1208"/>
      <c r="JQS40" s="1208"/>
      <c r="JQU40" s="1208"/>
      <c r="JQW40" s="1208"/>
      <c r="JQY40" s="1208"/>
      <c r="JRA40" s="1208"/>
      <c r="JRC40" s="1208"/>
      <c r="JRE40" s="1208"/>
      <c r="JRG40" s="1208"/>
      <c r="JRI40" s="1208"/>
      <c r="JRK40" s="1208"/>
      <c r="JRM40" s="1208"/>
      <c r="JRO40" s="1208"/>
      <c r="JRQ40" s="1208"/>
      <c r="JRS40" s="1208"/>
      <c r="JRU40" s="1208"/>
      <c r="JRW40" s="1208"/>
      <c r="JRY40" s="1208"/>
      <c r="JSA40" s="1208"/>
      <c r="JSC40" s="1208"/>
      <c r="JSE40" s="1208"/>
      <c r="JSG40" s="1208"/>
      <c r="JSI40" s="1208"/>
      <c r="JSK40" s="1208"/>
      <c r="JSM40" s="1208"/>
      <c r="JSO40" s="1208"/>
      <c r="JSQ40" s="1208"/>
      <c r="JSS40" s="1208"/>
      <c r="JSU40" s="1208"/>
      <c r="JSW40" s="1208"/>
      <c r="JSY40" s="1208"/>
      <c r="JTA40" s="1208"/>
      <c r="JTC40" s="1208"/>
      <c r="JTE40" s="1208"/>
      <c r="JTG40" s="1208"/>
      <c r="JTI40" s="1208"/>
      <c r="JTK40" s="1208"/>
      <c r="JTM40" s="1208"/>
      <c r="JTO40" s="1208"/>
      <c r="JTQ40" s="1208"/>
      <c r="JTS40" s="1208"/>
      <c r="JTU40" s="1208"/>
      <c r="JTW40" s="1208"/>
      <c r="JTY40" s="1208"/>
      <c r="JUA40" s="1208"/>
      <c r="JUC40" s="1208"/>
      <c r="JUE40" s="1208"/>
      <c r="JUG40" s="1208"/>
      <c r="JUI40" s="1208"/>
      <c r="JUK40" s="1208"/>
      <c r="JUM40" s="1208"/>
      <c r="JUO40" s="1208"/>
      <c r="JUQ40" s="1208"/>
      <c r="JUS40" s="1208"/>
      <c r="JUU40" s="1208"/>
      <c r="JUW40" s="1208"/>
      <c r="JUY40" s="1208"/>
      <c r="JVA40" s="1208"/>
      <c r="JVC40" s="1208"/>
      <c r="JVE40" s="1208"/>
      <c r="JVG40" s="1208"/>
      <c r="JVI40" s="1208"/>
      <c r="JVK40" s="1208"/>
      <c r="JVM40" s="1208"/>
      <c r="JVO40" s="1208"/>
      <c r="JVQ40" s="1208"/>
      <c r="JVS40" s="1208"/>
      <c r="JVU40" s="1208"/>
      <c r="JVW40" s="1208"/>
      <c r="JVY40" s="1208"/>
      <c r="JWA40" s="1208"/>
      <c r="JWC40" s="1208"/>
      <c r="JWE40" s="1208"/>
      <c r="JWG40" s="1208"/>
      <c r="JWI40" s="1208"/>
      <c r="JWK40" s="1208"/>
      <c r="JWM40" s="1208"/>
      <c r="JWO40" s="1208"/>
      <c r="JWQ40" s="1208"/>
      <c r="JWS40" s="1208"/>
      <c r="JWU40" s="1208"/>
      <c r="JWW40" s="1208"/>
      <c r="JWY40" s="1208"/>
      <c r="JXA40" s="1208"/>
      <c r="JXC40" s="1208"/>
      <c r="JXE40" s="1208"/>
      <c r="JXG40" s="1208"/>
      <c r="JXI40" s="1208"/>
      <c r="JXK40" s="1208"/>
      <c r="JXM40" s="1208"/>
      <c r="JXO40" s="1208"/>
      <c r="JXQ40" s="1208"/>
      <c r="JXS40" s="1208"/>
      <c r="JXU40" s="1208"/>
      <c r="JXW40" s="1208"/>
      <c r="JXY40" s="1208"/>
      <c r="JYA40" s="1208"/>
      <c r="JYC40" s="1208"/>
      <c r="JYE40" s="1208"/>
      <c r="JYG40" s="1208"/>
      <c r="JYI40" s="1208"/>
      <c r="JYK40" s="1208"/>
      <c r="JYM40" s="1208"/>
      <c r="JYO40" s="1208"/>
      <c r="JYQ40" s="1208"/>
      <c r="JYS40" s="1208"/>
      <c r="JYU40" s="1208"/>
      <c r="JYW40" s="1208"/>
      <c r="JYY40" s="1208"/>
      <c r="JZA40" s="1208"/>
      <c r="JZC40" s="1208"/>
      <c r="JZE40" s="1208"/>
      <c r="JZG40" s="1208"/>
      <c r="JZI40" s="1208"/>
      <c r="JZK40" s="1208"/>
      <c r="JZM40" s="1208"/>
      <c r="JZO40" s="1208"/>
      <c r="JZQ40" s="1208"/>
      <c r="JZS40" s="1208"/>
      <c r="JZU40" s="1208"/>
      <c r="JZW40" s="1208"/>
      <c r="JZY40" s="1208"/>
      <c r="KAA40" s="1208"/>
      <c r="KAC40" s="1208"/>
      <c r="KAE40" s="1208"/>
      <c r="KAG40" s="1208"/>
      <c r="KAI40" s="1208"/>
      <c r="KAK40" s="1208"/>
      <c r="KAM40" s="1208"/>
      <c r="KAO40" s="1208"/>
      <c r="KAQ40" s="1208"/>
      <c r="KAS40" s="1208"/>
      <c r="KAU40" s="1208"/>
      <c r="KAW40" s="1208"/>
      <c r="KAY40" s="1208"/>
      <c r="KBA40" s="1208"/>
      <c r="KBC40" s="1208"/>
      <c r="KBE40" s="1208"/>
      <c r="KBG40" s="1208"/>
      <c r="KBI40" s="1208"/>
      <c r="KBK40" s="1208"/>
      <c r="KBM40" s="1208"/>
      <c r="KBO40" s="1208"/>
      <c r="KBQ40" s="1208"/>
      <c r="KBS40" s="1208"/>
      <c r="KBU40" s="1208"/>
      <c r="KBW40" s="1208"/>
      <c r="KBY40" s="1208"/>
      <c r="KCA40" s="1208"/>
      <c r="KCC40" s="1208"/>
      <c r="KCE40" s="1208"/>
      <c r="KCG40" s="1208"/>
      <c r="KCI40" s="1208"/>
      <c r="KCK40" s="1208"/>
      <c r="KCM40" s="1208"/>
      <c r="KCO40" s="1208"/>
      <c r="KCQ40" s="1208"/>
      <c r="KCS40" s="1208"/>
      <c r="KCU40" s="1208"/>
      <c r="KCW40" s="1208"/>
      <c r="KCY40" s="1208"/>
      <c r="KDA40" s="1208"/>
      <c r="KDC40" s="1208"/>
      <c r="KDE40" s="1208"/>
      <c r="KDG40" s="1208"/>
      <c r="KDI40" s="1208"/>
      <c r="KDK40" s="1208"/>
      <c r="KDM40" s="1208"/>
      <c r="KDO40" s="1208"/>
      <c r="KDQ40" s="1208"/>
      <c r="KDS40" s="1208"/>
      <c r="KDU40" s="1208"/>
      <c r="KDW40" s="1208"/>
      <c r="KDY40" s="1208"/>
      <c r="KEA40" s="1208"/>
      <c r="KEC40" s="1208"/>
      <c r="KEE40" s="1208"/>
      <c r="KEG40" s="1208"/>
      <c r="KEI40" s="1208"/>
      <c r="KEK40" s="1208"/>
      <c r="KEM40" s="1208"/>
      <c r="KEO40" s="1208"/>
      <c r="KEQ40" s="1208"/>
      <c r="KES40" s="1208"/>
      <c r="KEU40" s="1208"/>
      <c r="KEW40" s="1208"/>
      <c r="KEY40" s="1208"/>
      <c r="KFA40" s="1208"/>
      <c r="KFC40" s="1208"/>
      <c r="KFE40" s="1208"/>
      <c r="KFG40" s="1208"/>
      <c r="KFI40" s="1208"/>
      <c r="KFK40" s="1208"/>
      <c r="KFM40" s="1208"/>
      <c r="KFO40" s="1208"/>
      <c r="KFQ40" s="1208"/>
      <c r="KFS40" s="1208"/>
      <c r="KFU40" s="1208"/>
      <c r="KFW40" s="1208"/>
      <c r="KFY40" s="1208"/>
      <c r="KGA40" s="1208"/>
      <c r="KGC40" s="1208"/>
      <c r="KGE40" s="1208"/>
      <c r="KGG40" s="1208"/>
      <c r="KGI40" s="1208"/>
      <c r="KGK40" s="1208"/>
      <c r="KGM40" s="1208"/>
      <c r="KGO40" s="1208"/>
      <c r="KGQ40" s="1208"/>
      <c r="KGS40" s="1208"/>
      <c r="KGU40" s="1208"/>
      <c r="KGW40" s="1208"/>
      <c r="KGY40" s="1208"/>
      <c r="KHA40" s="1208"/>
      <c r="KHC40" s="1208"/>
      <c r="KHE40" s="1208"/>
      <c r="KHG40" s="1208"/>
      <c r="KHI40" s="1208"/>
      <c r="KHK40" s="1208"/>
      <c r="KHM40" s="1208"/>
      <c r="KHO40" s="1208"/>
      <c r="KHQ40" s="1208"/>
      <c r="KHS40" s="1208"/>
      <c r="KHU40" s="1208"/>
      <c r="KHW40" s="1208"/>
      <c r="KHY40" s="1208"/>
      <c r="KIA40" s="1208"/>
      <c r="KIC40" s="1208"/>
      <c r="KIE40" s="1208"/>
      <c r="KIG40" s="1208"/>
      <c r="KII40" s="1208"/>
      <c r="KIK40" s="1208"/>
      <c r="KIM40" s="1208"/>
      <c r="KIO40" s="1208"/>
      <c r="KIQ40" s="1208"/>
      <c r="KIS40" s="1208"/>
      <c r="KIU40" s="1208"/>
      <c r="KIW40" s="1208"/>
      <c r="KIY40" s="1208"/>
      <c r="KJA40" s="1208"/>
      <c r="KJC40" s="1208"/>
      <c r="KJE40" s="1208"/>
      <c r="KJG40" s="1208"/>
      <c r="KJI40" s="1208"/>
      <c r="KJK40" s="1208"/>
      <c r="KJM40" s="1208"/>
      <c r="KJO40" s="1208"/>
      <c r="KJQ40" s="1208"/>
      <c r="KJS40" s="1208"/>
      <c r="KJU40" s="1208"/>
      <c r="KJW40" s="1208"/>
      <c r="KJY40" s="1208"/>
      <c r="KKA40" s="1208"/>
      <c r="KKC40" s="1208"/>
      <c r="KKE40" s="1208"/>
      <c r="KKG40" s="1208"/>
      <c r="KKI40" s="1208"/>
      <c r="KKK40" s="1208"/>
      <c r="KKM40" s="1208"/>
      <c r="KKO40" s="1208"/>
      <c r="KKQ40" s="1208"/>
      <c r="KKS40" s="1208"/>
      <c r="KKU40" s="1208"/>
      <c r="KKW40" s="1208"/>
      <c r="KKY40" s="1208"/>
      <c r="KLA40" s="1208"/>
      <c r="KLC40" s="1208"/>
      <c r="KLE40" s="1208"/>
      <c r="KLG40" s="1208"/>
      <c r="KLI40" s="1208"/>
      <c r="KLK40" s="1208"/>
      <c r="KLM40" s="1208"/>
      <c r="KLO40" s="1208"/>
      <c r="KLQ40" s="1208"/>
      <c r="KLS40" s="1208"/>
      <c r="KLU40" s="1208"/>
      <c r="KLW40" s="1208"/>
      <c r="KLY40" s="1208"/>
      <c r="KMA40" s="1208"/>
      <c r="KMC40" s="1208"/>
      <c r="KME40" s="1208"/>
      <c r="KMG40" s="1208"/>
      <c r="KMI40" s="1208"/>
      <c r="KMK40" s="1208"/>
      <c r="KMM40" s="1208"/>
      <c r="KMO40" s="1208"/>
      <c r="KMQ40" s="1208"/>
      <c r="KMS40" s="1208"/>
      <c r="KMU40" s="1208"/>
      <c r="KMW40" s="1208"/>
      <c r="KMY40" s="1208"/>
      <c r="KNA40" s="1208"/>
      <c r="KNC40" s="1208"/>
      <c r="KNE40" s="1208"/>
      <c r="KNG40" s="1208"/>
      <c r="KNI40" s="1208"/>
      <c r="KNK40" s="1208"/>
      <c r="KNM40" s="1208"/>
      <c r="KNO40" s="1208"/>
      <c r="KNQ40" s="1208"/>
      <c r="KNS40" s="1208"/>
      <c r="KNU40" s="1208"/>
      <c r="KNW40" s="1208"/>
      <c r="KNY40" s="1208"/>
      <c r="KOA40" s="1208"/>
      <c r="KOC40" s="1208"/>
      <c r="KOE40" s="1208"/>
      <c r="KOG40" s="1208"/>
      <c r="KOI40" s="1208"/>
      <c r="KOK40" s="1208"/>
      <c r="KOM40" s="1208"/>
      <c r="KOO40" s="1208"/>
      <c r="KOQ40" s="1208"/>
      <c r="KOS40" s="1208"/>
      <c r="KOU40" s="1208"/>
      <c r="KOW40" s="1208"/>
      <c r="KOY40" s="1208"/>
      <c r="KPA40" s="1208"/>
      <c r="KPC40" s="1208"/>
      <c r="KPE40" s="1208"/>
      <c r="KPG40" s="1208"/>
      <c r="KPI40" s="1208"/>
      <c r="KPK40" s="1208"/>
      <c r="KPM40" s="1208"/>
      <c r="KPO40" s="1208"/>
      <c r="KPQ40" s="1208"/>
      <c r="KPS40" s="1208"/>
      <c r="KPU40" s="1208"/>
      <c r="KPW40" s="1208"/>
      <c r="KPY40" s="1208"/>
      <c r="KQA40" s="1208"/>
      <c r="KQC40" s="1208"/>
      <c r="KQE40" s="1208"/>
      <c r="KQG40" s="1208"/>
      <c r="KQI40" s="1208"/>
      <c r="KQK40" s="1208"/>
      <c r="KQM40" s="1208"/>
      <c r="KQO40" s="1208"/>
      <c r="KQQ40" s="1208"/>
      <c r="KQS40" s="1208"/>
      <c r="KQU40" s="1208"/>
      <c r="KQW40" s="1208"/>
      <c r="KQY40" s="1208"/>
      <c r="KRA40" s="1208"/>
      <c r="KRC40" s="1208"/>
      <c r="KRE40" s="1208"/>
      <c r="KRG40" s="1208"/>
      <c r="KRI40" s="1208"/>
      <c r="KRK40" s="1208"/>
      <c r="KRM40" s="1208"/>
      <c r="KRO40" s="1208"/>
      <c r="KRQ40" s="1208"/>
      <c r="KRS40" s="1208"/>
      <c r="KRU40" s="1208"/>
      <c r="KRW40" s="1208"/>
      <c r="KRY40" s="1208"/>
      <c r="KSA40" s="1208"/>
      <c r="KSC40" s="1208"/>
      <c r="KSE40" s="1208"/>
      <c r="KSG40" s="1208"/>
      <c r="KSI40" s="1208"/>
      <c r="KSK40" s="1208"/>
      <c r="KSM40" s="1208"/>
      <c r="KSO40" s="1208"/>
      <c r="KSQ40" s="1208"/>
      <c r="KSS40" s="1208"/>
      <c r="KSU40" s="1208"/>
      <c r="KSW40" s="1208"/>
      <c r="KSY40" s="1208"/>
      <c r="KTA40" s="1208"/>
      <c r="KTC40" s="1208"/>
      <c r="KTE40" s="1208"/>
      <c r="KTG40" s="1208"/>
      <c r="KTI40" s="1208"/>
      <c r="KTK40" s="1208"/>
      <c r="KTM40" s="1208"/>
      <c r="KTO40" s="1208"/>
      <c r="KTQ40" s="1208"/>
      <c r="KTS40" s="1208"/>
      <c r="KTU40" s="1208"/>
      <c r="KTW40" s="1208"/>
      <c r="KTY40" s="1208"/>
      <c r="KUA40" s="1208"/>
      <c r="KUC40" s="1208"/>
      <c r="KUE40" s="1208"/>
      <c r="KUG40" s="1208"/>
      <c r="KUI40" s="1208"/>
      <c r="KUK40" s="1208"/>
      <c r="KUM40" s="1208"/>
      <c r="KUO40" s="1208"/>
      <c r="KUQ40" s="1208"/>
      <c r="KUS40" s="1208"/>
      <c r="KUU40" s="1208"/>
      <c r="KUW40" s="1208"/>
      <c r="KUY40" s="1208"/>
      <c r="KVA40" s="1208"/>
      <c r="KVC40" s="1208"/>
      <c r="KVE40" s="1208"/>
      <c r="KVG40" s="1208"/>
      <c r="KVI40" s="1208"/>
      <c r="KVK40" s="1208"/>
      <c r="KVM40" s="1208"/>
      <c r="KVO40" s="1208"/>
      <c r="KVQ40" s="1208"/>
      <c r="KVS40" s="1208"/>
      <c r="KVU40" s="1208"/>
      <c r="KVW40" s="1208"/>
      <c r="KVY40" s="1208"/>
      <c r="KWA40" s="1208"/>
      <c r="KWC40" s="1208"/>
      <c r="KWE40" s="1208"/>
      <c r="KWG40" s="1208"/>
      <c r="KWI40" s="1208"/>
      <c r="KWK40" s="1208"/>
      <c r="KWM40" s="1208"/>
      <c r="KWO40" s="1208"/>
      <c r="KWQ40" s="1208"/>
      <c r="KWS40" s="1208"/>
      <c r="KWU40" s="1208"/>
      <c r="KWW40" s="1208"/>
      <c r="KWY40" s="1208"/>
      <c r="KXA40" s="1208"/>
      <c r="KXC40" s="1208"/>
      <c r="KXE40" s="1208"/>
      <c r="KXG40" s="1208"/>
      <c r="KXI40" s="1208"/>
      <c r="KXK40" s="1208"/>
      <c r="KXM40" s="1208"/>
      <c r="KXO40" s="1208"/>
      <c r="KXQ40" s="1208"/>
      <c r="KXS40" s="1208"/>
      <c r="KXU40" s="1208"/>
      <c r="KXW40" s="1208"/>
      <c r="KXY40" s="1208"/>
      <c r="KYA40" s="1208"/>
      <c r="KYC40" s="1208"/>
      <c r="KYE40" s="1208"/>
      <c r="KYG40" s="1208"/>
      <c r="KYI40" s="1208"/>
      <c r="KYK40" s="1208"/>
      <c r="KYM40" s="1208"/>
      <c r="KYO40" s="1208"/>
      <c r="KYQ40" s="1208"/>
      <c r="KYS40" s="1208"/>
      <c r="KYU40" s="1208"/>
      <c r="KYW40" s="1208"/>
      <c r="KYY40" s="1208"/>
      <c r="KZA40" s="1208"/>
      <c r="KZC40" s="1208"/>
      <c r="KZE40" s="1208"/>
      <c r="KZG40" s="1208"/>
      <c r="KZI40" s="1208"/>
      <c r="KZK40" s="1208"/>
      <c r="KZM40" s="1208"/>
      <c r="KZO40" s="1208"/>
      <c r="KZQ40" s="1208"/>
      <c r="KZS40" s="1208"/>
      <c r="KZU40" s="1208"/>
      <c r="KZW40" s="1208"/>
      <c r="KZY40" s="1208"/>
      <c r="LAA40" s="1208"/>
      <c r="LAC40" s="1208"/>
      <c r="LAE40" s="1208"/>
      <c r="LAG40" s="1208"/>
      <c r="LAI40" s="1208"/>
      <c r="LAK40" s="1208"/>
      <c r="LAM40" s="1208"/>
      <c r="LAO40" s="1208"/>
      <c r="LAQ40" s="1208"/>
      <c r="LAS40" s="1208"/>
      <c r="LAU40" s="1208"/>
      <c r="LAW40" s="1208"/>
      <c r="LAY40" s="1208"/>
      <c r="LBA40" s="1208"/>
      <c r="LBC40" s="1208"/>
      <c r="LBE40" s="1208"/>
      <c r="LBG40" s="1208"/>
      <c r="LBI40" s="1208"/>
      <c r="LBK40" s="1208"/>
      <c r="LBM40" s="1208"/>
      <c r="LBO40" s="1208"/>
      <c r="LBQ40" s="1208"/>
      <c r="LBS40" s="1208"/>
      <c r="LBU40" s="1208"/>
      <c r="LBW40" s="1208"/>
      <c r="LBY40" s="1208"/>
      <c r="LCA40" s="1208"/>
      <c r="LCC40" s="1208"/>
      <c r="LCE40" s="1208"/>
      <c r="LCG40" s="1208"/>
      <c r="LCI40" s="1208"/>
      <c r="LCK40" s="1208"/>
      <c r="LCM40" s="1208"/>
      <c r="LCO40" s="1208"/>
      <c r="LCQ40" s="1208"/>
      <c r="LCS40" s="1208"/>
      <c r="LCU40" s="1208"/>
      <c r="LCW40" s="1208"/>
      <c r="LCY40" s="1208"/>
      <c r="LDA40" s="1208"/>
      <c r="LDC40" s="1208"/>
      <c r="LDE40" s="1208"/>
      <c r="LDG40" s="1208"/>
      <c r="LDI40" s="1208"/>
      <c r="LDK40" s="1208"/>
      <c r="LDM40" s="1208"/>
      <c r="LDO40" s="1208"/>
      <c r="LDQ40" s="1208"/>
      <c r="LDS40" s="1208"/>
      <c r="LDU40" s="1208"/>
      <c r="LDW40" s="1208"/>
      <c r="LDY40" s="1208"/>
      <c r="LEA40" s="1208"/>
      <c r="LEC40" s="1208"/>
      <c r="LEE40" s="1208"/>
      <c r="LEG40" s="1208"/>
      <c r="LEI40" s="1208"/>
      <c r="LEK40" s="1208"/>
      <c r="LEM40" s="1208"/>
      <c r="LEO40" s="1208"/>
      <c r="LEQ40" s="1208"/>
      <c r="LES40" s="1208"/>
      <c r="LEU40" s="1208"/>
      <c r="LEW40" s="1208"/>
      <c r="LEY40" s="1208"/>
      <c r="LFA40" s="1208"/>
      <c r="LFC40" s="1208"/>
      <c r="LFE40" s="1208"/>
      <c r="LFG40" s="1208"/>
      <c r="LFI40" s="1208"/>
      <c r="LFK40" s="1208"/>
      <c r="LFM40" s="1208"/>
      <c r="LFO40" s="1208"/>
      <c r="LFQ40" s="1208"/>
      <c r="LFS40" s="1208"/>
      <c r="LFU40" s="1208"/>
      <c r="LFW40" s="1208"/>
      <c r="LFY40" s="1208"/>
      <c r="LGA40" s="1208"/>
      <c r="LGC40" s="1208"/>
      <c r="LGE40" s="1208"/>
      <c r="LGG40" s="1208"/>
      <c r="LGI40" s="1208"/>
      <c r="LGK40" s="1208"/>
      <c r="LGM40" s="1208"/>
      <c r="LGO40" s="1208"/>
      <c r="LGQ40" s="1208"/>
      <c r="LGS40" s="1208"/>
      <c r="LGU40" s="1208"/>
      <c r="LGW40" s="1208"/>
      <c r="LGY40" s="1208"/>
      <c r="LHA40" s="1208"/>
      <c r="LHC40" s="1208"/>
      <c r="LHE40" s="1208"/>
      <c r="LHG40" s="1208"/>
      <c r="LHI40" s="1208"/>
      <c r="LHK40" s="1208"/>
      <c r="LHM40" s="1208"/>
      <c r="LHO40" s="1208"/>
      <c r="LHQ40" s="1208"/>
      <c r="LHS40" s="1208"/>
      <c r="LHU40" s="1208"/>
      <c r="LHW40" s="1208"/>
      <c r="LHY40" s="1208"/>
      <c r="LIA40" s="1208"/>
      <c r="LIC40" s="1208"/>
      <c r="LIE40" s="1208"/>
      <c r="LIG40" s="1208"/>
      <c r="LII40" s="1208"/>
      <c r="LIK40" s="1208"/>
      <c r="LIM40" s="1208"/>
      <c r="LIO40" s="1208"/>
      <c r="LIQ40" s="1208"/>
      <c r="LIS40" s="1208"/>
      <c r="LIU40" s="1208"/>
      <c r="LIW40" s="1208"/>
      <c r="LIY40" s="1208"/>
      <c r="LJA40" s="1208"/>
      <c r="LJC40" s="1208"/>
      <c r="LJE40" s="1208"/>
      <c r="LJG40" s="1208"/>
      <c r="LJI40" s="1208"/>
      <c r="LJK40" s="1208"/>
      <c r="LJM40" s="1208"/>
      <c r="LJO40" s="1208"/>
      <c r="LJQ40" s="1208"/>
      <c r="LJS40" s="1208"/>
      <c r="LJU40" s="1208"/>
      <c r="LJW40" s="1208"/>
      <c r="LJY40" s="1208"/>
      <c r="LKA40" s="1208"/>
      <c r="LKC40" s="1208"/>
      <c r="LKE40" s="1208"/>
      <c r="LKG40" s="1208"/>
      <c r="LKI40" s="1208"/>
      <c r="LKK40" s="1208"/>
      <c r="LKM40" s="1208"/>
      <c r="LKO40" s="1208"/>
      <c r="LKQ40" s="1208"/>
      <c r="LKS40" s="1208"/>
      <c r="LKU40" s="1208"/>
      <c r="LKW40" s="1208"/>
      <c r="LKY40" s="1208"/>
      <c r="LLA40" s="1208"/>
      <c r="LLC40" s="1208"/>
      <c r="LLE40" s="1208"/>
      <c r="LLG40" s="1208"/>
      <c r="LLI40" s="1208"/>
      <c r="LLK40" s="1208"/>
      <c r="LLM40" s="1208"/>
      <c r="LLO40" s="1208"/>
      <c r="LLQ40" s="1208"/>
      <c r="LLS40" s="1208"/>
      <c r="LLU40" s="1208"/>
      <c r="LLW40" s="1208"/>
      <c r="LLY40" s="1208"/>
      <c r="LMA40" s="1208"/>
      <c r="LMC40" s="1208"/>
      <c r="LME40" s="1208"/>
      <c r="LMG40" s="1208"/>
      <c r="LMI40" s="1208"/>
      <c r="LMK40" s="1208"/>
      <c r="LMM40" s="1208"/>
      <c r="LMO40" s="1208"/>
      <c r="LMQ40" s="1208"/>
      <c r="LMS40" s="1208"/>
      <c r="LMU40" s="1208"/>
      <c r="LMW40" s="1208"/>
      <c r="LMY40" s="1208"/>
      <c r="LNA40" s="1208"/>
      <c r="LNC40" s="1208"/>
      <c r="LNE40" s="1208"/>
      <c r="LNG40" s="1208"/>
      <c r="LNI40" s="1208"/>
      <c r="LNK40" s="1208"/>
      <c r="LNM40" s="1208"/>
      <c r="LNO40" s="1208"/>
      <c r="LNQ40" s="1208"/>
      <c r="LNS40" s="1208"/>
      <c r="LNU40" s="1208"/>
      <c r="LNW40" s="1208"/>
      <c r="LNY40" s="1208"/>
      <c r="LOA40" s="1208"/>
      <c r="LOC40" s="1208"/>
      <c r="LOE40" s="1208"/>
      <c r="LOG40" s="1208"/>
      <c r="LOI40" s="1208"/>
      <c r="LOK40" s="1208"/>
      <c r="LOM40" s="1208"/>
      <c r="LOO40" s="1208"/>
      <c r="LOQ40" s="1208"/>
      <c r="LOS40" s="1208"/>
      <c r="LOU40" s="1208"/>
      <c r="LOW40" s="1208"/>
      <c r="LOY40" s="1208"/>
      <c r="LPA40" s="1208"/>
      <c r="LPC40" s="1208"/>
      <c r="LPE40" s="1208"/>
      <c r="LPG40" s="1208"/>
      <c r="LPI40" s="1208"/>
      <c r="LPK40" s="1208"/>
      <c r="LPM40" s="1208"/>
      <c r="LPO40" s="1208"/>
      <c r="LPQ40" s="1208"/>
      <c r="LPS40" s="1208"/>
      <c r="LPU40" s="1208"/>
      <c r="LPW40" s="1208"/>
      <c r="LPY40" s="1208"/>
      <c r="LQA40" s="1208"/>
      <c r="LQC40" s="1208"/>
      <c r="LQE40" s="1208"/>
      <c r="LQG40" s="1208"/>
      <c r="LQI40" s="1208"/>
      <c r="LQK40" s="1208"/>
      <c r="LQM40" s="1208"/>
      <c r="LQO40" s="1208"/>
      <c r="LQQ40" s="1208"/>
      <c r="LQS40" s="1208"/>
      <c r="LQU40" s="1208"/>
      <c r="LQW40" s="1208"/>
      <c r="LQY40" s="1208"/>
      <c r="LRA40" s="1208"/>
      <c r="LRC40" s="1208"/>
      <c r="LRE40" s="1208"/>
      <c r="LRG40" s="1208"/>
      <c r="LRI40" s="1208"/>
      <c r="LRK40" s="1208"/>
      <c r="LRM40" s="1208"/>
      <c r="LRO40" s="1208"/>
      <c r="LRQ40" s="1208"/>
      <c r="LRS40" s="1208"/>
      <c r="LRU40" s="1208"/>
      <c r="LRW40" s="1208"/>
      <c r="LRY40" s="1208"/>
      <c r="LSA40" s="1208"/>
      <c r="LSC40" s="1208"/>
      <c r="LSE40" s="1208"/>
      <c r="LSG40" s="1208"/>
      <c r="LSI40" s="1208"/>
      <c r="LSK40" s="1208"/>
      <c r="LSM40" s="1208"/>
      <c r="LSO40" s="1208"/>
      <c r="LSQ40" s="1208"/>
      <c r="LSS40" s="1208"/>
      <c r="LSU40" s="1208"/>
      <c r="LSW40" s="1208"/>
      <c r="LSY40" s="1208"/>
      <c r="LTA40" s="1208"/>
      <c r="LTC40" s="1208"/>
      <c r="LTE40" s="1208"/>
      <c r="LTG40" s="1208"/>
      <c r="LTI40" s="1208"/>
      <c r="LTK40" s="1208"/>
      <c r="LTM40" s="1208"/>
      <c r="LTO40" s="1208"/>
      <c r="LTQ40" s="1208"/>
      <c r="LTS40" s="1208"/>
      <c r="LTU40" s="1208"/>
      <c r="LTW40" s="1208"/>
      <c r="LTY40" s="1208"/>
      <c r="LUA40" s="1208"/>
      <c r="LUC40" s="1208"/>
      <c r="LUE40" s="1208"/>
      <c r="LUG40" s="1208"/>
      <c r="LUI40" s="1208"/>
      <c r="LUK40" s="1208"/>
      <c r="LUM40" s="1208"/>
      <c r="LUO40" s="1208"/>
      <c r="LUQ40" s="1208"/>
      <c r="LUS40" s="1208"/>
      <c r="LUU40" s="1208"/>
      <c r="LUW40" s="1208"/>
      <c r="LUY40" s="1208"/>
      <c r="LVA40" s="1208"/>
      <c r="LVC40" s="1208"/>
      <c r="LVE40" s="1208"/>
      <c r="LVG40" s="1208"/>
      <c r="LVI40" s="1208"/>
      <c r="LVK40" s="1208"/>
      <c r="LVM40" s="1208"/>
      <c r="LVO40" s="1208"/>
      <c r="LVQ40" s="1208"/>
      <c r="LVS40" s="1208"/>
      <c r="LVU40" s="1208"/>
      <c r="LVW40" s="1208"/>
      <c r="LVY40" s="1208"/>
      <c r="LWA40" s="1208"/>
      <c r="LWC40" s="1208"/>
      <c r="LWE40" s="1208"/>
      <c r="LWG40" s="1208"/>
      <c r="LWI40" s="1208"/>
      <c r="LWK40" s="1208"/>
      <c r="LWM40" s="1208"/>
      <c r="LWO40" s="1208"/>
      <c r="LWQ40" s="1208"/>
      <c r="LWS40" s="1208"/>
      <c r="LWU40" s="1208"/>
      <c r="LWW40" s="1208"/>
      <c r="LWY40" s="1208"/>
      <c r="LXA40" s="1208"/>
      <c r="LXC40" s="1208"/>
      <c r="LXE40" s="1208"/>
      <c r="LXG40" s="1208"/>
      <c r="LXI40" s="1208"/>
      <c r="LXK40" s="1208"/>
      <c r="LXM40" s="1208"/>
      <c r="LXO40" s="1208"/>
      <c r="LXQ40" s="1208"/>
      <c r="LXS40" s="1208"/>
      <c r="LXU40" s="1208"/>
      <c r="LXW40" s="1208"/>
      <c r="LXY40" s="1208"/>
      <c r="LYA40" s="1208"/>
      <c r="LYC40" s="1208"/>
      <c r="LYE40" s="1208"/>
      <c r="LYG40" s="1208"/>
      <c r="LYI40" s="1208"/>
      <c r="LYK40" s="1208"/>
      <c r="LYM40" s="1208"/>
      <c r="LYO40" s="1208"/>
      <c r="LYQ40" s="1208"/>
      <c r="LYS40" s="1208"/>
      <c r="LYU40" s="1208"/>
      <c r="LYW40" s="1208"/>
      <c r="LYY40" s="1208"/>
      <c r="LZA40" s="1208"/>
      <c r="LZC40" s="1208"/>
      <c r="LZE40" s="1208"/>
      <c r="LZG40" s="1208"/>
      <c r="LZI40" s="1208"/>
      <c r="LZK40" s="1208"/>
      <c r="LZM40" s="1208"/>
      <c r="LZO40" s="1208"/>
      <c r="LZQ40" s="1208"/>
      <c r="LZS40" s="1208"/>
      <c r="LZU40" s="1208"/>
      <c r="LZW40" s="1208"/>
      <c r="LZY40" s="1208"/>
      <c r="MAA40" s="1208"/>
      <c r="MAC40" s="1208"/>
      <c r="MAE40" s="1208"/>
      <c r="MAG40" s="1208"/>
      <c r="MAI40" s="1208"/>
      <c r="MAK40" s="1208"/>
      <c r="MAM40" s="1208"/>
      <c r="MAO40" s="1208"/>
      <c r="MAQ40" s="1208"/>
      <c r="MAS40" s="1208"/>
      <c r="MAU40" s="1208"/>
      <c r="MAW40" s="1208"/>
      <c r="MAY40" s="1208"/>
      <c r="MBA40" s="1208"/>
      <c r="MBC40" s="1208"/>
      <c r="MBE40" s="1208"/>
      <c r="MBG40" s="1208"/>
      <c r="MBI40" s="1208"/>
      <c r="MBK40" s="1208"/>
      <c r="MBM40" s="1208"/>
      <c r="MBO40" s="1208"/>
      <c r="MBQ40" s="1208"/>
      <c r="MBS40" s="1208"/>
      <c r="MBU40" s="1208"/>
      <c r="MBW40" s="1208"/>
      <c r="MBY40" s="1208"/>
      <c r="MCA40" s="1208"/>
      <c r="MCC40" s="1208"/>
      <c r="MCE40" s="1208"/>
      <c r="MCG40" s="1208"/>
      <c r="MCI40" s="1208"/>
      <c r="MCK40" s="1208"/>
      <c r="MCM40" s="1208"/>
      <c r="MCO40" s="1208"/>
      <c r="MCQ40" s="1208"/>
      <c r="MCS40" s="1208"/>
      <c r="MCU40" s="1208"/>
      <c r="MCW40" s="1208"/>
      <c r="MCY40" s="1208"/>
      <c r="MDA40" s="1208"/>
      <c r="MDC40" s="1208"/>
      <c r="MDE40" s="1208"/>
      <c r="MDG40" s="1208"/>
      <c r="MDI40" s="1208"/>
      <c r="MDK40" s="1208"/>
      <c r="MDM40" s="1208"/>
      <c r="MDO40" s="1208"/>
      <c r="MDQ40" s="1208"/>
      <c r="MDS40" s="1208"/>
      <c r="MDU40" s="1208"/>
      <c r="MDW40" s="1208"/>
      <c r="MDY40" s="1208"/>
      <c r="MEA40" s="1208"/>
      <c r="MEC40" s="1208"/>
      <c r="MEE40" s="1208"/>
      <c r="MEG40" s="1208"/>
      <c r="MEI40" s="1208"/>
      <c r="MEK40" s="1208"/>
      <c r="MEM40" s="1208"/>
      <c r="MEO40" s="1208"/>
      <c r="MEQ40" s="1208"/>
      <c r="MES40" s="1208"/>
      <c r="MEU40" s="1208"/>
      <c r="MEW40" s="1208"/>
      <c r="MEY40" s="1208"/>
      <c r="MFA40" s="1208"/>
      <c r="MFC40" s="1208"/>
      <c r="MFE40" s="1208"/>
      <c r="MFG40" s="1208"/>
      <c r="MFI40" s="1208"/>
      <c r="MFK40" s="1208"/>
      <c r="MFM40" s="1208"/>
      <c r="MFO40" s="1208"/>
      <c r="MFQ40" s="1208"/>
      <c r="MFS40" s="1208"/>
      <c r="MFU40" s="1208"/>
      <c r="MFW40" s="1208"/>
      <c r="MFY40" s="1208"/>
      <c r="MGA40" s="1208"/>
      <c r="MGC40" s="1208"/>
      <c r="MGE40" s="1208"/>
      <c r="MGG40" s="1208"/>
      <c r="MGI40" s="1208"/>
      <c r="MGK40" s="1208"/>
      <c r="MGM40" s="1208"/>
      <c r="MGO40" s="1208"/>
      <c r="MGQ40" s="1208"/>
      <c r="MGS40" s="1208"/>
      <c r="MGU40" s="1208"/>
      <c r="MGW40" s="1208"/>
      <c r="MGY40" s="1208"/>
      <c r="MHA40" s="1208"/>
      <c r="MHC40" s="1208"/>
      <c r="MHE40" s="1208"/>
      <c r="MHG40" s="1208"/>
      <c r="MHI40" s="1208"/>
      <c r="MHK40" s="1208"/>
      <c r="MHM40" s="1208"/>
      <c r="MHO40" s="1208"/>
      <c r="MHQ40" s="1208"/>
      <c r="MHS40" s="1208"/>
      <c r="MHU40" s="1208"/>
      <c r="MHW40" s="1208"/>
      <c r="MHY40" s="1208"/>
      <c r="MIA40" s="1208"/>
      <c r="MIC40" s="1208"/>
      <c r="MIE40" s="1208"/>
      <c r="MIG40" s="1208"/>
      <c r="MII40" s="1208"/>
      <c r="MIK40" s="1208"/>
      <c r="MIM40" s="1208"/>
      <c r="MIO40" s="1208"/>
      <c r="MIQ40" s="1208"/>
      <c r="MIS40" s="1208"/>
      <c r="MIU40" s="1208"/>
      <c r="MIW40" s="1208"/>
      <c r="MIY40" s="1208"/>
      <c r="MJA40" s="1208"/>
      <c r="MJC40" s="1208"/>
      <c r="MJE40" s="1208"/>
      <c r="MJG40" s="1208"/>
      <c r="MJI40" s="1208"/>
      <c r="MJK40" s="1208"/>
      <c r="MJM40" s="1208"/>
      <c r="MJO40" s="1208"/>
      <c r="MJQ40" s="1208"/>
      <c r="MJS40" s="1208"/>
      <c r="MJU40" s="1208"/>
      <c r="MJW40" s="1208"/>
      <c r="MJY40" s="1208"/>
      <c r="MKA40" s="1208"/>
      <c r="MKC40" s="1208"/>
      <c r="MKE40" s="1208"/>
      <c r="MKG40" s="1208"/>
      <c r="MKI40" s="1208"/>
      <c r="MKK40" s="1208"/>
      <c r="MKM40" s="1208"/>
      <c r="MKO40" s="1208"/>
      <c r="MKQ40" s="1208"/>
      <c r="MKS40" s="1208"/>
      <c r="MKU40" s="1208"/>
      <c r="MKW40" s="1208"/>
      <c r="MKY40" s="1208"/>
      <c r="MLA40" s="1208"/>
      <c r="MLC40" s="1208"/>
      <c r="MLE40" s="1208"/>
      <c r="MLG40" s="1208"/>
      <c r="MLI40" s="1208"/>
      <c r="MLK40" s="1208"/>
      <c r="MLM40" s="1208"/>
      <c r="MLO40" s="1208"/>
      <c r="MLQ40" s="1208"/>
      <c r="MLS40" s="1208"/>
      <c r="MLU40" s="1208"/>
      <c r="MLW40" s="1208"/>
      <c r="MLY40" s="1208"/>
      <c r="MMA40" s="1208"/>
      <c r="MMC40" s="1208"/>
      <c r="MME40" s="1208"/>
      <c r="MMG40" s="1208"/>
      <c r="MMI40" s="1208"/>
      <c r="MMK40" s="1208"/>
      <c r="MMM40" s="1208"/>
      <c r="MMO40" s="1208"/>
      <c r="MMQ40" s="1208"/>
      <c r="MMS40" s="1208"/>
      <c r="MMU40" s="1208"/>
      <c r="MMW40" s="1208"/>
      <c r="MMY40" s="1208"/>
      <c r="MNA40" s="1208"/>
      <c r="MNC40" s="1208"/>
      <c r="MNE40" s="1208"/>
      <c r="MNG40" s="1208"/>
      <c r="MNI40" s="1208"/>
      <c r="MNK40" s="1208"/>
      <c r="MNM40" s="1208"/>
      <c r="MNO40" s="1208"/>
      <c r="MNQ40" s="1208"/>
      <c r="MNS40" s="1208"/>
      <c r="MNU40" s="1208"/>
      <c r="MNW40" s="1208"/>
      <c r="MNY40" s="1208"/>
      <c r="MOA40" s="1208"/>
      <c r="MOC40" s="1208"/>
      <c r="MOE40" s="1208"/>
      <c r="MOG40" s="1208"/>
      <c r="MOI40" s="1208"/>
      <c r="MOK40" s="1208"/>
      <c r="MOM40" s="1208"/>
      <c r="MOO40" s="1208"/>
      <c r="MOQ40" s="1208"/>
      <c r="MOS40" s="1208"/>
      <c r="MOU40" s="1208"/>
      <c r="MOW40" s="1208"/>
      <c r="MOY40" s="1208"/>
      <c r="MPA40" s="1208"/>
      <c r="MPC40" s="1208"/>
      <c r="MPE40" s="1208"/>
      <c r="MPG40" s="1208"/>
      <c r="MPI40" s="1208"/>
      <c r="MPK40" s="1208"/>
      <c r="MPM40" s="1208"/>
      <c r="MPO40" s="1208"/>
      <c r="MPQ40" s="1208"/>
      <c r="MPS40" s="1208"/>
      <c r="MPU40" s="1208"/>
      <c r="MPW40" s="1208"/>
      <c r="MPY40" s="1208"/>
      <c r="MQA40" s="1208"/>
      <c r="MQC40" s="1208"/>
      <c r="MQE40" s="1208"/>
      <c r="MQG40" s="1208"/>
      <c r="MQI40" s="1208"/>
      <c r="MQK40" s="1208"/>
      <c r="MQM40" s="1208"/>
      <c r="MQO40" s="1208"/>
      <c r="MQQ40" s="1208"/>
      <c r="MQS40" s="1208"/>
      <c r="MQU40" s="1208"/>
      <c r="MQW40" s="1208"/>
      <c r="MQY40" s="1208"/>
      <c r="MRA40" s="1208"/>
      <c r="MRC40" s="1208"/>
      <c r="MRE40" s="1208"/>
      <c r="MRG40" s="1208"/>
      <c r="MRI40" s="1208"/>
      <c r="MRK40" s="1208"/>
      <c r="MRM40" s="1208"/>
      <c r="MRO40" s="1208"/>
      <c r="MRQ40" s="1208"/>
      <c r="MRS40" s="1208"/>
      <c r="MRU40" s="1208"/>
      <c r="MRW40" s="1208"/>
      <c r="MRY40" s="1208"/>
      <c r="MSA40" s="1208"/>
      <c r="MSC40" s="1208"/>
      <c r="MSE40" s="1208"/>
      <c r="MSG40" s="1208"/>
      <c r="MSI40" s="1208"/>
      <c r="MSK40" s="1208"/>
      <c r="MSM40" s="1208"/>
      <c r="MSO40" s="1208"/>
      <c r="MSQ40" s="1208"/>
      <c r="MSS40" s="1208"/>
      <c r="MSU40" s="1208"/>
      <c r="MSW40" s="1208"/>
      <c r="MSY40" s="1208"/>
      <c r="MTA40" s="1208"/>
      <c r="MTC40" s="1208"/>
      <c r="MTE40" s="1208"/>
      <c r="MTG40" s="1208"/>
      <c r="MTI40" s="1208"/>
      <c r="MTK40" s="1208"/>
      <c r="MTM40" s="1208"/>
      <c r="MTO40" s="1208"/>
      <c r="MTQ40" s="1208"/>
      <c r="MTS40" s="1208"/>
      <c r="MTU40" s="1208"/>
      <c r="MTW40" s="1208"/>
      <c r="MTY40" s="1208"/>
      <c r="MUA40" s="1208"/>
      <c r="MUC40" s="1208"/>
      <c r="MUE40" s="1208"/>
      <c r="MUG40" s="1208"/>
      <c r="MUI40" s="1208"/>
      <c r="MUK40" s="1208"/>
      <c r="MUM40" s="1208"/>
      <c r="MUO40" s="1208"/>
      <c r="MUQ40" s="1208"/>
      <c r="MUS40" s="1208"/>
      <c r="MUU40" s="1208"/>
      <c r="MUW40" s="1208"/>
      <c r="MUY40" s="1208"/>
      <c r="MVA40" s="1208"/>
      <c r="MVC40" s="1208"/>
      <c r="MVE40" s="1208"/>
      <c r="MVG40" s="1208"/>
      <c r="MVI40" s="1208"/>
      <c r="MVK40" s="1208"/>
      <c r="MVM40" s="1208"/>
      <c r="MVO40" s="1208"/>
      <c r="MVQ40" s="1208"/>
      <c r="MVS40" s="1208"/>
      <c r="MVU40" s="1208"/>
      <c r="MVW40" s="1208"/>
      <c r="MVY40" s="1208"/>
      <c r="MWA40" s="1208"/>
      <c r="MWC40" s="1208"/>
      <c r="MWE40" s="1208"/>
      <c r="MWG40" s="1208"/>
      <c r="MWI40" s="1208"/>
      <c r="MWK40" s="1208"/>
      <c r="MWM40" s="1208"/>
      <c r="MWO40" s="1208"/>
      <c r="MWQ40" s="1208"/>
      <c r="MWS40" s="1208"/>
      <c r="MWU40" s="1208"/>
      <c r="MWW40" s="1208"/>
      <c r="MWY40" s="1208"/>
      <c r="MXA40" s="1208"/>
      <c r="MXC40" s="1208"/>
      <c r="MXE40" s="1208"/>
      <c r="MXG40" s="1208"/>
      <c r="MXI40" s="1208"/>
      <c r="MXK40" s="1208"/>
      <c r="MXM40" s="1208"/>
      <c r="MXO40" s="1208"/>
      <c r="MXQ40" s="1208"/>
      <c r="MXS40" s="1208"/>
      <c r="MXU40" s="1208"/>
      <c r="MXW40" s="1208"/>
      <c r="MXY40" s="1208"/>
      <c r="MYA40" s="1208"/>
      <c r="MYC40" s="1208"/>
      <c r="MYE40" s="1208"/>
      <c r="MYG40" s="1208"/>
      <c r="MYI40" s="1208"/>
      <c r="MYK40" s="1208"/>
      <c r="MYM40" s="1208"/>
      <c r="MYO40" s="1208"/>
      <c r="MYQ40" s="1208"/>
      <c r="MYS40" s="1208"/>
      <c r="MYU40" s="1208"/>
      <c r="MYW40" s="1208"/>
      <c r="MYY40" s="1208"/>
      <c r="MZA40" s="1208"/>
      <c r="MZC40" s="1208"/>
      <c r="MZE40" s="1208"/>
      <c r="MZG40" s="1208"/>
      <c r="MZI40" s="1208"/>
      <c r="MZK40" s="1208"/>
      <c r="MZM40" s="1208"/>
      <c r="MZO40" s="1208"/>
      <c r="MZQ40" s="1208"/>
      <c r="MZS40" s="1208"/>
      <c r="MZU40" s="1208"/>
      <c r="MZW40" s="1208"/>
      <c r="MZY40" s="1208"/>
      <c r="NAA40" s="1208"/>
      <c r="NAC40" s="1208"/>
      <c r="NAE40" s="1208"/>
      <c r="NAG40" s="1208"/>
      <c r="NAI40" s="1208"/>
      <c r="NAK40" s="1208"/>
      <c r="NAM40" s="1208"/>
      <c r="NAO40" s="1208"/>
      <c r="NAQ40" s="1208"/>
      <c r="NAS40" s="1208"/>
      <c r="NAU40" s="1208"/>
      <c r="NAW40" s="1208"/>
      <c r="NAY40" s="1208"/>
      <c r="NBA40" s="1208"/>
      <c r="NBC40" s="1208"/>
      <c r="NBE40" s="1208"/>
      <c r="NBG40" s="1208"/>
      <c r="NBI40" s="1208"/>
      <c r="NBK40" s="1208"/>
      <c r="NBM40" s="1208"/>
      <c r="NBO40" s="1208"/>
      <c r="NBQ40" s="1208"/>
      <c r="NBS40" s="1208"/>
      <c r="NBU40" s="1208"/>
      <c r="NBW40" s="1208"/>
      <c r="NBY40" s="1208"/>
      <c r="NCA40" s="1208"/>
      <c r="NCC40" s="1208"/>
      <c r="NCE40" s="1208"/>
      <c r="NCG40" s="1208"/>
      <c r="NCI40" s="1208"/>
      <c r="NCK40" s="1208"/>
      <c r="NCM40" s="1208"/>
      <c r="NCO40" s="1208"/>
      <c r="NCQ40" s="1208"/>
      <c r="NCS40" s="1208"/>
      <c r="NCU40" s="1208"/>
      <c r="NCW40" s="1208"/>
      <c r="NCY40" s="1208"/>
      <c r="NDA40" s="1208"/>
      <c r="NDC40" s="1208"/>
      <c r="NDE40" s="1208"/>
      <c r="NDG40" s="1208"/>
      <c r="NDI40" s="1208"/>
      <c r="NDK40" s="1208"/>
      <c r="NDM40" s="1208"/>
      <c r="NDO40" s="1208"/>
      <c r="NDQ40" s="1208"/>
      <c r="NDS40" s="1208"/>
      <c r="NDU40" s="1208"/>
      <c r="NDW40" s="1208"/>
      <c r="NDY40" s="1208"/>
      <c r="NEA40" s="1208"/>
      <c r="NEC40" s="1208"/>
      <c r="NEE40" s="1208"/>
      <c r="NEG40" s="1208"/>
      <c r="NEI40" s="1208"/>
      <c r="NEK40" s="1208"/>
      <c r="NEM40" s="1208"/>
      <c r="NEO40" s="1208"/>
      <c r="NEQ40" s="1208"/>
      <c r="NES40" s="1208"/>
      <c r="NEU40" s="1208"/>
      <c r="NEW40" s="1208"/>
      <c r="NEY40" s="1208"/>
      <c r="NFA40" s="1208"/>
      <c r="NFC40" s="1208"/>
      <c r="NFE40" s="1208"/>
      <c r="NFG40" s="1208"/>
      <c r="NFI40" s="1208"/>
      <c r="NFK40" s="1208"/>
      <c r="NFM40" s="1208"/>
      <c r="NFO40" s="1208"/>
      <c r="NFQ40" s="1208"/>
      <c r="NFS40" s="1208"/>
      <c r="NFU40" s="1208"/>
      <c r="NFW40" s="1208"/>
      <c r="NFY40" s="1208"/>
      <c r="NGA40" s="1208"/>
      <c r="NGC40" s="1208"/>
      <c r="NGE40" s="1208"/>
      <c r="NGG40" s="1208"/>
      <c r="NGI40" s="1208"/>
      <c r="NGK40" s="1208"/>
      <c r="NGM40" s="1208"/>
      <c r="NGO40" s="1208"/>
      <c r="NGQ40" s="1208"/>
      <c r="NGS40" s="1208"/>
      <c r="NGU40" s="1208"/>
      <c r="NGW40" s="1208"/>
      <c r="NGY40" s="1208"/>
      <c r="NHA40" s="1208"/>
      <c r="NHC40" s="1208"/>
      <c r="NHE40" s="1208"/>
      <c r="NHG40" s="1208"/>
      <c r="NHI40" s="1208"/>
      <c r="NHK40" s="1208"/>
      <c r="NHM40" s="1208"/>
      <c r="NHO40" s="1208"/>
      <c r="NHQ40" s="1208"/>
      <c r="NHS40" s="1208"/>
      <c r="NHU40" s="1208"/>
      <c r="NHW40" s="1208"/>
      <c r="NHY40" s="1208"/>
      <c r="NIA40" s="1208"/>
      <c r="NIC40" s="1208"/>
      <c r="NIE40" s="1208"/>
      <c r="NIG40" s="1208"/>
      <c r="NII40" s="1208"/>
      <c r="NIK40" s="1208"/>
      <c r="NIM40" s="1208"/>
      <c r="NIO40" s="1208"/>
      <c r="NIQ40" s="1208"/>
      <c r="NIS40" s="1208"/>
      <c r="NIU40" s="1208"/>
      <c r="NIW40" s="1208"/>
      <c r="NIY40" s="1208"/>
      <c r="NJA40" s="1208"/>
      <c r="NJC40" s="1208"/>
      <c r="NJE40" s="1208"/>
      <c r="NJG40" s="1208"/>
      <c r="NJI40" s="1208"/>
      <c r="NJK40" s="1208"/>
      <c r="NJM40" s="1208"/>
      <c r="NJO40" s="1208"/>
      <c r="NJQ40" s="1208"/>
      <c r="NJS40" s="1208"/>
      <c r="NJU40" s="1208"/>
      <c r="NJW40" s="1208"/>
      <c r="NJY40" s="1208"/>
      <c r="NKA40" s="1208"/>
      <c r="NKC40" s="1208"/>
      <c r="NKE40" s="1208"/>
      <c r="NKG40" s="1208"/>
      <c r="NKI40" s="1208"/>
      <c r="NKK40" s="1208"/>
      <c r="NKM40" s="1208"/>
      <c r="NKO40" s="1208"/>
      <c r="NKQ40" s="1208"/>
      <c r="NKS40" s="1208"/>
      <c r="NKU40" s="1208"/>
      <c r="NKW40" s="1208"/>
      <c r="NKY40" s="1208"/>
      <c r="NLA40" s="1208"/>
      <c r="NLC40" s="1208"/>
      <c r="NLE40" s="1208"/>
      <c r="NLG40" s="1208"/>
      <c r="NLI40" s="1208"/>
      <c r="NLK40" s="1208"/>
      <c r="NLM40" s="1208"/>
      <c r="NLO40" s="1208"/>
      <c r="NLQ40" s="1208"/>
      <c r="NLS40" s="1208"/>
      <c r="NLU40" s="1208"/>
      <c r="NLW40" s="1208"/>
      <c r="NLY40" s="1208"/>
      <c r="NMA40" s="1208"/>
      <c r="NMC40" s="1208"/>
      <c r="NME40" s="1208"/>
      <c r="NMG40" s="1208"/>
      <c r="NMI40" s="1208"/>
      <c r="NMK40" s="1208"/>
      <c r="NMM40" s="1208"/>
      <c r="NMO40" s="1208"/>
      <c r="NMQ40" s="1208"/>
      <c r="NMS40" s="1208"/>
      <c r="NMU40" s="1208"/>
      <c r="NMW40" s="1208"/>
      <c r="NMY40" s="1208"/>
      <c r="NNA40" s="1208"/>
      <c r="NNC40" s="1208"/>
      <c r="NNE40" s="1208"/>
      <c r="NNG40" s="1208"/>
      <c r="NNI40" s="1208"/>
      <c r="NNK40" s="1208"/>
      <c r="NNM40" s="1208"/>
      <c r="NNO40" s="1208"/>
      <c r="NNQ40" s="1208"/>
      <c r="NNS40" s="1208"/>
      <c r="NNU40" s="1208"/>
      <c r="NNW40" s="1208"/>
      <c r="NNY40" s="1208"/>
      <c r="NOA40" s="1208"/>
      <c r="NOC40" s="1208"/>
      <c r="NOE40" s="1208"/>
      <c r="NOG40" s="1208"/>
      <c r="NOI40" s="1208"/>
      <c r="NOK40" s="1208"/>
      <c r="NOM40" s="1208"/>
      <c r="NOO40" s="1208"/>
      <c r="NOQ40" s="1208"/>
      <c r="NOS40" s="1208"/>
      <c r="NOU40" s="1208"/>
      <c r="NOW40" s="1208"/>
      <c r="NOY40" s="1208"/>
      <c r="NPA40" s="1208"/>
      <c r="NPC40" s="1208"/>
      <c r="NPE40" s="1208"/>
      <c r="NPG40" s="1208"/>
      <c r="NPI40" s="1208"/>
      <c r="NPK40" s="1208"/>
      <c r="NPM40" s="1208"/>
      <c r="NPO40" s="1208"/>
      <c r="NPQ40" s="1208"/>
      <c r="NPS40" s="1208"/>
      <c r="NPU40" s="1208"/>
      <c r="NPW40" s="1208"/>
      <c r="NPY40" s="1208"/>
      <c r="NQA40" s="1208"/>
      <c r="NQC40" s="1208"/>
      <c r="NQE40" s="1208"/>
      <c r="NQG40" s="1208"/>
      <c r="NQI40" s="1208"/>
      <c r="NQK40" s="1208"/>
      <c r="NQM40" s="1208"/>
      <c r="NQO40" s="1208"/>
      <c r="NQQ40" s="1208"/>
      <c r="NQS40" s="1208"/>
      <c r="NQU40" s="1208"/>
      <c r="NQW40" s="1208"/>
      <c r="NQY40" s="1208"/>
      <c r="NRA40" s="1208"/>
      <c r="NRC40" s="1208"/>
      <c r="NRE40" s="1208"/>
      <c r="NRG40" s="1208"/>
      <c r="NRI40" s="1208"/>
      <c r="NRK40" s="1208"/>
      <c r="NRM40" s="1208"/>
      <c r="NRO40" s="1208"/>
      <c r="NRQ40" s="1208"/>
      <c r="NRS40" s="1208"/>
      <c r="NRU40" s="1208"/>
      <c r="NRW40" s="1208"/>
      <c r="NRY40" s="1208"/>
      <c r="NSA40" s="1208"/>
      <c r="NSC40" s="1208"/>
      <c r="NSE40" s="1208"/>
      <c r="NSG40" s="1208"/>
      <c r="NSI40" s="1208"/>
      <c r="NSK40" s="1208"/>
      <c r="NSM40" s="1208"/>
      <c r="NSO40" s="1208"/>
      <c r="NSQ40" s="1208"/>
      <c r="NSS40" s="1208"/>
      <c r="NSU40" s="1208"/>
      <c r="NSW40" s="1208"/>
      <c r="NSY40" s="1208"/>
      <c r="NTA40" s="1208"/>
      <c r="NTC40" s="1208"/>
      <c r="NTE40" s="1208"/>
      <c r="NTG40" s="1208"/>
      <c r="NTI40" s="1208"/>
      <c r="NTK40" s="1208"/>
      <c r="NTM40" s="1208"/>
      <c r="NTO40" s="1208"/>
      <c r="NTQ40" s="1208"/>
      <c r="NTS40" s="1208"/>
      <c r="NTU40" s="1208"/>
      <c r="NTW40" s="1208"/>
      <c r="NTY40" s="1208"/>
      <c r="NUA40" s="1208"/>
      <c r="NUC40" s="1208"/>
      <c r="NUE40" s="1208"/>
      <c r="NUG40" s="1208"/>
      <c r="NUI40" s="1208"/>
      <c r="NUK40" s="1208"/>
      <c r="NUM40" s="1208"/>
      <c r="NUO40" s="1208"/>
      <c r="NUQ40" s="1208"/>
      <c r="NUS40" s="1208"/>
      <c r="NUU40" s="1208"/>
      <c r="NUW40" s="1208"/>
      <c r="NUY40" s="1208"/>
      <c r="NVA40" s="1208"/>
      <c r="NVC40" s="1208"/>
      <c r="NVE40" s="1208"/>
      <c r="NVG40" s="1208"/>
      <c r="NVI40" s="1208"/>
      <c r="NVK40" s="1208"/>
      <c r="NVM40" s="1208"/>
      <c r="NVO40" s="1208"/>
      <c r="NVQ40" s="1208"/>
      <c r="NVS40" s="1208"/>
      <c r="NVU40" s="1208"/>
      <c r="NVW40" s="1208"/>
      <c r="NVY40" s="1208"/>
      <c r="NWA40" s="1208"/>
      <c r="NWC40" s="1208"/>
      <c r="NWE40" s="1208"/>
      <c r="NWG40" s="1208"/>
      <c r="NWI40" s="1208"/>
      <c r="NWK40" s="1208"/>
      <c r="NWM40" s="1208"/>
      <c r="NWO40" s="1208"/>
      <c r="NWQ40" s="1208"/>
      <c r="NWS40" s="1208"/>
      <c r="NWU40" s="1208"/>
      <c r="NWW40" s="1208"/>
      <c r="NWY40" s="1208"/>
      <c r="NXA40" s="1208"/>
      <c r="NXC40" s="1208"/>
      <c r="NXE40" s="1208"/>
      <c r="NXG40" s="1208"/>
      <c r="NXI40" s="1208"/>
      <c r="NXK40" s="1208"/>
      <c r="NXM40" s="1208"/>
      <c r="NXO40" s="1208"/>
      <c r="NXQ40" s="1208"/>
      <c r="NXS40" s="1208"/>
      <c r="NXU40" s="1208"/>
      <c r="NXW40" s="1208"/>
      <c r="NXY40" s="1208"/>
      <c r="NYA40" s="1208"/>
      <c r="NYC40" s="1208"/>
      <c r="NYE40" s="1208"/>
      <c r="NYG40" s="1208"/>
      <c r="NYI40" s="1208"/>
      <c r="NYK40" s="1208"/>
      <c r="NYM40" s="1208"/>
      <c r="NYO40" s="1208"/>
      <c r="NYQ40" s="1208"/>
      <c r="NYS40" s="1208"/>
      <c r="NYU40" s="1208"/>
      <c r="NYW40" s="1208"/>
      <c r="NYY40" s="1208"/>
      <c r="NZA40" s="1208"/>
      <c r="NZC40" s="1208"/>
      <c r="NZE40" s="1208"/>
      <c r="NZG40" s="1208"/>
      <c r="NZI40" s="1208"/>
      <c r="NZK40" s="1208"/>
      <c r="NZM40" s="1208"/>
      <c r="NZO40" s="1208"/>
      <c r="NZQ40" s="1208"/>
      <c r="NZS40" s="1208"/>
      <c r="NZU40" s="1208"/>
      <c r="NZW40" s="1208"/>
      <c r="NZY40" s="1208"/>
      <c r="OAA40" s="1208"/>
      <c r="OAC40" s="1208"/>
      <c r="OAE40" s="1208"/>
      <c r="OAG40" s="1208"/>
      <c r="OAI40" s="1208"/>
      <c r="OAK40" s="1208"/>
      <c r="OAM40" s="1208"/>
      <c r="OAO40" s="1208"/>
      <c r="OAQ40" s="1208"/>
      <c r="OAS40" s="1208"/>
      <c r="OAU40" s="1208"/>
      <c r="OAW40" s="1208"/>
      <c r="OAY40" s="1208"/>
      <c r="OBA40" s="1208"/>
      <c r="OBC40" s="1208"/>
      <c r="OBE40" s="1208"/>
      <c r="OBG40" s="1208"/>
      <c r="OBI40" s="1208"/>
      <c r="OBK40" s="1208"/>
      <c r="OBM40" s="1208"/>
      <c r="OBO40" s="1208"/>
      <c r="OBQ40" s="1208"/>
      <c r="OBS40" s="1208"/>
      <c r="OBU40" s="1208"/>
      <c r="OBW40" s="1208"/>
      <c r="OBY40" s="1208"/>
      <c r="OCA40" s="1208"/>
      <c r="OCC40" s="1208"/>
      <c r="OCE40" s="1208"/>
      <c r="OCG40" s="1208"/>
      <c r="OCI40" s="1208"/>
      <c r="OCK40" s="1208"/>
      <c r="OCM40" s="1208"/>
      <c r="OCO40" s="1208"/>
      <c r="OCQ40" s="1208"/>
      <c r="OCS40" s="1208"/>
      <c r="OCU40" s="1208"/>
      <c r="OCW40" s="1208"/>
      <c r="OCY40" s="1208"/>
      <c r="ODA40" s="1208"/>
      <c r="ODC40" s="1208"/>
      <c r="ODE40" s="1208"/>
      <c r="ODG40" s="1208"/>
      <c r="ODI40" s="1208"/>
      <c r="ODK40" s="1208"/>
      <c r="ODM40" s="1208"/>
      <c r="ODO40" s="1208"/>
      <c r="ODQ40" s="1208"/>
      <c r="ODS40" s="1208"/>
      <c r="ODU40" s="1208"/>
      <c r="ODW40" s="1208"/>
      <c r="ODY40" s="1208"/>
      <c r="OEA40" s="1208"/>
      <c r="OEC40" s="1208"/>
      <c r="OEE40" s="1208"/>
      <c r="OEG40" s="1208"/>
      <c r="OEI40" s="1208"/>
      <c r="OEK40" s="1208"/>
      <c r="OEM40" s="1208"/>
      <c r="OEO40" s="1208"/>
      <c r="OEQ40" s="1208"/>
      <c r="OES40" s="1208"/>
      <c r="OEU40" s="1208"/>
      <c r="OEW40" s="1208"/>
      <c r="OEY40" s="1208"/>
      <c r="OFA40" s="1208"/>
      <c r="OFC40" s="1208"/>
      <c r="OFE40" s="1208"/>
      <c r="OFG40" s="1208"/>
      <c r="OFI40" s="1208"/>
      <c r="OFK40" s="1208"/>
      <c r="OFM40" s="1208"/>
      <c r="OFO40" s="1208"/>
      <c r="OFQ40" s="1208"/>
      <c r="OFS40" s="1208"/>
      <c r="OFU40" s="1208"/>
      <c r="OFW40" s="1208"/>
      <c r="OFY40" s="1208"/>
      <c r="OGA40" s="1208"/>
      <c r="OGC40" s="1208"/>
      <c r="OGE40" s="1208"/>
      <c r="OGG40" s="1208"/>
      <c r="OGI40" s="1208"/>
      <c r="OGK40" s="1208"/>
      <c r="OGM40" s="1208"/>
      <c r="OGO40" s="1208"/>
      <c r="OGQ40" s="1208"/>
      <c r="OGS40" s="1208"/>
      <c r="OGU40" s="1208"/>
      <c r="OGW40" s="1208"/>
      <c r="OGY40" s="1208"/>
      <c r="OHA40" s="1208"/>
      <c r="OHC40" s="1208"/>
      <c r="OHE40" s="1208"/>
      <c r="OHG40" s="1208"/>
      <c r="OHI40" s="1208"/>
      <c r="OHK40" s="1208"/>
      <c r="OHM40" s="1208"/>
      <c r="OHO40" s="1208"/>
      <c r="OHQ40" s="1208"/>
      <c r="OHS40" s="1208"/>
      <c r="OHU40" s="1208"/>
      <c r="OHW40" s="1208"/>
      <c r="OHY40" s="1208"/>
      <c r="OIA40" s="1208"/>
      <c r="OIC40" s="1208"/>
      <c r="OIE40" s="1208"/>
      <c r="OIG40" s="1208"/>
      <c r="OII40" s="1208"/>
      <c r="OIK40" s="1208"/>
      <c r="OIM40" s="1208"/>
      <c r="OIO40" s="1208"/>
      <c r="OIQ40" s="1208"/>
      <c r="OIS40" s="1208"/>
      <c r="OIU40" s="1208"/>
      <c r="OIW40" s="1208"/>
      <c r="OIY40" s="1208"/>
      <c r="OJA40" s="1208"/>
      <c r="OJC40" s="1208"/>
      <c r="OJE40" s="1208"/>
      <c r="OJG40" s="1208"/>
      <c r="OJI40" s="1208"/>
      <c r="OJK40" s="1208"/>
      <c r="OJM40" s="1208"/>
      <c r="OJO40" s="1208"/>
      <c r="OJQ40" s="1208"/>
      <c r="OJS40" s="1208"/>
      <c r="OJU40" s="1208"/>
      <c r="OJW40" s="1208"/>
      <c r="OJY40" s="1208"/>
      <c r="OKA40" s="1208"/>
      <c r="OKC40" s="1208"/>
      <c r="OKE40" s="1208"/>
      <c r="OKG40" s="1208"/>
      <c r="OKI40" s="1208"/>
      <c r="OKK40" s="1208"/>
      <c r="OKM40" s="1208"/>
      <c r="OKO40" s="1208"/>
      <c r="OKQ40" s="1208"/>
      <c r="OKS40" s="1208"/>
      <c r="OKU40" s="1208"/>
      <c r="OKW40" s="1208"/>
      <c r="OKY40" s="1208"/>
      <c r="OLA40" s="1208"/>
      <c r="OLC40" s="1208"/>
      <c r="OLE40" s="1208"/>
      <c r="OLG40" s="1208"/>
      <c r="OLI40" s="1208"/>
      <c r="OLK40" s="1208"/>
      <c r="OLM40" s="1208"/>
      <c r="OLO40" s="1208"/>
      <c r="OLQ40" s="1208"/>
      <c r="OLS40" s="1208"/>
      <c r="OLU40" s="1208"/>
      <c r="OLW40" s="1208"/>
      <c r="OLY40" s="1208"/>
      <c r="OMA40" s="1208"/>
      <c r="OMC40" s="1208"/>
      <c r="OME40" s="1208"/>
      <c r="OMG40" s="1208"/>
      <c r="OMI40" s="1208"/>
      <c r="OMK40" s="1208"/>
      <c r="OMM40" s="1208"/>
      <c r="OMO40" s="1208"/>
      <c r="OMQ40" s="1208"/>
      <c r="OMS40" s="1208"/>
      <c r="OMU40" s="1208"/>
      <c r="OMW40" s="1208"/>
      <c r="OMY40" s="1208"/>
      <c r="ONA40" s="1208"/>
      <c r="ONC40" s="1208"/>
      <c r="ONE40" s="1208"/>
      <c r="ONG40" s="1208"/>
      <c r="ONI40" s="1208"/>
      <c r="ONK40" s="1208"/>
      <c r="ONM40" s="1208"/>
      <c r="ONO40" s="1208"/>
      <c r="ONQ40" s="1208"/>
      <c r="ONS40" s="1208"/>
      <c r="ONU40" s="1208"/>
      <c r="ONW40" s="1208"/>
      <c r="ONY40" s="1208"/>
      <c r="OOA40" s="1208"/>
      <c r="OOC40" s="1208"/>
      <c r="OOE40" s="1208"/>
      <c r="OOG40" s="1208"/>
      <c r="OOI40" s="1208"/>
      <c r="OOK40" s="1208"/>
      <c r="OOM40" s="1208"/>
      <c r="OOO40" s="1208"/>
      <c r="OOQ40" s="1208"/>
      <c r="OOS40" s="1208"/>
      <c r="OOU40" s="1208"/>
      <c r="OOW40" s="1208"/>
      <c r="OOY40" s="1208"/>
      <c r="OPA40" s="1208"/>
      <c r="OPC40" s="1208"/>
      <c r="OPE40" s="1208"/>
      <c r="OPG40" s="1208"/>
      <c r="OPI40" s="1208"/>
      <c r="OPK40" s="1208"/>
      <c r="OPM40" s="1208"/>
      <c r="OPO40" s="1208"/>
      <c r="OPQ40" s="1208"/>
      <c r="OPS40" s="1208"/>
      <c r="OPU40" s="1208"/>
      <c r="OPW40" s="1208"/>
      <c r="OPY40" s="1208"/>
      <c r="OQA40" s="1208"/>
      <c r="OQC40" s="1208"/>
      <c r="OQE40" s="1208"/>
      <c r="OQG40" s="1208"/>
      <c r="OQI40" s="1208"/>
      <c r="OQK40" s="1208"/>
      <c r="OQM40" s="1208"/>
      <c r="OQO40" s="1208"/>
      <c r="OQQ40" s="1208"/>
      <c r="OQS40" s="1208"/>
      <c r="OQU40" s="1208"/>
      <c r="OQW40" s="1208"/>
      <c r="OQY40" s="1208"/>
      <c r="ORA40" s="1208"/>
      <c r="ORC40" s="1208"/>
      <c r="ORE40" s="1208"/>
      <c r="ORG40" s="1208"/>
      <c r="ORI40" s="1208"/>
      <c r="ORK40" s="1208"/>
      <c r="ORM40" s="1208"/>
      <c r="ORO40" s="1208"/>
      <c r="ORQ40" s="1208"/>
      <c r="ORS40" s="1208"/>
      <c r="ORU40" s="1208"/>
      <c r="ORW40" s="1208"/>
      <c r="ORY40" s="1208"/>
      <c r="OSA40" s="1208"/>
      <c r="OSC40" s="1208"/>
      <c r="OSE40" s="1208"/>
      <c r="OSG40" s="1208"/>
      <c r="OSI40" s="1208"/>
      <c r="OSK40" s="1208"/>
      <c r="OSM40" s="1208"/>
      <c r="OSO40" s="1208"/>
      <c r="OSQ40" s="1208"/>
      <c r="OSS40" s="1208"/>
      <c r="OSU40" s="1208"/>
      <c r="OSW40" s="1208"/>
      <c r="OSY40" s="1208"/>
      <c r="OTA40" s="1208"/>
      <c r="OTC40" s="1208"/>
      <c r="OTE40" s="1208"/>
      <c r="OTG40" s="1208"/>
      <c r="OTI40" s="1208"/>
      <c r="OTK40" s="1208"/>
      <c r="OTM40" s="1208"/>
      <c r="OTO40" s="1208"/>
      <c r="OTQ40" s="1208"/>
      <c r="OTS40" s="1208"/>
      <c r="OTU40" s="1208"/>
      <c r="OTW40" s="1208"/>
      <c r="OTY40" s="1208"/>
      <c r="OUA40" s="1208"/>
      <c r="OUC40" s="1208"/>
      <c r="OUE40" s="1208"/>
      <c r="OUG40" s="1208"/>
      <c r="OUI40" s="1208"/>
      <c r="OUK40" s="1208"/>
      <c r="OUM40" s="1208"/>
      <c r="OUO40" s="1208"/>
      <c r="OUQ40" s="1208"/>
      <c r="OUS40" s="1208"/>
      <c r="OUU40" s="1208"/>
      <c r="OUW40" s="1208"/>
      <c r="OUY40" s="1208"/>
      <c r="OVA40" s="1208"/>
      <c r="OVC40" s="1208"/>
      <c r="OVE40" s="1208"/>
      <c r="OVG40" s="1208"/>
      <c r="OVI40" s="1208"/>
      <c r="OVK40" s="1208"/>
      <c r="OVM40" s="1208"/>
      <c r="OVO40" s="1208"/>
      <c r="OVQ40" s="1208"/>
      <c r="OVS40" s="1208"/>
      <c r="OVU40" s="1208"/>
      <c r="OVW40" s="1208"/>
      <c r="OVY40" s="1208"/>
      <c r="OWA40" s="1208"/>
      <c r="OWC40" s="1208"/>
      <c r="OWE40" s="1208"/>
      <c r="OWG40" s="1208"/>
      <c r="OWI40" s="1208"/>
      <c r="OWK40" s="1208"/>
      <c r="OWM40" s="1208"/>
      <c r="OWO40" s="1208"/>
      <c r="OWQ40" s="1208"/>
      <c r="OWS40" s="1208"/>
      <c r="OWU40" s="1208"/>
      <c r="OWW40" s="1208"/>
      <c r="OWY40" s="1208"/>
      <c r="OXA40" s="1208"/>
      <c r="OXC40" s="1208"/>
      <c r="OXE40" s="1208"/>
      <c r="OXG40" s="1208"/>
      <c r="OXI40" s="1208"/>
      <c r="OXK40" s="1208"/>
      <c r="OXM40" s="1208"/>
      <c r="OXO40" s="1208"/>
      <c r="OXQ40" s="1208"/>
      <c r="OXS40" s="1208"/>
      <c r="OXU40" s="1208"/>
      <c r="OXW40" s="1208"/>
      <c r="OXY40" s="1208"/>
      <c r="OYA40" s="1208"/>
      <c r="OYC40" s="1208"/>
      <c r="OYE40" s="1208"/>
      <c r="OYG40" s="1208"/>
      <c r="OYI40" s="1208"/>
      <c r="OYK40" s="1208"/>
      <c r="OYM40" s="1208"/>
      <c r="OYO40" s="1208"/>
      <c r="OYQ40" s="1208"/>
      <c r="OYS40" s="1208"/>
      <c r="OYU40" s="1208"/>
      <c r="OYW40" s="1208"/>
      <c r="OYY40" s="1208"/>
      <c r="OZA40" s="1208"/>
      <c r="OZC40" s="1208"/>
      <c r="OZE40" s="1208"/>
      <c r="OZG40" s="1208"/>
      <c r="OZI40" s="1208"/>
      <c r="OZK40" s="1208"/>
      <c r="OZM40" s="1208"/>
      <c r="OZO40" s="1208"/>
      <c r="OZQ40" s="1208"/>
      <c r="OZS40" s="1208"/>
      <c r="OZU40" s="1208"/>
      <c r="OZW40" s="1208"/>
      <c r="OZY40" s="1208"/>
      <c r="PAA40" s="1208"/>
      <c r="PAC40" s="1208"/>
      <c r="PAE40" s="1208"/>
      <c r="PAG40" s="1208"/>
      <c r="PAI40" s="1208"/>
      <c r="PAK40" s="1208"/>
      <c r="PAM40" s="1208"/>
      <c r="PAO40" s="1208"/>
      <c r="PAQ40" s="1208"/>
      <c r="PAS40" s="1208"/>
      <c r="PAU40" s="1208"/>
      <c r="PAW40" s="1208"/>
      <c r="PAY40" s="1208"/>
      <c r="PBA40" s="1208"/>
      <c r="PBC40" s="1208"/>
      <c r="PBE40" s="1208"/>
      <c r="PBG40" s="1208"/>
      <c r="PBI40" s="1208"/>
      <c r="PBK40" s="1208"/>
      <c r="PBM40" s="1208"/>
      <c r="PBO40" s="1208"/>
      <c r="PBQ40" s="1208"/>
      <c r="PBS40" s="1208"/>
      <c r="PBU40" s="1208"/>
      <c r="PBW40" s="1208"/>
      <c r="PBY40" s="1208"/>
      <c r="PCA40" s="1208"/>
      <c r="PCC40" s="1208"/>
      <c r="PCE40" s="1208"/>
      <c r="PCG40" s="1208"/>
      <c r="PCI40" s="1208"/>
      <c r="PCK40" s="1208"/>
      <c r="PCM40" s="1208"/>
      <c r="PCO40" s="1208"/>
      <c r="PCQ40" s="1208"/>
      <c r="PCS40" s="1208"/>
      <c r="PCU40" s="1208"/>
      <c r="PCW40" s="1208"/>
      <c r="PCY40" s="1208"/>
      <c r="PDA40" s="1208"/>
      <c r="PDC40" s="1208"/>
      <c r="PDE40" s="1208"/>
      <c r="PDG40" s="1208"/>
      <c r="PDI40" s="1208"/>
      <c r="PDK40" s="1208"/>
      <c r="PDM40" s="1208"/>
      <c r="PDO40" s="1208"/>
      <c r="PDQ40" s="1208"/>
      <c r="PDS40" s="1208"/>
      <c r="PDU40" s="1208"/>
      <c r="PDW40" s="1208"/>
      <c r="PDY40" s="1208"/>
      <c r="PEA40" s="1208"/>
      <c r="PEC40" s="1208"/>
      <c r="PEE40" s="1208"/>
      <c r="PEG40" s="1208"/>
      <c r="PEI40" s="1208"/>
      <c r="PEK40" s="1208"/>
      <c r="PEM40" s="1208"/>
      <c r="PEO40" s="1208"/>
      <c r="PEQ40" s="1208"/>
      <c r="PES40" s="1208"/>
      <c r="PEU40" s="1208"/>
      <c r="PEW40" s="1208"/>
      <c r="PEY40" s="1208"/>
      <c r="PFA40" s="1208"/>
      <c r="PFC40" s="1208"/>
      <c r="PFE40" s="1208"/>
      <c r="PFG40" s="1208"/>
      <c r="PFI40" s="1208"/>
      <c r="PFK40" s="1208"/>
      <c r="PFM40" s="1208"/>
      <c r="PFO40" s="1208"/>
      <c r="PFQ40" s="1208"/>
      <c r="PFS40" s="1208"/>
      <c r="PFU40" s="1208"/>
      <c r="PFW40" s="1208"/>
      <c r="PFY40" s="1208"/>
      <c r="PGA40" s="1208"/>
      <c r="PGC40" s="1208"/>
      <c r="PGE40" s="1208"/>
      <c r="PGG40" s="1208"/>
      <c r="PGI40" s="1208"/>
      <c r="PGK40" s="1208"/>
      <c r="PGM40" s="1208"/>
      <c r="PGO40" s="1208"/>
      <c r="PGQ40" s="1208"/>
      <c r="PGS40" s="1208"/>
      <c r="PGU40" s="1208"/>
      <c r="PGW40" s="1208"/>
      <c r="PGY40" s="1208"/>
      <c r="PHA40" s="1208"/>
      <c r="PHC40" s="1208"/>
      <c r="PHE40" s="1208"/>
      <c r="PHG40" s="1208"/>
      <c r="PHI40" s="1208"/>
      <c r="PHK40" s="1208"/>
      <c r="PHM40" s="1208"/>
      <c r="PHO40" s="1208"/>
      <c r="PHQ40" s="1208"/>
      <c r="PHS40" s="1208"/>
      <c r="PHU40" s="1208"/>
      <c r="PHW40" s="1208"/>
      <c r="PHY40" s="1208"/>
      <c r="PIA40" s="1208"/>
      <c r="PIC40" s="1208"/>
      <c r="PIE40" s="1208"/>
      <c r="PIG40" s="1208"/>
      <c r="PII40" s="1208"/>
      <c r="PIK40" s="1208"/>
      <c r="PIM40" s="1208"/>
      <c r="PIO40" s="1208"/>
      <c r="PIQ40" s="1208"/>
      <c r="PIS40" s="1208"/>
      <c r="PIU40" s="1208"/>
      <c r="PIW40" s="1208"/>
      <c r="PIY40" s="1208"/>
      <c r="PJA40" s="1208"/>
      <c r="PJC40" s="1208"/>
      <c r="PJE40" s="1208"/>
      <c r="PJG40" s="1208"/>
      <c r="PJI40" s="1208"/>
      <c r="PJK40" s="1208"/>
      <c r="PJM40" s="1208"/>
      <c r="PJO40" s="1208"/>
      <c r="PJQ40" s="1208"/>
      <c r="PJS40" s="1208"/>
      <c r="PJU40" s="1208"/>
      <c r="PJW40" s="1208"/>
      <c r="PJY40" s="1208"/>
      <c r="PKA40" s="1208"/>
      <c r="PKC40" s="1208"/>
      <c r="PKE40" s="1208"/>
      <c r="PKG40" s="1208"/>
      <c r="PKI40" s="1208"/>
      <c r="PKK40" s="1208"/>
      <c r="PKM40" s="1208"/>
      <c r="PKO40" s="1208"/>
      <c r="PKQ40" s="1208"/>
      <c r="PKS40" s="1208"/>
      <c r="PKU40" s="1208"/>
      <c r="PKW40" s="1208"/>
      <c r="PKY40" s="1208"/>
      <c r="PLA40" s="1208"/>
      <c r="PLC40" s="1208"/>
      <c r="PLE40" s="1208"/>
      <c r="PLG40" s="1208"/>
      <c r="PLI40" s="1208"/>
      <c r="PLK40" s="1208"/>
      <c r="PLM40" s="1208"/>
      <c r="PLO40" s="1208"/>
      <c r="PLQ40" s="1208"/>
      <c r="PLS40" s="1208"/>
      <c r="PLU40" s="1208"/>
      <c r="PLW40" s="1208"/>
      <c r="PLY40" s="1208"/>
      <c r="PMA40" s="1208"/>
      <c r="PMC40" s="1208"/>
      <c r="PME40" s="1208"/>
      <c r="PMG40" s="1208"/>
      <c r="PMI40" s="1208"/>
      <c r="PMK40" s="1208"/>
      <c r="PMM40" s="1208"/>
      <c r="PMO40" s="1208"/>
      <c r="PMQ40" s="1208"/>
      <c r="PMS40" s="1208"/>
      <c r="PMU40" s="1208"/>
      <c r="PMW40" s="1208"/>
      <c r="PMY40" s="1208"/>
      <c r="PNA40" s="1208"/>
      <c r="PNC40" s="1208"/>
      <c r="PNE40" s="1208"/>
      <c r="PNG40" s="1208"/>
      <c r="PNI40" s="1208"/>
      <c r="PNK40" s="1208"/>
      <c r="PNM40" s="1208"/>
      <c r="PNO40" s="1208"/>
      <c r="PNQ40" s="1208"/>
      <c r="PNS40" s="1208"/>
      <c r="PNU40" s="1208"/>
      <c r="PNW40" s="1208"/>
      <c r="PNY40" s="1208"/>
      <c r="POA40" s="1208"/>
      <c r="POC40" s="1208"/>
      <c r="POE40" s="1208"/>
      <c r="POG40" s="1208"/>
      <c r="POI40" s="1208"/>
      <c r="POK40" s="1208"/>
      <c r="POM40" s="1208"/>
      <c r="POO40" s="1208"/>
      <c r="POQ40" s="1208"/>
      <c r="POS40" s="1208"/>
      <c r="POU40" s="1208"/>
      <c r="POW40" s="1208"/>
      <c r="POY40" s="1208"/>
      <c r="PPA40" s="1208"/>
      <c r="PPC40" s="1208"/>
      <c r="PPE40" s="1208"/>
      <c r="PPG40" s="1208"/>
      <c r="PPI40" s="1208"/>
      <c r="PPK40" s="1208"/>
      <c r="PPM40" s="1208"/>
      <c r="PPO40" s="1208"/>
      <c r="PPQ40" s="1208"/>
      <c r="PPS40" s="1208"/>
      <c r="PPU40" s="1208"/>
      <c r="PPW40" s="1208"/>
      <c r="PPY40" s="1208"/>
      <c r="PQA40" s="1208"/>
      <c r="PQC40" s="1208"/>
      <c r="PQE40" s="1208"/>
      <c r="PQG40" s="1208"/>
      <c r="PQI40" s="1208"/>
      <c r="PQK40" s="1208"/>
      <c r="PQM40" s="1208"/>
      <c r="PQO40" s="1208"/>
      <c r="PQQ40" s="1208"/>
      <c r="PQS40" s="1208"/>
      <c r="PQU40" s="1208"/>
      <c r="PQW40" s="1208"/>
      <c r="PQY40" s="1208"/>
      <c r="PRA40" s="1208"/>
      <c r="PRC40" s="1208"/>
      <c r="PRE40" s="1208"/>
      <c r="PRG40" s="1208"/>
      <c r="PRI40" s="1208"/>
      <c r="PRK40" s="1208"/>
      <c r="PRM40" s="1208"/>
      <c r="PRO40" s="1208"/>
      <c r="PRQ40" s="1208"/>
      <c r="PRS40" s="1208"/>
      <c r="PRU40" s="1208"/>
      <c r="PRW40" s="1208"/>
      <c r="PRY40" s="1208"/>
      <c r="PSA40" s="1208"/>
      <c r="PSC40" s="1208"/>
      <c r="PSE40" s="1208"/>
      <c r="PSG40" s="1208"/>
      <c r="PSI40" s="1208"/>
      <c r="PSK40" s="1208"/>
      <c r="PSM40" s="1208"/>
      <c r="PSO40" s="1208"/>
      <c r="PSQ40" s="1208"/>
      <c r="PSS40" s="1208"/>
      <c r="PSU40" s="1208"/>
      <c r="PSW40" s="1208"/>
      <c r="PSY40" s="1208"/>
      <c r="PTA40" s="1208"/>
      <c r="PTC40" s="1208"/>
      <c r="PTE40" s="1208"/>
      <c r="PTG40" s="1208"/>
      <c r="PTI40" s="1208"/>
      <c r="PTK40" s="1208"/>
      <c r="PTM40" s="1208"/>
      <c r="PTO40" s="1208"/>
      <c r="PTQ40" s="1208"/>
      <c r="PTS40" s="1208"/>
      <c r="PTU40" s="1208"/>
      <c r="PTW40" s="1208"/>
      <c r="PTY40" s="1208"/>
      <c r="PUA40" s="1208"/>
      <c r="PUC40" s="1208"/>
      <c r="PUE40" s="1208"/>
      <c r="PUG40" s="1208"/>
      <c r="PUI40" s="1208"/>
      <c r="PUK40" s="1208"/>
      <c r="PUM40" s="1208"/>
      <c r="PUO40" s="1208"/>
      <c r="PUQ40" s="1208"/>
      <c r="PUS40" s="1208"/>
      <c r="PUU40" s="1208"/>
      <c r="PUW40" s="1208"/>
      <c r="PUY40" s="1208"/>
      <c r="PVA40" s="1208"/>
      <c r="PVC40" s="1208"/>
      <c r="PVE40" s="1208"/>
      <c r="PVG40" s="1208"/>
      <c r="PVI40" s="1208"/>
      <c r="PVK40" s="1208"/>
      <c r="PVM40" s="1208"/>
      <c r="PVO40" s="1208"/>
      <c r="PVQ40" s="1208"/>
      <c r="PVS40" s="1208"/>
      <c r="PVU40" s="1208"/>
      <c r="PVW40" s="1208"/>
      <c r="PVY40" s="1208"/>
      <c r="PWA40" s="1208"/>
      <c r="PWC40" s="1208"/>
      <c r="PWE40" s="1208"/>
      <c r="PWG40" s="1208"/>
      <c r="PWI40" s="1208"/>
      <c r="PWK40" s="1208"/>
      <c r="PWM40" s="1208"/>
      <c r="PWO40" s="1208"/>
      <c r="PWQ40" s="1208"/>
      <c r="PWS40" s="1208"/>
      <c r="PWU40" s="1208"/>
      <c r="PWW40" s="1208"/>
      <c r="PWY40" s="1208"/>
      <c r="PXA40" s="1208"/>
      <c r="PXC40" s="1208"/>
      <c r="PXE40" s="1208"/>
      <c r="PXG40" s="1208"/>
      <c r="PXI40" s="1208"/>
      <c r="PXK40" s="1208"/>
      <c r="PXM40" s="1208"/>
      <c r="PXO40" s="1208"/>
      <c r="PXQ40" s="1208"/>
      <c r="PXS40" s="1208"/>
      <c r="PXU40" s="1208"/>
      <c r="PXW40" s="1208"/>
      <c r="PXY40" s="1208"/>
      <c r="PYA40" s="1208"/>
      <c r="PYC40" s="1208"/>
      <c r="PYE40" s="1208"/>
      <c r="PYG40" s="1208"/>
      <c r="PYI40" s="1208"/>
      <c r="PYK40" s="1208"/>
      <c r="PYM40" s="1208"/>
      <c r="PYO40" s="1208"/>
      <c r="PYQ40" s="1208"/>
      <c r="PYS40" s="1208"/>
      <c r="PYU40" s="1208"/>
      <c r="PYW40" s="1208"/>
      <c r="PYY40" s="1208"/>
      <c r="PZA40" s="1208"/>
      <c r="PZC40" s="1208"/>
      <c r="PZE40" s="1208"/>
      <c r="PZG40" s="1208"/>
      <c r="PZI40" s="1208"/>
      <c r="PZK40" s="1208"/>
      <c r="PZM40" s="1208"/>
      <c r="PZO40" s="1208"/>
      <c r="PZQ40" s="1208"/>
      <c r="PZS40" s="1208"/>
      <c r="PZU40" s="1208"/>
      <c r="PZW40" s="1208"/>
      <c r="PZY40" s="1208"/>
      <c r="QAA40" s="1208"/>
      <c r="QAC40" s="1208"/>
      <c r="QAE40" s="1208"/>
      <c r="QAG40" s="1208"/>
      <c r="QAI40" s="1208"/>
      <c r="QAK40" s="1208"/>
      <c r="QAM40" s="1208"/>
      <c r="QAO40" s="1208"/>
      <c r="QAQ40" s="1208"/>
      <c r="QAS40" s="1208"/>
      <c r="QAU40" s="1208"/>
      <c r="QAW40" s="1208"/>
      <c r="QAY40" s="1208"/>
      <c r="QBA40" s="1208"/>
      <c r="QBC40" s="1208"/>
      <c r="QBE40" s="1208"/>
      <c r="QBG40" s="1208"/>
      <c r="QBI40" s="1208"/>
      <c r="QBK40" s="1208"/>
      <c r="QBM40" s="1208"/>
      <c r="QBO40" s="1208"/>
      <c r="QBQ40" s="1208"/>
      <c r="QBS40" s="1208"/>
      <c r="QBU40" s="1208"/>
      <c r="QBW40" s="1208"/>
      <c r="QBY40" s="1208"/>
      <c r="QCA40" s="1208"/>
      <c r="QCC40" s="1208"/>
      <c r="QCE40" s="1208"/>
      <c r="QCG40" s="1208"/>
      <c r="QCI40" s="1208"/>
      <c r="QCK40" s="1208"/>
      <c r="QCM40" s="1208"/>
      <c r="QCO40" s="1208"/>
      <c r="QCQ40" s="1208"/>
      <c r="QCS40" s="1208"/>
      <c r="QCU40" s="1208"/>
      <c r="QCW40" s="1208"/>
      <c r="QCY40" s="1208"/>
      <c r="QDA40" s="1208"/>
      <c r="QDC40" s="1208"/>
      <c r="QDE40" s="1208"/>
      <c r="QDG40" s="1208"/>
      <c r="QDI40" s="1208"/>
      <c r="QDK40" s="1208"/>
      <c r="QDM40" s="1208"/>
      <c r="QDO40" s="1208"/>
      <c r="QDQ40" s="1208"/>
      <c r="QDS40" s="1208"/>
      <c r="QDU40" s="1208"/>
      <c r="QDW40" s="1208"/>
      <c r="QDY40" s="1208"/>
      <c r="QEA40" s="1208"/>
      <c r="QEC40" s="1208"/>
      <c r="QEE40" s="1208"/>
      <c r="QEG40" s="1208"/>
      <c r="QEI40" s="1208"/>
      <c r="QEK40" s="1208"/>
      <c r="QEM40" s="1208"/>
      <c r="QEO40" s="1208"/>
      <c r="QEQ40" s="1208"/>
      <c r="QES40" s="1208"/>
      <c r="QEU40" s="1208"/>
      <c r="QEW40" s="1208"/>
      <c r="QEY40" s="1208"/>
      <c r="QFA40" s="1208"/>
      <c r="QFC40" s="1208"/>
      <c r="QFE40" s="1208"/>
      <c r="QFG40" s="1208"/>
      <c r="QFI40" s="1208"/>
      <c r="QFK40" s="1208"/>
      <c r="QFM40" s="1208"/>
      <c r="QFO40" s="1208"/>
      <c r="QFQ40" s="1208"/>
      <c r="QFS40" s="1208"/>
      <c r="QFU40" s="1208"/>
      <c r="QFW40" s="1208"/>
      <c r="QFY40" s="1208"/>
      <c r="QGA40" s="1208"/>
      <c r="QGC40" s="1208"/>
      <c r="QGE40" s="1208"/>
      <c r="QGG40" s="1208"/>
      <c r="QGI40" s="1208"/>
      <c r="QGK40" s="1208"/>
      <c r="QGM40" s="1208"/>
      <c r="QGO40" s="1208"/>
      <c r="QGQ40" s="1208"/>
      <c r="QGS40" s="1208"/>
      <c r="QGU40" s="1208"/>
      <c r="QGW40" s="1208"/>
      <c r="QGY40" s="1208"/>
      <c r="QHA40" s="1208"/>
      <c r="QHC40" s="1208"/>
      <c r="QHE40" s="1208"/>
      <c r="QHG40" s="1208"/>
      <c r="QHI40" s="1208"/>
      <c r="QHK40" s="1208"/>
      <c r="QHM40" s="1208"/>
      <c r="QHO40" s="1208"/>
      <c r="QHQ40" s="1208"/>
      <c r="QHS40" s="1208"/>
      <c r="QHU40" s="1208"/>
      <c r="QHW40" s="1208"/>
      <c r="QHY40" s="1208"/>
      <c r="QIA40" s="1208"/>
      <c r="QIC40" s="1208"/>
      <c r="QIE40" s="1208"/>
      <c r="QIG40" s="1208"/>
      <c r="QII40" s="1208"/>
      <c r="QIK40" s="1208"/>
      <c r="QIM40" s="1208"/>
      <c r="QIO40" s="1208"/>
      <c r="QIQ40" s="1208"/>
      <c r="QIS40" s="1208"/>
      <c r="QIU40" s="1208"/>
      <c r="QIW40" s="1208"/>
      <c r="QIY40" s="1208"/>
      <c r="QJA40" s="1208"/>
      <c r="QJC40" s="1208"/>
      <c r="QJE40" s="1208"/>
      <c r="QJG40" s="1208"/>
      <c r="QJI40" s="1208"/>
      <c r="QJK40" s="1208"/>
      <c r="QJM40" s="1208"/>
      <c r="QJO40" s="1208"/>
      <c r="QJQ40" s="1208"/>
      <c r="QJS40" s="1208"/>
      <c r="QJU40" s="1208"/>
      <c r="QJW40" s="1208"/>
      <c r="QJY40" s="1208"/>
      <c r="QKA40" s="1208"/>
      <c r="QKC40" s="1208"/>
      <c r="QKE40" s="1208"/>
      <c r="QKG40" s="1208"/>
      <c r="QKI40" s="1208"/>
      <c r="QKK40" s="1208"/>
      <c r="QKM40" s="1208"/>
      <c r="QKO40" s="1208"/>
      <c r="QKQ40" s="1208"/>
      <c r="QKS40" s="1208"/>
      <c r="QKU40" s="1208"/>
      <c r="QKW40" s="1208"/>
      <c r="QKY40" s="1208"/>
      <c r="QLA40" s="1208"/>
      <c r="QLC40" s="1208"/>
      <c r="QLE40" s="1208"/>
      <c r="QLG40" s="1208"/>
      <c r="QLI40" s="1208"/>
      <c r="QLK40" s="1208"/>
      <c r="QLM40" s="1208"/>
      <c r="QLO40" s="1208"/>
      <c r="QLQ40" s="1208"/>
      <c r="QLS40" s="1208"/>
      <c r="QLU40" s="1208"/>
      <c r="QLW40" s="1208"/>
      <c r="QLY40" s="1208"/>
      <c r="QMA40" s="1208"/>
      <c r="QMC40" s="1208"/>
      <c r="QME40" s="1208"/>
      <c r="QMG40" s="1208"/>
      <c r="QMI40" s="1208"/>
      <c r="QMK40" s="1208"/>
      <c r="QMM40" s="1208"/>
      <c r="QMO40" s="1208"/>
      <c r="QMQ40" s="1208"/>
      <c r="QMS40" s="1208"/>
      <c r="QMU40" s="1208"/>
      <c r="QMW40" s="1208"/>
      <c r="QMY40" s="1208"/>
      <c r="QNA40" s="1208"/>
      <c r="QNC40" s="1208"/>
      <c r="QNE40" s="1208"/>
      <c r="QNG40" s="1208"/>
      <c r="QNI40" s="1208"/>
      <c r="QNK40" s="1208"/>
      <c r="QNM40" s="1208"/>
      <c r="QNO40" s="1208"/>
      <c r="QNQ40" s="1208"/>
      <c r="QNS40" s="1208"/>
      <c r="QNU40" s="1208"/>
      <c r="QNW40" s="1208"/>
      <c r="QNY40" s="1208"/>
      <c r="QOA40" s="1208"/>
      <c r="QOC40" s="1208"/>
      <c r="QOE40" s="1208"/>
      <c r="QOG40" s="1208"/>
      <c r="QOI40" s="1208"/>
      <c r="QOK40" s="1208"/>
      <c r="QOM40" s="1208"/>
      <c r="QOO40" s="1208"/>
      <c r="QOQ40" s="1208"/>
      <c r="QOS40" s="1208"/>
      <c r="QOU40" s="1208"/>
      <c r="QOW40" s="1208"/>
      <c r="QOY40" s="1208"/>
      <c r="QPA40" s="1208"/>
      <c r="QPC40" s="1208"/>
      <c r="QPE40" s="1208"/>
      <c r="QPG40" s="1208"/>
      <c r="QPI40" s="1208"/>
      <c r="QPK40" s="1208"/>
      <c r="QPM40" s="1208"/>
      <c r="QPO40" s="1208"/>
      <c r="QPQ40" s="1208"/>
      <c r="QPS40" s="1208"/>
      <c r="QPU40" s="1208"/>
      <c r="QPW40" s="1208"/>
      <c r="QPY40" s="1208"/>
      <c r="QQA40" s="1208"/>
      <c r="QQC40" s="1208"/>
      <c r="QQE40" s="1208"/>
      <c r="QQG40" s="1208"/>
      <c r="QQI40" s="1208"/>
      <c r="QQK40" s="1208"/>
      <c r="QQM40" s="1208"/>
      <c r="QQO40" s="1208"/>
      <c r="QQQ40" s="1208"/>
      <c r="QQS40" s="1208"/>
      <c r="QQU40" s="1208"/>
      <c r="QQW40" s="1208"/>
      <c r="QQY40" s="1208"/>
      <c r="QRA40" s="1208"/>
      <c r="QRC40" s="1208"/>
      <c r="QRE40" s="1208"/>
      <c r="QRG40" s="1208"/>
      <c r="QRI40" s="1208"/>
      <c r="QRK40" s="1208"/>
      <c r="QRM40" s="1208"/>
      <c r="QRO40" s="1208"/>
      <c r="QRQ40" s="1208"/>
      <c r="QRS40" s="1208"/>
      <c r="QRU40" s="1208"/>
      <c r="QRW40" s="1208"/>
      <c r="QRY40" s="1208"/>
      <c r="QSA40" s="1208"/>
      <c r="QSC40" s="1208"/>
      <c r="QSE40" s="1208"/>
      <c r="QSG40" s="1208"/>
      <c r="QSI40" s="1208"/>
      <c r="QSK40" s="1208"/>
      <c r="QSM40" s="1208"/>
      <c r="QSO40" s="1208"/>
      <c r="QSQ40" s="1208"/>
      <c r="QSS40" s="1208"/>
      <c r="QSU40" s="1208"/>
      <c r="QSW40" s="1208"/>
      <c r="QSY40" s="1208"/>
      <c r="QTA40" s="1208"/>
      <c r="QTC40" s="1208"/>
      <c r="QTE40" s="1208"/>
      <c r="QTG40" s="1208"/>
      <c r="QTI40" s="1208"/>
      <c r="QTK40" s="1208"/>
      <c r="QTM40" s="1208"/>
      <c r="QTO40" s="1208"/>
      <c r="QTQ40" s="1208"/>
      <c r="QTS40" s="1208"/>
      <c r="QTU40" s="1208"/>
      <c r="QTW40" s="1208"/>
      <c r="QTY40" s="1208"/>
      <c r="QUA40" s="1208"/>
      <c r="QUC40" s="1208"/>
      <c r="QUE40" s="1208"/>
      <c r="QUG40" s="1208"/>
      <c r="QUI40" s="1208"/>
      <c r="QUK40" s="1208"/>
      <c r="QUM40" s="1208"/>
      <c r="QUO40" s="1208"/>
      <c r="QUQ40" s="1208"/>
      <c r="QUS40" s="1208"/>
      <c r="QUU40" s="1208"/>
      <c r="QUW40" s="1208"/>
      <c r="QUY40" s="1208"/>
      <c r="QVA40" s="1208"/>
      <c r="QVC40" s="1208"/>
      <c r="QVE40" s="1208"/>
      <c r="QVG40" s="1208"/>
      <c r="QVI40" s="1208"/>
      <c r="QVK40" s="1208"/>
      <c r="QVM40" s="1208"/>
      <c r="QVO40" s="1208"/>
      <c r="QVQ40" s="1208"/>
      <c r="QVS40" s="1208"/>
      <c r="QVU40" s="1208"/>
      <c r="QVW40" s="1208"/>
      <c r="QVY40" s="1208"/>
      <c r="QWA40" s="1208"/>
      <c r="QWC40" s="1208"/>
      <c r="QWE40" s="1208"/>
      <c r="QWG40" s="1208"/>
      <c r="QWI40" s="1208"/>
      <c r="QWK40" s="1208"/>
      <c r="QWM40" s="1208"/>
      <c r="QWO40" s="1208"/>
      <c r="QWQ40" s="1208"/>
      <c r="QWS40" s="1208"/>
      <c r="QWU40" s="1208"/>
      <c r="QWW40" s="1208"/>
      <c r="QWY40" s="1208"/>
      <c r="QXA40" s="1208"/>
      <c r="QXC40" s="1208"/>
      <c r="QXE40" s="1208"/>
      <c r="QXG40" s="1208"/>
      <c r="QXI40" s="1208"/>
      <c r="QXK40" s="1208"/>
      <c r="QXM40" s="1208"/>
      <c r="QXO40" s="1208"/>
      <c r="QXQ40" s="1208"/>
      <c r="QXS40" s="1208"/>
      <c r="QXU40" s="1208"/>
      <c r="QXW40" s="1208"/>
      <c r="QXY40" s="1208"/>
      <c r="QYA40" s="1208"/>
      <c r="QYC40" s="1208"/>
      <c r="QYE40" s="1208"/>
      <c r="QYG40" s="1208"/>
      <c r="QYI40" s="1208"/>
      <c r="QYK40" s="1208"/>
      <c r="QYM40" s="1208"/>
      <c r="QYO40" s="1208"/>
      <c r="QYQ40" s="1208"/>
      <c r="QYS40" s="1208"/>
      <c r="QYU40" s="1208"/>
      <c r="QYW40" s="1208"/>
      <c r="QYY40" s="1208"/>
      <c r="QZA40" s="1208"/>
      <c r="QZC40" s="1208"/>
      <c r="QZE40" s="1208"/>
      <c r="QZG40" s="1208"/>
      <c r="QZI40" s="1208"/>
      <c r="QZK40" s="1208"/>
      <c r="QZM40" s="1208"/>
      <c r="QZO40" s="1208"/>
      <c r="QZQ40" s="1208"/>
      <c r="QZS40" s="1208"/>
      <c r="QZU40" s="1208"/>
      <c r="QZW40" s="1208"/>
      <c r="QZY40" s="1208"/>
      <c r="RAA40" s="1208"/>
      <c r="RAC40" s="1208"/>
      <c r="RAE40" s="1208"/>
      <c r="RAG40" s="1208"/>
      <c r="RAI40" s="1208"/>
      <c r="RAK40" s="1208"/>
      <c r="RAM40" s="1208"/>
      <c r="RAO40" s="1208"/>
      <c r="RAQ40" s="1208"/>
      <c r="RAS40" s="1208"/>
      <c r="RAU40" s="1208"/>
      <c r="RAW40" s="1208"/>
      <c r="RAY40" s="1208"/>
      <c r="RBA40" s="1208"/>
      <c r="RBC40" s="1208"/>
      <c r="RBE40" s="1208"/>
      <c r="RBG40" s="1208"/>
      <c r="RBI40" s="1208"/>
      <c r="RBK40" s="1208"/>
      <c r="RBM40" s="1208"/>
      <c r="RBO40" s="1208"/>
      <c r="RBQ40" s="1208"/>
      <c r="RBS40" s="1208"/>
      <c r="RBU40" s="1208"/>
      <c r="RBW40" s="1208"/>
      <c r="RBY40" s="1208"/>
      <c r="RCA40" s="1208"/>
      <c r="RCC40" s="1208"/>
      <c r="RCE40" s="1208"/>
      <c r="RCG40" s="1208"/>
      <c r="RCI40" s="1208"/>
      <c r="RCK40" s="1208"/>
      <c r="RCM40" s="1208"/>
      <c r="RCO40" s="1208"/>
      <c r="RCQ40" s="1208"/>
      <c r="RCS40" s="1208"/>
      <c r="RCU40" s="1208"/>
      <c r="RCW40" s="1208"/>
      <c r="RCY40" s="1208"/>
      <c r="RDA40" s="1208"/>
      <c r="RDC40" s="1208"/>
      <c r="RDE40" s="1208"/>
      <c r="RDG40" s="1208"/>
      <c r="RDI40" s="1208"/>
      <c r="RDK40" s="1208"/>
      <c r="RDM40" s="1208"/>
      <c r="RDO40" s="1208"/>
      <c r="RDQ40" s="1208"/>
      <c r="RDS40" s="1208"/>
      <c r="RDU40" s="1208"/>
      <c r="RDW40" s="1208"/>
      <c r="RDY40" s="1208"/>
      <c r="REA40" s="1208"/>
      <c r="REC40" s="1208"/>
      <c r="REE40" s="1208"/>
      <c r="REG40" s="1208"/>
      <c r="REI40" s="1208"/>
      <c r="REK40" s="1208"/>
      <c r="REM40" s="1208"/>
      <c r="REO40" s="1208"/>
      <c r="REQ40" s="1208"/>
      <c r="RES40" s="1208"/>
      <c r="REU40" s="1208"/>
      <c r="REW40" s="1208"/>
      <c r="REY40" s="1208"/>
      <c r="RFA40" s="1208"/>
      <c r="RFC40" s="1208"/>
      <c r="RFE40" s="1208"/>
      <c r="RFG40" s="1208"/>
      <c r="RFI40" s="1208"/>
      <c r="RFK40" s="1208"/>
      <c r="RFM40" s="1208"/>
      <c r="RFO40" s="1208"/>
      <c r="RFQ40" s="1208"/>
      <c r="RFS40" s="1208"/>
      <c r="RFU40" s="1208"/>
      <c r="RFW40" s="1208"/>
      <c r="RFY40" s="1208"/>
      <c r="RGA40" s="1208"/>
      <c r="RGC40" s="1208"/>
      <c r="RGE40" s="1208"/>
      <c r="RGG40" s="1208"/>
      <c r="RGI40" s="1208"/>
      <c r="RGK40" s="1208"/>
      <c r="RGM40" s="1208"/>
      <c r="RGO40" s="1208"/>
      <c r="RGQ40" s="1208"/>
      <c r="RGS40" s="1208"/>
      <c r="RGU40" s="1208"/>
      <c r="RGW40" s="1208"/>
      <c r="RGY40" s="1208"/>
      <c r="RHA40" s="1208"/>
      <c r="RHC40" s="1208"/>
      <c r="RHE40" s="1208"/>
      <c r="RHG40" s="1208"/>
      <c r="RHI40" s="1208"/>
      <c r="RHK40" s="1208"/>
      <c r="RHM40" s="1208"/>
      <c r="RHO40" s="1208"/>
      <c r="RHQ40" s="1208"/>
      <c r="RHS40" s="1208"/>
      <c r="RHU40" s="1208"/>
      <c r="RHW40" s="1208"/>
      <c r="RHY40" s="1208"/>
      <c r="RIA40" s="1208"/>
      <c r="RIC40" s="1208"/>
      <c r="RIE40" s="1208"/>
      <c r="RIG40" s="1208"/>
      <c r="RII40" s="1208"/>
      <c r="RIK40" s="1208"/>
      <c r="RIM40" s="1208"/>
      <c r="RIO40" s="1208"/>
      <c r="RIQ40" s="1208"/>
      <c r="RIS40" s="1208"/>
      <c r="RIU40" s="1208"/>
      <c r="RIW40" s="1208"/>
      <c r="RIY40" s="1208"/>
      <c r="RJA40" s="1208"/>
      <c r="RJC40" s="1208"/>
      <c r="RJE40" s="1208"/>
      <c r="RJG40" s="1208"/>
      <c r="RJI40" s="1208"/>
      <c r="RJK40" s="1208"/>
      <c r="RJM40" s="1208"/>
      <c r="RJO40" s="1208"/>
      <c r="RJQ40" s="1208"/>
      <c r="RJS40" s="1208"/>
      <c r="RJU40" s="1208"/>
      <c r="RJW40" s="1208"/>
      <c r="RJY40" s="1208"/>
      <c r="RKA40" s="1208"/>
      <c r="RKC40" s="1208"/>
      <c r="RKE40" s="1208"/>
      <c r="RKG40" s="1208"/>
      <c r="RKI40" s="1208"/>
      <c r="RKK40" s="1208"/>
      <c r="RKM40" s="1208"/>
      <c r="RKO40" s="1208"/>
      <c r="RKQ40" s="1208"/>
      <c r="RKS40" s="1208"/>
      <c r="RKU40" s="1208"/>
      <c r="RKW40" s="1208"/>
      <c r="RKY40" s="1208"/>
      <c r="RLA40" s="1208"/>
      <c r="RLC40" s="1208"/>
      <c r="RLE40" s="1208"/>
      <c r="RLG40" s="1208"/>
      <c r="RLI40" s="1208"/>
      <c r="RLK40" s="1208"/>
      <c r="RLM40" s="1208"/>
      <c r="RLO40" s="1208"/>
      <c r="RLQ40" s="1208"/>
      <c r="RLS40" s="1208"/>
      <c r="RLU40" s="1208"/>
      <c r="RLW40" s="1208"/>
      <c r="RLY40" s="1208"/>
      <c r="RMA40" s="1208"/>
      <c r="RMC40" s="1208"/>
      <c r="RME40" s="1208"/>
      <c r="RMG40" s="1208"/>
      <c r="RMI40" s="1208"/>
      <c r="RMK40" s="1208"/>
      <c r="RMM40" s="1208"/>
      <c r="RMO40" s="1208"/>
      <c r="RMQ40" s="1208"/>
      <c r="RMS40" s="1208"/>
      <c r="RMU40" s="1208"/>
      <c r="RMW40" s="1208"/>
      <c r="RMY40" s="1208"/>
      <c r="RNA40" s="1208"/>
      <c r="RNC40" s="1208"/>
      <c r="RNE40" s="1208"/>
      <c r="RNG40" s="1208"/>
      <c r="RNI40" s="1208"/>
      <c r="RNK40" s="1208"/>
      <c r="RNM40" s="1208"/>
      <c r="RNO40" s="1208"/>
      <c r="RNQ40" s="1208"/>
      <c r="RNS40" s="1208"/>
      <c r="RNU40" s="1208"/>
      <c r="RNW40" s="1208"/>
      <c r="RNY40" s="1208"/>
      <c r="ROA40" s="1208"/>
      <c r="ROC40" s="1208"/>
      <c r="ROE40" s="1208"/>
      <c r="ROG40" s="1208"/>
      <c r="ROI40" s="1208"/>
      <c r="ROK40" s="1208"/>
      <c r="ROM40" s="1208"/>
      <c r="ROO40" s="1208"/>
      <c r="ROQ40" s="1208"/>
      <c r="ROS40" s="1208"/>
      <c r="ROU40" s="1208"/>
      <c r="ROW40" s="1208"/>
      <c r="ROY40" s="1208"/>
      <c r="RPA40" s="1208"/>
      <c r="RPC40" s="1208"/>
      <c r="RPE40" s="1208"/>
      <c r="RPG40" s="1208"/>
      <c r="RPI40" s="1208"/>
      <c r="RPK40" s="1208"/>
      <c r="RPM40" s="1208"/>
      <c r="RPO40" s="1208"/>
      <c r="RPQ40" s="1208"/>
      <c r="RPS40" s="1208"/>
      <c r="RPU40" s="1208"/>
      <c r="RPW40" s="1208"/>
      <c r="RPY40" s="1208"/>
      <c r="RQA40" s="1208"/>
      <c r="RQC40" s="1208"/>
      <c r="RQE40" s="1208"/>
      <c r="RQG40" s="1208"/>
      <c r="RQI40" s="1208"/>
      <c r="RQK40" s="1208"/>
      <c r="RQM40" s="1208"/>
      <c r="RQO40" s="1208"/>
      <c r="RQQ40" s="1208"/>
      <c r="RQS40" s="1208"/>
      <c r="RQU40" s="1208"/>
      <c r="RQW40" s="1208"/>
      <c r="RQY40" s="1208"/>
      <c r="RRA40" s="1208"/>
      <c r="RRC40" s="1208"/>
      <c r="RRE40" s="1208"/>
      <c r="RRG40" s="1208"/>
      <c r="RRI40" s="1208"/>
      <c r="RRK40" s="1208"/>
      <c r="RRM40" s="1208"/>
      <c r="RRO40" s="1208"/>
      <c r="RRQ40" s="1208"/>
      <c r="RRS40" s="1208"/>
      <c r="RRU40" s="1208"/>
      <c r="RRW40" s="1208"/>
      <c r="RRY40" s="1208"/>
      <c r="RSA40" s="1208"/>
      <c r="RSC40" s="1208"/>
      <c r="RSE40" s="1208"/>
      <c r="RSG40" s="1208"/>
      <c r="RSI40" s="1208"/>
      <c r="RSK40" s="1208"/>
      <c r="RSM40" s="1208"/>
      <c r="RSO40" s="1208"/>
      <c r="RSQ40" s="1208"/>
      <c r="RSS40" s="1208"/>
      <c r="RSU40" s="1208"/>
      <c r="RSW40" s="1208"/>
      <c r="RSY40" s="1208"/>
      <c r="RTA40" s="1208"/>
      <c r="RTC40" s="1208"/>
      <c r="RTE40" s="1208"/>
      <c r="RTG40" s="1208"/>
      <c r="RTI40" s="1208"/>
      <c r="RTK40" s="1208"/>
      <c r="RTM40" s="1208"/>
      <c r="RTO40" s="1208"/>
      <c r="RTQ40" s="1208"/>
      <c r="RTS40" s="1208"/>
      <c r="RTU40" s="1208"/>
      <c r="RTW40" s="1208"/>
      <c r="RTY40" s="1208"/>
      <c r="RUA40" s="1208"/>
      <c r="RUC40" s="1208"/>
      <c r="RUE40" s="1208"/>
      <c r="RUG40" s="1208"/>
      <c r="RUI40" s="1208"/>
      <c r="RUK40" s="1208"/>
      <c r="RUM40" s="1208"/>
      <c r="RUO40" s="1208"/>
      <c r="RUQ40" s="1208"/>
      <c r="RUS40" s="1208"/>
      <c r="RUU40" s="1208"/>
      <c r="RUW40" s="1208"/>
      <c r="RUY40" s="1208"/>
      <c r="RVA40" s="1208"/>
      <c r="RVC40" s="1208"/>
      <c r="RVE40" s="1208"/>
      <c r="RVG40" s="1208"/>
      <c r="RVI40" s="1208"/>
      <c r="RVK40" s="1208"/>
      <c r="RVM40" s="1208"/>
      <c r="RVO40" s="1208"/>
      <c r="RVQ40" s="1208"/>
      <c r="RVS40" s="1208"/>
      <c r="RVU40" s="1208"/>
      <c r="RVW40" s="1208"/>
      <c r="RVY40" s="1208"/>
      <c r="RWA40" s="1208"/>
      <c r="RWC40" s="1208"/>
      <c r="RWE40" s="1208"/>
      <c r="RWG40" s="1208"/>
      <c r="RWI40" s="1208"/>
      <c r="RWK40" s="1208"/>
      <c r="RWM40" s="1208"/>
      <c r="RWO40" s="1208"/>
      <c r="RWQ40" s="1208"/>
      <c r="RWS40" s="1208"/>
      <c r="RWU40" s="1208"/>
      <c r="RWW40" s="1208"/>
      <c r="RWY40" s="1208"/>
      <c r="RXA40" s="1208"/>
      <c r="RXC40" s="1208"/>
      <c r="RXE40" s="1208"/>
      <c r="RXG40" s="1208"/>
      <c r="RXI40" s="1208"/>
      <c r="RXK40" s="1208"/>
      <c r="RXM40" s="1208"/>
      <c r="RXO40" s="1208"/>
      <c r="RXQ40" s="1208"/>
      <c r="RXS40" s="1208"/>
      <c r="RXU40" s="1208"/>
      <c r="RXW40" s="1208"/>
      <c r="RXY40" s="1208"/>
      <c r="RYA40" s="1208"/>
      <c r="RYC40" s="1208"/>
      <c r="RYE40" s="1208"/>
      <c r="RYG40" s="1208"/>
      <c r="RYI40" s="1208"/>
      <c r="RYK40" s="1208"/>
      <c r="RYM40" s="1208"/>
      <c r="RYO40" s="1208"/>
      <c r="RYQ40" s="1208"/>
      <c r="RYS40" s="1208"/>
      <c r="RYU40" s="1208"/>
      <c r="RYW40" s="1208"/>
      <c r="RYY40" s="1208"/>
      <c r="RZA40" s="1208"/>
      <c r="RZC40" s="1208"/>
      <c r="RZE40" s="1208"/>
      <c r="RZG40" s="1208"/>
      <c r="RZI40" s="1208"/>
      <c r="RZK40" s="1208"/>
      <c r="RZM40" s="1208"/>
      <c r="RZO40" s="1208"/>
      <c r="RZQ40" s="1208"/>
      <c r="RZS40" s="1208"/>
      <c r="RZU40" s="1208"/>
      <c r="RZW40" s="1208"/>
      <c r="RZY40" s="1208"/>
      <c r="SAA40" s="1208"/>
      <c r="SAC40" s="1208"/>
      <c r="SAE40" s="1208"/>
      <c r="SAG40" s="1208"/>
      <c r="SAI40" s="1208"/>
      <c r="SAK40" s="1208"/>
      <c r="SAM40" s="1208"/>
      <c r="SAO40" s="1208"/>
      <c r="SAQ40" s="1208"/>
      <c r="SAS40" s="1208"/>
      <c r="SAU40" s="1208"/>
      <c r="SAW40" s="1208"/>
      <c r="SAY40" s="1208"/>
      <c r="SBA40" s="1208"/>
      <c r="SBC40" s="1208"/>
      <c r="SBE40" s="1208"/>
      <c r="SBG40" s="1208"/>
      <c r="SBI40" s="1208"/>
      <c r="SBK40" s="1208"/>
      <c r="SBM40" s="1208"/>
      <c r="SBO40" s="1208"/>
      <c r="SBQ40" s="1208"/>
      <c r="SBS40" s="1208"/>
      <c r="SBU40" s="1208"/>
      <c r="SBW40" s="1208"/>
      <c r="SBY40" s="1208"/>
      <c r="SCA40" s="1208"/>
      <c r="SCC40" s="1208"/>
      <c r="SCE40" s="1208"/>
      <c r="SCG40" s="1208"/>
      <c r="SCI40" s="1208"/>
      <c r="SCK40" s="1208"/>
      <c r="SCM40" s="1208"/>
      <c r="SCO40" s="1208"/>
      <c r="SCQ40" s="1208"/>
      <c r="SCS40" s="1208"/>
      <c r="SCU40" s="1208"/>
      <c r="SCW40" s="1208"/>
      <c r="SCY40" s="1208"/>
      <c r="SDA40" s="1208"/>
      <c r="SDC40" s="1208"/>
      <c r="SDE40" s="1208"/>
      <c r="SDG40" s="1208"/>
      <c r="SDI40" s="1208"/>
      <c r="SDK40" s="1208"/>
      <c r="SDM40" s="1208"/>
      <c r="SDO40" s="1208"/>
      <c r="SDQ40" s="1208"/>
      <c r="SDS40" s="1208"/>
      <c r="SDU40" s="1208"/>
      <c r="SDW40" s="1208"/>
      <c r="SDY40" s="1208"/>
      <c r="SEA40" s="1208"/>
      <c r="SEC40" s="1208"/>
      <c r="SEE40" s="1208"/>
      <c r="SEG40" s="1208"/>
      <c r="SEI40" s="1208"/>
      <c r="SEK40" s="1208"/>
      <c r="SEM40" s="1208"/>
      <c r="SEO40" s="1208"/>
      <c r="SEQ40" s="1208"/>
      <c r="SES40" s="1208"/>
      <c r="SEU40" s="1208"/>
      <c r="SEW40" s="1208"/>
      <c r="SEY40" s="1208"/>
      <c r="SFA40" s="1208"/>
      <c r="SFC40" s="1208"/>
      <c r="SFE40" s="1208"/>
      <c r="SFG40" s="1208"/>
      <c r="SFI40" s="1208"/>
      <c r="SFK40" s="1208"/>
      <c r="SFM40" s="1208"/>
      <c r="SFO40" s="1208"/>
      <c r="SFQ40" s="1208"/>
      <c r="SFS40" s="1208"/>
      <c r="SFU40" s="1208"/>
      <c r="SFW40" s="1208"/>
      <c r="SFY40" s="1208"/>
      <c r="SGA40" s="1208"/>
      <c r="SGC40" s="1208"/>
      <c r="SGE40" s="1208"/>
      <c r="SGG40" s="1208"/>
      <c r="SGI40" s="1208"/>
      <c r="SGK40" s="1208"/>
      <c r="SGM40" s="1208"/>
      <c r="SGO40" s="1208"/>
      <c r="SGQ40" s="1208"/>
      <c r="SGS40" s="1208"/>
      <c r="SGU40" s="1208"/>
      <c r="SGW40" s="1208"/>
      <c r="SGY40" s="1208"/>
      <c r="SHA40" s="1208"/>
      <c r="SHC40" s="1208"/>
      <c r="SHE40" s="1208"/>
      <c r="SHG40" s="1208"/>
      <c r="SHI40" s="1208"/>
      <c r="SHK40" s="1208"/>
      <c r="SHM40" s="1208"/>
      <c r="SHO40" s="1208"/>
      <c r="SHQ40" s="1208"/>
      <c r="SHS40" s="1208"/>
      <c r="SHU40" s="1208"/>
      <c r="SHW40" s="1208"/>
      <c r="SHY40" s="1208"/>
      <c r="SIA40" s="1208"/>
      <c r="SIC40" s="1208"/>
      <c r="SIE40" s="1208"/>
      <c r="SIG40" s="1208"/>
      <c r="SII40" s="1208"/>
      <c r="SIK40" s="1208"/>
      <c r="SIM40" s="1208"/>
      <c r="SIO40" s="1208"/>
      <c r="SIQ40" s="1208"/>
      <c r="SIS40" s="1208"/>
      <c r="SIU40" s="1208"/>
      <c r="SIW40" s="1208"/>
      <c r="SIY40" s="1208"/>
      <c r="SJA40" s="1208"/>
      <c r="SJC40" s="1208"/>
      <c r="SJE40" s="1208"/>
      <c r="SJG40" s="1208"/>
      <c r="SJI40" s="1208"/>
      <c r="SJK40" s="1208"/>
      <c r="SJM40" s="1208"/>
      <c r="SJO40" s="1208"/>
      <c r="SJQ40" s="1208"/>
      <c r="SJS40" s="1208"/>
      <c r="SJU40" s="1208"/>
      <c r="SJW40" s="1208"/>
      <c r="SJY40" s="1208"/>
      <c r="SKA40" s="1208"/>
      <c r="SKC40" s="1208"/>
      <c r="SKE40" s="1208"/>
      <c r="SKG40" s="1208"/>
      <c r="SKI40" s="1208"/>
      <c r="SKK40" s="1208"/>
      <c r="SKM40" s="1208"/>
      <c r="SKO40" s="1208"/>
      <c r="SKQ40" s="1208"/>
      <c r="SKS40" s="1208"/>
      <c r="SKU40" s="1208"/>
      <c r="SKW40" s="1208"/>
      <c r="SKY40" s="1208"/>
      <c r="SLA40" s="1208"/>
      <c r="SLC40" s="1208"/>
      <c r="SLE40" s="1208"/>
      <c r="SLG40" s="1208"/>
      <c r="SLI40" s="1208"/>
      <c r="SLK40" s="1208"/>
      <c r="SLM40" s="1208"/>
      <c r="SLO40" s="1208"/>
      <c r="SLQ40" s="1208"/>
      <c r="SLS40" s="1208"/>
      <c r="SLU40" s="1208"/>
      <c r="SLW40" s="1208"/>
      <c r="SLY40" s="1208"/>
      <c r="SMA40" s="1208"/>
      <c r="SMC40" s="1208"/>
      <c r="SME40" s="1208"/>
      <c r="SMG40" s="1208"/>
      <c r="SMI40" s="1208"/>
      <c r="SMK40" s="1208"/>
      <c r="SMM40" s="1208"/>
      <c r="SMO40" s="1208"/>
      <c r="SMQ40" s="1208"/>
      <c r="SMS40" s="1208"/>
      <c r="SMU40" s="1208"/>
      <c r="SMW40" s="1208"/>
      <c r="SMY40" s="1208"/>
      <c r="SNA40" s="1208"/>
      <c r="SNC40" s="1208"/>
      <c r="SNE40" s="1208"/>
      <c r="SNG40" s="1208"/>
      <c r="SNI40" s="1208"/>
      <c r="SNK40" s="1208"/>
      <c r="SNM40" s="1208"/>
      <c r="SNO40" s="1208"/>
      <c r="SNQ40" s="1208"/>
      <c r="SNS40" s="1208"/>
      <c r="SNU40" s="1208"/>
      <c r="SNW40" s="1208"/>
      <c r="SNY40" s="1208"/>
      <c r="SOA40" s="1208"/>
      <c r="SOC40" s="1208"/>
      <c r="SOE40" s="1208"/>
      <c r="SOG40" s="1208"/>
      <c r="SOI40" s="1208"/>
      <c r="SOK40" s="1208"/>
      <c r="SOM40" s="1208"/>
      <c r="SOO40" s="1208"/>
      <c r="SOQ40" s="1208"/>
      <c r="SOS40" s="1208"/>
      <c r="SOU40" s="1208"/>
      <c r="SOW40" s="1208"/>
      <c r="SOY40" s="1208"/>
      <c r="SPA40" s="1208"/>
      <c r="SPC40" s="1208"/>
      <c r="SPE40" s="1208"/>
      <c r="SPG40" s="1208"/>
      <c r="SPI40" s="1208"/>
      <c r="SPK40" s="1208"/>
      <c r="SPM40" s="1208"/>
      <c r="SPO40" s="1208"/>
      <c r="SPQ40" s="1208"/>
      <c r="SPS40" s="1208"/>
      <c r="SPU40" s="1208"/>
      <c r="SPW40" s="1208"/>
      <c r="SPY40" s="1208"/>
      <c r="SQA40" s="1208"/>
      <c r="SQC40" s="1208"/>
      <c r="SQE40" s="1208"/>
      <c r="SQG40" s="1208"/>
      <c r="SQI40" s="1208"/>
      <c r="SQK40" s="1208"/>
      <c r="SQM40" s="1208"/>
      <c r="SQO40" s="1208"/>
      <c r="SQQ40" s="1208"/>
      <c r="SQS40" s="1208"/>
      <c r="SQU40" s="1208"/>
      <c r="SQW40" s="1208"/>
      <c r="SQY40" s="1208"/>
      <c r="SRA40" s="1208"/>
      <c r="SRC40" s="1208"/>
      <c r="SRE40" s="1208"/>
      <c r="SRG40" s="1208"/>
      <c r="SRI40" s="1208"/>
      <c r="SRK40" s="1208"/>
      <c r="SRM40" s="1208"/>
      <c r="SRO40" s="1208"/>
      <c r="SRQ40" s="1208"/>
      <c r="SRS40" s="1208"/>
      <c r="SRU40" s="1208"/>
      <c r="SRW40" s="1208"/>
      <c r="SRY40" s="1208"/>
      <c r="SSA40" s="1208"/>
      <c r="SSC40" s="1208"/>
      <c r="SSE40" s="1208"/>
      <c r="SSG40" s="1208"/>
      <c r="SSI40" s="1208"/>
      <c r="SSK40" s="1208"/>
      <c r="SSM40" s="1208"/>
      <c r="SSO40" s="1208"/>
      <c r="SSQ40" s="1208"/>
      <c r="SSS40" s="1208"/>
      <c r="SSU40" s="1208"/>
      <c r="SSW40" s="1208"/>
      <c r="SSY40" s="1208"/>
      <c r="STA40" s="1208"/>
      <c r="STC40" s="1208"/>
      <c r="STE40" s="1208"/>
      <c r="STG40" s="1208"/>
      <c r="STI40" s="1208"/>
      <c r="STK40" s="1208"/>
      <c r="STM40" s="1208"/>
      <c r="STO40" s="1208"/>
      <c r="STQ40" s="1208"/>
      <c r="STS40" s="1208"/>
      <c r="STU40" s="1208"/>
      <c r="STW40" s="1208"/>
      <c r="STY40" s="1208"/>
      <c r="SUA40" s="1208"/>
      <c r="SUC40" s="1208"/>
      <c r="SUE40" s="1208"/>
      <c r="SUG40" s="1208"/>
      <c r="SUI40" s="1208"/>
      <c r="SUK40" s="1208"/>
      <c r="SUM40" s="1208"/>
      <c r="SUO40" s="1208"/>
      <c r="SUQ40" s="1208"/>
      <c r="SUS40" s="1208"/>
      <c r="SUU40" s="1208"/>
      <c r="SUW40" s="1208"/>
      <c r="SUY40" s="1208"/>
      <c r="SVA40" s="1208"/>
      <c r="SVC40" s="1208"/>
      <c r="SVE40" s="1208"/>
      <c r="SVG40" s="1208"/>
      <c r="SVI40" s="1208"/>
      <c r="SVK40" s="1208"/>
      <c r="SVM40" s="1208"/>
      <c r="SVO40" s="1208"/>
      <c r="SVQ40" s="1208"/>
      <c r="SVS40" s="1208"/>
      <c r="SVU40" s="1208"/>
      <c r="SVW40" s="1208"/>
      <c r="SVY40" s="1208"/>
      <c r="SWA40" s="1208"/>
      <c r="SWC40" s="1208"/>
      <c r="SWE40" s="1208"/>
      <c r="SWG40" s="1208"/>
      <c r="SWI40" s="1208"/>
      <c r="SWK40" s="1208"/>
      <c r="SWM40" s="1208"/>
      <c r="SWO40" s="1208"/>
      <c r="SWQ40" s="1208"/>
      <c r="SWS40" s="1208"/>
      <c r="SWU40" s="1208"/>
      <c r="SWW40" s="1208"/>
      <c r="SWY40" s="1208"/>
      <c r="SXA40" s="1208"/>
      <c r="SXC40" s="1208"/>
      <c r="SXE40" s="1208"/>
      <c r="SXG40" s="1208"/>
      <c r="SXI40" s="1208"/>
      <c r="SXK40" s="1208"/>
      <c r="SXM40" s="1208"/>
      <c r="SXO40" s="1208"/>
      <c r="SXQ40" s="1208"/>
      <c r="SXS40" s="1208"/>
      <c r="SXU40" s="1208"/>
      <c r="SXW40" s="1208"/>
      <c r="SXY40" s="1208"/>
      <c r="SYA40" s="1208"/>
      <c r="SYC40" s="1208"/>
      <c r="SYE40" s="1208"/>
      <c r="SYG40" s="1208"/>
      <c r="SYI40" s="1208"/>
      <c r="SYK40" s="1208"/>
      <c r="SYM40" s="1208"/>
      <c r="SYO40" s="1208"/>
      <c r="SYQ40" s="1208"/>
      <c r="SYS40" s="1208"/>
      <c r="SYU40" s="1208"/>
      <c r="SYW40" s="1208"/>
      <c r="SYY40" s="1208"/>
      <c r="SZA40" s="1208"/>
      <c r="SZC40" s="1208"/>
      <c r="SZE40" s="1208"/>
      <c r="SZG40" s="1208"/>
      <c r="SZI40" s="1208"/>
      <c r="SZK40" s="1208"/>
      <c r="SZM40" s="1208"/>
      <c r="SZO40" s="1208"/>
      <c r="SZQ40" s="1208"/>
      <c r="SZS40" s="1208"/>
      <c r="SZU40" s="1208"/>
      <c r="SZW40" s="1208"/>
      <c r="SZY40" s="1208"/>
      <c r="TAA40" s="1208"/>
      <c r="TAC40" s="1208"/>
      <c r="TAE40" s="1208"/>
      <c r="TAG40" s="1208"/>
      <c r="TAI40" s="1208"/>
      <c r="TAK40" s="1208"/>
      <c r="TAM40" s="1208"/>
      <c r="TAO40" s="1208"/>
      <c r="TAQ40" s="1208"/>
      <c r="TAS40" s="1208"/>
      <c r="TAU40" s="1208"/>
      <c r="TAW40" s="1208"/>
      <c r="TAY40" s="1208"/>
      <c r="TBA40" s="1208"/>
      <c r="TBC40" s="1208"/>
      <c r="TBE40" s="1208"/>
      <c r="TBG40" s="1208"/>
      <c r="TBI40" s="1208"/>
      <c r="TBK40" s="1208"/>
      <c r="TBM40" s="1208"/>
      <c r="TBO40" s="1208"/>
      <c r="TBQ40" s="1208"/>
      <c r="TBS40" s="1208"/>
      <c r="TBU40" s="1208"/>
      <c r="TBW40" s="1208"/>
      <c r="TBY40" s="1208"/>
      <c r="TCA40" s="1208"/>
      <c r="TCC40" s="1208"/>
      <c r="TCE40" s="1208"/>
      <c r="TCG40" s="1208"/>
      <c r="TCI40" s="1208"/>
      <c r="TCK40" s="1208"/>
      <c r="TCM40" s="1208"/>
      <c r="TCO40" s="1208"/>
      <c r="TCQ40" s="1208"/>
      <c r="TCS40" s="1208"/>
      <c r="TCU40" s="1208"/>
      <c r="TCW40" s="1208"/>
      <c r="TCY40" s="1208"/>
      <c r="TDA40" s="1208"/>
      <c r="TDC40" s="1208"/>
      <c r="TDE40" s="1208"/>
      <c r="TDG40" s="1208"/>
      <c r="TDI40" s="1208"/>
      <c r="TDK40" s="1208"/>
      <c r="TDM40" s="1208"/>
      <c r="TDO40" s="1208"/>
      <c r="TDQ40" s="1208"/>
      <c r="TDS40" s="1208"/>
      <c r="TDU40" s="1208"/>
      <c r="TDW40" s="1208"/>
      <c r="TDY40" s="1208"/>
      <c r="TEA40" s="1208"/>
      <c r="TEC40" s="1208"/>
      <c r="TEE40" s="1208"/>
      <c r="TEG40" s="1208"/>
      <c r="TEI40" s="1208"/>
      <c r="TEK40" s="1208"/>
      <c r="TEM40" s="1208"/>
      <c r="TEO40" s="1208"/>
      <c r="TEQ40" s="1208"/>
      <c r="TES40" s="1208"/>
      <c r="TEU40" s="1208"/>
      <c r="TEW40" s="1208"/>
      <c r="TEY40" s="1208"/>
      <c r="TFA40" s="1208"/>
      <c r="TFC40" s="1208"/>
      <c r="TFE40" s="1208"/>
      <c r="TFG40" s="1208"/>
      <c r="TFI40" s="1208"/>
      <c r="TFK40" s="1208"/>
      <c r="TFM40" s="1208"/>
      <c r="TFO40" s="1208"/>
      <c r="TFQ40" s="1208"/>
      <c r="TFS40" s="1208"/>
      <c r="TFU40" s="1208"/>
      <c r="TFW40" s="1208"/>
      <c r="TFY40" s="1208"/>
      <c r="TGA40" s="1208"/>
      <c r="TGC40" s="1208"/>
      <c r="TGE40" s="1208"/>
      <c r="TGG40" s="1208"/>
      <c r="TGI40" s="1208"/>
      <c r="TGK40" s="1208"/>
      <c r="TGM40" s="1208"/>
      <c r="TGO40" s="1208"/>
      <c r="TGQ40" s="1208"/>
      <c r="TGS40" s="1208"/>
      <c r="TGU40" s="1208"/>
      <c r="TGW40" s="1208"/>
      <c r="TGY40" s="1208"/>
      <c r="THA40" s="1208"/>
      <c r="THC40" s="1208"/>
      <c r="THE40" s="1208"/>
      <c r="THG40" s="1208"/>
      <c r="THI40" s="1208"/>
      <c r="THK40" s="1208"/>
      <c r="THM40" s="1208"/>
      <c r="THO40" s="1208"/>
      <c r="THQ40" s="1208"/>
      <c r="THS40" s="1208"/>
      <c r="THU40" s="1208"/>
      <c r="THW40" s="1208"/>
      <c r="THY40" s="1208"/>
      <c r="TIA40" s="1208"/>
      <c r="TIC40" s="1208"/>
      <c r="TIE40" s="1208"/>
      <c r="TIG40" s="1208"/>
      <c r="TII40" s="1208"/>
      <c r="TIK40" s="1208"/>
      <c r="TIM40" s="1208"/>
      <c r="TIO40" s="1208"/>
      <c r="TIQ40" s="1208"/>
      <c r="TIS40" s="1208"/>
      <c r="TIU40" s="1208"/>
      <c r="TIW40" s="1208"/>
      <c r="TIY40" s="1208"/>
      <c r="TJA40" s="1208"/>
      <c r="TJC40" s="1208"/>
      <c r="TJE40" s="1208"/>
      <c r="TJG40" s="1208"/>
      <c r="TJI40" s="1208"/>
      <c r="TJK40" s="1208"/>
      <c r="TJM40" s="1208"/>
      <c r="TJO40" s="1208"/>
      <c r="TJQ40" s="1208"/>
      <c r="TJS40" s="1208"/>
      <c r="TJU40" s="1208"/>
      <c r="TJW40" s="1208"/>
      <c r="TJY40" s="1208"/>
      <c r="TKA40" s="1208"/>
      <c r="TKC40" s="1208"/>
      <c r="TKE40" s="1208"/>
      <c r="TKG40" s="1208"/>
      <c r="TKI40" s="1208"/>
      <c r="TKK40" s="1208"/>
      <c r="TKM40" s="1208"/>
      <c r="TKO40" s="1208"/>
      <c r="TKQ40" s="1208"/>
      <c r="TKS40" s="1208"/>
      <c r="TKU40" s="1208"/>
      <c r="TKW40" s="1208"/>
      <c r="TKY40" s="1208"/>
      <c r="TLA40" s="1208"/>
      <c r="TLC40" s="1208"/>
      <c r="TLE40" s="1208"/>
      <c r="TLG40" s="1208"/>
      <c r="TLI40" s="1208"/>
      <c r="TLK40" s="1208"/>
      <c r="TLM40" s="1208"/>
      <c r="TLO40" s="1208"/>
      <c r="TLQ40" s="1208"/>
      <c r="TLS40" s="1208"/>
      <c r="TLU40" s="1208"/>
      <c r="TLW40" s="1208"/>
      <c r="TLY40" s="1208"/>
      <c r="TMA40" s="1208"/>
      <c r="TMC40" s="1208"/>
      <c r="TME40" s="1208"/>
      <c r="TMG40" s="1208"/>
      <c r="TMI40" s="1208"/>
      <c r="TMK40" s="1208"/>
      <c r="TMM40" s="1208"/>
      <c r="TMO40" s="1208"/>
      <c r="TMQ40" s="1208"/>
      <c r="TMS40" s="1208"/>
      <c r="TMU40" s="1208"/>
      <c r="TMW40" s="1208"/>
      <c r="TMY40" s="1208"/>
      <c r="TNA40" s="1208"/>
      <c r="TNC40" s="1208"/>
      <c r="TNE40" s="1208"/>
      <c r="TNG40" s="1208"/>
      <c r="TNI40" s="1208"/>
      <c r="TNK40" s="1208"/>
      <c r="TNM40" s="1208"/>
      <c r="TNO40" s="1208"/>
      <c r="TNQ40" s="1208"/>
      <c r="TNS40" s="1208"/>
      <c r="TNU40" s="1208"/>
      <c r="TNW40" s="1208"/>
      <c r="TNY40" s="1208"/>
      <c r="TOA40" s="1208"/>
      <c r="TOC40" s="1208"/>
      <c r="TOE40" s="1208"/>
      <c r="TOG40" s="1208"/>
      <c r="TOI40" s="1208"/>
      <c r="TOK40" s="1208"/>
      <c r="TOM40" s="1208"/>
      <c r="TOO40" s="1208"/>
      <c r="TOQ40" s="1208"/>
      <c r="TOS40" s="1208"/>
      <c r="TOU40" s="1208"/>
      <c r="TOW40" s="1208"/>
      <c r="TOY40" s="1208"/>
      <c r="TPA40" s="1208"/>
      <c r="TPC40" s="1208"/>
      <c r="TPE40" s="1208"/>
      <c r="TPG40" s="1208"/>
      <c r="TPI40" s="1208"/>
      <c r="TPK40" s="1208"/>
      <c r="TPM40" s="1208"/>
      <c r="TPO40" s="1208"/>
      <c r="TPQ40" s="1208"/>
      <c r="TPS40" s="1208"/>
      <c r="TPU40" s="1208"/>
      <c r="TPW40" s="1208"/>
      <c r="TPY40" s="1208"/>
      <c r="TQA40" s="1208"/>
      <c r="TQC40" s="1208"/>
      <c r="TQE40" s="1208"/>
      <c r="TQG40" s="1208"/>
      <c r="TQI40" s="1208"/>
      <c r="TQK40" s="1208"/>
      <c r="TQM40" s="1208"/>
      <c r="TQO40" s="1208"/>
      <c r="TQQ40" s="1208"/>
      <c r="TQS40" s="1208"/>
      <c r="TQU40" s="1208"/>
      <c r="TQW40" s="1208"/>
      <c r="TQY40" s="1208"/>
      <c r="TRA40" s="1208"/>
      <c r="TRC40" s="1208"/>
      <c r="TRE40" s="1208"/>
      <c r="TRG40" s="1208"/>
      <c r="TRI40" s="1208"/>
      <c r="TRK40" s="1208"/>
      <c r="TRM40" s="1208"/>
      <c r="TRO40" s="1208"/>
      <c r="TRQ40" s="1208"/>
      <c r="TRS40" s="1208"/>
      <c r="TRU40" s="1208"/>
      <c r="TRW40" s="1208"/>
      <c r="TRY40" s="1208"/>
      <c r="TSA40" s="1208"/>
      <c r="TSC40" s="1208"/>
      <c r="TSE40" s="1208"/>
      <c r="TSG40" s="1208"/>
      <c r="TSI40" s="1208"/>
      <c r="TSK40" s="1208"/>
      <c r="TSM40" s="1208"/>
      <c r="TSO40" s="1208"/>
      <c r="TSQ40" s="1208"/>
      <c r="TSS40" s="1208"/>
      <c r="TSU40" s="1208"/>
      <c r="TSW40" s="1208"/>
      <c r="TSY40" s="1208"/>
      <c r="TTA40" s="1208"/>
      <c r="TTC40" s="1208"/>
      <c r="TTE40" s="1208"/>
      <c r="TTG40" s="1208"/>
      <c r="TTI40" s="1208"/>
      <c r="TTK40" s="1208"/>
      <c r="TTM40" s="1208"/>
      <c r="TTO40" s="1208"/>
      <c r="TTQ40" s="1208"/>
      <c r="TTS40" s="1208"/>
      <c r="TTU40" s="1208"/>
      <c r="TTW40" s="1208"/>
      <c r="TTY40" s="1208"/>
      <c r="TUA40" s="1208"/>
      <c r="TUC40" s="1208"/>
      <c r="TUE40" s="1208"/>
      <c r="TUG40" s="1208"/>
      <c r="TUI40" s="1208"/>
      <c r="TUK40" s="1208"/>
      <c r="TUM40" s="1208"/>
      <c r="TUO40" s="1208"/>
      <c r="TUQ40" s="1208"/>
      <c r="TUS40" s="1208"/>
      <c r="TUU40" s="1208"/>
      <c r="TUW40" s="1208"/>
      <c r="TUY40" s="1208"/>
      <c r="TVA40" s="1208"/>
      <c r="TVC40" s="1208"/>
      <c r="TVE40" s="1208"/>
      <c r="TVG40" s="1208"/>
      <c r="TVI40" s="1208"/>
      <c r="TVK40" s="1208"/>
      <c r="TVM40" s="1208"/>
      <c r="TVO40" s="1208"/>
      <c r="TVQ40" s="1208"/>
      <c r="TVS40" s="1208"/>
      <c r="TVU40" s="1208"/>
      <c r="TVW40" s="1208"/>
      <c r="TVY40" s="1208"/>
      <c r="TWA40" s="1208"/>
      <c r="TWC40" s="1208"/>
      <c r="TWE40" s="1208"/>
      <c r="TWG40" s="1208"/>
      <c r="TWI40" s="1208"/>
      <c r="TWK40" s="1208"/>
      <c r="TWM40" s="1208"/>
      <c r="TWO40" s="1208"/>
      <c r="TWQ40" s="1208"/>
      <c r="TWS40" s="1208"/>
      <c r="TWU40" s="1208"/>
      <c r="TWW40" s="1208"/>
      <c r="TWY40" s="1208"/>
      <c r="TXA40" s="1208"/>
      <c r="TXC40" s="1208"/>
      <c r="TXE40" s="1208"/>
      <c r="TXG40" s="1208"/>
      <c r="TXI40" s="1208"/>
      <c r="TXK40" s="1208"/>
      <c r="TXM40" s="1208"/>
      <c r="TXO40" s="1208"/>
      <c r="TXQ40" s="1208"/>
      <c r="TXS40" s="1208"/>
      <c r="TXU40" s="1208"/>
      <c r="TXW40" s="1208"/>
      <c r="TXY40" s="1208"/>
      <c r="TYA40" s="1208"/>
      <c r="TYC40" s="1208"/>
      <c r="TYE40" s="1208"/>
      <c r="TYG40" s="1208"/>
      <c r="TYI40" s="1208"/>
      <c r="TYK40" s="1208"/>
      <c r="TYM40" s="1208"/>
      <c r="TYO40" s="1208"/>
      <c r="TYQ40" s="1208"/>
      <c r="TYS40" s="1208"/>
      <c r="TYU40" s="1208"/>
      <c r="TYW40" s="1208"/>
      <c r="TYY40" s="1208"/>
      <c r="TZA40" s="1208"/>
      <c r="TZC40" s="1208"/>
      <c r="TZE40" s="1208"/>
      <c r="TZG40" s="1208"/>
      <c r="TZI40" s="1208"/>
      <c r="TZK40" s="1208"/>
      <c r="TZM40" s="1208"/>
      <c r="TZO40" s="1208"/>
      <c r="TZQ40" s="1208"/>
      <c r="TZS40" s="1208"/>
      <c r="TZU40" s="1208"/>
      <c r="TZW40" s="1208"/>
      <c r="TZY40" s="1208"/>
      <c r="UAA40" s="1208"/>
      <c r="UAC40" s="1208"/>
      <c r="UAE40" s="1208"/>
      <c r="UAG40" s="1208"/>
      <c r="UAI40" s="1208"/>
      <c r="UAK40" s="1208"/>
      <c r="UAM40" s="1208"/>
      <c r="UAO40" s="1208"/>
      <c r="UAQ40" s="1208"/>
      <c r="UAS40" s="1208"/>
      <c r="UAU40" s="1208"/>
      <c r="UAW40" s="1208"/>
      <c r="UAY40" s="1208"/>
      <c r="UBA40" s="1208"/>
      <c r="UBC40" s="1208"/>
      <c r="UBE40" s="1208"/>
      <c r="UBG40" s="1208"/>
      <c r="UBI40" s="1208"/>
      <c r="UBK40" s="1208"/>
      <c r="UBM40" s="1208"/>
      <c r="UBO40" s="1208"/>
      <c r="UBQ40" s="1208"/>
      <c r="UBS40" s="1208"/>
      <c r="UBU40" s="1208"/>
      <c r="UBW40" s="1208"/>
      <c r="UBY40" s="1208"/>
      <c r="UCA40" s="1208"/>
      <c r="UCC40" s="1208"/>
      <c r="UCE40" s="1208"/>
      <c r="UCG40" s="1208"/>
      <c r="UCI40" s="1208"/>
      <c r="UCK40" s="1208"/>
      <c r="UCM40" s="1208"/>
      <c r="UCO40" s="1208"/>
      <c r="UCQ40" s="1208"/>
      <c r="UCS40" s="1208"/>
      <c r="UCU40" s="1208"/>
      <c r="UCW40" s="1208"/>
      <c r="UCY40" s="1208"/>
      <c r="UDA40" s="1208"/>
      <c r="UDC40" s="1208"/>
      <c r="UDE40" s="1208"/>
      <c r="UDG40" s="1208"/>
      <c r="UDI40" s="1208"/>
      <c r="UDK40" s="1208"/>
      <c r="UDM40" s="1208"/>
      <c r="UDO40" s="1208"/>
      <c r="UDQ40" s="1208"/>
      <c r="UDS40" s="1208"/>
      <c r="UDU40" s="1208"/>
      <c r="UDW40" s="1208"/>
      <c r="UDY40" s="1208"/>
      <c r="UEA40" s="1208"/>
      <c r="UEC40" s="1208"/>
      <c r="UEE40" s="1208"/>
      <c r="UEG40" s="1208"/>
      <c r="UEI40" s="1208"/>
      <c r="UEK40" s="1208"/>
      <c r="UEM40" s="1208"/>
      <c r="UEO40" s="1208"/>
      <c r="UEQ40" s="1208"/>
      <c r="UES40" s="1208"/>
      <c r="UEU40" s="1208"/>
      <c r="UEW40" s="1208"/>
      <c r="UEY40" s="1208"/>
      <c r="UFA40" s="1208"/>
      <c r="UFC40" s="1208"/>
      <c r="UFE40" s="1208"/>
      <c r="UFG40" s="1208"/>
      <c r="UFI40" s="1208"/>
      <c r="UFK40" s="1208"/>
      <c r="UFM40" s="1208"/>
      <c r="UFO40" s="1208"/>
      <c r="UFQ40" s="1208"/>
      <c r="UFS40" s="1208"/>
      <c r="UFU40" s="1208"/>
      <c r="UFW40" s="1208"/>
      <c r="UFY40" s="1208"/>
      <c r="UGA40" s="1208"/>
      <c r="UGC40" s="1208"/>
      <c r="UGE40" s="1208"/>
      <c r="UGG40" s="1208"/>
      <c r="UGI40" s="1208"/>
      <c r="UGK40" s="1208"/>
      <c r="UGM40" s="1208"/>
      <c r="UGO40" s="1208"/>
      <c r="UGQ40" s="1208"/>
      <c r="UGS40" s="1208"/>
      <c r="UGU40" s="1208"/>
      <c r="UGW40" s="1208"/>
      <c r="UGY40" s="1208"/>
      <c r="UHA40" s="1208"/>
      <c r="UHC40" s="1208"/>
      <c r="UHE40" s="1208"/>
      <c r="UHG40" s="1208"/>
      <c r="UHI40" s="1208"/>
      <c r="UHK40" s="1208"/>
      <c r="UHM40" s="1208"/>
      <c r="UHO40" s="1208"/>
      <c r="UHQ40" s="1208"/>
      <c r="UHS40" s="1208"/>
      <c r="UHU40" s="1208"/>
      <c r="UHW40" s="1208"/>
      <c r="UHY40" s="1208"/>
      <c r="UIA40" s="1208"/>
      <c r="UIC40" s="1208"/>
      <c r="UIE40" s="1208"/>
      <c r="UIG40" s="1208"/>
      <c r="UII40" s="1208"/>
      <c r="UIK40" s="1208"/>
      <c r="UIM40" s="1208"/>
      <c r="UIO40" s="1208"/>
      <c r="UIQ40" s="1208"/>
      <c r="UIS40" s="1208"/>
      <c r="UIU40" s="1208"/>
      <c r="UIW40" s="1208"/>
      <c r="UIY40" s="1208"/>
      <c r="UJA40" s="1208"/>
      <c r="UJC40" s="1208"/>
      <c r="UJE40" s="1208"/>
      <c r="UJG40" s="1208"/>
      <c r="UJI40" s="1208"/>
      <c r="UJK40" s="1208"/>
      <c r="UJM40" s="1208"/>
      <c r="UJO40" s="1208"/>
      <c r="UJQ40" s="1208"/>
      <c r="UJS40" s="1208"/>
      <c r="UJU40" s="1208"/>
      <c r="UJW40" s="1208"/>
      <c r="UJY40" s="1208"/>
      <c r="UKA40" s="1208"/>
      <c r="UKC40" s="1208"/>
      <c r="UKE40" s="1208"/>
      <c r="UKG40" s="1208"/>
      <c r="UKI40" s="1208"/>
      <c r="UKK40" s="1208"/>
      <c r="UKM40" s="1208"/>
      <c r="UKO40" s="1208"/>
      <c r="UKQ40" s="1208"/>
      <c r="UKS40" s="1208"/>
      <c r="UKU40" s="1208"/>
      <c r="UKW40" s="1208"/>
      <c r="UKY40" s="1208"/>
      <c r="ULA40" s="1208"/>
      <c r="ULC40" s="1208"/>
      <c r="ULE40" s="1208"/>
      <c r="ULG40" s="1208"/>
      <c r="ULI40" s="1208"/>
      <c r="ULK40" s="1208"/>
      <c r="ULM40" s="1208"/>
      <c r="ULO40" s="1208"/>
      <c r="ULQ40" s="1208"/>
      <c r="ULS40" s="1208"/>
      <c r="ULU40" s="1208"/>
      <c r="ULW40" s="1208"/>
      <c r="ULY40" s="1208"/>
      <c r="UMA40" s="1208"/>
      <c r="UMC40" s="1208"/>
      <c r="UME40" s="1208"/>
      <c r="UMG40" s="1208"/>
      <c r="UMI40" s="1208"/>
      <c r="UMK40" s="1208"/>
      <c r="UMM40" s="1208"/>
      <c r="UMO40" s="1208"/>
      <c r="UMQ40" s="1208"/>
      <c r="UMS40" s="1208"/>
      <c r="UMU40" s="1208"/>
      <c r="UMW40" s="1208"/>
      <c r="UMY40" s="1208"/>
      <c r="UNA40" s="1208"/>
      <c r="UNC40" s="1208"/>
      <c r="UNE40" s="1208"/>
      <c r="UNG40" s="1208"/>
      <c r="UNI40" s="1208"/>
      <c r="UNK40" s="1208"/>
      <c r="UNM40" s="1208"/>
      <c r="UNO40" s="1208"/>
      <c r="UNQ40" s="1208"/>
      <c r="UNS40" s="1208"/>
      <c r="UNU40" s="1208"/>
      <c r="UNW40" s="1208"/>
      <c r="UNY40" s="1208"/>
      <c r="UOA40" s="1208"/>
      <c r="UOC40" s="1208"/>
      <c r="UOE40" s="1208"/>
      <c r="UOG40" s="1208"/>
      <c r="UOI40" s="1208"/>
      <c r="UOK40" s="1208"/>
      <c r="UOM40" s="1208"/>
      <c r="UOO40" s="1208"/>
      <c r="UOQ40" s="1208"/>
      <c r="UOS40" s="1208"/>
      <c r="UOU40" s="1208"/>
      <c r="UOW40" s="1208"/>
      <c r="UOY40" s="1208"/>
      <c r="UPA40" s="1208"/>
      <c r="UPC40" s="1208"/>
      <c r="UPE40" s="1208"/>
      <c r="UPG40" s="1208"/>
      <c r="UPI40" s="1208"/>
      <c r="UPK40" s="1208"/>
      <c r="UPM40" s="1208"/>
      <c r="UPO40" s="1208"/>
      <c r="UPQ40" s="1208"/>
      <c r="UPS40" s="1208"/>
      <c r="UPU40" s="1208"/>
      <c r="UPW40" s="1208"/>
      <c r="UPY40" s="1208"/>
      <c r="UQA40" s="1208"/>
      <c r="UQC40" s="1208"/>
      <c r="UQE40" s="1208"/>
      <c r="UQG40" s="1208"/>
      <c r="UQI40" s="1208"/>
      <c r="UQK40" s="1208"/>
      <c r="UQM40" s="1208"/>
      <c r="UQO40" s="1208"/>
      <c r="UQQ40" s="1208"/>
      <c r="UQS40" s="1208"/>
      <c r="UQU40" s="1208"/>
      <c r="UQW40" s="1208"/>
      <c r="UQY40" s="1208"/>
      <c r="URA40" s="1208"/>
      <c r="URC40" s="1208"/>
      <c r="URE40" s="1208"/>
      <c r="URG40" s="1208"/>
      <c r="URI40" s="1208"/>
      <c r="URK40" s="1208"/>
      <c r="URM40" s="1208"/>
      <c r="URO40" s="1208"/>
      <c r="URQ40" s="1208"/>
      <c r="URS40" s="1208"/>
      <c r="URU40" s="1208"/>
      <c r="URW40" s="1208"/>
      <c r="URY40" s="1208"/>
      <c r="USA40" s="1208"/>
      <c r="USC40" s="1208"/>
      <c r="USE40" s="1208"/>
      <c r="USG40" s="1208"/>
      <c r="USI40" s="1208"/>
      <c r="USK40" s="1208"/>
      <c r="USM40" s="1208"/>
      <c r="USO40" s="1208"/>
      <c r="USQ40" s="1208"/>
      <c r="USS40" s="1208"/>
      <c r="USU40" s="1208"/>
      <c r="USW40" s="1208"/>
      <c r="USY40" s="1208"/>
      <c r="UTA40" s="1208"/>
      <c r="UTC40" s="1208"/>
      <c r="UTE40" s="1208"/>
      <c r="UTG40" s="1208"/>
      <c r="UTI40" s="1208"/>
      <c r="UTK40" s="1208"/>
      <c r="UTM40" s="1208"/>
      <c r="UTO40" s="1208"/>
      <c r="UTQ40" s="1208"/>
      <c r="UTS40" s="1208"/>
      <c r="UTU40" s="1208"/>
      <c r="UTW40" s="1208"/>
      <c r="UTY40" s="1208"/>
      <c r="UUA40" s="1208"/>
      <c r="UUC40" s="1208"/>
      <c r="UUE40" s="1208"/>
      <c r="UUG40" s="1208"/>
      <c r="UUI40" s="1208"/>
      <c r="UUK40" s="1208"/>
      <c r="UUM40" s="1208"/>
      <c r="UUO40" s="1208"/>
      <c r="UUQ40" s="1208"/>
      <c r="UUS40" s="1208"/>
      <c r="UUU40" s="1208"/>
      <c r="UUW40" s="1208"/>
      <c r="UUY40" s="1208"/>
      <c r="UVA40" s="1208"/>
      <c r="UVC40" s="1208"/>
      <c r="UVE40" s="1208"/>
      <c r="UVG40" s="1208"/>
      <c r="UVI40" s="1208"/>
      <c r="UVK40" s="1208"/>
      <c r="UVM40" s="1208"/>
      <c r="UVO40" s="1208"/>
      <c r="UVQ40" s="1208"/>
      <c r="UVS40" s="1208"/>
      <c r="UVU40" s="1208"/>
      <c r="UVW40" s="1208"/>
      <c r="UVY40" s="1208"/>
      <c r="UWA40" s="1208"/>
      <c r="UWC40" s="1208"/>
      <c r="UWE40" s="1208"/>
      <c r="UWG40" s="1208"/>
      <c r="UWI40" s="1208"/>
      <c r="UWK40" s="1208"/>
      <c r="UWM40" s="1208"/>
      <c r="UWO40" s="1208"/>
      <c r="UWQ40" s="1208"/>
      <c r="UWS40" s="1208"/>
      <c r="UWU40" s="1208"/>
      <c r="UWW40" s="1208"/>
      <c r="UWY40" s="1208"/>
      <c r="UXA40" s="1208"/>
      <c r="UXC40" s="1208"/>
      <c r="UXE40" s="1208"/>
      <c r="UXG40" s="1208"/>
      <c r="UXI40" s="1208"/>
      <c r="UXK40" s="1208"/>
      <c r="UXM40" s="1208"/>
      <c r="UXO40" s="1208"/>
      <c r="UXQ40" s="1208"/>
      <c r="UXS40" s="1208"/>
      <c r="UXU40" s="1208"/>
      <c r="UXW40" s="1208"/>
      <c r="UXY40" s="1208"/>
      <c r="UYA40" s="1208"/>
      <c r="UYC40" s="1208"/>
      <c r="UYE40" s="1208"/>
      <c r="UYG40" s="1208"/>
      <c r="UYI40" s="1208"/>
      <c r="UYK40" s="1208"/>
      <c r="UYM40" s="1208"/>
      <c r="UYO40" s="1208"/>
      <c r="UYQ40" s="1208"/>
      <c r="UYS40" s="1208"/>
      <c r="UYU40" s="1208"/>
      <c r="UYW40" s="1208"/>
      <c r="UYY40" s="1208"/>
      <c r="UZA40" s="1208"/>
      <c r="UZC40" s="1208"/>
      <c r="UZE40" s="1208"/>
      <c r="UZG40" s="1208"/>
      <c r="UZI40" s="1208"/>
      <c r="UZK40" s="1208"/>
      <c r="UZM40" s="1208"/>
      <c r="UZO40" s="1208"/>
      <c r="UZQ40" s="1208"/>
      <c r="UZS40" s="1208"/>
      <c r="UZU40" s="1208"/>
      <c r="UZW40" s="1208"/>
      <c r="UZY40" s="1208"/>
      <c r="VAA40" s="1208"/>
      <c r="VAC40" s="1208"/>
      <c r="VAE40" s="1208"/>
      <c r="VAG40" s="1208"/>
      <c r="VAI40" s="1208"/>
      <c r="VAK40" s="1208"/>
      <c r="VAM40" s="1208"/>
      <c r="VAO40" s="1208"/>
      <c r="VAQ40" s="1208"/>
      <c r="VAS40" s="1208"/>
      <c r="VAU40" s="1208"/>
      <c r="VAW40" s="1208"/>
      <c r="VAY40" s="1208"/>
      <c r="VBA40" s="1208"/>
      <c r="VBC40" s="1208"/>
      <c r="VBE40" s="1208"/>
      <c r="VBG40" s="1208"/>
      <c r="VBI40" s="1208"/>
      <c r="VBK40" s="1208"/>
      <c r="VBM40" s="1208"/>
      <c r="VBO40" s="1208"/>
      <c r="VBQ40" s="1208"/>
      <c r="VBS40" s="1208"/>
      <c r="VBU40" s="1208"/>
      <c r="VBW40" s="1208"/>
      <c r="VBY40" s="1208"/>
      <c r="VCA40" s="1208"/>
      <c r="VCC40" s="1208"/>
      <c r="VCE40" s="1208"/>
      <c r="VCG40" s="1208"/>
      <c r="VCI40" s="1208"/>
      <c r="VCK40" s="1208"/>
      <c r="VCM40" s="1208"/>
      <c r="VCO40" s="1208"/>
      <c r="VCQ40" s="1208"/>
      <c r="VCS40" s="1208"/>
      <c r="VCU40" s="1208"/>
      <c r="VCW40" s="1208"/>
      <c r="VCY40" s="1208"/>
      <c r="VDA40" s="1208"/>
      <c r="VDC40" s="1208"/>
      <c r="VDE40" s="1208"/>
      <c r="VDG40" s="1208"/>
      <c r="VDI40" s="1208"/>
      <c r="VDK40" s="1208"/>
      <c r="VDM40" s="1208"/>
      <c r="VDO40" s="1208"/>
      <c r="VDQ40" s="1208"/>
      <c r="VDS40" s="1208"/>
      <c r="VDU40" s="1208"/>
      <c r="VDW40" s="1208"/>
      <c r="VDY40" s="1208"/>
      <c r="VEA40" s="1208"/>
      <c r="VEC40" s="1208"/>
      <c r="VEE40" s="1208"/>
      <c r="VEG40" s="1208"/>
      <c r="VEI40" s="1208"/>
      <c r="VEK40" s="1208"/>
      <c r="VEM40" s="1208"/>
      <c r="VEO40" s="1208"/>
      <c r="VEQ40" s="1208"/>
      <c r="VES40" s="1208"/>
      <c r="VEU40" s="1208"/>
      <c r="VEW40" s="1208"/>
      <c r="VEY40" s="1208"/>
      <c r="VFA40" s="1208"/>
      <c r="VFC40" s="1208"/>
      <c r="VFE40" s="1208"/>
      <c r="VFG40" s="1208"/>
      <c r="VFI40" s="1208"/>
      <c r="VFK40" s="1208"/>
      <c r="VFM40" s="1208"/>
      <c r="VFO40" s="1208"/>
      <c r="VFQ40" s="1208"/>
      <c r="VFS40" s="1208"/>
      <c r="VFU40" s="1208"/>
      <c r="VFW40" s="1208"/>
      <c r="VFY40" s="1208"/>
      <c r="VGA40" s="1208"/>
      <c r="VGC40" s="1208"/>
      <c r="VGE40" s="1208"/>
      <c r="VGG40" s="1208"/>
      <c r="VGI40" s="1208"/>
      <c r="VGK40" s="1208"/>
      <c r="VGM40" s="1208"/>
      <c r="VGO40" s="1208"/>
      <c r="VGQ40" s="1208"/>
      <c r="VGS40" s="1208"/>
      <c r="VGU40" s="1208"/>
      <c r="VGW40" s="1208"/>
      <c r="VGY40" s="1208"/>
      <c r="VHA40" s="1208"/>
      <c r="VHC40" s="1208"/>
      <c r="VHE40" s="1208"/>
      <c r="VHG40" s="1208"/>
      <c r="VHI40" s="1208"/>
      <c r="VHK40" s="1208"/>
      <c r="VHM40" s="1208"/>
      <c r="VHO40" s="1208"/>
      <c r="VHQ40" s="1208"/>
      <c r="VHS40" s="1208"/>
      <c r="VHU40" s="1208"/>
      <c r="VHW40" s="1208"/>
      <c r="VHY40" s="1208"/>
      <c r="VIA40" s="1208"/>
      <c r="VIC40" s="1208"/>
      <c r="VIE40" s="1208"/>
      <c r="VIG40" s="1208"/>
      <c r="VII40" s="1208"/>
      <c r="VIK40" s="1208"/>
      <c r="VIM40" s="1208"/>
      <c r="VIO40" s="1208"/>
      <c r="VIQ40" s="1208"/>
      <c r="VIS40" s="1208"/>
      <c r="VIU40" s="1208"/>
      <c r="VIW40" s="1208"/>
      <c r="VIY40" s="1208"/>
      <c r="VJA40" s="1208"/>
      <c r="VJC40" s="1208"/>
      <c r="VJE40" s="1208"/>
      <c r="VJG40" s="1208"/>
      <c r="VJI40" s="1208"/>
      <c r="VJK40" s="1208"/>
      <c r="VJM40" s="1208"/>
      <c r="VJO40" s="1208"/>
      <c r="VJQ40" s="1208"/>
      <c r="VJS40" s="1208"/>
      <c r="VJU40" s="1208"/>
      <c r="VJW40" s="1208"/>
      <c r="VJY40" s="1208"/>
      <c r="VKA40" s="1208"/>
      <c r="VKC40" s="1208"/>
      <c r="VKE40" s="1208"/>
      <c r="VKG40" s="1208"/>
      <c r="VKI40" s="1208"/>
      <c r="VKK40" s="1208"/>
      <c r="VKM40" s="1208"/>
      <c r="VKO40" s="1208"/>
      <c r="VKQ40" s="1208"/>
      <c r="VKS40" s="1208"/>
      <c r="VKU40" s="1208"/>
      <c r="VKW40" s="1208"/>
      <c r="VKY40" s="1208"/>
      <c r="VLA40" s="1208"/>
      <c r="VLC40" s="1208"/>
      <c r="VLE40" s="1208"/>
      <c r="VLG40" s="1208"/>
      <c r="VLI40" s="1208"/>
      <c r="VLK40" s="1208"/>
      <c r="VLM40" s="1208"/>
      <c r="VLO40" s="1208"/>
      <c r="VLQ40" s="1208"/>
      <c r="VLS40" s="1208"/>
      <c r="VLU40" s="1208"/>
      <c r="VLW40" s="1208"/>
      <c r="VLY40" s="1208"/>
      <c r="VMA40" s="1208"/>
      <c r="VMC40" s="1208"/>
      <c r="VME40" s="1208"/>
      <c r="VMG40" s="1208"/>
      <c r="VMI40" s="1208"/>
      <c r="VMK40" s="1208"/>
      <c r="VMM40" s="1208"/>
      <c r="VMO40" s="1208"/>
      <c r="VMQ40" s="1208"/>
      <c r="VMS40" s="1208"/>
      <c r="VMU40" s="1208"/>
      <c r="VMW40" s="1208"/>
      <c r="VMY40" s="1208"/>
      <c r="VNA40" s="1208"/>
      <c r="VNC40" s="1208"/>
      <c r="VNE40" s="1208"/>
      <c r="VNG40" s="1208"/>
      <c r="VNI40" s="1208"/>
      <c r="VNK40" s="1208"/>
      <c r="VNM40" s="1208"/>
      <c r="VNO40" s="1208"/>
      <c r="VNQ40" s="1208"/>
      <c r="VNS40" s="1208"/>
      <c r="VNU40" s="1208"/>
      <c r="VNW40" s="1208"/>
      <c r="VNY40" s="1208"/>
      <c r="VOA40" s="1208"/>
      <c r="VOC40" s="1208"/>
      <c r="VOE40" s="1208"/>
      <c r="VOG40" s="1208"/>
      <c r="VOI40" s="1208"/>
      <c r="VOK40" s="1208"/>
      <c r="VOM40" s="1208"/>
      <c r="VOO40" s="1208"/>
      <c r="VOQ40" s="1208"/>
      <c r="VOS40" s="1208"/>
      <c r="VOU40" s="1208"/>
      <c r="VOW40" s="1208"/>
      <c r="VOY40" s="1208"/>
      <c r="VPA40" s="1208"/>
      <c r="VPC40" s="1208"/>
      <c r="VPE40" s="1208"/>
      <c r="VPG40" s="1208"/>
      <c r="VPI40" s="1208"/>
      <c r="VPK40" s="1208"/>
      <c r="VPM40" s="1208"/>
      <c r="VPO40" s="1208"/>
      <c r="VPQ40" s="1208"/>
      <c r="VPS40" s="1208"/>
      <c r="VPU40" s="1208"/>
      <c r="VPW40" s="1208"/>
      <c r="VPY40" s="1208"/>
      <c r="VQA40" s="1208"/>
      <c r="VQC40" s="1208"/>
      <c r="VQE40" s="1208"/>
      <c r="VQG40" s="1208"/>
      <c r="VQI40" s="1208"/>
      <c r="VQK40" s="1208"/>
      <c r="VQM40" s="1208"/>
      <c r="VQO40" s="1208"/>
      <c r="VQQ40" s="1208"/>
      <c r="VQS40" s="1208"/>
      <c r="VQU40" s="1208"/>
      <c r="VQW40" s="1208"/>
      <c r="VQY40" s="1208"/>
      <c r="VRA40" s="1208"/>
      <c r="VRC40" s="1208"/>
      <c r="VRE40" s="1208"/>
      <c r="VRG40" s="1208"/>
      <c r="VRI40" s="1208"/>
      <c r="VRK40" s="1208"/>
      <c r="VRM40" s="1208"/>
      <c r="VRO40" s="1208"/>
      <c r="VRQ40" s="1208"/>
      <c r="VRS40" s="1208"/>
      <c r="VRU40" s="1208"/>
      <c r="VRW40" s="1208"/>
      <c r="VRY40" s="1208"/>
      <c r="VSA40" s="1208"/>
      <c r="VSC40" s="1208"/>
      <c r="VSE40" s="1208"/>
      <c r="VSG40" s="1208"/>
      <c r="VSI40" s="1208"/>
      <c r="VSK40" s="1208"/>
      <c r="VSM40" s="1208"/>
      <c r="VSO40" s="1208"/>
      <c r="VSQ40" s="1208"/>
      <c r="VSS40" s="1208"/>
      <c r="VSU40" s="1208"/>
      <c r="VSW40" s="1208"/>
      <c r="VSY40" s="1208"/>
      <c r="VTA40" s="1208"/>
      <c r="VTC40" s="1208"/>
      <c r="VTE40" s="1208"/>
      <c r="VTG40" s="1208"/>
      <c r="VTI40" s="1208"/>
      <c r="VTK40" s="1208"/>
      <c r="VTM40" s="1208"/>
      <c r="VTO40" s="1208"/>
      <c r="VTQ40" s="1208"/>
      <c r="VTS40" s="1208"/>
      <c r="VTU40" s="1208"/>
      <c r="VTW40" s="1208"/>
      <c r="VTY40" s="1208"/>
      <c r="VUA40" s="1208"/>
      <c r="VUC40" s="1208"/>
      <c r="VUE40" s="1208"/>
      <c r="VUG40" s="1208"/>
      <c r="VUI40" s="1208"/>
      <c r="VUK40" s="1208"/>
      <c r="VUM40" s="1208"/>
      <c r="VUO40" s="1208"/>
      <c r="VUQ40" s="1208"/>
      <c r="VUS40" s="1208"/>
      <c r="VUU40" s="1208"/>
      <c r="VUW40" s="1208"/>
      <c r="VUY40" s="1208"/>
      <c r="VVA40" s="1208"/>
      <c r="VVC40" s="1208"/>
      <c r="VVE40" s="1208"/>
      <c r="VVG40" s="1208"/>
      <c r="VVI40" s="1208"/>
      <c r="VVK40" s="1208"/>
      <c r="VVM40" s="1208"/>
      <c r="VVO40" s="1208"/>
      <c r="VVQ40" s="1208"/>
      <c r="VVS40" s="1208"/>
      <c r="VVU40" s="1208"/>
      <c r="VVW40" s="1208"/>
      <c r="VVY40" s="1208"/>
      <c r="VWA40" s="1208"/>
      <c r="VWC40" s="1208"/>
      <c r="VWE40" s="1208"/>
      <c r="VWG40" s="1208"/>
      <c r="VWI40" s="1208"/>
      <c r="VWK40" s="1208"/>
      <c r="VWM40" s="1208"/>
      <c r="VWO40" s="1208"/>
      <c r="VWQ40" s="1208"/>
      <c r="VWS40" s="1208"/>
      <c r="VWU40" s="1208"/>
      <c r="VWW40" s="1208"/>
      <c r="VWY40" s="1208"/>
      <c r="VXA40" s="1208"/>
      <c r="VXC40" s="1208"/>
      <c r="VXE40" s="1208"/>
      <c r="VXG40" s="1208"/>
      <c r="VXI40" s="1208"/>
      <c r="VXK40" s="1208"/>
      <c r="VXM40" s="1208"/>
      <c r="VXO40" s="1208"/>
      <c r="VXQ40" s="1208"/>
      <c r="VXS40" s="1208"/>
      <c r="VXU40" s="1208"/>
      <c r="VXW40" s="1208"/>
      <c r="VXY40" s="1208"/>
      <c r="VYA40" s="1208"/>
      <c r="VYC40" s="1208"/>
      <c r="VYE40" s="1208"/>
      <c r="VYG40" s="1208"/>
      <c r="VYI40" s="1208"/>
      <c r="VYK40" s="1208"/>
      <c r="VYM40" s="1208"/>
      <c r="VYO40" s="1208"/>
      <c r="VYQ40" s="1208"/>
      <c r="VYS40" s="1208"/>
      <c r="VYU40" s="1208"/>
      <c r="VYW40" s="1208"/>
      <c r="VYY40" s="1208"/>
      <c r="VZA40" s="1208"/>
      <c r="VZC40" s="1208"/>
      <c r="VZE40" s="1208"/>
      <c r="VZG40" s="1208"/>
      <c r="VZI40" s="1208"/>
      <c r="VZK40" s="1208"/>
      <c r="VZM40" s="1208"/>
      <c r="VZO40" s="1208"/>
      <c r="VZQ40" s="1208"/>
      <c r="VZS40" s="1208"/>
      <c r="VZU40" s="1208"/>
      <c r="VZW40" s="1208"/>
      <c r="VZY40" s="1208"/>
      <c r="WAA40" s="1208"/>
      <c r="WAC40" s="1208"/>
      <c r="WAE40" s="1208"/>
      <c r="WAG40" s="1208"/>
      <c r="WAI40" s="1208"/>
      <c r="WAK40" s="1208"/>
      <c r="WAM40" s="1208"/>
      <c r="WAO40" s="1208"/>
      <c r="WAQ40" s="1208"/>
      <c r="WAS40" s="1208"/>
      <c r="WAU40" s="1208"/>
      <c r="WAW40" s="1208"/>
      <c r="WAY40" s="1208"/>
      <c r="WBA40" s="1208"/>
      <c r="WBC40" s="1208"/>
      <c r="WBE40" s="1208"/>
      <c r="WBG40" s="1208"/>
      <c r="WBI40" s="1208"/>
      <c r="WBK40" s="1208"/>
      <c r="WBM40" s="1208"/>
      <c r="WBO40" s="1208"/>
      <c r="WBQ40" s="1208"/>
      <c r="WBS40" s="1208"/>
      <c r="WBU40" s="1208"/>
      <c r="WBW40" s="1208"/>
      <c r="WBY40" s="1208"/>
      <c r="WCA40" s="1208"/>
      <c r="WCC40" s="1208"/>
      <c r="WCE40" s="1208"/>
      <c r="WCG40" s="1208"/>
      <c r="WCI40" s="1208"/>
      <c r="WCK40" s="1208"/>
      <c r="WCM40" s="1208"/>
      <c r="WCO40" s="1208"/>
      <c r="WCQ40" s="1208"/>
      <c r="WCS40" s="1208"/>
      <c r="WCU40" s="1208"/>
      <c r="WCW40" s="1208"/>
      <c r="WCY40" s="1208"/>
      <c r="WDA40" s="1208"/>
      <c r="WDC40" s="1208"/>
      <c r="WDE40" s="1208"/>
      <c r="WDG40" s="1208"/>
      <c r="WDI40" s="1208"/>
      <c r="WDK40" s="1208"/>
      <c r="WDM40" s="1208"/>
      <c r="WDO40" s="1208"/>
      <c r="WDQ40" s="1208"/>
      <c r="WDS40" s="1208"/>
      <c r="WDU40" s="1208"/>
      <c r="WDW40" s="1208"/>
      <c r="WDY40" s="1208"/>
      <c r="WEA40" s="1208"/>
      <c r="WEC40" s="1208"/>
      <c r="WEE40" s="1208"/>
      <c r="WEG40" s="1208"/>
      <c r="WEI40" s="1208"/>
      <c r="WEK40" s="1208"/>
      <c r="WEM40" s="1208"/>
      <c r="WEO40" s="1208"/>
      <c r="WEQ40" s="1208"/>
      <c r="WES40" s="1208"/>
      <c r="WEU40" s="1208"/>
      <c r="WEW40" s="1208"/>
      <c r="WEY40" s="1208"/>
      <c r="WFA40" s="1208"/>
      <c r="WFC40" s="1208"/>
      <c r="WFE40" s="1208"/>
      <c r="WFG40" s="1208"/>
      <c r="WFI40" s="1208"/>
      <c r="WFK40" s="1208"/>
      <c r="WFM40" s="1208"/>
      <c r="WFO40" s="1208"/>
      <c r="WFQ40" s="1208"/>
      <c r="WFS40" s="1208"/>
      <c r="WFU40" s="1208"/>
      <c r="WFW40" s="1208"/>
      <c r="WFY40" s="1208"/>
      <c r="WGA40" s="1208"/>
      <c r="WGC40" s="1208"/>
      <c r="WGE40" s="1208"/>
      <c r="WGG40" s="1208"/>
      <c r="WGI40" s="1208"/>
      <c r="WGK40" s="1208"/>
      <c r="WGM40" s="1208"/>
      <c r="WGO40" s="1208"/>
      <c r="WGQ40" s="1208"/>
      <c r="WGS40" s="1208"/>
      <c r="WGU40" s="1208"/>
      <c r="WGW40" s="1208"/>
      <c r="WGY40" s="1208"/>
      <c r="WHA40" s="1208"/>
      <c r="WHC40" s="1208"/>
      <c r="WHE40" s="1208"/>
      <c r="WHG40" s="1208"/>
      <c r="WHI40" s="1208"/>
      <c r="WHK40" s="1208"/>
      <c r="WHM40" s="1208"/>
      <c r="WHO40" s="1208"/>
      <c r="WHQ40" s="1208"/>
      <c r="WHS40" s="1208"/>
      <c r="WHU40" s="1208"/>
      <c r="WHW40" s="1208"/>
      <c r="WHY40" s="1208"/>
      <c r="WIA40" s="1208"/>
      <c r="WIC40" s="1208"/>
      <c r="WIE40" s="1208"/>
      <c r="WIG40" s="1208"/>
      <c r="WII40" s="1208"/>
      <c r="WIK40" s="1208"/>
      <c r="WIM40" s="1208"/>
      <c r="WIO40" s="1208"/>
      <c r="WIQ40" s="1208"/>
      <c r="WIS40" s="1208"/>
      <c r="WIU40" s="1208"/>
      <c r="WIW40" s="1208"/>
      <c r="WIY40" s="1208"/>
      <c r="WJA40" s="1208"/>
      <c r="WJC40" s="1208"/>
      <c r="WJE40" s="1208"/>
      <c r="WJG40" s="1208"/>
      <c r="WJI40" s="1208"/>
      <c r="WJK40" s="1208"/>
      <c r="WJM40" s="1208"/>
      <c r="WJO40" s="1208"/>
      <c r="WJQ40" s="1208"/>
      <c r="WJS40" s="1208"/>
      <c r="WJU40" s="1208"/>
      <c r="WJW40" s="1208"/>
      <c r="WJY40" s="1208"/>
      <c r="WKA40" s="1208"/>
      <c r="WKC40" s="1208"/>
      <c r="WKE40" s="1208"/>
      <c r="WKG40" s="1208"/>
      <c r="WKI40" s="1208"/>
      <c r="WKK40" s="1208"/>
      <c r="WKM40" s="1208"/>
      <c r="WKO40" s="1208"/>
      <c r="WKQ40" s="1208"/>
      <c r="WKS40" s="1208"/>
      <c r="WKU40" s="1208"/>
      <c r="WKW40" s="1208"/>
      <c r="WKY40" s="1208"/>
      <c r="WLA40" s="1208"/>
      <c r="WLC40" s="1208"/>
      <c r="WLE40" s="1208"/>
      <c r="WLG40" s="1208"/>
      <c r="WLI40" s="1208"/>
      <c r="WLK40" s="1208"/>
      <c r="WLM40" s="1208"/>
      <c r="WLO40" s="1208"/>
      <c r="WLQ40" s="1208"/>
      <c r="WLS40" s="1208"/>
      <c r="WLU40" s="1208"/>
      <c r="WLW40" s="1208"/>
      <c r="WLY40" s="1208"/>
      <c r="WMA40" s="1208"/>
      <c r="WMC40" s="1208"/>
      <c r="WME40" s="1208"/>
      <c r="WMG40" s="1208"/>
      <c r="WMI40" s="1208"/>
      <c r="WMK40" s="1208"/>
      <c r="WMM40" s="1208"/>
      <c r="WMO40" s="1208"/>
      <c r="WMQ40" s="1208"/>
      <c r="WMS40" s="1208"/>
      <c r="WMU40" s="1208"/>
      <c r="WMW40" s="1208"/>
      <c r="WMY40" s="1208"/>
      <c r="WNA40" s="1208"/>
      <c r="WNC40" s="1208"/>
      <c r="WNE40" s="1208"/>
      <c r="WNG40" s="1208"/>
      <c r="WNI40" s="1208"/>
      <c r="WNK40" s="1208"/>
      <c r="WNM40" s="1208"/>
      <c r="WNO40" s="1208"/>
      <c r="WNQ40" s="1208"/>
      <c r="WNS40" s="1208"/>
      <c r="WNU40" s="1208"/>
      <c r="WNW40" s="1208"/>
      <c r="WNY40" s="1208"/>
      <c r="WOA40" s="1208"/>
      <c r="WOC40" s="1208"/>
      <c r="WOE40" s="1208"/>
      <c r="WOG40" s="1208"/>
      <c r="WOI40" s="1208"/>
      <c r="WOK40" s="1208"/>
      <c r="WOM40" s="1208"/>
      <c r="WOO40" s="1208"/>
      <c r="WOQ40" s="1208"/>
      <c r="WOS40" s="1208"/>
      <c r="WOU40" s="1208"/>
      <c r="WOW40" s="1208"/>
      <c r="WOY40" s="1208"/>
      <c r="WPA40" s="1208"/>
      <c r="WPC40" s="1208"/>
      <c r="WPE40" s="1208"/>
      <c r="WPG40" s="1208"/>
      <c r="WPI40" s="1208"/>
      <c r="WPK40" s="1208"/>
      <c r="WPM40" s="1208"/>
      <c r="WPO40" s="1208"/>
      <c r="WPQ40" s="1208"/>
      <c r="WPS40" s="1208"/>
      <c r="WPU40" s="1208"/>
      <c r="WPW40" s="1208"/>
      <c r="WPY40" s="1208"/>
      <c r="WQA40" s="1208"/>
      <c r="WQC40" s="1208"/>
      <c r="WQE40" s="1208"/>
      <c r="WQG40" s="1208"/>
      <c r="WQI40" s="1208"/>
      <c r="WQK40" s="1208"/>
      <c r="WQM40" s="1208"/>
      <c r="WQO40" s="1208"/>
      <c r="WQQ40" s="1208"/>
      <c r="WQS40" s="1208"/>
      <c r="WQU40" s="1208"/>
      <c r="WQW40" s="1208"/>
      <c r="WQY40" s="1208"/>
      <c r="WRA40" s="1208"/>
      <c r="WRC40" s="1208"/>
      <c r="WRE40" s="1208"/>
      <c r="WRG40" s="1208"/>
      <c r="WRI40" s="1208"/>
      <c r="WRK40" s="1208"/>
      <c r="WRM40" s="1208"/>
      <c r="WRO40" s="1208"/>
      <c r="WRQ40" s="1208"/>
      <c r="WRS40" s="1208"/>
      <c r="WRU40" s="1208"/>
      <c r="WRW40" s="1208"/>
      <c r="WRY40" s="1208"/>
      <c r="WSA40" s="1208"/>
      <c r="WSC40" s="1208"/>
      <c r="WSE40" s="1208"/>
      <c r="WSG40" s="1208"/>
      <c r="WSI40" s="1208"/>
      <c r="WSK40" s="1208"/>
      <c r="WSM40" s="1208"/>
      <c r="WSO40" s="1208"/>
      <c r="WSQ40" s="1208"/>
      <c r="WSS40" s="1208"/>
      <c r="WSU40" s="1208"/>
      <c r="WSW40" s="1208"/>
      <c r="WSY40" s="1208"/>
      <c r="WTA40" s="1208"/>
      <c r="WTC40" s="1208"/>
      <c r="WTE40" s="1208"/>
      <c r="WTG40" s="1208"/>
      <c r="WTI40" s="1208"/>
      <c r="WTK40" s="1208"/>
      <c r="WTM40" s="1208"/>
      <c r="WTO40" s="1208"/>
      <c r="WTQ40" s="1208"/>
      <c r="WTS40" s="1208"/>
      <c r="WTU40" s="1208"/>
      <c r="WTW40" s="1208"/>
      <c r="WTY40" s="1208"/>
      <c r="WUA40" s="1208"/>
      <c r="WUC40" s="1208"/>
      <c r="WUE40" s="1208"/>
      <c r="WUG40" s="1208"/>
      <c r="WUI40" s="1208"/>
      <c r="WUK40" s="1208"/>
      <c r="WUM40" s="1208"/>
      <c r="WUO40" s="1208"/>
      <c r="WUQ40" s="1208"/>
      <c r="WUS40" s="1208"/>
      <c r="WUU40" s="1208"/>
      <c r="WUW40" s="1208"/>
      <c r="WUY40" s="1208"/>
      <c r="WVA40" s="1208"/>
      <c r="WVC40" s="1208"/>
      <c r="WVE40" s="1208"/>
      <c r="WVG40" s="1208"/>
      <c r="WVI40" s="1208"/>
      <c r="WVK40" s="1208"/>
      <c r="WVM40" s="1208"/>
      <c r="WVO40" s="1208"/>
      <c r="WVQ40" s="1208"/>
      <c r="WVS40" s="1208"/>
      <c r="WVU40" s="1208"/>
      <c r="WVW40" s="1208"/>
      <c r="WVY40" s="1208"/>
      <c r="WWA40" s="1208"/>
      <c r="WWC40" s="1208"/>
      <c r="WWE40" s="1208"/>
      <c r="WWG40" s="1208"/>
      <c r="WWI40" s="1208"/>
      <c r="WWK40" s="1208"/>
      <c r="WWM40" s="1208"/>
      <c r="WWO40" s="1208"/>
      <c r="WWQ40" s="1208"/>
      <c r="WWS40" s="1208"/>
      <c r="WWU40" s="1208"/>
      <c r="WWW40" s="1208"/>
      <c r="WWY40" s="1208"/>
      <c r="WXA40" s="1208"/>
      <c r="WXC40" s="1208"/>
      <c r="WXE40" s="1208"/>
      <c r="WXG40" s="1208"/>
      <c r="WXI40" s="1208"/>
      <c r="WXK40" s="1208"/>
      <c r="WXM40" s="1208"/>
      <c r="WXO40" s="1208"/>
      <c r="WXQ40" s="1208"/>
      <c r="WXS40" s="1208"/>
      <c r="WXU40" s="1208"/>
      <c r="WXW40" s="1208"/>
      <c r="WXY40" s="1208"/>
      <c r="WYA40" s="1208"/>
      <c r="WYC40" s="1208"/>
      <c r="WYE40" s="1208"/>
      <c r="WYG40" s="1208"/>
      <c r="WYI40" s="1208"/>
      <c r="WYK40" s="1208"/>
      <c r="WYM40" s="1208"/>
      <c r="WYO40" s="1208"/>
      <c r="WYQ40" s="1208"/>
      <c r="WYS40" s="1208"/>
      <c r="WYU40" s="1208"/>
      <c r="WYW40" s="1208"/>
      <c r="WYY40" s="1208"/>
      <c r="WZA40" s="1208"/>
      <c r="WZC40" s="1208"/>
      <c r="WZE40" s="1208"/>
      <c r="WZG40" s="1208"/>
      <c r="WZI40" s="1208"/>
      <c r="WZK40" s="1208"/>
      <c r="WZM40" s="1208"/>
      <c r="WZO40" s="1208"/>
      <c r="WZQ40" s="1208"/>
      <c r="WZS40" s="1208"/>
      <c r="WZU40" s="1208"/>
      <c r="WZW40" s="1208"/>
      <c r="WZY40" s="1208"/>
      <c r="XAA40" s="1208"/>
      <c r="XAC40" s="1208"/>
      <c r="XAE40" s="1208"/>
      <c r="XAG40" s="1208"/>
      <c r="XAI40" s="1208"/>
      <c r="XAK40" s="1208"/>
      <c r="XAM40" s="1208"/>
      <c r="XAO40" s="1208"/>
      <c r="XAQ40" s="1208"/>
      <c r="XAS40" s="1208"/>
      <c r="XAU40" s="1208"/>
      <c r="XAW40" s="1208"/>
      <c r="XAY40" s="1208"/>
      <c r="XBA40" s="1208"/>
      <c r="XBC40" s="1208"/>
      <c r="XBE40" s="1208"/>
      <c r="XBG40" s="1208"/>
      <c r="XBI40" s="1208"/>
      <c r="XBK40" s="1208"/>
      <c r="XBM40" s="1208"/>
      <c r="XBO40" s="1208"/>
      <c r="XBQ40" s="1208"/>
      <c r="XBS40" s="1208"/>
      <c r="XBU40" s="1208"/>
      <c r="XBW40" s="1208"/>
      <c r="XBY40" s="1208"/>
      <c r="XCA40" s="1208"/>
      <c r="XCC40" s="1208"/>
      <c r="XCE40" s="1208"/>
      <c r="XCG40" s="1208"/>
      <c r="XCI40" s="1208"/>
      <c r="XCK40" s="1208"/>
      <c r="XCM40" s="1208"/>
      <c r="XCO40" s="1208"/>
      <c r="XCQ40" s="1208"/>
      <c r="XCS40" s="1208"/>
      <c r="XCU40" s="1208"/>
      <c r="XCW40" s="1208"/>
      <c r="XCY40" s="1208"/>
      <c r="XDA40" s="1208"/>
      <c r="XDC40" s="1208"/>
      <c r="XDE40" s="1208"/>
      <c r="XDG40" s="1208"/>
      <c r="XDI40" s="1208"/>
      <c r="XDK40" s="1208"/>
      <c r="XDM40" s="1208"/>
      <c r="XDO40" s="1208"/>
      <c r="XDQ40" s="1208"/>
      <c r="XDS40" s="1208"/>
      <c r="XDU40" s="1208"/>
      <c r="XDW40" s="1208"/>
      <c r="XDY40" s="1208"/>
      <c r="XEA40" s="1208"/>
      <c r="XEC40" s="1208"/>
      <c r="XEE40" s="1208"/>
      <c r="XEG40" s="1208"/>
      <c r="XEI40" s="1208"/>
      <c r="XEK40" s="1208"/>
      <c r="XEM40" s="1208"/>
      <c r="XEO40" s="1208"/>
      <c r="XEQ40" s="1208"/>
      <c r="XES40" s="1208"/>
      <c r="XEU40" s="1208"/>
      <c r="XEW40" s="1208"/>
      <c r="XEY40" s="1208"/>
      <c r="XFA40" s="1208"/>
      <c r="XFC40" s="1208"/>
    </row>
    <row r="41" spans="1:1023 1025:2047 2049:3071 3073:4095 4097:5119 5121:6143 6145:7167 7169:8191 8193:9215 9217:10239 10241:11263 11265:12287 12289:13311 13313:14335 14337:15359 15361:16383">
      <c r="A41" s="1140" t="s">
        <v>471</v>
      </c>
      <c r="B41" t="s">
        <v>97</v>
      </c>
      <c r="C41" s="485">
        <f>IFERROR(VLOOKUP(A41,TB!$A$2:$C$60,3,0),0)/1000</f>
        <v>0</v>
      </c>
      <c r="D41" s="485">
        <f>IFERROR(VLOOKUP(A41,TB!$A$2:$D$60,4,0),0)/1000</f>
        <v>1037.51758</v>
      </c>
      <c r="E41" s="1207" t="str">
        <f>VLOOKUP(A41,TB!$A$2:$B$60,1,0)</f>
        <v>030900100001</v>
      </c>
    </row>
    <row r="42" spans="1:1023 1025:2047 2049:3071 3073:4095 4097:5119 5121:6143 6145:7167 7169:8191 8193:9215 9217:10239 10241:11263 11265:12287 12289:13311 13313:14335 14337:15359 15361:16383" s="1207" customFormat="1">
      <c r="A42" s="1208" t="s">
        <v>982</v>
      </c>
      <c r="B42" s="1207" t="s">
        <v>983</v>
      </c>
      <c r="C42" s="485">
        <f>IFERROR(VLOOKUP(A42,TB!$A$2:$C$60,3,0),0)/1000</f>
        <v>0</v>
      </c>
      <c r="D42" s="485">
        <f>IFERROR(VLOOKUP(A42,TB!$A$2:$D$60,4,0),0)/1000</f>
        <v>2.9359999999999999</v>
      </c>
      <c r="E42" s="1207" t="str">
        <f>VLOOKUP(A42,TB!$A$2:$B$60,1,0)</f>
        <v>031000500001</v>
      </c>
    </row>
    <row r="43" spans="1:1023 1025:2047 2049:3071 3073:4095 4097:5119 5121:6143 6145:7167 7169:8191 8193:9215 9217:10239 10241:11263 11265:12287 12289:13311 13313:14335 14337:15359 15361:16383">
      <c r="A43" s="1140" t="s">
        <v>469</v>
      </c>
      <c r="B43" t="s">
        <v>74</v>
      </c>
      <c r="C43" s="485">
        <f>IFERROR(VLOOKUP(A43,TB!$A$2:$C$60,3,0),0)/1000</f>
        <v>2.5000000000000001E-4</v>
      </c>
      <c r="D43" s="485">
        <f>IFERROR(VLOOKUP(A43,TB!$A$2:$D$60,4,0),0)/1000</f>
        <v>0</v>
      </c>
      <c r="E43" s="1207" t="str">
        <f>VLOOKUP(A43,TB!$A$2:$B$60,1,0)</f>
        <v>031000600001</v>
      </c>
    </row>
    <row r="44" spans="1:1023 1025:2047 2049:3071 3073:4095 4097:5119 5121:6143 6145:7167 7169:8191 8193:9215 9217:10239 10241:11263 11265:12287 12289:13311 13313:14335 14337:15359 15361:16383" s="1207" customFormat="1">
      <c r="A44" s="1208" t="s">
        <v>470</v>
      </c>
      <c r="B44" s="1207" t="s">
        <v>79</v>
      </c>
      <c r="C44" s="485">
        <f>IFERROR(VLOOKUP(A44,TB!$A$2:$C$60,3,0),0)/1000</f>
        <v>0</v>
      </c>
      <c r="D44" s="485">
        <f>IFERROR(VLOOKUP(A44,TB!$A$2:$D$60,4,0),0)/1000</f>
        <v>0</v>
      </c>
      <c r="E44" s="1207" t="e">
        <f>VLOOKUP(A44,TB!$A$2:$B$60,1,0)</f>
        <v>#N/A</v>
      </c>
    </row>
    <row r="45" spans="1:1023 1025:2047 2049:3071 3073:4095 4097:5119 5121:6143 6145:7167 7169:8191 8193:9215 9217:10239 10241:11263 11265:12287 12289:13311 13313:14335 14337:15359 15361:16383">
      <c r="A45" s="1140" t="s">
        <v>863</v>
      </c>
      <c r="B45" t="s">
        <v>864</v>
      </c>
      <c r="C45" s="485">
        <f>IFERROR(VLOOKUP(A45,TB!$A$2:$C$60,3,0),0)/1000</f>
        <v>0</v>
      </c>
      <c r="D45" s="485">
        <f>IFERROR(VLOOKUP(A45,TB!$A$2:$D$60,4,0),0)/1000</f>
        <v>187.12455000000003</v>
      </c>
      <c r="E45" s="1207" t="str">
        <f>VLOOKUP(A45,TB!$A$2:$B$60,1,0)</f>
        <v>031200100001</v>
      </c>
    </row>
    <row r="46" spans="1:1023 1025:2047 2049:3071 3073:4095 4097:5119 5121:6143 6145:7167 7169:8191 8193:9215 9217:10239 10241:11263 11265:12287 12289:13311 13313:14335 14337:15359 15361:16383">
      <c r="A46" s="1140" t="s">
        <v>865</v>
      </c>
      <c r="B46" t="s">
        <v>866</v>
      </c>
      <c r="C46" s="485">
        <f>IFERROR(VLOOKUP(A46,TB!$A$2:$C$60,3,0),0)/1000</f>
        <v>0</v>
      </c>
      <c r="D46" s="485">
        <f>IFERROR(VLOOKUP(A46,TB!$A$2:$D$60,4,0),0)/1000</f>
        <v>0</v>
      </c>
      <c r="E46" s="1207" t="e">
        <f>VLOOKUP(A46,TB!$A$2:$B$60,1,0)</f>
        <v>#N/A</v>
      </c>
    </row>
    <row r="47" spans="1:1023 1025:2047 2049:3071 3073:4095 4097:5119 5121:6143 6145:7167 7169:8191 8193:9215 9217:10239 10241:11263 11265:12287 12289:13311 13313:14335 14337:15359 15361:16383" s="1207" customFormat="1">
      <c r="A47" s="1208" t="s">
        <v>940</v>
      </c>
      <c r="B47" s="1207" t="s">
        <v>941</v>
      </c>
      <c r="C47" s="485">
        <f>IFERROR(VLOOKUP(A47,TB!$A$2:$C$60,3,0),0)/1000</f>
        <v>0</v>
      </c>
      <c r="D47" s="485">
        <f>IFERROR(VLOOKUP(A47,TB!$A$2:$D$60,4,0),0)/1000</f>
        <v>295.47000000000003</v>
      </c>
      <c r="E47" s="1207" t="str">
        <f>VLOOKUP(A47,TB!$A$2:$B$60,1,0)</f>
        <v>031001900001</v>
      </c>
    </row>
    <row r="48" spans="1:1023 1025:2047 2049:3071 3073:4095 4097:5119 5121:6143 6145:7167 7169:8191 8193:9215 9217:10239 10241:11263 11265:12287 12289:13311 13313:14335 14337:15359 15361:16383">
      <c r="A48" s="1140" t="s">
        <v>867</v>
      </c>
      <c r="B48" t="s">
        <v>868</v>
      </c>
      <c r="C48" s="485">
        <f>IFERROR(VLOOKUP(A48,TB!$A$2:$C$60,3,0),0)/1000</f>
        <v>0</v>
      </c>
      <c r="D48" s="485">
        <f>IFERROR(VLOOKUP(A48,TB!$A$2:$D$60,4,0),0)/1000</f>
        <v>3.9390000000000001E-2</v>
      </c>
      <c r="E48" s="1207" t="str">
        <f>VLOOKUP(A48,TB!$A$2:$B$60,1,0)</f>
        <v>040200100037</v>
      </c>
    </row>
    <row r="49" spans="1:5">
      <c r="A49" s="1140" t="s">
        <v>557</v>
      </c>
      <c r="B49" t="s">
        <v>556</v>
      </c>
      <c r="C49" s="485">
        <f>IFERROR(VLOOKUP(A49,TB!$A$2:$C$60,3,0),0)/1000</f>
        <v>0</v>
      </c>
      <c r="D49" s="485">
        <f>IFERROR(VLOOKUP(A49,TB!$A$2:$D$60,4,0),0)/1000</f>
        <v>3891.43102</v>
      </c>
      <c r="E49" s="1207" t="str">
        <f>VLOOKUP(A49,TB!$A$2:$B$60,1,0)</f>
        <v>040200100041</v>
      </c>
    </row>
    <row r="50" spans="1:5" s="1207" customFormat="1">
      <c r="A50" s="1208" t="s">
        <v>934</v>
      </c>
      <c r="B50" s="1207" t="s">
        <v>935</v>
      </c>
      <c r="C50" s="485">
        <f>IFERROR(VLOOKUP(A50,TB!$A$2:$C$60,3,0),0)/1000</f>
        <v>0</v>
      </c>
      <c r="D50" s="485">
        <f>IFERROR(VLOOKUP(A50,TB!$A$2:$D$60,4,0),0)/1000</f>
        <v>1.3770100000000001</v>
      </c>
      <c r="E50" s="1207" t="str">
        <f>VLOOKUP(A50,TB!$A$2:$B$60,1,0)</f>
        <v>040200100113</v>
      </c>
    </row>
    <row r="51" spans="1:5">
      <c r="A51" s="1140" t="s">
        <v>828</v>
      </c>
      <c r="B51" t="s">
        <v>829</v>
      </c>
      <c r="C51" s="485">
        <f>IFERROR(VLOOKUP(A51,TB!$A$2:$C$60,3,0),0)/1000</f>
        <v>0</v>
      </c>
      <c r="D51" s="485">
        <f>IFERROR(VLOOKUP(A51,TB!$A$2:$D$60,4,0),0)/1000</f>
        <v>10887.2294</v>
      </c>
      <c r="E51" s="1207" t="str">
        <f>VLOOKUP(A51,TB!$A$2:$B$60,1,0)</f>
        <v>040200100074</v>
      </c>
    </row>
    <row r="52" spans="1:5" s="1207" customFormat="1">
      <c r="A52" s="1208" t="s">
        <v>984</v>
      </c>
      <c r="B52" s="1207" t="s">
        <v>985</v>
      </c>
      <c r="C52" s="485">
        <f>IFERROR(VLOOKUP(A52,TB!$A$2:$C$60,3,0),0)/1000</f>
        <v>0</v>
      </c>
      <c r="D52" s="485">
        <f>IFERROR(VLOOKUP(A52,TB!$A$2:$D$60,4,0),0)/1000</f>
        <v>4920.0355</v>
      </c>
      <c r="E52" s="1207" t="str">
        <f>VLOOKUP(A52,TB!$A$2:$B$60,1,0)</f>
        <v>040200100120</v>
      </c>
    </row>
    <row r="53" spans="1:5">
      <c r="A53" s="1140" t="s">
        <v>560</v>
      </c>
      <c r="B53" t="s">
        <v>559</v>
      </c>
      <c r="C53" s="485">
        <f>IFERROR(VLOOKUP(A53,TB!$A$2:$C$60,3,0),0)/1000</f>
        <v>1707.7637999999999</v>
      </c>
      <c r="D53" s="485">
        <f>IFERROR(VLOOKUP(A53,TB!$A$2:$D$60,4,0),0)/1000</f>
        <v>0</v>
      </c>
      <c r="E53" s="1207" t="str">
        <f>VLOOKUP(A53,TB!$A$2:$B$60,1,0)</f>
        <v>040200100094</v>
      </c>
    </row>
    <row r="54" spans="1:5">
      <c r="A54" s="1140" t="s">
        <v>869</v>
      </c>
      <c r="B54" t="s">
        <v>870</v>
      </c>
      <c r="C54" s="485">
        <f>IFERROR(VLOOKUP(A54,TB!$A$2:$C$60,3,0),0)/1000</f>
        <v>0</v>
      </c>
      <c r="D54" s="485">
        <f>IFERROR(VLOOKUP(A54,TB!$A$2:$D$60,4,0),0)/1000</f>
        <v>0.12163</v>
      </c>
      <c r="E54" s="1207" t="str">
        <f>VLOOKUP(A54,TB!$A$2:$B$60,1,0)</f>
        <v>040200100101</v>
      </c>
    </row>
    <row r="55" spans="1:5">
      <c r="A55" s="1140" t="s">
        <v>830</v>
      </c>
      <c r="B55" t="s">
        <v>617</v>
      </c>
      <c r="C55" s="485">
        <f>IFERROR(VLOOKUP(A55,TB!$A$2:$C$60,3,0),0)/1000</f>
        <v>0</v>
      </c>
      <c r="D55" s="485">
        <f>IFERROR(VLOOKUP(A55,TB!$A$2:$D$60,4,0),0)/1000</f>
        <v>456.85</v>
      </c>
      <c r="E55" s="1207" t="str">
        <f>VLOOKUP(A55,TB!$A$2:$B$60,1,0)</f>
        <v>040200200001</v>
      </c>
    </row>
    <row r="56" spans="1:5">
      <c r="A56" s="1140" t="s">
        <v>831</v>
      </c>
      <c r="B56" t="s">
        <v>832</v>
      </c>
      <c r="C56" s="485">
        <f>IFERROR(VLOOKUP(A56,TB!$A$2:$C$60,3,0),0)/1000</f>
        <v>0</v>
      </c>
      <c r="D56" s="485">
        <f>IFERROR(VLOOKUP(A56,TB!$A$2:$D$60,4,0),0)/1000</f>
        <v>3019.7979999999998</v>
      </c>
      <c r="E56" s="1207" t="str">
        <f>VLOOKUP(A56,TB!$A$2:$B$60,1,0)</f>
        <v>040201900001</v>
      </c>
    </row>
    <row r="57" spans="1:5" s="1207" customFormat="1">
      <c r="A57" s="1208" t="s">
        <v>986</v>
      </c>
      <c r="B57" s="1207" t="s">
        <v>987</v>
      </c>
      <c r="C57" s="485">
        <f>IFERROR(VLOOKUP(A57,TB!$A$2:$C$60,3,0),0)/1000</f>
        <v>0</v>
      </c>
      <c r="D57" s="485">
        <f>IFERROR(VLOOKUP(A57,TB!$A$2:$D$60,4,0),0)/1000</f>
        <v>2919.9520000000002</v>
      </c>
      <c r="E57" s="1207" t="str">
        <f>VLOOKUP(A57,TB!$A$2:$B$60,1,0)</f>
        <v>040204300001</v>
      </c>
    </row>
    <row r="58" spans="1:5">
      <c r="A58" s="1140" t="s">
        <v>478</v>
      </c>
      <c r="B58" t="s">
        <v>169</v>
      </c>
      <c r="C58" s="485">
        <f>IFERROR(VLOOKUP(A58,TB!$A$2:$C$60,3,0),0)/1000</f>
        <v>1514.463</v>
      </c>
      <c r="D58" s="485">
        <f>IFERROR(VLOOKUP(A58,TB!$A$2:$D$60,4,0),0)/1000</f>
        <v>0</v>
      </c>
      <c r="E58" s="1207" t="str">
        <f>VLOOKUP(A58,TB!$A$2:$B$60,1,0)</f>
        <v>050100100001</v>
      </c>
    </row>
    <row r="59" spans="1:5">
      <c r="A59" s="1140" t="s">
        <v>479</v>
      </c>
      <c r="B59" t="s">
        <v>174</v>
      </c>
      <c r="C59" s="485">
        <f>IFERROR(VLOOKUP(A59,TB!$A$2:$C$60,3,0),0)/1000</f>
        <v>196.87998000000002</v>
      </c>
      <c r="D59" s="485">
        <f>IFERROR(VLOOKUP(A59,TB!$A$2:$D$60,4,0),0)/1000</f>
        <v>0</v>
      </c>
      <c r="E59" s="1207" t="str">
        <f>VLOOKUP(A59,TB!$A$2:$B$60,1,0)</f>
        <v>050100100002</v>
      </c>
    </row>
    <row r="60" spans="1:5" s="1207" customFormat="1">
      <c r="A60" s="1208" t="s">
        <v>988</v>
      </c>
      <c r="B60" s="1207" t="s">
        <v>989</v>
      </c>
      <c r="C60" s="485">
        <f>IFERROR(VLOOKUP(A60,TB!$A$2:$C$90,3,0),0)/1000</f>
        <v>2.9359999999999999</v>
      </c>
      <c r="D60" s="485">
        <f>IFERROR(VLOOKUP(A60,TB!$A$2:$D$90,4,0),0)/1000</f>
        <v>0</v>
      </c>
      <c r="E60" s="1207" t="str">
        <f>VLOOKUP(A60,TB!$A$2:$B$90,1,0)</f>
        <v>050200100002</v>
      </c>
    </row>
    <row r="61" spans="1:5">
      <c r="A61" s="1140" t="s">
        <v>871</v>
      </c>
      <c r="B61" t="s">
        <v>872</v>
      </c>
      <c r="C61" s="485">
        <f>IFERROR(VLOOKUP(A61,TB!$A$2:$C$90,3,0),0)/1000</f>
        <v>187.12455000000003</v>
      </c>
      <c r="D61" s="485">
        <f>IFERROR(VLOOKUP(A61,TB!$A$2:$D$90,4,0),0)/1000</f>
        <v>0</v>
      </c>
      <c r="E61" s="1207" t="str">
        <f>VLOOKUP(A61,TB!$A$2:$B$90,1,0)</f>
        <v>050100500001</v>
      </c>
    </row>
    <row r="62" spans="1:5">
      <c r="A62" t="s">
        <v>873</v>
      </c>
      <c r="B62" t="s">
        <v>874</v>
      </c>
      <c r="C62" s="485">
        <f>IFERROR(VLOOKUP(A62,TB!$A$2:$C$90,3,0),0)/1000</f>
        <v>0</v>
      </c>
      <c r="D62" s="485">
        <f>IFERROR(VLOOKUP(A62,TB!$A$2:$D$90,4,0),0)/1000</f>
        <v>0</v>
      </c>
      <c r="E62" s="1207" t="e">
        <f>VLOOKUP(A62,TB!$A$2:$B$90,1,0)</f>
        <v>#N/A</v>
      </c>
    </row>
    <row r="63" spans="1:5">
      <c r="A63" s="1140" t="s">
        <v>480</v>
      </c>
      <c r="B63" t="s">
        <v>223</v>
      </c>
      <c r="C63" s="485">
        <f>IFERROR(VLOOKUP(A63,TB!$A$2:$C$90,3,0),0)/1000</f>
        <v>0</v>
      </c>
      <c r="D63" s="485">
        <f>IFERROR(VLOOKUP(A63,TB!$A$2:$D$90,4,0),0)/1000</f>
        <v>4.0000000000000003E-5</v>
      </c>
      <c r="E63" s="1207" t="str">
        <f>VLOOKUP(A63,TB!$A$2:$B$90,1,0)</f>
        <v>050500100001</v>
      </c>
    </row>
    <row r="64" spans="1:5">
      <c r="A64" s="1208" t="s">
        <v>990</v>
      </c>
      <c r="B64" s="1207" t="s">
        <v>991</v>
      </c>
      <c r="C64" s="485">
        <f>IFERROR(VLOOKUP(A64,TB!$A$2:$C$90,3,0),0)/1000</f>
        <v>0</v>
      </c>
      <c r="D64" s="485">
        <f>IFERROR(VLOOKUP(A64,TB!$A$2:$D$90,4,0),0)/1000</f>
        <v>7515.8639999999996</v>
      </c>
      <c r="E64" s="1207" t="str">
        <f>VLOOKUP(A64,TB!$A$2:$B$90,1,0)</f>
        <v>050500100002</v>
      </c>
    </row>
    <row r="65" spans="1:4" s="1207" customFormat="1">
      <c r="A65" s="1208"/>
      <c r="C65" s="485"/>
      <c r="D65" s="485"/>
    </row>
    <row r="66" spans="1:4">
      <c r="C66" s="485">
        <f>SUM(C2:C64)*1000</f>
        <v>3322255004.5700006</v>
      </c>
      <c r="D66" s="485">
        <f>SUM(D2:D64)*1000</f>
        <v>3322254986.5600009</v>
      </c>
    </row>
    <row r="68" spans="1:4">
      <c r="C68" s="485">
        <f>TB!C62</f>
        <v>0</v>
      </c>
      <c r="D68" s="485">
        <f>TB!D62</f>
        <v>0.04</v>
      </c>
    </row>
    <row r="70" spans="1:4">
      <c r="C70" s="485">
        <f>C68-C66</f>
        <v>-3322255004.5700006</v>
      </c>
      <c r="D70" s="485">
        <f>D68-D66</f>
        <v>-3322254986.5200009</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3"/>
  <sheetViews>
    <sheetView workbookViewId="0">
      <selection activeCell="E63" sqref="E63"/>
    </sheetView>
  </sheetViews>
  <sheetFormatPr defaultRowHeight="14.4"/>
  <cols>
    <col min="2" max="2" width="84.6640625" bestFit="1" customWidth="1"/>
    <col min="3" max="4" width="16.88671875" style="1141" bestFit="1" customWidth="1"/>
  </cols>
  <sheetData>
    <row r="1" spans="1:5">
      <c r="A1" s="1207" t="s">
        <v>818</v>
      </c>
      <c r="B1" s="1207" t="s">
        <v>819</v>
      </c>
      <c r="C1" s="1141" t="s">
        <v>820</v>
      </c>
      <c r="D1" s="1141" t="s">
        <v>721</v>
      </c>
    </row>
    <row r="2" spans="1:5">
      <c r="A2" s="1208" t="s">
        <v>465</v>
      </c>
      <c r="B2" s="1207" t="s">
        <v>16</v>
      </c>
      <c r="C2" s="485">
        <v>11671636.869999999</v>
      </c>
      <c r="D2" s="485">
        <v>0</v>
      </c>
      <c r="E2" t="str">
        <f>VLOOKUP(A2,'DDF TB'!$A$2:$B$63,1,0)</f>
        <v>010100100021</v>
      </c>
    </row>
    <row r="3" spans="1:5">
      <c r="A3" s="1208" t="s">
        <v>918</v>
      </c>
      <c r="B3" s="1207" t="s">
        <v>971</v>
      </c>
      <c r="C3" s="485">
        <v>1030234.83</v>
      </c>
      <c r="D3" s="485">
        <v>0</v>
      </c>
      <c r="E3" s="1207" t="str">
        <f>VLOOKUP(A3,'DDF TB'!$A$2:$B$63,1,0)</f>
        <v>010100100023</v>
      </c>
    </row>
    <row r="4" spans="1:5">
      <c r="A4" s="1208" t="s">
        <v>920</v>
      </c>
      <c r="B4" s="1207" t="s">
        <v>921</v>
      </c>
      <c r="C4" s="485">
        <v>3805082.88</v>
      </c>
      <c r="D4" s="485">
        <v>0</v>
      </c>
      <c r="E4" s="1207" t="str">
        <f>VLOOKUP(A4,'DDF TB'!$A$2:$B$63,1,0)</f>
        <v>010100100042</v>
      </c>
    </row>
    <row r="5" spans="1:5">
      <c r="A5" s="1208" t="s">
        <v>857</v>
      </c>
      <c r="B5" s="1207" t="s">
        <v>858</v>
      </c>
      <c r="C5" s="485">
        <v>10762.44</v>
      </c>
      <c r="D5" s="485">
        <v>0</v>
      </c>
      <c r="E5" s="1207" t="str">
        <f>VLOOKUP(A5,'DDF TB'!$A$2:$B$63,1,0)</f>
        <v>010100100059</v>
      </c>
    </row>
    <row r="6" spans="1:5">
      <c r="A6" s="1208" t="s">
        <v>536</v>
      </c>
      <c r="B6" s="1207" t="s">
        <v>535</v>
      </c>
      <c r="C6" s="485">
        <v>33813693.409999996</v>
      </c>
      <c r="D6" s="485">
        <v>0</v>
      </c>
      <c r="E6" s="1207" t="str">
        <f>VLOOKUP(A6,'DDF TB'!$A$2:$B$63,1,0)</f>
        <v>010100100065</v>
      </c>
    </row>
    <row r="7" spans="1:5">
      <c r="A7" s="1208" t="s">
        <v>821</v>
      </c>
      <c r="B7" s="1207" t="s">
        <v>620</v>
      </c>
      <c r="C7" s="485">
        <v>571015115.39999998</v>
      </c>
      <c r="D7" s="485">
        <v>0</v>
      </c>
      <c r="E7" s="1207" t="str">
        <f>VLOOKUP(A7,'DDF TB'!$A$2:$B$63,1,0)</f>
        <v>010100100074</v>
      </c>
    </row>
    <row r="8" spans="1:5">
      <c r="A8" s="1208" t="s">
        <v>859</v>
      </c>
      <c r="B8" s="1207" t="s">
        <v>860</v>
      </c>
      <c r="C8" s="485">
        <v>13549.28</v>
      </c>
      <c r="D8" s="485">
        <v>0</v>
      </c>
      <c r="E8" s="1207" t="str">
        <f>VLOOKUP(A8,'DDF TB'!$A$2:$B$63,1,0)</f>
        <v>010100100092</v>
      </c>
    </row>
    <row r="9" spans="1:5">
      <c r="A9" s="1208" t="s">
        <v>539</v>
      </c>
      <c r="B9" s="1207" t="s">
        <v>538</v>
      </c>
      <c r="C9" s="485">
        <v>40876.31</v>
      </c>
      <c r="D9" s="485">
        <v>0</v>
      </c>
      <c r="E9" s="1207" t="str">
        <f>VLOOKUP(A9,'DDF TB'!$A$2:$B$63,1,0)</f>
        <v>010100100094</v>
      </c>
    </row>
    <row r="10" spans="1:5">
      <c r="A10" s="1208" t="s">
        <v>922</v>
      </c>
      <c r="B10" s="1207" t="s">
        <v>923</v>
      </c>
      <c r="C10" s="485">
        <v>51038.78</v>
      </c>
      <c r="D10" s="485">
        <v>0</v>
      </c>
      <c r="E10" s="1207" t="str">
        <f>VLOOKUP(A10,'DDF TB'!$A$2:$B$63,1,0)</f>
        <v>010100100121</v>
      </c>
    </row>
    <row r="11" spans="1:5">
      <c r="A11" s="1208" t="s">
        <v>972</v>
      </c>
      <c r="B11" s="1207" t="s">
        <v>973</v>
      </c>
      <c r="C11" s="485">
        <v>102170298.19</v>
      </c>
      <c r="D11" s="485">
        <v>0</v>
      </c>
      <c r="E11" s="1207" t="str">
        <f>VLOOKUP(A11,'DDF TB'!$A$2:$B$63,1,0)</f>
        <v>010100100128</v>
      </c>
    </row>
    <row r="12" spans="1:5">
      <c r="A12" s="1208" t="s">
        <v>974</v>
      </c>
      <c r="B12" s="1207" t="s">
        <v>975</v>
      </c>
      <c r="C12" s="485">
        <v>8096.53</v>
      </c>
      <c r="D12" s="485">
        <v>0</v>
      </c>
      <c r="E12" s="1207" t="str">
        <f>VLOOKUP(A12,'DDF TB'!$A$2:$B$63,1,0)</f>
        <v>010100100131</v>
      </c>
    </row>
    <row r="13" spans="1:5">
      <c r="A13" s="1208" t="s">
        <v>466</v>
      </c>
      <c r="B13" s="1207" t="s">
        <v>21</v>
      </c>
      <c r="C13" s="485">
        <v>1</v>
      </c>
      <c r="D13" s="485">
        <v>0</v>
      </c>
      <c r="E13" s="1207" t="e">
        <f>VLOOKUP(A13,'DDF TB'!$A$2:$B$63,1,0)</f>
        <v>#N/A</v>
      </c>
    </row>
    <row r="14" spans="1:5">
      <c r="A14" s="1208" t="s">
        <v>822</v>
      </c>
      <c r="B14" s="1207" t="s">
        <v>823</v>
      </c>
      <c r="C14" s="485">
        <v>150000000</v>
      </c>
      <c r="D14" s="485">
        <v>0</v>
      </c>
      <c r="E14" s="1207" t="str">
        <f>VLOOKUP(A14,'DDF TB'!$A$2:$B$63,1,0)</f>
        <v>010300700001</v>
      </c>
    </row>
    <row r="15" spans="1:5">
      <c r="A15" s="1208" t="s">
        <v>824</v>
      </c>
      <c r="B15" s="1207" t="s">
        <v>825</v>
      </c>
      <c r="C15" s="485">
        <v>0</v>
      </c>
      <c r="D15" s="485">
        <v>308611</v>
      </c>
      <c r="E15" s="1207" t="str">
        <f>VLOOKUP(A15,'DDF TB'!$A$2:$B$63,1,0)</f>
        <v>010300700003</v>
      </c>
    </row>
    <row r="16" spans="1:5">
      <c r="A16" s="1208" t="s">
        <v>938</v>
      </c>
      <c r="B16" s="1207" t="s">
        <v>939</v>
      </c>
      <c r="C16" s="485">
        <v>250000000</v>
      </c>
      <c r="D16" s="485">
        <v>0</v>
      </c>
      <c r="E16" s="1207" t="str">
        <f>VLOOKUP(A16,'DDF TB'!$A$2:$B$63,1,0)</f>
        <v>010302400001</v>
      </c>
    </row>
    <row r="17" spans="1:5">
      <c r="A17" s="1208" t="s">
        <v>976</v>
      </c>
      <c r="B17" s="1207" t="s">
        <v>977</v>
      </c>
      <c r="C17" s="485">
        <v>270124153</v>
      </c>
      <c r="D17" s="485">
        <v>0</v>
      </c>
      <c r="E17" s="1207" t="str">
        <f>VLOOKUP(A17,'DDF TB'!$A$2:$B$63,1,0)</f>
        <v>010304200001</v>
      </c>
    </row>
    <row r="18" spans="1:5">
      <c r="A18" s="1208" t="s">
        <v>826</v>
      </c>
      <c r="B18" s="1207" t="s">
        <v>618</v>
      </c>
      <c r="C18" s="485">
        <v>456854</v>
      </c>
      <c r="D18" s="485">
        <v>0</v>
      </c>
      <c r="E18" s="1207" t="str">
        <f>VLOOKUP(A18,'DDF TB'!$A$2:$B$63,1,0)</f>
        <v>010600500001</v>
      </c>
    </row>
    <row r="19" spans="1:5">
      <c r="A19" s="1208" t="s">
        <v>924</v>
      </c>
      <c r="B19" s="1207" t="s">
        <v>925</v>
      </c>
      <c r="C19" s="485">
        <v>2.7600000000000002</v>
      </c>
      <c r="D19" s="485">
        <v>0</v>
      </c>
      <c r="E19" s="1207" t="str">
        <f>VLOOKUP(A19,'DDF TB'!$A$2:$B$63,1,0)</f>
        <v>010601100023</v>
      </c>
    </row>
    <row r="20" spans="1:5">
      <c r="A20" s="1208" t="s">
        <v>861</v>
      </c>
      <c r="B20" s="1207" t="s">
        <v>862</v>
      </c>
      <c r="C20" s="485">
        <v>5.57</v>
      </c>
      <c r="D20" s="485">
        <v>0</v>
      </c>
      <c r="E20" s="1207" t="str">
        <f>VLOOKUP(A20,'DDF TB'!$A$2:$B$63,1,0)</f>
        <v>010601100037</v>
      </c>
    </row>
    <row r="21" spans="1:5">
      <c r="A21" s="1208" t="s">
        <v>548</v>
      </c>
      <c r="B21" s="1207" t="s">
        <v>547</v>
      </c>
      <c r="C21" s="485">
        <v>238403.85</v>
      </c>
      <c r="D21" s="485">
        <v>0</v>
      </c>
      <c r="E21" s="1207" t="str">
        <f>VLOOKUP(A21,'DDF TB'!$A$2:$B$63,1,0)</f>
        <v>010601100040</v>
      </c>
    </row>
    <row r="22" spans="1:5">
      <c r="A22" s="1208" t="s">
        <v>827</v>
      </c>
      <c r="B22" s="1207" t="s">
        <v>621</v>
      </c>
      <c r="C22" s="485">
        <v>3196373.76</v>
      </c>
      <c r="D22" s="485">
        <v>0</v>
      </c>
      <c r="E22" s="1207" t="str">
        <f>VLOOKUP(A22,'DDF TB'!$A$2:$B$63,1,0)</f>
        <v>010601100074</v>
      </c>
    </row>
    <row r="23" spans="1:5">
      <c r="A23" s="1208" t="s">
        <v>551</v>
      </c>
      <c r="B23" s="1207" t="s">
        <v>550</v>
      </c>
      <c r="C23" s="485">
        <v>0.47000000000000003</v>
      </c>
      <c r="D23" s="485">
        <v>0</v>
      </c>
      <c r="E23" s="1207" t="str">
        <f>VLOOKUP(A23,'DDF TB'!$A$2:$B$63,1,0)</f>
        <v>010601100093</v>
      </c>
    </row>
    <row r="24" spans="1:5">
      <c r="A24" s="1208" t="s">
        <v>882</v>
      </c>
      <c r="B24" s="1207" t="s">
        <v>883</v>
      </c>
      <c r="C24" s="485">
        <v>8.26</v>
      </c>
      <c r="D24" s="485">
        <v>0</v>
      </c>
      <c r="E24" s="1207" t="str">
        <f>VLOOKUP(A24,'DDF TB'!$A$2:$B$63,1,0)</f>
        <v>010601100100</v>
      </c>
    </row>
    <row r="25" spans="1:5">
      <c r="A25" s="1208" t="s">
        <v>926</v>
      </c>
      <c r="B25" s="1207" t="s">
        <v>927</v>
      </c>
      <c r="C25" s="485">
        <v>17.13</v>
      </c>
      <c r="D25" s="485">
        <v>0</v>
      </c>
      <c r="E25" s="1207" t="str">
        <f>VLOOKUP(A25,'DDF TB'!$A$2:$B$63,1,0)</f>
        <v>010601100112</v>
      </c>
    </row>
    <row r="26" spans="1:5">
      <c r="A26" s="1208" t="s">
        <v>978</v>
      </c>
      <c r="B26" s="1207" t="s">
        <v>979</v>
      </c>
      <c r="C26" s="485">
        <v>1858474.8</v>
      </c>
      <c r="D26" s="485">
        <v>0</v>
      </c>
      <c r="E26" s="1207" t="str">
        <f>VLOOKUP(A26,'DDF TB'!$A$2:$B$63,1,0)</f>
        <v>010601100119</v>
      </c>
    </row>
    <row r="27" spans="1:5">
      <c r="A27" s="1208" t="s">
        <v>542</v>
      </c>
      <c r="B27" s="1207" t="s">
        <v>541</v>
      </c>
      <c r="C27" s="485">
        <v>59415</v>
      </c>
      <c r="D27" s="485">
        <v>0</v>
      </c>
      <c r="E27" s="1207" t="str">
        <f>VLOOKUP(A27,'DDF TB'!$A$2:$B$63,1,0)</f>
        <v>010602300001</v>
      </c>
    </row>
    <row r="28" spans="1:5">
      <c r="A28" s="1208" t="s">
        <v>980</v>
      </c>
      <c r="B28" s="1207" t="s">
        <v>981</v>
      </c>
      <c r="C28" s="485">
        <v>2919952</v>
      </c>
      <c r="D28" s="485">
        <v>0</v>
      </c>
      <c r="E28" s="1207" t="str">
        <f>VLOOKUP(A28,'DDF TB'!$A$2:$B$63,1,0)</f>
        <v>010603600001</v>
      </c>
    </row>
    <row r="29" spans="1:5">
      <c r="A29" s="1208" t="s">
        <v>928</v>
      </c>
      <c r="B29" s="1207" t="s">
        <v>929</v>
      </c>
      <c r="C29" s="485">
        <v>106420.14</v>
      </c>
      <c r="D29" s="485">
        <v>0</v>
      </c>
      <c r="E29" s="1207" t="str">
        <f>VLOOKUP(A29,'DDF TB'!$A$2:$B$63,1,0)</f>
        <v>010700300001</v>
      </c>
    </row>
    <row r="30" spans="1:5">
      <c r="A30" s="1208" t="s">
        <v>528</v>
      </c>
      <c r="B30" s="1207" t="s">
        <v>527</v>
      </c>
      <c r="C30" s="485">
        <v>13386035.140000001</v>
      </c>
      <c r="D30" s="485">
        <v>0</v>
      </c>
      <c r="E30" s="1207" t="str">
        <f>VLOOKUP(A30,'DDF TB'!$A$2:$B$63,1,0)</f>
        <v>011500100001</v>
      </c>
    </row>
    <row r="31" spans="1:5">
      <c r="A31" s="1208" t="s">
        <v>531</v>
      </c>
      <c r="B31" s="1207" t="s">
        <v>530</v>
      </c>
      <c r="C31" s="485">
        <v>0</v>
      </c>
      <c r="D31" s="485">
        <v>4482935.26</v>
      </c>
      <c r="E31" s="1207" t="str">
        <f>VLOOKUP(A31,'DDF TB'!$A$2:$B$63,1,0)</f>
        <v>011500100002</v>
      </c>
    </row>
    <row r="32" spans="1:5">
      <c r="A32" s="1208" t="s">
        <v>472</v>
      </c>
      <c r="B32" s="1207" t="s">
        <v>102</v>
      </c>
      <c r="C32" s="485">
        <v>0</v>
      </c>
      <c r="D32" s="485">
        <v>688566220.88</v>
      </c>
      <c r="E32" s="1207" t="str">
        <f>VLOOKUP(A32,'DDF TB'!$A$2:$B$63,1,0)</f>
        <v>020100100001</v>
      </c>
    </row>
    <row r="33" spans="1:5">
      <c r="A33" s="1208" t="s">
        <v>473</v>
      </c>
      <c r="B33" s="1207" t="s">
        <v>107</v>
      </c>
      <c r="C33" s="485">
        <v>796132557.85000002</v>
      </c>
      <c r="D33" s="485">
        <v>0</v>
      </c>
      <c r="E33" s="1207" t="str">
        <f>VLOOKUP(A33,'DDF TB'!$A$2:$B$63,1,0)</f>
        <v>020100200001</v>
      </c>
    </row>
    <row r="34" spans="1:5">
      <c r="A34" s="1208" t="s">
        <v>474</v>
      </c>
      <c r="B34" s="1207" t="s">
        <v>112</v>
      </c>
      <c r="C34" s="485">
        <v>0</v>
      </c>
      <c r="D34" s="485">
        <v>314489656.93000001</v>
      </c>
      <c r="E34" s="1207" t="str">
        <f>VLOOKUP(A34,'DDF TB'!$A$2:$B$63,1,0)</f>
        <v>020100300001</v>
      </c>
    </row>
    <row r="35" spans="1:5">
      <c r="A35" s="1208" t="s">
        <v>475</v>
      </c>
      <c r="B35" s="1207" t="s">
        <v>117</v>
      </c>
      <c r="C35" s="485">
        <v>1076533228.6800001</v>
      </c>
      <c r="D35" s="485">
        <v>0</v>
      </c>
      <c r="E35" s="1207" t="str">
        <f>VLOOKUP(A35,'DDF TB'!$A$2:$B$63,1,0)</f>
        <v>020100400001</v>
      </c>
    </row>
    <row r="36" spans="1:5">
      <c r="A36" s="1208" t="s">
        <v>476</v>
      </c>
      <c r="B36" s="1207" t="s">
        <v>131</v>
      </c>
      <c r="C36" s="485">
        <v>30003549.66</v>
      </c>
      <c r="D36" s="485">
        <v>0</v>
      </c>
      <c r="E36" s="1207" t="str">
        <f>VLOOKUP(A36,'DDF TB'!$A$2:$B$63,1,0)</f>
        <v>020300100001</v>
      </c>
    </row>
    <row r="37" spans="1:5">
      <c r="A37" s="1208" t="s">
        <v>477</v>
      </c>
      <c r="B37" s="1207" t="s">
        <v>140</v>
      </c>
      <c r="C37" s="485">
        <v>0</v>
      </c>
      <c r="D37" s="485">
        <v>2278569316.8800001</v>
      </c>
      <c r="E37" s="1207" t="str">
        <f>VLOOKUP(A37,'DDF TB'!$A$2:$B$63,1,0)</f>
        <v>020500100001</v>
      </c>
    </row>
    <row r="38" spans="1:5">
      <c r="A38" s="1208" t="s">
        <v>467</v>
      </c>
      <c r="B38" s="1207" t="s">
        <v>49</v>
      </c>
      <c r="C38" s="485">
        <v>0</v>
      </c>
      <c r="D38" s="485">
        <v>621680.63</v>
      </c>
      <c r="E38" s="1207" t="str">
        <f>VLOOKUP(A38,'DDF TB'!$A$2:$B$63,1,0)</f>
        <v>030100100001</v>
      </c>
    </row>
    <row r="39" spans="1:5">
      <c r="A39" s="1208" t="s">
        <v>930</v>
      </c>
      <c r="B39" s="1207" t="s">
        <v>931</v>
      </c>
      <c r="C39" s="485">
        <v>0</v>
      </c>
      <c r="D39" s="485">
        <v>0.15</v>
      </c>
      <c r="E39" s="1207" t="str">
        <f>VLOOKUP(A39,'DDF TB'!$A$2:$B$63,1,0)</f>
        <v>030100200001</v>
      </c>
    </row>
    <row r="40" spans="1:5">
      <c r="A40" s="1208" t="s">
        <v>468</v>
      </c>
      <c r="B40" s="1207" t="s">
        <v>54</v>
      </c>
      <c r="C40" s="485">
        <v>0</v>
      </c>
      <c r="D40" s="485">
        <v>80818.710000000006</v>
      </c>
      <c r="E40" s="1207" t="str">
        <f>VLOOKUP(A40,'DDF TB'!$A$2:$B$63,1,0)</f>
        <v>030100600001</v>
      </c>
    </row>
    <row r="41" spans="1:5">
      <c r="A41" s="1208" t="s">
        <v>471</v>
      </c>
      <c r="B41" s="1207" t="s">
        <v>97</v>
      </c>
      <c r="C41" s="485">
        <v>0</v>
      </c>
      <c r="D41" s="485">
        <v>1037517.58</v>
      </c>
      <c r="E41" s="1207" t="str">
        <f>VLOOKUP(A41,'DDF TB'!$A$2:$B$63,1,0)</f>
        <v>030900100001</v>
      </c>
    </row>
    <row r="42" spans="1:5">
      <c r="A42" s="1208" t="s">
        <v>982</v>
      </c>
      <c r="B42" s="1207" t="s">
        <v>983</v>
      </c>
      <c r="C42" s="485">
        <v>0</v>
      </c>
      <c r="D42" s="485">
        <v>2936</v>
      </c>
      <c r="E42" s="1207" t="str">
        <f>VLOOKUP(A42,'DDF TB'!$A$2:$B$63,1,0)</f>
        <v>031000500001</v>
      </c>
    </row>
    <row r="43" spans="1:5">
      <c r="A43" s="1208" t="s">
        <v>469</v>
      </c>
      <c r="B43" s="1207" t="s">
        <v>74</v>
      </c>
      <c r="C43" s="485">
        <v>0.25</v>
      </c>
      <c r="D43" s="485">
        <v>0</v>
      </c>
      <c r="E43" s="1207" t="str">
        <f>VLOOKUP(A43,'DDF TB'!$A$2:$B$63,1,0)</f>
        <v>031000600001</v>
      </c>
    </row>
    <row r="44" spans="1:5">
      <c r="A44" s="1208" t="s">
        <v>940</v>
      </c>
      <c r="B44" s="1207" t="s">
        <v>941</v>
      </c>
      <c r="C44" s="485">
        <v>0</v>
      </c>
      <c r="D44" s="485">
        <v>295470</v>
      </c>
      <c r="E44" s="1207" t="str">
        <f>VLOOKUP(A44,'DDF TB'!$A$2:$B$63,1,0)</f>
        <v>031001900001</v>
      </c>
    </row>
    <row r="45" spans="1:5">
      <c r="A45" s="1208" t="s">
        <v>863</v>
      </c>
      <c r="B45" s="1207" t="s">
        <v>864</v>
      </c>
      <c r="C45" s="485">
        <v>0</v>
      </c>
      <c r="D45" s="485">
        <v>187124.55000000002</v>
      </c>
      <c r="E45" s="1207" t="str">
        <f>VLOOKUP(A45,'DDF TB'!$A$2:$B$63,1,0)</f>
        <v>031200100001</v>
      </c>
    </row>
    <row r="46" spans="1:5">
      <c r="A46" s="1208" t="s">
        <v>932</v>
      </c>
      <c r="B46" s="1207" t="s">
        <v>933</v>
      </c>
      <c r="C46" s="485">
        <v>0</v>
      </c>
      <c r="D46" s="485">
        <v>0.92</v>
      </c>
      <c r="E46" s="1207" t="e">
        <f>VLOOKUP(A46,'DDF TB'!$A$2:$B$63,1,0)</f>
        <v>#N/A</v>
      </c>
    </row>
    <row r="47" spans="1:5">
      <c r="A47" s="1208" t="s">
        <v>867</v>
      </c>
      <c r="B47" s="1207" t="s">
        <v>868</v>
      </c>
      <c r="C47" s="485">
        <v>0</v>
      </c>
      <c r="D47" s="485">
        <v>39.39</v>
      </c>
      <c r="E47" s="1207" t="str">
        <f>VLOOKUP(A47,'DDF TB'!$A$2:$B$63,1,0)</f>
        <v>040200100037</v>
      </c>
    </row>
    <row r="48" spans="1:5">
      <c r="A48" s="1208" t="s">
        <v>557</v>
      </c>
      <c r="B48" s="1207" t="s">
        <v>556</v>
      </c>
      <c r="C48" s="485">
        <v>0</v>
      </c>
      <c r="D48" s="485">
        <v>3891431.02</v>
      </c>
      <c r="E48" s="1207" t="str">
        <f>VLOOKUP(A48,'DDF TB'!$A$2:$B$63,1,0)</f>
        <v>040200100041</v>
      </c>
    </row>
    <row r="49" spans="1:5">
      <c r="A49" s="1208" t="s">
        <v>828</v>
      </c>
      <c r="B49" s="1207" t="s">
        <v>829</v>
      </c>
      <c r="C49" s="485">
        <v>0</v>
      </c>
      <c r="D49" s="485">
        <v>10887229.4</v>
      </c>
      <c r="E49" s="1207" t="str">
        <f>VLOOKUP(A49,'DDF TB'!$A$2:$B$63,1,0)</f>
        <v>040200100074</v>
      </c>
    </row>
    <row r="50" spans="1:5">
      <c r="A50" s="1208" t="s">
        <v>560</v>
      </c>
      <c r="B50" s="1207" t="s">
        <v>559</v>
      </c>
      <c r="C50" s="485">
        <v>1707763.8</v>
      </c>
      <c r="D50" s="485">
        <v>0</v>
      </c>
      <c r="E50" s="1207" t="str">
        <f>VLOOKUP(A50,'DDF TB'!$A$2:$B$63,1,0)</f>
        <v>040200100094</v>
      </c>
    </row>
    <row r="51" spans="1:5">
      <c r="A51" s="1208" t="s">
        <v>869</v>
      </c>
      <c r="B51" s="1207" t="s">
        <v>870</v>
      </c>
      <c r="C51" s="485">
        <v>0</v>
      </c>
      <c r="D51" s="485">
        <v>121.63</v>
      </c>
      <c r="E51" s="1207" t="str">
        <f>VLOOKUP(A51,'DDF TB'!$A$2:$B$63,1,0)</f>
        <v>040200100101</v>
      </c>
    </row>
    <row r="52" spans="1:5">
      <c r="A52" s="1208" t="s">
        <v>934</v>
      </c>
      <c r="B52" s="1207" t="s">
        <v>935</v>
      </c>
      <c r="C52" s="485">
        <v>0</v>
      </c>
      <c r="D52" s="485">
        <v>1377.01</v>
      </c>
      <c r="E52" s="1207" t="str">
        <f>VLOOKUP(A52,'DDF TB'!$A$2:$B$63,1,0)</f>
        <v>040200100113</v>
      </c>
    </row>
    <row r="53" spans="1:5">
      <c r="A53" s="1208" t="s">
        <v>984</v>
      </c>
      <c r="B53" s="1207" t="s">
        <v>985</v>
      </c>
      <c r="C53" s="485">
        <v>0</v>
      </c>
      <c r="D53" s="485">
        <v>4920035.5</v>
      </c>
      <c r="E53" s="1207" t="str">
        <f>VLOOKUP(A53,'DDF TB'!$A$2:$B$63,1,0)</f>
        <v>040200100120</v>
      </c>
    </row>
    <row r="54" spans="1:5">
      <c r="A54" s="1208" t="s">
        <v>1018</v>
      </c>
      <c r="B54" s="1207" t="s">
        <v>1019</v>
      </c>
      <c r="C54" s="485">
        <v>0</v>
      </c>
      <c r="D54" s="485">
        <v>18.53</v>
      </c>
      <c r="E54" s="1207" t="e">
        <f>VLOOKUP(A54,'DDF TB'!$A$2:$B$63,1,0)</f>
        <v>#N/A</v>
      </c>
    </row>
    <row r="55" spans="1:5">
      <c r="A55" s="1208" t="s">
        <v>830</v>
      </c>
      <c r="B55" s="1207" t="s">
        <v>617</v>
      </c>
      <c r="C55" s="485">
        <v>0</v>
      </c>
      <c r="D55" s="485">
        <v>456850</v>
      </c>
      <c r="E55" s="1207" t="str">
        <f>VLOOKUP(A55,'DDF TB'!$A$2:$B$63,1,0)</f>
        <v>040200200001</v>
      </c>
    </row>
    <row r="56" spans="1:5">
      <c r="A56" s="1208" t="s">
        <v>831</v>
      </c>
      <c r="B56" s="1207" t="s">
        <v>832</v>
      </c>
      <c r="C56" s="485">
        <v>0</v>
      </c>
      <c r="D56" s="485">
        <v>3019798</v>
      </c>
      <c r="E56" s="1207" t="str">
        <f>VLOOKUP(A56,'DDF TB'!$A$2:$B$63,1,0)</f>
        <v>040201900001</v>
      </c>
    </row>
    <row r="57" spans="1:5">
      <c r="A57" s="1208" t="s">
        <v>986</v>
      </c>
      <c r="B57" s="1207" t="s">
        <v>987</v>
      </c>
      <c r="C57" s="485">
        <v>0</v>
      </c>
      <c r="D57" s="485">
        <v>2919952</v>
      </c>
      <c r="E57" s="1207" t="str">
        <f>VLOOKUP(A57,'DDF TB'!$A$2:$B$63,1,0)</f>
        <v>040204300001</v>
      </c>
    </row>
    <row r="58" spans="1:5">
      <c r="A58" s="1208" t="s">
        <v>478</v>
      </c>
      <c r="B58" s="1207" t="s">
        <v>169</v>
      </c>
      <c r="C58" s="485">
        <v>1514463</v>
      </c>
      <c r="D58" s="485">
        <v>0</v>
      </c>
      <c r="E58" s="1207" t="str">
        <f>VLOOKUP(A58,'DDF TB'!$A$2:$B$63,1,0)</f>
        <v>050100100001</v>
      </c>
    </row>
    <row r="59" spans="1:5">
      <c r="A59" s="1208" t="s">
        <v>479</v>
      </c>
      <c r="B59" s="1207" t="s">
        <v>174</v>
      </c>
      <c r="C59" s="485">
        <v>196879.98</v>
      </c>
      <c r="D59" s="485">
        <v>0</v>
      </c>
      <c r="E59" s="1207" t="str">
        <f>VLOOKUP(A59,'DDF TB'!$A$2:$B$65,1,0)</f>
        <v>050100100002</v>
      </c>
    </row>
    <row r="60" spans="1:5">
      <c r="A60" s="1208" t="s">
        <v>871</v>
      </c>
      <c r="B60" s="1207" t="s">
        <v>872</v>
      </c>
      <c r="C60" s="485">
        <v>187124.55000000002</v>
      </c>
      <c r="D60" s="485">
        <v>0</v>
      </c>
      <c r="E60" s="1207" t="str">
        <f>VLOOKUP(A60,'DDF TB'!$A$2:$B$65,1,0)</f>
        <v>050100500001</v>
      </c>
    </row>
    <row r="61" spans="1:5">
      <c r="A61" s="1208" t="s">
        <v>988</v>
      </c>
      <c r="B61" s="1207" t="s">
        <v>989</v>
      </c>
      <c r="C61" s="485">
        <v>2936</v>
      </c>
      <c r="D61" s="485">
        <v>0</v>
      </c>
      <c r="E61" s="1207" t="str">
        <f>VLOOKUP(A61,'DDF TB'!$A$2:$B$65,1,0)</f>
        <v>050200100002</v>
      </c>
    </row>
    <row r="62" spans="1:5">
      <c r="A62" s="1208" t="s">
        <v>480</v>
      </c>
      <c r="B62" s="1207" t="s">
        <v>223</v>
      </c>
      <c r="C62" s="485">
        <v>0</v>
      </c>
      <c r="D62" s="485">
        <v>0.04</v>
      </c>
      <c r="E62" s="1207" t="str">
        <f>VLOOKUP(A62,'DDF TB'!$A$2:$B$65,1,0)</f>
        <v>050500100001</v>
      </c>
    </row>
    <row r="63" spans="1:5">
      <c r="A63" s="1208" t="s">
        <v>990</v>
      </c>
      <c r="B63" s="1207" t="s">
        <v>991</v>
      </c>
      <c r="C63" s="485">
        <v>0</v>
      </c>
      <c r="D63" s="485">
        <v>7515864</v>
      </c>
      <c r="E63" s="1207" t="str">
        <f>VLOOKUP(A63,'DDF TB'!$A$2:$B$65,1,0)</f>
        <v>050500100002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N50"/>
  <sheetViews>
    <sheetView showGridLines="0" view="pageBreakPreview" topLeftCell="A17" zoomScale="90" zoomScaleSheetLayoutView="90" workbookViewId="0">
      <selection activeCell="F43" sqref="F43"/>
    </sheetView>
  </sheetViews>
  <sheetFormatPr defaultColWidth="9.109375" defaultRowHeight="13.2"/>
  <cols>
    <col min="1" max="1" width="6.88671875" style="69" customWidth="1"/>
    <col min="2" max="2" width="4.44140625" style="69" customWidth="1"/>
    <col min="3" max="3" width="27.44140625" style="69" customWidth="1"/>
    <col min="4" max="4" width="29.44140625" style="69" customWidth="1"/>
    <col min="5" max="5" width="5.44140625" style="69" customWidth="1"/>
    <col min="6" max="6" width="13.44140625" style="90" customWidth="1"/>
    <col min="7" max="7" width="1.109375" style="69" customWidth="1"/>
    <col min="8" max="8" width="13.44140625" style="89" customWidth="1"/>
    <col min="9" max="9" width="0.88671875" style="69" customWidth="1"/>
    <col min="10" max="10" width="3.88671875" style="69" customWidth="1"/>
    <col min="11" max="11" width="17.44140625" style="69" bestFit="1" customWidth="1"/>
    <col min="12" max="12" width="15" style="69" bestFit="1" customWidth="1"/>
    <col min="13" max="13" width="14.44140625" style="69" bestFit="1" customWidth="1"/>
    <col min="14" max="14" width="13.44140625" style="69" bestFit="1" customWidth="1"/>
    <col min="15" max="16" width="9.109375" style="69"/>
    <col min="17" max="17" width="11.88671875" style="69" customWidth="1"/>
    <col min="18" max="18" width="9.44140625" style="69" bestFit="1" customWidth="1"/>
    <col min="19" max="16384" width="9.109375" style="69"/>
  </cols>
  <sheetData>
    <row r="1" spans="1:9" s="44" customFormat="1">
      <c r="A1" s="42" t="s">
        <v>248</v>
      </c>
      <c r="B1" s="43"/>
      <c r="C1" s="43"/>
      <c r="D1" s="43"/>
      <c r="E1" s="43"/>
      <c r="F1" s="43"/>
      <c r="G1" s="43"/>
      <c r="H1" s="43"/>
      <c r="I1" s="43"/>
    </row>
    <row r="2" spans="1:9" s="44" customFormat="1">
      <c r="A2" s="45" t="s">
        <v>301</v>
      </c>
      <c r="B2" s="43"/>
      <c r="C2" s="43"/>
      <c r="D2" s="43"/>
      <c r="E2" s="43"/>
      <c r="F2" s="43"/>
      <c r="G2" s="43"/>
      <c r="H2" s="43"/>
      <c r="I2" s="43"/>
    </row>
    <row r="3" spans="1:9" s="44" customFormat="1">
      <c r="A3" s="2" t="s">
        <v>525</v>
      </c>
      <c r="B3" s="43"/>
      <c r="C3" s="43"/>
      <c r="D3" s="43"/>
      <c r="E3" s="43"/>
      <c r="F3" s="43"/>
      <c r="G3" s="43"/>
      <c r="H3" s="43"/>
      <c r="I3" s="43"/>
    </row>
    <row r="4" spans="1:9" s="44" customFormat="1">
      <c r="A4" s="46"/>
      <c r="B4" s="43"/>
      <c r="C4" s="43"/>
      <c r="D4" s="43"/>
      <c r="E4" s="43"/>
      <c r="F4" s="43"/>
      <c r="G4" s="43"/>
      <c r="H4" s="43"/>
      <c r="I4" s="43"/>
    </row>
    <row r="5" spans="1:9" s="44" customFormat="1">
      <c r="F5" s="23">
        <v>2018</v>
      </c>
      <c r="G5" s="24"/>
      <c r="H5" s="25">
        <v>2017</v>
      </c>
    </row>
    <row r="6" spans="1:9" s="44" customFormat="1">
      <c r="E6" s="26"/>
      <c r="F6" s="1285" t="s">
        <v>278</v>
      </c>
      <c r="G6" s="1285"/>
      <c r="H6" s="1285"/>
      <c r="I6" s="47"/>
    </row>
    <row r="7" spans="1:9" s="44" customFormat="1">
      <c r="F7" s="48"/>
      <c r="G7" s="48"/>
      <c r="H7" s="48"/>
      <c r="I7" s="47"/>
    </row>
    <row r="8" spans="1:9" s="44" customFormat="1">
      <c r="A8" s="44" t="s">
        <v>302</v>
      </c>
      <c r="F8" s="34"/>
      <c r="H8" s="49"/>
      <c r="I8" s="47"/>
    </row>
    <row r="9" spans="1:9" s="44" customFormat="1">
      <c r="F9" s="34"/>
      <c r="H9" s="49"/>
      <c r="I9" s="47"/>
    </row>
    <row r="10" spans="1:9" s="44" customFormat="1">
      <c r="A10" s="50" t="s">
        <v>303</v>
      </c>
      <c r="F10" s="290">
        <f>H29</f>
        <v>44614</v>
      </c>
      <c r="G10" s="51"/>
      <c r="H10" s="52">
        <v>12706</v>
      </c>
      <c r="I10" s="47"/>
    </row>
    <row r="11" spans="1:9" s="44" customFormat="1">
      <c r="A11" s="50" t="s">
        <v>496</v>
      </c>
      <c r="F11" s="290">
        <f>H30</f>
        <v>0</v>
      </c>
      <c r="G11" s="51"/>
      <c r="H11" s="53">
        <v>81</v>
      </c>
      <c r="I11" s="47"/>
    </row>
    <row r="12" spans="1:9" s="44" customFormat="1">
      <c r="A12" s="50"/>
      <c r="F12" s="291">
        <f>SUM(F10:F11)</f>
        <v>44614</v>
      </c>
      <c r="G12" s="51"/>
      <c r="H12" s="54">
        <f>SUM(H10:H11)</f>
        <v>12787</v>
      </c>
      <c r="I12" s="47"/>
    </row>
    <row r="13" spans="1:9" s="44" customFormat="1">
      <c r="F13" s="55"/>
      <c r="G13" s="56"/>
      <c r="H13" s="57"/>
      <c r="I13" s="47"/>
    </row>
    <row r="14" spans="1:9" s="58" customFormat="1">
      <c r="A14" s="58" t="s">
        <v>304</v>
      </c>
      <c r="F14" s="292">
        <f>IS!F30</f>
        <v>30004</v>
      </c>
      <c r="G14" s="56"/>
      <c r="H14" s="59">
        <v>140682</v>
      </c>
    </row>
    <row r="15" spans="1:9" s="58" customFormat="1">
      <c r="G15" s="56"/>
      <c r="H15" s="60"/>
    </row>
    <row r="16" spans="1:9" s="58" customFormat="1">
      <c r="A16" s="61" t="s">
        <v>305</v>
      </c>
      <c r="F16" s="62"/>
      <c r="G16" s="56"/>
      <c r="H16" s="60"/>
    </row>
    <row r="17" spans="1:13" s="64" customFormat="1">
      <c r="A17" s="63" t="s">
        <v>306</v>
      </c>
      <c r="F17" s="293" t="e">
        <f>Lead!#REF!</f>
        <v>#REF!</v>
      </c>
      <c r="G17" s="59"/>
      <c r="H17" s="65">
        <v>48345</v>
      </c>
    </row>
    <row r="18" spans="1:13" s="44" customFormat="1">
      <c r="A18" s="66"/>
      <c r="F18" s="62"/>
      <c r="G18" s="56"/>
      <c r="H18" s="60"/>
      <c r="I18" s="58"/>
    </row>
    <row r="19" spans="1:13" s="44" customFormat="1">
      <c r="A19" s="66"/>
      <c r="F19" s="67"/>
      <c r="G19" s="56"/>
      <c r="H19" s="65"/>
      <c r="I19" s="58"/>
    </row>
    <row r="20" spans="1:13" s="44" customFormat="1">
      <c r="A20" s="68" t="s">
        <v>307</v>
      </c>
      <c r="F20" s="67"/>
      <c r="G20" s="56"/>
      <c r="H20" s="65"/>
      <c r="I20" s="58"/>
    </row>
    <row r="21" spans="1:13" s="44" customFormat="1">
      <c r="A21" s="294"/>
      <c r="B21" s="69"/>
      <c r="C21" s="69"/>
      <c r="D21" s="69"/>
      <c r="E21" s="69"/>
      <c r="F21" s="293"/>
      <c r="G21" s="56"/>
      <c r="H21" s="65"/>
      <c r="I21" s="58"/>
    </row>
    <row r="22" spans="1:13">
      <c r="A22" s="1287" t="s">
        <v>498</v>
      </c>
      <c r="B22" s="1287"/>
      <c r="C22" s="1287"/>
      <c r="D22" s="1287"/>
      <c r="F22" s="259"/>
      <c r="G22" s="56"/>
      <c r="H22" s="65"/>
      <c r="I22" s="64"/>
    </row>
    <row r="23" spans="1:13">
      <c r="A23" s="1287"/>
      <c r="B23" s="1287"/>
      <c r="C23" s="1287"/>
      <c r="D23" s="1287"/>
      <c r="E23" s="295"/>
      <c r="F23" s="259"/>
      <c r="G23" s="56"/>
      <c r="H23" s="65"/>
      <c r="I23" s="70"/>
    </row>
    <row r="24" spans="1:13">
      <c r="A24" s="296" t="s">
        <v>308</v>
      </c>
      <c r="B24" s="297"/>
      <c r="C24" s="297"/>
      <c r="D24" s="297"/>
      <c r="E24" s="295"/>
      <c r="F24" s="259">
        <f>-Lead!$K$89</f>
        <v>-1346</v>
      </c>
      <c r="G24" s="56"/>
      <c r="H24" s="65">
        <v>-157200</v>
      </c>
      <c r="I24" s="70"/>
    </row>
    <row r="25" spans="1:13" s="368" customFormat="1" ht="21" customHeight="1" thickBot="1">
      <c r="A25" s="363" t="s">
        <v>309</v>
      </c>
      <c r="B25" s="78"/>
      <c r="C25" s="78"/>
      <c r="D25" s="78"/>
      <c r="E25" s="78"/>
      <c r="F25" s="364" t="e">
        <f>SUM(F12:F24)</f>
        <v>#REF!</v>
      </c>
      <c r="G25" s="365"/>
      <c r="H25" s="366">
        <f>SUM(H12:H24)</f>
        <v>44614</v>
      </c>
      <c r="I25" s="367"/>
      <c r="K25" s="369">
        <v>6.9</v>
      </c>
      <c r="L25" s="369">
        <v>22782663.8266</v>
      </c>
      <c r="M25" s="370">
        <f>L25*K25</f>
        <v>157200380.40354002</v>
      </c>
    </row>
    <row r="26" spans="1:13" ht="13.8" thickTop="1">
      <c r="A26" s="72"/>
      <c r="B26" s="44"/>
      <c r="C26" s="44"/>
      <c r="D26" s="44"/>
      <c r="E26" s="44"/>
      <c r="F26" s="73"/>
      <c r="G26" s="51"/>
      <c r="H26" s="51"/>
      <c r="I26" s="70"/>
    </row>
    <row r="27" spans="1:13">
      <c r="A27" s="71" t="s">
        <v>309</v>
      </c>
      <c r="B27" s="44"/>
      <c r="C27" s="44"/>
      <c r="D27" s="44"/>
      <c r="E27" s="44"/>
      <c r="F27" s="73"/>
      <c r="G27" s="51"/>
      <c r="H27" s="51"/>
      <c r="I27" s="70"/>
    </row>
    <row r="28" spans="1:13">
      <c r="A28" s="71"/>
      <c r="B28" s="44"/>
      <c r="C28" s="44"/>
      <c r="D28" s="44"/>
      <c r="E28" s="44"/>
      <c r="F28" s="73"/>
      <c r="G28" s="51"/>
      <c r="H28" s="51"/>
      <c r="I28" s="70"/>
    </row>
    <row r="29" spans="1:13">
      <c r="A29" s="74" t="s">
        <v>303</v>
      </c>
      <c r="F29" s="298" t="e">
        <f>F31-F30</f>
        <v>#REF!</v>
      </c>
      <c r="G29" s="75"/>
      <c r="H29" s="75">
        <v>44614</v>
      </c>
      <c r="I29" s="70"/>
      <c r="J29" s="76"/>
      <c r="K29" s="39"/>
      <c r="L29" s="39"/>
      <c r="M29" s="39"/>
    </row>
    <row r="30" spans="1:13">
      <c r="A30" s="74" t="s">
        <v>497</v>
      </c>
      <c r="F30" s="289">
        <v>0</v>
      </c>
      <c r="G30" s="75"/>
      <c r="H30" s="75">
        <v>0</v>
      </c>
      <c r="I30" s="77"/>
      <c r="J30" s="76"/>
      <c r="K30" s="39"/>
      <c r="L30" s="39"/>
      <c r="M30" s="39"/>
    </row>
    <row r="31" spans="1:13" s="368" customFormat="1" ht="21" customHeight="1" thickBot="1">
      <c r="A31" s="80"/>
      <c r="B31" s="78"/>
      <c r="C31" s="78"/>
      <c r="D31" s="78"/>
      <c r="E31" s="78"/>
      <c r="F31" s="364" t="e">
        <f>F25</f>
        <v>#REF!</v>
      </c>
      <c r="G31" s="365"/>
      <c r="H31" s="366">
        <f>SUM(H29:H30)</f>
        <v>44614</v>
      </c>
      <c r="I31" s="371"/>
    </row>
    <row r="32" spans="1:13" ht="13.8" thickTop="1">
      <c r="A32" s="44"/>
      <c r="B32" s="44"/>
      <c r="C32" s="44"/>
      <c r="D32" s="44"/>
      <c r="E32" s="44"/>
      <c r="F32" s="44"/>
      <c r="G32" s="44"/>
      <c r="H32" s="73"/>
      <c r="I32" s="77"/>
    </row>
    <row r="33" spans="1:14">
      <c r="A33" s="44"/>
      <c r="B33" s="44"/>
      <c r="C33" s="44"/>
      <c r="D33" s="44"/>
      <c r="E33" s="44"/>
      <c r="F33" s="44"/>
      <c r="G33" s="44"/>
      <c r="H33" s="73"/>
      <c r="I33" s="77"/>
    </row>
    <row r="34" spans="1:14">
      <c r="A34" s="78" t="str">
        <f>IS!A55</f>
        <v>The annexed notes from 1 to 19 form an integral part of these interim financial statements.</v>
      </c>
      <c r="B34" s="78"/>
      <c r="C34" s="78"/>
      <c r="D34" s="78"/>
      <c r="E34" s="79"/>
      <c r="F34" s="79"/>
      <c r="G34" s="79"/>
      <c r="H34" s="80"/>
      <c r="I34" s="77"/>
    </row>
    <row r="35" spans="1:14">
      <c r="A35" s="78"/>
      <c r="B35" s="78"/>
      <c r="C35" s="78"/>
      <c r="D35" s="78"/>
      <c r="E35" s="78"/>
      <c r="F35" s="78"/>
      <c r="G35" s="78"/>
      <c r="H35" s="80"/>
      <c r="I35" s="77"/>
      <c r="J35" s="81"/>
    </row>
    <row r="36" spans="1:14" s="44" customFormat="1">
      <c r="A36" s="78"/>
      <c r="B36" s="78"/>
      <c r="C36" s="78"/>
      <c r="D36" s="78"/>
      <c r="E36" s="78"/>
      <c r="F36" s="78"/>
      <c r="G36" s="78"/>
      <c r="H36" s="80"/>
      <c r="K36" s="81"/>
      <c r="L36" s="69"/>
      <c r="M36" s="82"/>
      <c r="N36" s="75"/>
    </row>
    <row r="37" spans="1:14" s="44" customFormat="1">
      <c r="A37" s="1288" t="s">
        <v>275</v>
      </c>
      <c r="B37" s="1288"/>
      <c r="C37" s="1288"/>
      <c r="D37" s="1288"/>
      <c r="E37" s="1288"/>
      <c r="F37" s="1288"/>
      <c r="G37" s="1288"/>
      <c r="H37" s="1288"/>
      <c r="K37" s="81"/>
      <c r="L37" s="69"/>
      <c r="M37" s="82"/>
      <c r="N37" s="75"/>
    </row>
    <row r="38" spans="1:14" s="78" customFormat="1">
      <c r="A38" s="1285" t="s">
        <v>276</v>
      </c>
      <c r="B38" s="1285"/>
      <c r="C38" s="1285"/>
      <c r="D38" s="1285"/>
      <c r="E38" s="1285"/>
      <c r="F38" s="1285"/>
      <c r="G38" s="1285"/>
      <c r="H38" s="1285"/>
    </row>
    <row r="39" spans="1:14" s="44" customFormat="1">
      <c r="A39" s="83"/>
      <c r="B39" s="83"/>
      <c r="C39" s="83"/>
      <c r="D39" s="83"/>
      <c r="E39" s="83"/>
      <c r="F39" s="83"/>
      <c r="G39" s="83"/>
      <c r="H39" s="83"/>
      <c r="I39" s="78"/>
    </row>
    <row r="40" spans="1:14" s="44" customFormat="1">
      <c r="A40" s="83"/>
      <c r="B40" s="83"/>
      <c r="C40" s="83"/>
      <c r="D40" s="83"/>
      <c r="E40" s="83"/>
      <c r="F40" s="83"/>
      <c r="G40" s="83"/>
      <c r="H40" s="83"/>
      <c r="I40" s="78"/>
    </row>
    <row r="41" spans="1:14" s="44" customFormat="1">
      <c r="A41" s="83"/>
      <c r="B41" s="83"/>
      <c r="C41" s="83"/>
      <c r="D41" s="83"/>
      <c r="E41" s="83"/>
      <c r="F41" s="83"/>
      <c r="G41" s="83"/>
      <c r="H41" s="83"/>
      <c r="I41" s="78"/>
    </row>
    <row r="42" spans="1:14" s="44" customFormat="1">
      <c r="A42" s="83"/>
      <c r="B42" s="83"/>
      <c r="C42" s="83"/>
      <c r="D42" s="83"/>
      <c r="E42" s="83"/>
      <c r="F42" s="83"/>
      <c r="G42" s="83"/>
      <c r="H42" s="83"/>
      <c r="I42" s="78"/>
    </row>
    <row r="43" spans="1:14" s="44" customFormat="1">
      <c r="B43" s="80"/>
      <c r="C43" s="80"/>
      <c r="D43" s="80"/>
      <c r="E43" s="84"/>
      <c r="F43" s="84"/>
      <c r="G43" s="84"/>
      <c r="H43" s="80"/>
      <c r="I43" s="85"/>
    </row>
    <row r="44" spans="1:14" s="44" customFormat="1">
      <c r="B44" s="80"/>
      <c r="C44" s="80"/>
      <c r="D44" s="80"/>
      <c r="E44" s="84"/>
      <c r="F44" s="84"/>
      <c r="G44" s="84"/>
      <c r="H44" s="80"/>
      <c r="I44" s="83"/>
    </row>
    <row r="45" spans="1:14" s="44" customFormat="1">
      <c r="A45" s="86"/>
      <c r="B45" s="86"/>
      <c r="C45" s="87"/>
      <c r="D45" s="88"/>
      <c r="E45" s="86"/>
      <c r="F45" s="1286"/>
      <c r="G45" s="1286"/>
      <c r="H45" s="1286"/>
      <c r="I45" s="83"/>
    </row>
    <row r="46" spans="1:14" s="44" customFormat="1">
      <c r="A46" s="86"/>
      <c r="B46" s="86" t="s">
        <v>310</v>
      </c>
      <c r="C46" s="87"/>
      <c r="D46" s="87"/>
      <c r="E46" s="88"/>
      <c r="F46" s="87"/>
      <c r="G46" s="88" t="s">
        <v>311</v>
      </c>
      <c r="H46" s="87"/>
      <c r="I46" s="83"/>
    </row>
    <row r="47" spans="1:14" s="44" customFormat="1">
      <c r="A47" s="69"/>
      <c r="B47" s="69"/>
      <c r="C47" s="69"/>
      <c r="D47" s="69"/>
      <c r="E47" s="69"/>
      <c r="F47" s="69"/>
      <c r="G47" s="69"/>
      <c r="H47" s="89"/>
      <c r="I47" s="80"/>
    </row>
    <row r="48" spans="1:14" s="44" customFormat="1">
      <c r="A48" s="69"/>
      <c r="B48" s="69"/>
      <c r="C48" s="69"/>
      <c r="D48" s="69"/>
      <c r="E48" s="69"/>
      <c r="F48" s="69"/>
      <c r="G48" s="69"/>
      <c r="H48" s="89"/>
      <c r="I48" s="80"/>
    </row>
    <row r="49" spans="1:8" s="87" customFormat="1">
      <c r="A49" s="69"/>
      <c r="B49" s="69"/>
      <c r="C49" s="69"/>
      <c r="D49" s="69"/>
      <c r="E49" s="69"/>
      <c r="F49" s="69"/>
      <c r="G49" s="69"/>
      <c r="H49" s="89"/>
    </row>
    <row r="50" spans="1:8" s="87" customFormat="1">
      <c r="A50" s="69"/>
      <c r="B50" s="69"/>
      <c r="C50" s="69"/>
      <c r="D50" s="69"/>
      <c r="E50" s="69"/>
      <c r="F50" s="69"/>
      <c r="G50" s="69"/>
      <c r="H50" s="89"/>
    </row>
  </sheetData>
  <mergeCells count="5">
    <mergeCell ref="A38:H38"/>
    <mergeCell ref="F45:H45"/>
    <mergeCell ref="F6:H6"/>
    <mergeCell ref="A22:D23"/>
    <mergeCell ref="A37:H37"/>
  </mergeCells>
  <pageMargins left="0.75" right="0.35" top="0.61" bottom="0.35" header="0.5" footer="0.17"/>
  <pageSetup scale="9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65"/>
  <sheetViews>
    <sheetView showGridLines="0" view="pageBreakPreview" topLeftCell="A35" zoomScale="90" zoomScaleSheetLayoutView="90" workbookViewId="0">
      <selection activeCell="F61" sqref="F61"/>
    </sheetView>
  </sheetViews>
  <sheetFormatPr defaultColWidth="9.109375" defaultRowHeight="13.2"/>
  <cols>
    <col min="1" max="2" width="2" style="156" customWidth="1"/>
    <col min="3" max="3" width="60.44140625" style="156" customWidth="1"/>
    <col min="4" max="4" width="4.44140625" style="156" customWidth="1"/>
    <col min="5" max="5" width="1.88671875" style="156" customWidth="1"/>
    <col min="6" max="6" width="12.88671875" style="348" customWidth="1"/>
    <col min="7" max="7" width="1" style="156" customWidth="1"/>
    <col min="8" max="8" width="12.88671875" style="156" customWidth="1"/>
    <col min="9" max="9" width="13.44140625" style="156" customWidth="1"/>
    <col min="10" max="10" width="13.44140625" style="156" bestFit="1" customWidth="1"/>
    <col min="11" max="11" width="32.44140625" style="156" bestFit="1" customWidth="1"/>
    <col min="12" max="12" width="16.109375" style="156" bestFit="1" customWidth="1"/>
    <col min="13" max="13" width="17.44140625" style="156" bestFit="1" customWidth="1"/>
    <col min="14" max="16384" width="9.109375" style="156"/>
  </cols>
  <sheetData>
    <row r="1" spans="1:13" s="96" customFormat="1">
      <c r="A1" s="2" t="str">
        <f>DS!A1</f>
        <v>MCB CASH MANAGEMENT OPTIMIZER</v>
      </c>
      <c r="B1" s="91"/>
      <c r="C1" s="91"/>
      <c r="D1" s="91"/>
      <c r="E1" s="91"/>
      <c r="F1" s="92" t="s">
        <v>291</v>
      </c>
      <c r="G1" s="91"/>
      <c r="H1" s="91"/>
      <c r="I1" s="91"/>
    </row>
    <row r="2" spans="1:13" s="96" customFormat="1">
      <c r="A2" s="2" t="s">
        <v>312</v>
      </c>
      <c r="B2" s="91"/>
      <c r="C2" s="91"/>
      <c r="D2" s="91"/>
      <c r="E2" s="91"/>
      <c r="F2" s="92"/>
      <c r="G2" s="91"/>
      <c r="H2" s="91"/>
      <c r="I2" s="91"/>
      <c r="L2" s="300"/>
      <c r="M2" s="300"/>
    </row>
    <row r="3" spans="1:13" s="96" customFormat="1">
      <c r="A3" s="2" t="s">
        <v>525</v>
      </c>
      <c r="B3" s="91"/>
      <c r="C3" s="91"/>
      <c r="D3" s="91"/>
      <c r="E3" s="91"/>
      <c r="F3" s="93"/>
      <c r="G3" s="91"/>
      <c r="H3" s="91"/>
      <c r="I3" s="91"/>
      <c r="L3" s="300"/>
      <c r="M3" s="300"/>
    </row>
    <row r="4" spans="1:13" s="96" customFormat="1">
      <c r="A4" s="94"/>
      <c r="B4" s="91"/>
      <c r="C4" s="91"/>
      <c r="D4" s="91"/>
      <c r="E4" s="91"/>
      <c r="F4" s="93"/>
      <c r="G4" s="91"/>
      <c r="H4" s="91"/>
      <c r="I4" s="91"/>
      <c r="L4" s="300"/>
      <c r="M4" s="300"/>
    </row>
    <row r="5" spans="1:13" s="96" customFormat="1">
      <c r="A5" s="95"/>
      <c r="F5" s="23">
        <v>2018</v>
      </c>
      <c r="G5" s="24"/>
      <c r="H5" s="25">
        <v>2017</v>
      </c>
      <c r="I5" s="25"/>
      <c r="L5" s="300"/>
      <c r="M5" s="300"/>
    </row>
    <row r="6" spans="1:13" s="96" customFormat="1">
      <c r="A6" s="97"/>
      <c r="E6" s="98"/>
      <c r="F6" s="1289" t="s">
        <v>278</v>
      </c>
      <c r="G6" s="1289"/>
      <c r="H6" s="1289"/>
      <c r="I6" s="344"/>
      <c r="L6" s="300"/>
      <c r="M6" s="300"/>
    </row>
    <row r="7" spans="1:13" s="96" customFormat="1">
      <c r="A7" s="97"/>
      <c r="F7" s="99"/>
      <c r="L7" s="300"/>
      <c r="M7" s="300"/>
    </row>
    <row r="8" spans="1:13" s="96" customFormat="1">
      <c r="A8" s="100" t="s">
        <v>313</v>
      </c>
      <c r="E8" s="101"/>
      <c r="F8" s="287">
        <f>+H46</f>
        <v>10405778</v>
      </c>
      <c r="G8" s="22"/>
      <c r="H8" s="102">
        <v>4271061</v>
      </c>
      <c r="I8" s="102"/>
      <c r="L8" s="300"/>
      <c r="M8" s="300"/>
    </row>
    <row r="9" spans="1:13" s="104" customFormat="1">
      <c r="A9" s="103"/>
      <c r="E9" s="105"/>
      <c r="F9" s="262"/>
      <c r="G9" s="22"/>
      <c r="H9" s="342"/>
      <c r="I9" s="342"/>
      <c r="L9" s="300"/>
      <c r="M9" s="300"/>
    </row>
    <row r="10" spans="1:13" s="106" customFormat="1" ht="13.5" customHeight="1">
      <c r="A10" s="346" t="s">
        <v>481</v>
      </c>
      <c r="C10" s="107"/>
      <c r="E10" s="108"/>
      <c r="F10" s="280">
        <f>-(Lead!K71+Lead!K77)</f>
        <v>648420</v>
      </c>
      <c r="G10" s="39"/>
      <c r="H10" s="109">
        <v>29981578</v>
      </c>
      <c r="I10" s="110"/>
      <c r="L10" s="300"/>
      <c r="M10" s="300"/>
    </row>
    <row r="11" spans="1:13" s="106" customFormat="1" ht="13.5" customHeight="1">
      <c r="A11" s="346"/>
      <c r="B11" s="1294" t="s">
        <v>499</v>
      </c>
      <c r="C11" s="1295"/>
      <c r="D11" s="1295"/>
      <c r="E11" s="108"/>
      <c r="F11" s="285"/>
      <c r="G11" s="39"/>
      <c r="H11" s="349"/>
      <c r="I11" s="110"/>
      <c r="L11" s="300"/>
      <c r="M11" s="300"/>
    </row>
    <row r="12" spans="1:13" s="106" customFormat="1" ht="13.5" customHeight="1">
      <c r="A12" s="346"/>
      <c r="B12" s="1295"/>
      <c r="C12" s="1295"/>
      <c r="D12" s="1295"/>
      <c r="E12" s="108"/>
      <c r="F12" s="285"/>
      <c r="G12" s="39"/>
      <c r="H12" s="349"/>
      <c r="I12" s="110"/>
      <c r="L12" s="300"/>
      <c r="M12" s="300"/>
    </row>
    <row r="13" spans="1:13" s="106" customFormat="1">
      <c r="A13" s="346" t="s">
        <v>482</v>
      </c>
      <c r="B13" s="107"/>
      <c r="E13" s="111"/>
      <c r="F13" s="286">
        <f>-(Lead!K80+Lead!K74)</f>
        <v>-146670</v>
      </c>
      <c r="G13" s="39"/>
      <c r="H13" s="112">
        <v>-24160464</v>
      </c>
      <c r="I13" s="110"/>
    </row>
    <row r="14" spans="1:13" s="106" customFormat="1">
      <c r="A14" s="113"/>
      <c r="B14" s="114"/>
      <c r="C14" s="114"/>
      <c r="D14" s="104"/>
      <c r="E14" s="115"/>
      <c r="F14" s="287">
        <f>SUM(F10:F13)</f>
        <v>501750</v>
      </c>
      <c r="G14" s="22"/>
      <c r="H14" s="116">
        <f>SUM(H10:H13)</f>
        <v>5821114</v>
      </c>
      <c r="I14" s="116"/>
    </row>
    <row r="15" spans="1:13" s="104" customFormat="1">
      <c r="A15" s="117" t="s">
        <v>314</v>
      </c>
      <c r="B15" s="114"/>
      <c r="C15" s="114"/>
      <c r="E15" s="115"/>
      <c r="F15" s="118"/>
      <c r="G15" s="22"/>
      <c r="H15" s="116"/>
      <c r="I15" s="116"/>
    </row>
    <row r="16" spans="1:13" s="104" customFormat="1">
      <c r="A16" s="119" t="s">
        <v>315</v>
      </c>
      <c r="B16" s="120"/>
      <c r="C16" s="114"/>
      <c r="E16" s="115"/>
      <c r="F16" s="121"/>
      <c r="G16" s="22"/>
      <c r="H16" s="22"/>
      <c r="I16" s="22"/>
    </row>
    <row r="17" spans="1:13" s="104" customFormat="1" ht="9" customHeight="1">
      <c r="A17" s="119"/>
      <c r="B17" s="114" t="s">
        <v>291</v>
      </c>
      <c r="C17" s="114"/>
      <c r="E17" s="115"/>
      <c r="F17" s="121"/>
      <c r="G17" s="22"/>
      <c r="H17" s="116"/>
      <c r="I17" s="116"/>
      <c r="K17" s="106"/>
      <c r="L17" s="300"/>
      <c r="M17" s="300"/>
    </row>
    <row r="18" spans="1:13" s="104" customFormat="1">
      <c r="A18" s="119"/>
      <c r="B18" s="122" t="s">
        <v>500</v>
      </c>
      <c r="C18" s="96"/>
      <c r="E18" s="115"/>
      <c r="F18" s="299"/>
      <c r="G18" s="22"/>
      <c r="H18" s="123"/>
      <c r="I18" s="116"/>
      <c r="K18" s="106"/>
      <c r="L18" s="300"/>
      <c r="M18" s="300"/>
    </row>
    <row r="19" spans="1:13" s="104" customFormat="1">
      <c r="A19" s="119"/>
      <c r="B19" s="351" t="s">
        <v>501</v>
      </c>
      <c r="C19" s="96"/>
      <c r="E19" s="115"/>
      <c r="F19" s="350"/>
      <c r="G19" s="22"/>
      <c r="H19" s="127"/>
      <c r="I19" s="116"/>
      <c r="K19" s="106"/>
      <c r="L19" s="300"/>
      <c r="M19" s="300"/>
    </row>
    <row r="20" spans="1:13" s="96" customFormat="1">
      <c r="A20" s="124"/>
      <c r="B20" s="125" t="s">
        <v>484</v>
      </c>
      <c r="C20" s="126"/>
      <c r="E20" s="33"/>
      <c r="F20" s="285" t="e">
        <f>-IS!#REF!</f>
        <v>#REF!</v>
      </c>
      <c r="G20" s="22"/>
      <c r="H20" s="127">
        <v>-4929</v>
      </c>
      <c r="I20" s="116"/>
      <c r="K20" s="104"/>
      <c r="L20" s="300"/>
      <c r="M20" s="300"/>
    </row>
    <row r="21" spans="1:13" s="96" customFormat="1">
      <c r="A21" s="124"/>
      <c r="B21" s="125" t="s">
        <v>316</v>
      </c>
      <c r="C21" s="128"/>
      <c r="E21" s="33"/>
      <c r="F21" s="285" t="e">
        <f>-IS!#REF!</f>
        <v>#REF!</v>
      </c>
      <c r="G21" s="22"/>
      <c r="H21" s="127">
        <v>326733</v>
      </c>
      <c r="I21" s="116"/>
      <c r="K21" s="104"/>
      <c r="L21" s="300"/>
      <c r="M21" s="300"/>
    </row>
    <row r="22" spans="1:13" s="96" customFormat="1" ht="9" customHeight="1">
      <c r="A22" s="129"/>
      <c r="B22" s="130"/>
      <c r="C22" s="6"/>
      <c r="E22" s="33"/>
      <c r="F22" s="285"/>
      <c r="G22" s="22"/>
      <c r="H22" s="127"/>
      <c r="I22" s="116"/>
      <c r="K22" s="104"/>
      <c r="L22" s="300"/>
      <c r="M22" s="300"/>
    </row>
    <row r="23" spans="1:13" s="96" customFormat="1">
      <c r="A23" s="131"/>
      <c r="B23" s="132" t="s">
        <v>503</v>
      </c>
      <c r="E23" s="33"/>
      <c r="F23" s="285"/>
      <c r="G23" s="22"/>
      <c r="H23" s="127"/>
      <c r="I23" s="116"/>
      <c r="K23" s="104"/>
      <c r="L23" s="300"/>
      <c r="M23" s="300"/>
    </row>
    <row r="24" spans="1:13" s="96" customFormat="1">
      <c r="A24" s="129"/>
      <c r="B24" s="133"/>
      <c r="C24" s="134" t="s">
        <v>502</v>
      </c>
      <c r="E24" s="33"/>
      <c r="F24" s="286" t="e">
        <f>-DS!$F$17</f>
        <v>#REF!</v>
      </c>
      <c r="G24" s="22"/>
      <c r="H24" s="135">
        <v>-48345</v>
      </c>
      <c r="I24" s="116"/>
      <c r="L24" s="300"/>
      <c r="M24" s="300"/>
    </row>
    <row r="25" spans="1:13" s="96" customFormat="1">
      <c r="A25" s="136"/>
      <c r="B25" s="6"/>
      <c r="C25" s="6"/>
      <c r="E25" s="33"/>
      <c r="F25" s="287" t="e">
        <f>SUM(F20:F24)</f>
        <v>#REF!</v>
      </c>
      <c r="G25" s="22"/>
      <c r="H25" s="116">
        <f>SUM(H20:H24)</f>
        <v>273459</v>
      </c>
      <c r="I25" s="116"/>
    </row>
    <row r="26" spans="1:13" s="96" customFormat="1">
      <c r="A26" s="136"/>
      <c r="B26" s="6"/>
      <c r="C26" s="6"/>
      <c r="E26" s="33"/>
      <c r="F26" s="137"/>
      <c r="G26" s="22"/>
      <c r="H26" s="116"/>
      <c r="I26" s="116"/>
    </row>
    <row r="27" spans="1:13" s="96" customFormat="1">
      <c r="A27" s="8" t="s">
        <v>319</v>
      </c>
      <c r="B27" s="6"/>
      <c r="C27" s="6"/>
      <c r="E27" s="33"/>
      <c r="F27" s="139"/>
      <c r="G27" s="32"/>
      <c r="H27" s="123"/>
      <c r="I27" s="116"/>
      <c r="L27" s="300"/>
      <c r="M27" s="300"/>
    </row>
    <row r="28" spans="1:13" s="96" customFormat="1">
      <c r="A28" s="138" t="s">
        <v>320</v>
      </c>
      <c r="B28" s="6"/>
      <c r="C28" s="6"/>
      <c r="E28" s="33"/>
      <c r="F28" s="140"/>
      <c r="G28" s="32"/>
      <c r="H28" s="127"/>
      <c r="I28" s="116"/>
      <c r="L28" s="300"/>
      <c r="M28" s="300"/>
    </row>
    <row r="29" spans="1:13" s="96" customFormat="1">
      <c r="A29" s="138" t="s">
        <v>321</v>
      </c>
      <c r="B29" s="6"/>
      <c r="C29" s="6"/>
      <c r="E29" s="33"/>
      <c r="F29" s="285" t="e">
        <f>F42-F31-F34-F40</f>
        <v>#REF!</v>
      </c>
      <c r="G29" s="32"/>
      <c r="H29" s="127">
        <v>149932</v>
      </c>
      <c r="I29" s="116"/>
      <c r="L29" s="300"/>
      <c r="M29" s="300"/>
    </row>
    <row r="30" spans="1:13" s="96" customFormat="1">
      <c r="A30" s="8"/>
      <c r="B30" s="6"/>
      <c r="C30" s="6"/>
      <c r="E30" s="33"/>
      <c r="F30" s="140"/>
      <c r="G30" s="32"/>
      <c r="H30" s="127"/>
      <c r="I30" s="116"/>
      <c r="L30" s="300"/>
      <c r="M30" s="300"/>
    </row>
    <row r="31" spans="1:13" s="96" customFormat="1">
      <c r="A31" s="8" t="s">
        <v>280</v>
      </c>
      <c r="B31" s="6"/>
      <c r="C31" s="6"/>
      <c r="E31" s="33"/>
      <c r="F31" s="285" t="e">
        <f>IS!#REF!</f>
        <v>#REF!</v>
      </c>
      <c r="G31" s="32"/>
      <c r="H31" s="127">
        <v>-9250</v>
      </c>
      <c r="I31" s="116"/>
    </row>
    <row r="32" spans="1:13" s="96" customFormat="1">
      <c r="A32" s="8"/>
      <c r="B32" s="6"/>
      <c r="C32" s="6"/>
      <c r="E32" s="33"/>
      <c r="F32" s="140"/>
      <c r="G32" s="32"/>
      <c r="H32" s="127"/>
      <c r="I32" s="116"/>
    </row>
    <row r="33" spans="1:13" s="95" customFormat="1">
      <c r="A33" s="8" t="s">
        <v>323</v>
      </c>
      <c r="B33" s="29"/>
      <c r="C33" s="29"/>
      <c r="E33" s="141"/>
      <c r="F33" s="140"/>
      <c r="G33" s="32"/>
      <c r="H33" s="127"/>
      <c r="I33" s="32"/>
    </row>
    <row r="34" spans="1:13" s="95" customFormat="1">
      <c r="A34" s="142" t="s">
        <v>322</v>
      </c>
      <c r="B34" s="29"/>
      <c r="C34" s="29"/>
      <c r="E34" s="141"/>
      <c r="F34" s="285" t="e">
        <f>IS!#REF!</f>
        <v>#REF!</v>
      </c>
      <c r="G34" s="32"/>
      <c r="H34" s="127">
        <v>0</v>
      </c>
      <c r="I34" s="32"/>
    </row>
    <row r="35" spans="1:13" s="95" customFormat="1">
      <c r="A35" s="142"/>
      <c r="B35" s="29"/>
      <c r="C35" s="29"/>
      <c r="E35" s="141"/>
      <c r="F35" s="285"/>
      <c r="G35" s="32"/>
      <c r="H35" s="127"/>
      <c r="I35" s="32"/>
    </row>
    <row r="36" spans="1:13" s="96" customFormat="1">
      <c r="A36" s="8" t="s">
        <v>317</v>
      </c>
      <c r="B36" s="6"/>
      <c r="C36" s="6"/>
      <c r="E36" s="33"/>
      <c r="F36" s="140"/>
      <c r="G36" s="22"/>
      <c r="H36" s="127"/>
      <c r="I36" s="116"/>
      <c r="L36" s="300"/>
      <c r="M36" s="300"/>
    </row>
    <row r="37" spans="1:13" s="96" customFormat="1">
      <c r="A37" s="138" t="s">
        <v>318</v>
      </c>
      <c r="B37" s="6"/>
      <c r="C37" s="6"/>
      <c r="E37" s="33"/>
      <c r="F37" s="285" t="e">
        <f>-F24</f>
        <v>#REF!</v>
      </c>
      <c r="G37" s="22"/>
      <c r="H37" s="127">
        <v>48345</v>
      </c>
      <c r="I37" s="116"/>
      <c r="L37" s="300"/>
      <c r="M37" s="300"/>
    </row>
    <row r="38" spans="1:13" s="95" customFormat="1">
      <c r="A38" s="8"/>
      <c r="B38" s="29"/>
      <c r="C38" s="29"/>
      <c r="E38" s="141"/>
      <c r="F38" s="140"/>
      <c r="G38" s="32"/>
      <c r="H38" s="127"/>
      <c r="I38" s="32"/>
    </row>
    <row r="39" spans="1:13" s="95" customFormat="1">
      <c r="A39" s="8" t="s">
        <v>504</v>
      </c>
      <c r="B39" s="29"/>
      <c r="C39" s="29"/>
      <c r="E39" s="141"/>
      <c r="F39" s="140"/>
      <c r="G39" s="32"/>
      <c r="H39" s="127"/>
      <c r="I39" s="32"/>
    </row>
    <row r="40" spans="1:13" s="95" customFormat="1">
      <c r="A40" s="142" t="s">
        <v>483</v>
      </c>
      <c r="B40" s="29"/>
      <c r="C40" s="29"/>
      <c r="E40" s="141"/>
      <c r="F40" s="286" t="e">
        <f>OCI!#REF!</f>
        <v>#REF!</v>
      </c>
      <c r="G40" s="32"/>
      <c r="H40" s="135">
        <v>8317</v>
      </c>
      <c r="I40" s="116"/>
    </row>
    <row r="41" spans="1:13" s="95" customFormat="1">
      <c r="A41" s="143"/>
      <c r="B41" s="29"/>
      <c r="C41" s="29"/>
      <c r="E41" s="141"/>
      <c r="F41" s="137"/>
      <c r="G41" s="32"/>
      <c r="I41" s="116"/>
    </row>
    <row r="42" spans="1:13" s="95" customFormat="1">
      <c r="A42" s="144" t="s">
        <v>324</v>
      </c>
      <c r="B42" s="29"/>
      <c r="C42" s="29"/>
      <c r="E42" s="141"/>
      <c r="F42" s="287">
        <f>OCI!F14</f>
        <v>30004</v>
      </c>
      <c r="G42" s="32"/>
      <c r="H42" s="116">
        <f>SUM(H27:H40)</f>
        <v>197344</v>
      </c>
      <c r="I42" s="116"/>
    </row>
    <row r="43" spans="1:13" s="95" customFormat="1">
      <c r="A43" s="144"/>
      <c r="B43" s="29"/>
      <c r="C43" s="29"/>
      <c r="E43" s="141"/>
      <c r="F43" s="137"/>
      <c r="G43" s="32"/>
      <c r="H43" s="116"/>
      <c r="I43" s="116"/>
    </row>
    <row r="44" spans="1:13" s="347" customFormat="1">
      <c r="A44" s="95" t="s">
        <v>325</v>
      </c>
      <c r="B44" s="145"/>
      <c r="C44" s="145"/>
      <c r="D44" s="95"/>
      <c r="E44" s="146"/>
      <c r="F44" s="287">
        <f>DS!F24</f>
        <v>-1346</v>
      </c>
      <c r="G44" s="22"/>
      <c r="H44" s="116">
        <v>-157200</v>
      </c>
      <c r="I44" s="116"/>
    </row>
    <row r="45" spans="1:13" s="96" customFormat="1">
      <c r="A45" s="6"/>
      <c r="F45" s="137"/>
      <c r="G45" s="22"/>
      <c r="H45" s="116"/>
      <c r="I45" s="116"/>
    </row>
    <row r="46" spans="1:13" s="373" customFormat="1" ht="21" customHeight="1" thickBot="1">
      <c r="A46" s="372" t="s">
        <v>326</v>
      </c>
      <c r="F46" s="374" t="e">
        <f>SUM(F8+F14+F25+F37+F42+F44)</f>
        <v>#REF!</v>
      </c>
      <c r="G46" s="200"/>
      <c r="H46" s="375">
        <f>SUM(H8+H14+H25+H42+H44)</f>
        <v>10405778</v>
      </c>
      <c r="J46" s="376" t="e">
        <f>F46-BS!H22</f>
        <v>#REF!</v>
      </c>
    </row>
    <row r="47" spans="1:13" s="96" customFormat="1" ht="14.25" customHeight="1" thickTop="1">
      <c r="F47" s="22"/>
      <c r="G47" s="22"/>
      <c r="H47" s="22"/>
      <c r="J47" s="137"/>
    </row>
    <row r="48" spans="1:13" s="96" customFormat="1">
      <c r="A48" s="147"/>
      <c r="F48" s="1290" t="s">
        <v>273</v>
      </c>
      <c r="G48" s="1290"/>
      <c r="H48" s="1290"/>
      <c r="J48" s="32"/>
    </row>
    <row r="49" spans="1:10" s="96" customFormat="1">
      <c r="A49" s="147"/>
      <c r="F49" s="14"/>
      <c r="G49" s="22"/>
      <c r="H49" s="32"/>
      <c r="J49" s="342"/>
    </row>
    <row r="50" spans="1:10" s="96" customFormat="1" ht="13.8" thickBot="1">
      <c r="A50" s="147" t="s">
        <v>327</v>
      </c>
      <c r="F50" s="401" t="e">
        <f>H52</f>
        <v>#REF!</v>
      </c>
      <c r="G50" s="402"/>
      <c r="H50" s="403">
        <v>100.11</v>
      </c>
      <c r="J50" s="32"/>
    </row>
    <row r="51" spans="1:10" s="96" customFormat="1" ht="13.8" thickTop="1">
      <c r="A51" s="147"/>
      <c r="F51" s="404"/>
      <c r="G51" s="405"/>
      <c r="H51" s="405"/>
      <c r="J51" s="149"/>
    </row>
    <row r="52" spans="1:10" s="96" customFormat="1" ht="13.8" thickBot="1">
      <c r="A52" s="147" t="s">
        <v>328</v>
      </c>
      <c r="F52" s="401" t="e">
        <f>F46/J52*1000</f>
        <v>#REF!</v>
      </c>
      <c r="G52" s="402"/>
      <c r="H52" s="403" t="e">
        <f>H46/BS!#REF!*1000</f>
        <v>#REF!</v>
      </c>
      <c r="J52" s="300">
        <v>100393708.2825</v>
      </c>
    </row>
    <row r="53" spans="1:10" s="96" customFormat="1" ht="13.8" thickTop="1">
      <c r="A53" s="147"/>
      <c r="F53" s="150"/>
      <c r="G53" s="148"/>
      <c r="H53" s="149"/>
    </row>
    <row r="54" spans="1:10" s="6" customFormat="1">
      <c r="A54" s="6" t="str">
        <f>DS!A34</f>
        <v>The annexed notes from 1 to 19 form an integral part of these interim financial statements.</v>
      </c>
      <c r="E54" s="35"/>
      <c r="F54" s="151"/>
      <c r="G54" s="2"/>
      <c r="H54" s="2"/>
    </row>
    <row r="55" spans="1:10" s="341" customFormat="1">
      <c r="A55" s="15"/>
      <c r="B55" s="2"/>
      <c r="C55" s="2"/>
      <c r="D55" s="2"/>
      <c r="E55" s="21"/>
      <c r="F55" s="340"/>
      <c r="G55" s="340"/>
      <c r="H55" s="340"/>
      <c r="I55" s="2"/>
    </row>
    <row r="56" spans="1:10" s="341" customFormat="1">
      <c r="A56" s="1291" t="s">
        <v>275</v>
      </c>
      <c r="B56" s="1291"/>
      <c r="C56" s="1291"/>
      <c r="D56" s="1291"/>
      <c r="E56" s="1291"/>
      <c r="F56" s="1291"/>
      <c r="G56" s="1291"/>
      <c r="H56" s="1291"/>
      <c r="I56" s="340"/>
    </row>
    <row r="57" spans="1:10" s="6" customFormat="1">
      <c r="A57" s="1292" t="s">
        <v>276</v>
      </c>
      <c r="B57" s="1292"/>
      <c r="C57" s="1292"/>
      <c r="D57" s="1292"/>
      <c r="E57" s="1292"/>
      <c r="F57" s="1292"/>
      <c r="G57" s="1292"/>
      <c r="H57" s="1292"/>
      <c r="I57" s="345"/>
    </row>
    <row r="58" spans="1:10" s="6" customFormat="1">
      <c r="A58" s="345"/>
      <c r="B58" s="345"/>
      <c r="C58" s="345"/>
      <c r="D58" s="345"/>
      <c r="E58" s="345"/>
      <c r="F58" s="152"/>
      <c r="G58" s="345"/>
      <c r="H58" s="345"/>
      <c r="I58" s="345"/>
    </row>
    <row r="59" spans="1:10" s="6" customFormat="1">
      <c r="A59" s="345"/>
      <c r="B59" s="345"/>
      <c r="C59" s="345"/>
      <c r="D59" s="345"/>
      <c r="E59" s="345"/>
      <c r="F59" s="153"/>
      <c r="G59" s="343"/>
      <c r="H59" s="343"/>
      <c r="I59" s="345"/>
    </row>
    <row r="60" spans="1:10" s="6" customFormat="1">
      <c r="B60" s="343"/>
      <c r="C60" s="343"/>
      <c r="D60" s="343"/>
      <c r="E60" s="36"/>
      <c r="F60" s="154"/>
      <c r="G60" s="37"/>
      <c r="H60" s="37"/>
      <c r="I60" s="343"/>
    </row>
    <row r="61" spans="1:10" s="6" customFormat="1">
      <c r="A61" s="37"/>
      <c r="B61" s="37"/>
      <c r="C61" s="37"/>
      <c r="D61" s="37"/>
      <c r="E61" s="38"/>
      <c r="F61" s="154"/>
      <c r="G61" s="37"/>
      <c r="H61" s="37"/>
      <c r="I61" s="37"/>
    </row>
    <row r="62" spans="1:10" s="6" customFormat="1">
      <c r="A62" s="1293" t="s">
        <v>329</v>
      </c>
      <c r="B62" s="1293"/>
      <c r="C62" s="1293"/>
      <c r="D62" s="1293"/>
      <c r="E62" s="1293"/>
      <c r="F62" s="1293"/>
      <c r="G62" s="1293"/>
      <c r="H62" s="1293"/>
      <c r="I62" s="37"/>
    </row>
    <row r="63" spans="1:10">
      <c r="A63" s="157"/>
      <c r="B63" s="157"/>
      <c r="C63" s="157"/>
      <c r="D63" s="157"/>
      <c r="E63" s="157"/>
      <c r="F63" s="155"/>
    </row>
    <row r="64" spans="1:10">
      <c r="A64" s="157"/>
      <c r="B64" s="157"/>
      <c r="C64" s="157"/>
      <c r="D64" s="157"/>
      <c r="E64" s="157"/>
    </row>
    <row r="65" spans="1:1">
      <c r="A65" s="156" t="s">
        <v>330</v>
      </c>
    </row>
  </sheetData>
  <mergeCells count="6">
    <mergeCell ref="F6:H6"/>
    <mergeCell ref="F48:H48"/>
    <mergeCell ref="A56:H56"/>
    <mergeCell ref="A57:H57"/>
    <mergeCell ref="A62:H62"/>
    <mergeCell ref="B11:D12"/>
  </mergeCells>
  <pageMargins left="0.68" right="0.41" top="0.52" bottom="0.25" header="0.33" footer="0.17"/>
  <pageSetup scale="9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Y68"/>
  <sheetViews>
    <sheetView view="pageBreakPreview" zoomScaleSheetLayoutView="100" workbookViewId="0">
      <selection activeCell="F8" sqref="F8:O8"/>
    </sheetView>
  </sheetViews>
  <sheetFormatPr defaultColWidth="9.109375" defaultRowHeight="13.8"/>
  <cols>
    <col min="1" max="1" width="5.88671875" style="517" customWidth="1"/>
    <col min="2" max="2" width="4.109375" style="517" customWidth="1"/>
    <col min="3" max="3" width="40" style="517" customWidth="1"/>
    <col min="4" max="4" width="11.44140625" style="517" customWidth="1"/>
    <col min="5" max="5" width="3.109375" style="790" customWidth="1"/>
    <col min="6" max="6" width="18.33203125" style="519" customWidth="1"/>
    <col min="7" max="7" width="1" style="517" customWidth="1"/>
    <col min="8" max="8" width="12.44140625" style="517" hidden="1" customWidth="1"/>
    <col min="9" max="9" width="13.44140625" style="517" hidden="1" customWidth="1"/>
    <col min="10" max="10" width="20.44140625" style="517" hidden="1" customWidth="1"/>
    <col min="11" max="11" width="16.44140625" style="517" hidden="1" customWidth="1"/>
    <col min="12" max="12" width="0" style="517" hidden="1" customWidth="1"/>
    <col min="13" max="13" width="12" style="517" hidden="1" customWidth="1"/>
    <col min="14" max="14" width="11.44140625" style="517" hidden="1" customWidth="1"/>
    <col min="15" max="15" width="17.109375" style="526" customWidth="1"/>
    <col min="16" max="16" width="11.44140625" style="526" hidden="1" customWidth="1"/>
    <col min="17" max="17" width="17.44140625" style="526" hidden="1" customWidth="1"/>
    <col min="18" max="18" width="12.44140625" style="526" hidden="1" customWidth="1"/>
    <col min="19" max="19" width="22.44140625" style="526" hidden="1" customWidth="1"/>
    <col min="20" max="20" width="10.6640625" style="526" hidden="1" customWidth="1"/>
    <col min="21" max="21" width="10.44140625" style="526" hidden="1" customWidth="1"/>
    <col min="22" max="22" width="9.44140625" style="526" hidden="1" customWidth="1"/>
    <col min="23" max="23" width="0" style="526" hidden="1" customWidth="1"/>
    <col min="24" max="24" width="0" style="517" hidden="1" customWidth="1"/>
    <col min="25" max="25" width="11.5546875" style="517" hidden="1" customWidth="1"/>
    <col min="26" max="29" width="0" style="517" hidden="1" customWidth="1"/>
    <col min="30" max="16384" width="9.109375" style="517"/>
  </cols>
  <sheetData>
    <row r="1" spans="1:25" ht="18.75" customHeight="1">
      <c r="A1" s="1274" t="str">
        <f>IS!A1</f>
        <v>ALHAMRA DAILY DIVIDEND FUND</v>
      </c>
      <c r="B1" s="1274"/>
      <c r="C1" s="1274"/>
      <c r="D1" s="1274"/>
      <c r="E1" s="1274"/>
      <c r="F1" s="1274"/>
      <c r="G1" s="1274"/>
      <c r="H1" s="1274"/>
      <c r="I1" s="1274"/>
      <c r="J1" s="1274"/>
      <c r="K1" s="1274"/>
      <c r="L1" s="1274"/>
      <c r="M1" s="1274"/>
      <c r="N1" s="1274"/>
      <c r="O1" s="1274"/>
    </row>
    <row r="2" spans="1:25" ht="18.75" customHeight="1">
      <c r="A2" s="1274" t="s">
        <v>761</v>
      </c>
      <c r="B2" s="1274"/>
      <c r="C2" s="1274"/>
      <c r="D2" s="1274"/>
      <c r="E2" s="1274"/>
      <c r="F2" s="1274"/>
      <c r="G2" s="1274"/>
      <c r="H2" s="1274"/>
      <c r="I2" s="1274"/>
      <c r="J2" s="1274"/>
      <c r="K2" s="1274"/>
      <c r="L2" s="1274"/>
      <c r="M2" s="1274"/>
      <c r="N2" s="1274"/>
      <c r="O2" s="1274"/>
    </row>
    <row r="3" spans="1:25" ht="18.75" customHeight="1">
      <c r="A3" s="1274" t="str">
        <f>IS!A3</f>
        <v>FOR THE QUARTER ENDED SEPTEMBER 30, 2021</v>
      </c>
      <c r="B3" s="1274"/>
      <c r="C3" s="1274"/>
      <c r="D3" s="1274"/>
      <c r="E3" s="1274"/>
      <c r="F3" s="1274"/>
      <c r="G3" s="1274"/>
      <c r="H3" s="1274"/>
      <c r="I3" s="1274"/>
      <c r="J3" s="1274"/>
      <c r="K3" s="1274"/>
      <c r="L3" s="1274"/>
      <c r="M3" s="1274"/>
      <c r="N3" s="1274"/>
      <c r="O3" s="1274"/>
    </row>
    <row r="4" spans="1:25">
      <c r="A4" s="582"/>
      <c r="B4" s="582"/>
      <c r="C4" s="582"/>
      <c r="D4" s="582"/>
      <c r="E4" s="582"/>
      <c r="F4" s="582"/>
      <c r="G4" s="582"/>
      <c r="H4" s="582"/>
      <c r="I4" s="582"/>
      <c r="J4" s="582"/>
      <c r="K4" s="582"/>
      <c r="L4" s="582"/>
      <c r="M4" s="582"/>
      <c r="N4" s="582"/>
      <c r="O4" s="582"/>
    </row>
    <row r="5" spans="1:25">
      <c r="A5" s="593"/>
      <c r="B5" s="593"/>
      <c r="C5" s="593"/>
      <c r="D5" s="593"/>
      <c r="E5" s="766"/>
      <c r="F5" s="688"/>
      <c r="O5" s="756"/>
    </row>
    <row r="6" spans="1:25">
      <c r="A6" s="593"/>
      <c r="B6" s="593"/>
      <c r="C6" s="593"/>
      <c r="D6" s="593"/>
      <c r="E6" s="757"/>
      <c r="F6" s="688" t="str">
        <f>IS!F5</f>
        <v>September 30,</v>
      </c>
      <c r="H6" s="757"/>
      <c r="I6" s="757"/>
      <c r="J6" s="757"/>
      <c r="K6" s="757"/>
      <c r="L6" s="757"/>
      <c r="M6" s="757"/>
      <c r="N6" s="757"/>
      <c r="O6" s="688" t="str">
        <f>F6</f>
        <v>September 30,</v>
      </c>
      <c r="P6" s="757"/>
    </row>
    <row r="7" spans="1:25">
      <c r="D7" s="582"/>
      <c r="E7" s="757"/>
      <c r="F7" s="756">
        <f>IS!F6</f>
        <v>2021</v>
      </c>
      <c r="G7" s="767"/>
      <c r="H7" s="757"/>
      <c r="I7" s="757"/>
      <c r="J7" s="757"/>
      <c r="K7" s="757"/>
      <c r="L7" s="757"/>
      <c r="M7" s="757"/>
      <c r="N7" s="757"/>
      <c r="O7" s="756">
        <v>2020</v>
      </c>
      <c r="P7" s="757"/>
      <c r="Q7" s="548" t="s">
        <v>722</v>
      </c>
      <c r="R7" s="768"/>
    </row>
    <row r="8" spans="1:25">
      <c r="C8" s="769"/>
      <c r="D8" s="582"/>
      <c r="E8" s="517"/>
      <c r="F8" s="1275" t="s">
        <v>754</v>
      </c>
      <c r="G8" s="1275"/>
      <c r="H8" s="1275"/>
      <c r="I8" s="1275"/>
      <c r="J8" s="1275"/>
      <c r="K8" s="1275"/>
      <c r="L8" s="1275"/>
      <c r="M8" s="1275"/>
      <c r="N8" s="1275"/>
      <c r="O8" s="1275"/>
      <c r="P8" s="606"/>
    </row>
    <row r="9" spans="1:25">
      <c r="A9" s="519"/>
      <c r="D9" s="530"/>
      <c r="E9" s="770"/>
      <c r="F9" s="771"/>
      <c r="G9" s="522"/>
      <c r="Y9" s="517" t="s">
        <v>278</v>
      </c>
    </row>
    <row r="10" spans="1:25" s="597" customFormat="1">
      <c r="A10" s="772" t="s">
        <v>609</v>
      </c>
      <c r="D10" s="759"/>
      <c r="F10" s="633">
        <f>IS!F30</f>
        <v>30004</v>
      </c>
      <c r="G10" s="773"/>
      <c r="I10" s="597" t="s">
        <v>291</v>
      </c>
      <c r="J10" s="597">
        <v>0</v>
      </c>
      <c r="O10" s="539">
        <v>44588</v>
      </c>
      <c r="P10" s="572"/>
      <c r="Q10" s="539">
        <v>5010</v>
      </c>
      <c r="R10" s="539"/>
      <c r="S10" s="539"/>
      <c r="T10" s="539"/>
      <c r="U10" s="539"/>
      <c r="V10" s="539"/>
      <c r="W10" s="539"/>
    </row>
    <row r="11" spans="1:25">
      <c r="A11" s="774"/>
      <c r="D11" s="530"/>
      <c r="E11" s="770"/>
      <c r="F11" s="771"/>
      <c r="G11" s="522"/>
      <c r="S11" s="526" t="s">
        <v>291</v>
      </c>
      <c r="T11" s="526">
        <v>0</v>
      </c>
      <c r="Y11" s="517">
        <v>2007</v>
      </c>
    </row>
    <row r="12" spans="1:25">
      <c r="A12" s="517" t="s">
        <v>610</v>
      </c>
      <c r="D12" s="530"/>
      <c r="E12" s="770"/>
      <c r="F12" s="776">
        <v>0</v>
      </c>
      <c r="G12" s="522"/>
      <c r="O12" s="526">
        <v>0</v>
      </c>
    </row>
    <row r="13" spans="1:25">
      <c r="A13" s="775"/>
      <c r="D13" s="530"/>
      <c r="E13" s="770"/>
      <c r="F13" s="517"/>
      <c r="O13" s="517"/>
    </row>
    <row r="14" spans="1:25" s="777" customFormat="1" ht="14.4" thickBot="1">
      <c r="A14" s="556" t="s">
        <v>604</v>
      </c>
      <c r="F14" s="758">
        <f>+F12+F10</f>
        <v>30004</v>
      </c>
      <c r="G14" s="778"/>
      <c r="O14" s="630">
        <f>+O12+O10</f>
        <v>44588</v>
      </c>
      <c r="P14" s="550"/>
      <c r="Q14" s="550"/>
      <c r="R14" s="550"/>
      <c r="S14" s="550"/>
      <c r="T14" s="550"/>
      <c r="U14" s="550"/>
      <c r="V14" s="550"/>
      <c r="W14" s="550"/>
    </row>
    <row r="15" spans="1:25" ht="14.4" thickTop="1">
      <c r="D15" s="530" t="s">
        <v>297</v>
      </c>
      <c r="E15" s="770"/>
      <c r="F15" s="779"/>
      <c r="G15" s="522"/>
    </row>
    <row r="16" spans="1:25">
      <c r="D16" s="530"/>
      <c r="E16" s="770"/>
    </row>
    <row r="17" spans="1:23">
      <c r="A17" s="517" t="str">
        <f>BS!A37</f>
        <v>The annexed notes from 1 to 19 form an integral part of these interim financial statements.</v>
      </c>
      <c r="E17" s="780"/>
    </row>
    <row r="18" spans="1:23">
      <c r="E18" s="780"/>
    </row>
    <row r="19" spans="1:23">
      <c r="E19" s="780"/>
    </row>
    <row r="20" spans="1:23" s="573" customFormat="1">
      <c r="A20" s="1297"/>
      <c r="B20" s="1297"/>
      <c r="C20" s="1297"/>
      <c r="D20" s="1297"/>
      <c r="E20" s="1297"/>
      <c r="F20" s="1297"/>
      <c r="G20" s="1297"/>
      <c r="O20" s="549"/>
      <c r="P20" s="549"/>
      <c r="Q20" s="549"/>
      <c r="R20" s="549"/>
      <c r="S20" s="549"/>
      <c r="T20" s="549"/>
      <c r="U20" s="549"/>
      <c r="V20" s="549"/>
      <c r="W20" s="549"/>
    </row>
    <row r="21" spans="1:23" s="573" customFormat="1">
      <c r="A21" s="1298"/>
      <c r="B21" s="1298"/>
      <c r="C21" s="1298"/>
      <c r="D21" s="1298"/>
      <c r="E21" s="1298"/>
      <c r="F21" s="1298"/>
      <c r="G21" s="1298"/>
      <c r="O21" s="549"/>
      <c r="P21" s="549"/>
      <c r="Q21" s="549"/>
      <c r="R21" s="549"/>
      <c r="S21" s="549"/>
      <c r="T21" s="549"/>
      <c r="U21" s="549"/>
      <c r="V21" s="549"/>
      <c r="W21" s="549"/>
    </row>
    <row r="22" spans="1:23">
      <c r="B22" s="582"/>
      <c r="C22" s="582"/>
      <c r="D22" s="582"/>
      <c r="E22" s="781"/>
      <c r="F22" s="582"/>
      <c r="G22" s="582"/>
    </row>
    <row r="23" spans="1:23">
      <c r="B23" s="582"/>
      <c r="C23" s="582"/>
      <c r="D23" s="582"/>
      <c r="E23" s="781"/>
      <c r="F23" s="582"/>
      <c r="G23" s="582"/>
    </row>
    <row r="24" spans="1:23">
      <c r="B24" s="582"/>
      <c r="C24" s="582"/>
      <c r="D24" s="582"/>
      <c r="E24" s="781"/>
      <c r="F24" s="582"/>
      <c r="G24" s="582"/>
    </row>
    <row r="25" spans="1:23">
      <c r="B25" s="582"/>
      <c r="C25" s="582"/>
      <c r="D25" s="582"/>
      <c r="E25" s="781"/>
      <c r="F25" s="582"/>
      <c r="G25" s="582"/>
    </row>
    <row r="26" spans="1:23">
      <c r="A26" s="782"/>
      <c r="B26" s="782"/>
      <c r="C26" s="782"/>
      <c r="D26" s="782"/>
      <c r="E26" s="783"/>
      <c r="F26" s="782"/>
      <c r="G26" s="782"/>
    </row>
    <row r="27" spans="1:23">
      <c r="A27" s="582"/>
      <c r="B27" s="582"/>
      <c r="C27" s="784"/>
      <c r="D27" s="582"/>
      <c r="E27" s="785"/>
      <c r="F27" s="582"/>
      <c r="G27" s="582"/>
    </row>
    <row r="28" spans="1:23" s="516" customFormat="1">
      <c r="A28" s="617"/>
      <c r="B28" s="786"/>
      <c r="C28" s="786"/>
      <c r="D28" s="786"/>
      <c r="E28" s="787"/>
      <c r="F28" s="788"/>
      <c r="O28" s="526"/>
      <c r="P28" s="526"/>
      <c r="Q28" s="526"/>
      <c r="R28" s="526"/>
      <c r="S28" s="526"/>
      <c r="T28" s="526"/>
      <c r="U28" s="526"/>
      <c r="V28" s="526"/>
      <c r="W28" s="526"/>
    </row>
    <row r="29" spans="1:23" s="516" customFormat="1">
      <c r="E29" s="789"/>
      <c r="F29" s="638"/>
      <c r="O29" s="526"/>
      <c r="P29" s="526"/>
      <c r="Q29" s="526"/>
      <c r="R29" s="526"/>
      <c r="S29" s="526"/>
      <c r="T29" s="526"/>
      <c r="U29" s="526"/>
      <c r="V29" s="526"/>
      <c r="W29" s="526"/>
    </row>
    <row r="30" spans="1:23">
      <c r="B30" s="516"/>
      <c r="C30" s="516"/>
      <c r="D30" s="516"/>
      <c r="E30" s="789"/>
      <c r="F30" s="638"/>
      <c r="G30" s="516"/>
    </row>
    <row r="62" spans="1:14" s="526" customFormat="1">
      <c r="A62" s="517"/>
      <c r="B62" s="517"/>
      <c r="C62" s="517"/>
      <c r="D62" s="517"/>
      <c r="E62" s="517"/>
      <c r="F62" s="519"/>
      <c r="G62" s="517"/>
      <c r="H62" s="1272"/>
      <c r="I62" s="1272"/>
      <c r="J62" s="1272"/>
      <c r="K62" s="1272"/>
      <c r="L62" s="1272"/>
      <c r="M62" s="1272"/>
      <c r="N62" s="1272"/>
    </row>
    <row r="66" spans="1:14" s="526" customFormat="1">
      <c r="A66" s="517"/>
      <c r="B66" s="517"/>
      <c r="C66" s="517"/>
      <c r="D66" s="517"/>
      <c r="E66" s="517"/>
      <c r="F66" s="519"/>
      <c r="G66" s="517"/>
      <c r="H66" s="1296"/>
      <c r="I66" s="1296"/>
      <c r="J66" s="1272"/>
      <c r="K66" s="1272"/>
      <c r="L66" s="517"/>
      <c r="M66" s="517"/>
      <c r="N66" s="517"/>
    </row>
    <row r="67" spans="1:14" s="526" customFormat="1">
      <c r="A67" s="517"/>
      <c r="B67" s="517"/>
      <c r="C67" s="517"/>
      <c r="D67" s="517"/>
      <c r="E67" s="517"/>
      <c r="F67" s="519"/>
      <c r="G67" s="517"/>
      <c r="H67" s="1296"/>
      <c r="I67" s="1296"/>
      <c r="J67" s="1272"/>
      <c r="K67" s="1272"/>
      <c r="L67" s="517"/>
      <c r="M67" s="517"/>
      <c r="N67" s="517"/>
    </row>
    <row r="68" spans="1:14" s="526" customFormat="1">
      <c r="A68" s="517"/>
      <c r="B68" s="517"/>
      <c r="C68" s="517"/>
      <c r="D68" s="517"/>
      <c r="E68" s="517"/>
      <c r="F68" s="519"/>
      <c r="G68" s="517"/>
      <c r="H68" s="762" t="s">
        <v>299</v>
      </c>
      <c r="I68" s="762" t="s">
        <v>300</v>
      </c>
      <c r="J68" s="762" t="s">
        <v>299</v>
      </c>
      <c r="K68" s="762" t="s">
        <v>300</v>
      </c>
      <c r="L68" s="517"/>
      <c r="M68" s="517"/>
      <c r="N68" s="517"/>
    </row>
  </sheetData>
  <mergeCells count="9">
    <mergeCell ref="A1:O1"/>
    <mergeCell ref="A2:O2"/>
    <mergeCell ref="A3:O3"/>
    <mergeCell ref="H66:I67"/>
    <mergeCell ref="J66:K67"/>
    <mergeCell ref="A20:G20"/>
    <mergeCell ref="A21:G21"/>
    <mergeCell ref="H62:N62"/>
    <mergeCell ref="F8:O8"/>
  </mergeCells>
  <pageMargins left="0.75" right="0.25" top="0.75" bottom="0" header="0.25" footer="0"/>
  <pageSetup paperSize="9" scale="90" firstPageNumber="3" orientation="portrait" useFirstPageNumber="1" r:id="rId1"/>
  <headerFooter>
    <oddHeader>&amp;C&amp;"Arial Black,Regular"&amp;P</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K70"/>
  <sheetViews>
    <sheetView view="pageBreakPreview" zoomScale="91" zoomScaleSheetLayoutView="91" workbookViewId="0">
      <selection activeCell="AI12" sqref="AI12"/>
    </sheetView>
  </sheetViews>
  <sheetFormatPr defaultColWidth="9.109375" defaultRowHeight="13.8"/>
  <cols>
    <col min="1" max="1" width="5.88671875" style="734" customWidth="1"/>
    <col min="2" max="2" width="28.5546875" style="734" customWidth="1"/>
    <col min="3" max="3" width="23.109375" style="734" customWidth="1"/>
    <col min="4" max="4" width="7.33203125" style="734" bestFit="1" customWidth="1"/>
    <col min="5" max="5" width="0.44140625" style="734" customWidth="1"/>
    <col min="6" max="8" width="15.44140625" style="850" customWidth="1"/>
    <col min="9" max="9" width="10.44140625" style="850" hidden="1" customWidth="1"/>
    <col min="10" max="11" width="12.109375" style="734" hidden="1" customWidth="1"/>
    <col min="12" max="12" width="11" style="734" hidden="1" customWidth="1"/>
    <col min="13" max="13" width="2.5546875" style="734" customWidth="1"/>
    <col min="14" max="16" width="16.33203125" style="1188" customWidth="1"/>
    <col min="17" max="17" width="6.44140625" style="734" hidden="1" customWidth="1"/>
    <col min="18" max="18" width="15.88671875" style="734" hidden="1" customWidth="1"/>
    <col min="19" max="19" width="28.88671875" style="734" hidden="1" customWidth="1"/>
    <col min="20" max="20" width="8.44140625" style="734" hidden="1" customWidth="1"/>
    <col min="21" max="21" width="17.44140625" style="734" hidden="1" customWidth="1"/>
    <col min="22" max="22" width="16.44140625" style="734" hidden="1" customWidth="1"/>
    <col min="23" max="23" width="11.44140625" style="734" hidden="1" customWidth="1"/>
    <col min="24" max="33" width="0" style="734" hidden="1" customWidth="1"/>
    <col min="34" max="34" width="9.109375" style="734"/>
    <col min="35" max="35" width="19" style="734" customWidth="1"/>
    <col min="36" max="36" width="18.6640625" style="734" bestFit="1" customWidth="1"/>
    <col min="37" max="37" width="19.44140625" style="734" bestFit="1" customWidth="1"/>
    <col min="38" max="16384" width="9.109375" style="734"/>
  </cols>
  <sheetData>
    <row r="1" spans="1:37" ht="18.75" customHeight="1">
      <c r="A1" s="1299" t="str">
        <f>BS!A1</f>
        <v>ALHAMRA DAILY DIVIDEND FUND</v>
      </c>
      <c r="B1" s="1299"/>
      <c r="C1" s="1299"/>
      <c r="D1" s="1299"/>
      <c r="E1" s="1299"/>
      <c r="F1" s="1299"/>
      <c r="G1" s="1299"/>
      <c r="H1" s="1299"/>
      <c r="I1" s="1299"/>
      <c r="J1" s="1299"/>
      <c r="K1" s="1299"/>
      <c r="L1" s="1299"/>
      <c r="M1" s="1299"/>
      <c r="N1" s="1299"/>
      <c r="O1" s="1299"/>
      <c r="P1" s="1299"/>
    </row>
    <row r="2" spans="1:37" ht="18.75" customHeight="1">
      <c r="A2" s="1299" t="s">
        <v>765</v>
      </c>
      <c r="B2" s="1299"/>
      <c r="C2" s="1299"/>
      <c r="D2" s="1299"/>
      <c r="E2" s="1299"/>
      <c r="F2" s="1299"/>
      <c r="G2" s="1299"/>
      <c r="H2" s="1299"/>
      <c r="I2" s="1299"/>
      <c r="J2" s="1299"/>
      <c r="K2" s="1299"/>
      <c r="L2" s="1299"/>
      <c r="M2" s="1299"/>
      <c r="N2" s="1299"/>
      <c r="O2" s="1299"/>
      <c r="P2" s="1299"/>
      <c r="R2" s="734" t="s">
        <v>615</v>
      </c>
    </row>
    <row r="3" spans="1:37" ht="18.75" customHeight="1">
      <c r="A3" s="1300" t="str">
        <f>CF!A3</f>
        <v>FOR THE QUARTER ENDED SEPTEMBER 30, 2021</v>
      </c>
      <c r="B3" s="1300"/>
      <c r="C3" s="1300"/>
      <c r="D3" s="1300"/>
      <c r="E3" s="1300"/>
      <c r="F3" s="1300"/>
      <c r="G3" s="1300"/>
      <c r="H3" s="1300"/>
      <c r="I3" s="1300"/>
      <c r="J3" s="1300"/>
      <c r="K3" s="1300"/>
      <c r="L3" s="1300"/>
      <c r="M3" s="1300"/>
      <c r="N3" s="1300"/>
      <c r="O3" s="1300"/>
      <c r="P3" s="1300"/>
      <c r="Q3" s="734" t="s">
        <v>615</v>
      </c>
    </row>
    <row r="4" spans="1:37">
      <c r="A4" s="733"/>
      <c r="D4" s="850"/>
      <c r="F4" s="851"/>
      <c r="G4" s="851"/>
      <c r="H4" s="851"/>
      <c r="I4" s="852"/>
      <c r="J4" s="852"/>
      <c r="K4" s="852"/>
      <c r="L4" s="852"/>
      <c r="M4" s="851"/>
      <c r="N4" s="851"/>
      <c r="O4" s="851"/>
      <c r="P4" s="851"/>
      <c r="R4" s="734">
        <v>6484198</v>
      </c>
      <c r="S4" s="734">
        <f>R4*100</f>
        <v>648419800</v>
      </c>
      <c r="U4" s="734">
        <f>S4/1000</f>
        <v>648419.80000000005</v>
      </c>
    </row>
    <row r="5" spans="1:37">
      <c r="A5" s="733"/>
      <c r="D5" s="850"/>
      <c r="F5" s="1302" t="s">
        <v>961</v>
      </c>
      <c r="G5" s="1303"/>
      <c r="H5" s="1303"/>
      <c r="I5" s="852"/>
      <c r="J5" s="852"/>
      <c r="K5" s="852"/>
      <c r="L5" s="852"/>
      <c r="M5" s="851"/>
      <c r="N5" s="1302" t="s">
        <v>910</v>
      </c>
      <c r="O5" s="1303"/>
      <c r="P5" s="1303"/>
    </row>
    <row r="6" spans="1:37" ht="30" customHeight="1">
      <c r="A6" s="733"/>
      <c r="F6" s="853" t="s">
        <v>755</v>
      </c>
      <c r="G6" s="853" t="s">
        <v>577</v>
      </c>
      <c r="H6" s="853" t="s">
        <v>257</v>
      </c>
      <c r="N6" s="853" t="s">
        <v>755</v>
      </c>
      <c r="O6" s="853" t="s">
        <v>577</v>
      </c>
      <c r="P6" s="853" t="s">
        <v>257</v>
      </c>
      <c r="R6" s="854" t="e">
        <f>R4-#REF!</f>
        <v>#REF!</v>
      </c>
      <c r="S6" s="854"/>
      <c r="T6" s="854"/>
      <c r="U6" s="854">
        <f>T6-S6</f>
        <v>0</v>
      </c>
    </row>
    <row r="7" spans="1:37" s="855" customFormat="1">
      <c r="D7" s="856" t="s">
        <v>255</v>
      </c>
      <c r="F7" s="1301" t="s">
        <v>876</v>
      </c>
      <c r="G7" s="1301"/>
      <c r="H7" s="1301"/>
      <c r="I7" s="1301"/>
      <c r="J7" s="1301"/>
      <c r="K7" s="1301"/>
      <c r="L7" s="1301"/>
      <c r="M7" s="1301"/>
      <c r="N7" s="1301"/>
      <c r="O7" s="1301"/>
      <c r="P7" s="1301"/>
    </row>
    <row r="8" spans="1:37" s="855" customFormat="1">
      <c r="D8" s="856"/>
      <c r="F8" s="956"/>
      <c r="G8" s="956"/>
      <c r="H8" s="956"/>
      <c r="I8" s="956"/>
      <c r="J8" s="956"/>
      <c r="K8" s="956"/>
      <c r="L8" s="956"/>
      <c r="M8" s="1170"/>
      <c r="N8" s="1187"/>
      <c r="O8" s="1187"/>
      <c r="P8" s="1187"/>
      <c r="AI8" s="855">
        <f>+BS!H30</f>
        <v>22785693</v>
      </c>
    </row>
    <row r="9" spans="1:37">
      <c r="A9" s="733" t="s">
        <v>603</v>
      </c>
      <c r="F9" s="856">
        <v>2278569</v>
      </c>
      <c r="G9" s="856">
        <v>0</v>
      </c>
      <c r="H9" s="856">
        <f>SUM(F9:G9)</f>
        <v>2278569</v>
      </c>
      <c r="I9" s="857" t="e">
        <f>L9-J9-K9</f>
        <v>#REF!</v>
      </c>
      <c r="J9" s="857" t="e">
        <f>#REF!</f>
        <v>#REF!</v>
      </c>
      <c r="K9" s="857">
        <v>8060</v>
      </c>
      <c r="L9" s="857">
        <v>2462552</v>
      </c>
      <c r="M9" s="857"/>
      <c r="N9" s="857">
        <v>3236901</v>
      </c>
      <c r="O9" s="857">
        <v>0</v>
      </c>
      <c r="P9" s="1201">
        <v>3236901</v>
      </c>
      <c r="R9" s="858">
        <f>BS!H30</f>
        <v>22785693</v>
      </c>
      <c r="S9" s="859"/>
      <c r="T9" s="858"/>
      <c r="U9" s="859"/>
      <c r="V9" s="859"/>
      <c r="X9" s="854"/>
      <c r="AI9" s="734">
        <v>10030559</v>
      </c>
    </row>
    <row r="10" spans="1:37">
      <c r="A10" s="733"/>
      <c r="J10" s="850"/>
      <c r="K10" s="850"/>
      <c r="L10" s="850"/>
      <c r="M10" s="850"/>
      <c r="N10" s="850"/>
      <c r="O10" s="850"/>
      <c r="P10" s="850"/>
      <c r="AI10" s="734">
        <v>-18726658</v>
      </c>
    </row>
    <row r="11" spans="1:37">
      <c r="A11" s="1040" t="s">
        <v>1033</v>
      </c>
      <c r="J11" s="850"/>
      <c r="K11" s="850"/>
      <c r="L11" s="850"/>
      <c r="M11" s="850"/>
      <c r="N11" s="850"/>
      <c r="O11" s="850"/>
      <c r="P11" s="850"/>
      <c r="R11" s="734">
        <v>4775423.3190000001</v>
      </c>
      <c r="S11" s="734">
        <f>R11*100</f>
        <v>477542331.90000004</v>
      </c>
      <c r="U11" s="860">
        <f>S11/1000</f>
        <v>477542.33190000005</v>
      </c>
      <c r="AI11" s="734">
        <f>+AI8+AI9+AI10</f>
        <v>14089594</v>
      </c>
    </row>
    <row r="12" spans="1:37">
      <c r="A12" s="861" t="s">
        <v>578</v>
      </c>
      <c r="F12" s="903"/>
      <c r="G12" s="903"/>
      <c r="H12" s="903"/>
      <c r="J12" s="850"/>
      <c r="K12" s="850"/>
      <c r="L12" s="850"/>
      <c r="M12" s="850"/>
      <c r="N12" s="903"/>
      <c r="O12" s="903"/>
      <c r="P12" s="903"/>
      <c r="R12" s="862">
        <v>7355164.1207999997</v>
      </c>
      <c r="S12" s="734">
        <f>R12*100</f>
        <v>735516412.07999992</v>
      </c>
      <c r="T12" s="862"/>
      <c r="U12" s="860">
        <f>S12/1000</f>
        <v>735516.41207999992</v>
      </c>
      <c r="V12" s="862"/>
    </row>
    <row r="13" spans="1:37">
      <c r="A13" s="957" t="s">
        <v>799</v>
      </c>
      <c r="F13" s="901">
        <f>ROUND('DDF TB'!D31+'DDF TB'!D33,0)+0.49</f>
        <v>1003056.49</v>
      </c>
      <c r="G13" s="901">
        <v>0</v>
      </c>
      <c r="H13" s="901">
        <f>ROUND(F13+G13,0)+0.49</f>
        <v>1003056.49</v>
      </c>
      <c r="J13" s="850"/>
      <c r="K13" s="850"/>
      <c r="L13" s="850"/>
      <c r="M13" s="850"/>
      <c r="N13" s="1190">
        <v>2565724.4900000002</v>
      </c>
      <c r="O13" s="1190">
        <v>0</v>
      </c>
      <c r="P13" s="1190">
        <v>2565724.4900000002</v>
      </c>
      <c r="R13" s="863">
        <f>R9+R11-R12</f>
        <v>20205952.198199999</v>
      </c>
      <c r="S13" s="864"/>
      <c r="T13" s="865"/>
      <c r="U13" s="863"/>
      <c r="V13" s="864"/>
      <c r="AJ13" s="734">
        <f>BS!H30</f>
        <v>22785693</v>
      </c>
    </row>
    <row r="14" spans="1:37">
      <c r="A14" s="861" t="s">
        <v>579</v>
      </c>
      <c r="F14" s="877">
        <v>0</v>
      </c>
      <c r="G14" s="877">
        <v>0</v>
      </c>
      <c r="H14" s="877">
        <f>F14+G14</f>
        <v>0</v>
      </c>
      <c r="J14" s="850"/>
      <c r="K14" s="850"/>
      <c r="L14" s="850"/>
      <c r="M14" s="850"/>
      <c r="N14" s="877">
        <v>0</v>
      </c>
      <c r="O14" s="877">
        <v>0</v>
      </c>
      <c r="P14" s="877">
        <v>0</v>
      </c>
      <c r="R14" s="854">
        <f>BS!H30</f>
        <v>22785693</v>
      </c>
      <c r="U14" s="854"/>
    </row>
    <row r="15" spans="1:37">
      <c r="F15" s="899">
        <f>SUM(F13:F14)</f>
        <v>1003056.49</v>
      </c>
      <c r="G15" s="899">
        <f>SUM(G13:G14)</f>
        <v>0</v>
      </c>
      <c r="H15" s="899">
        <f>SUM(H13:H14)</f>
        <v>1003056.49</v>
      </c>
      <c r="I15" s="866">
        <v>2489582</v>
      </c>
      <c r="J15" s="866">
        <v>0</v>
      </c>
      <c r="K15" s="866">
        <v>0</v>
      </c>
      <c r="L15" s="866">
        <v>5730703</v>
      </c>
      <c r="M15" s="866"/>
      <c r="N15" s="1192">
        <f>SUM(N13:N14)</f>
        <v>2565724.4900000002</v>
      </c>
      <c r="O15" s="1192">
        <f t="shared" ref="O15:P15" si="0">SUM(O13:O14)</f>
        <v>0</v>
      </c>
      <c r="P15" s="1192">
        <f t="shared" si="0"/>
        <v>2565724.4900000002</v>
      </c>
      <c r="R15" s="854">
        <v>15542697.189999999</v>
      </c>
      <c r="S15" s="867"/>
      <c r="U15" s="854"/>
      <c r="AJ15" s="1241">
        <v>688566221</v>
      </c>
      <c r="AK15" s="1241">
        <v>-796132558</v>
      </c>
    </row>
    <row r="16" spans="1:37">
      <c r="F16" s="868"/>
      <c r="G16" s="868"/>
      <c r="H16" s="868"/>
      <c r="I16" s="868"/>
      <c r="J16" s="868"/>
      <c r="K16" s="868"/>
      <c r="L16" s="868"/>
      <c r="M16" s="868"/>
      <c r="N16" s="868"/>
      <c r="O16" s="868"/>
      <c r="P16" s="868"/>
      <c r="R16" s="854">
        <v>11085509</v>
      </c>
      <c r="U16" s="854"/>
      <c r="AJ16" s="1241">
        <v>314489657</v>
      </c>
      <c r="AK16" s="1241">
        <v>-1076533229</v>
      </c>
    </row>
    <row r="17" spans="1:37">
      <c r="A17" s="1040" t="s">
        <v>1034</v>
      </c>
      <c r="F17" s="868"/>
      <c r="G17" s="868"/>
      <c r="H17" s="868"/>
      <c r="I17" s="868"/>
      <c r="J17" s="868"/>
      <c r="K17" s="868"/>
      <c r="L17" s="868"/>
      <c r="M17" s="868"/>
      <c r="N17" s="868"/>
      <c r="O17" s="868"/>
      <c r="P17" s="868"/>
      <c r="R17" s="854">
        <f>R14+R15-R16</f>
        <v>27242881.189999998</v>
      </c>
      <c r="U17" s="854"/>
      <c r="AJ17" s="1265">
        <f>SUM(AJ15:AJ16)</f>
        <v>1003055878</v>
      </c>
      <c r="AK17" s="1265">
        <f>SUM(AK15:AK16)</f>
        <v>-1872665787</v>
      </c>
    </row>
    <row r="18" spans="1:37">
      <c r="A18" s="861" t="s">
        <v>578</v>
      </c>
      <c r="F18" s="903"/>
      <c r="G18" s="903"/>
      <c r="H18" s="903"/>
      <c r="I18" s="868"/>
      <c r="J18" s="868"/>
      <c r="K18" s="868"/>
      <c r="L18" s="868"/>
      <c r="M18" s="868"/>
      <c r="N18" s="1202"/>
      <c r="O18" s="1202"/>
      <c r="P18" s="1202"/>
      <c r="R18" s="1209"/>
      <c r="S18" s="870"/>
      <c r="T18" s="870"/>
      <c r="U18" s="869"/>
      <c r="V18" s="862"/>
      <c r="AJ18" s="1265">
        <f>AJ17/100</f>
        <v>10030558.779999999</v>
      </c>
      <c r="AK18" s="1265">
        <f>AK17/100</f>
        <v>-18726657.870000001</v>
      </c>
    </row>
    <row r="19" spans="1:37">
      <c r="A19" s="1039" t="s">
        <v>799</v>
      </c>
      <c r="F19" s="901">
        <f>ROUND(-('DDF TB'!C32+'DDF TB'!C34),0)</f>
        <v>-1872666</v>
      </c>
      <c r="G19" s="901">
        <v>0</v>
      </c>
      <c r="H19" s="901">
        <f>ROUND(SUM(F19:G19),0)+0.49</f>
        <v>-1872665.51</v>
      </c>
      <c r="J19" s="850"/>
      <c r="K19" s="850"/>
      <c r="L19" s="850"/>
      <c r="M19" s="850"/>
      <c r="N19" s="1190">
        <v>-3328634</v>
      </c>
      <c r="O19" s="1190">
        <v>0</v>
      </c>
      <c r="P19" s="1190">
        <v>-3328633.51</v>
      </c>
      <c r="R19" s="850"/>
      <c r="S19" s="864">
        <v>258813701</v>
      </c>
      <c r="T19" s="865"/>
      <c r="U19" s="863">
        <v>443798639</v>
      </c>
      <c r="V19" s="864"/>
      <c r="W19" s="871">
        <f>(U19+S19)/1000</f>
        <v>702612.34</v>
      </c>
    </row>
    <row r="20" spans="1:37">
      <c r="A20" s="861" t="s">
        <v>580</v>
      </c>
      <c r="F20" s="900"/>
      <c r="G20" s="900"/>
      <c r="H20" s="900"/>
      <c r="J20" s="850"/>
      <c r="K20" s="850"/>
      <c r="L20" s="850"/>
      <c r="M20" s="850"/>
      <c r="N20" s="1203"/>
      <c r="O20" s="1203"/>
      <c r="P20" s="1203"/>
      <c r="R20" s="850"/>
      <c r="S20" s="734">
        <v>758976788</v>
      </c>
      <c r="U20" s="734">
        <v>482332875</v>
      </c>
      <c r="W20" s="850"/>
      <c r="AJ20" s="867">
        <f>AJ13+AJ18+AK18</f>
        <v>14089593.91</v>
      </c>
    </row>
    <row r="21" spans="1:37">
      <c r="A21" s="861"/>
      <c r="F21" s="904">
        <v>0</v>
      </c>
      <c r="G21" s="877">
        <v>0</v>
      </c>
      <c r="H21" s="877">
        <f t="shared" ref="H21:H22" si="1">SUM(F21:G21)</f>
        <v>0</v>
      </c>
      <c r="J21" s="850"/>
      <c r="K21" s="850"/>
      <c r="L21" s="850"/>
      <c r="M21" s="850"/>
      <c r="N21" s="1194">
        <v>0</v>
      </c>
      <c r="O21" s="1194">
        <v>0</v>
      </c>
      <c r="P21" s="1194">
        <v>0</v>
      </c>
      <c r="R21" s="1241">
        <f>1227954045+1337769815</f>
        <v>2565723860</v>
      </c>
      <c r="S21" s="1241">
        <f>1399132119+1929502326</f>
        <v>3328634445</v>
      </c>
      <c r="U21" s="734">
        <f>BS!H30</f>
        <v>22785693</v>
      </c>
    </row>
    <row r="22" spans="1:37">
      <c r="F22" s="875">
        <f>SUM(F19:F21)</f>
        <v>-1872666</v>
      </c>
      <c r="G22" s="875">
        <f>SUM(G19:G21)</f>
        <v>0</v>
      </c>
      <c r="H22" s="875">
        <f t="shared" si="1"/>
        <v>-1872666</v>
      </c>
      <c r="I22" s="872">
        <v>-1891291</v>
      </c>
      <c r="J22" s="872">
        <v>0</v>
      </c>
      <c r="K22" s="872">
        <v>0</v>
      </c>
      <c r="L22" s="872">
        <v>-6536518</v>
      </c>
      <c r="M22" s="872"/>
      <c r="N22" s="1191">
        <f>SUM(N18:N21)</f>
        <v>-3328634</v>
      </c>
      <c r="O22" s="1191">
        <f>SUM(O18:O21)</f>
        <v>0</v>
      </c>
      <c r="P22" s="1191">
        <f>SUM(P18:P21)</f>
        <v>-3328633.51</v>
      </c>
      <c r="S22" s="734">
        <f>R21-S21</f>
        <v>-762910585</v>
      </c>
      <c r="U22" s="854" t="e">
        <f>U21+#REF!-#REF!</f>
        <v>#REF!</v>
      </c>
    </row>
    <row r="23" spans="1:37">
      <c r="E23" s="873"/>
      <c r="F23" s="868"/>
      <c r="G23" s="868"/>
      <c r="H23" s="868"/>
      <c r="I23" s="868"/>
      <c r="J23" s="868"/>
      <c r="K23" s="868"/>
      <c r="L23" s="868"/>
      <c r="M23" s="868"/>
      <c r="N23" s="868"/>
      <c r="O23" s="868"/>
      <c r="P23" s="868"/>
      <c r="R23" s="867">
        <f>R21/100</f>
        <v>25657238.600000001</v>
      </c>
      <c r="S23" s="867">
        <f>S21/100</f>
        <v>33286344.449999999</v>
      </c>
    </row>
    <row r="24" spans="1:37">
      <c r="A24" s="734" t="s">
        <v>604</v>
      </c>
      <c r="E24" s="873"/>
      <c r="F24" s="874">
        <v>0</v>
      </c>
      <c r="G24" s="874">
        <f>OCI!F14+0.49</f>
        <v>30004.49</v>
      </c>
      <c r="H24" s="874">
        <f>SUM(F24:G24)</f>
        <v>30004.49</v>
      </c>
      <c r="I24" s="876">
        <v>0</v>
      </c>
      <c r="J24" s="876">
        <f>56081-K24</f>
        <v>59121</v>
      </c>
      <c r="K24" s="876">
        <v>-3040</v>
      </c>
      <c r="L24" s="876">
        <v>60827</v>
      </c>
      <c r="M24" s="872"/>
      <c r="N24" s="1193">
        <v>0</v>
      </c>
      <c r="O24" s="1193">
        <v>44588.49</v>
      </c>
      <c r="P24" s="1193">
        <v>44588.49</v>
      </c>
      <c r="R24" s="734">
        <v>25657238.600000001</v>
      </c>
      <c r="S24" s="734">
        <v>33286344.449999999</v>
      </c>
      <c r="U24" s="867"/>
      <c r="V24" s="867"/>
    </row>
    <row r="25" spans="1:37">
      <c r="A25" s="734" t="s">
        <v>602</v>
      </c>
      <c r="D25" s="873">
        <f>'4-10'!A111</f>
        <v>13</v>
      </c>
      <c r="E25" s="873"/>
      <c r="F25" s="877">
        <v>0</v>
      </c>
      <c r="G25" s="877">
        <f>-IS!F50</f>
        <v>-30004</v>
      </c>
      <c r="H25" s="877">
        <f>SUM(F25:G25)+0.49</f>
        <v>-30003.51</v>
      </c>
      <c r="I25" s="878">
        <v>0</v>
      </c>
      <c r="J25" s="878">
        <v>0</v>
      </c>
      <c r="K25" s="878">
        <v>0</v>
      </c>
      <c r="L25" s="878">
        <f>SUM(I25:K25)</f>
        <v>0</v>
      </c>
      <c r="M25" s="872"/>
      <c r="N25" s="1194">
        <v>0</v>
      </c>
      <c r="O25" s="1194">
        <v>-44588</v>
      </c>
      <c r="P25" s="1194">
        <v>-44588</v>
      </c>
      <c r="V25" s="867"/>
    </row>
    <row r="26" spans="1:37">
      <c r="A26" s="734" t="s">
        <v>756</v>
      </c>
      <c r="F26" s="879">
        <f>SUM(F24:F25)</f>
        <v>0</v>
      </c>
      <c r="G26" s="899">
        <v>0</v>
      </c>
      <c r="H26" s="879">
        <v>0</v>
      </c>
      <c r="I26" s="880">
        <f>SUM(I24:I25)</f>
        <v>0</v>
      </c>
      <c r="J26" s="880">
        <f>SUM(J24:J25)</f>
        <v>59121</v>
      </c>
      <c r="K26" s="880">
        <f>SUM(K24:K25)</f>
        <v>-3040</v>
      </c>
      <c r="L26" s="880">
        <f>SUM(L24:L25)</f>
        <v>60827</v>
      </c>
      <c r="M26" s="880"/>
      <c r="N26" s="879">
        <f>SUM(N24:N25)</f>
        <v>0</v>
      </c>
      <c r="O26" s="899">
        <v>0</v>
      </c>
      <c r="P26" s="879">
        <v>0</v>
      </c>
      <c r="R26" s="734">
        <v>1349992</v>
      </c>
      <c r="S26" s="854">
        <f>R26-H28</f>
        <v>-58967.490000000224</v>
      </c>
    </row>
    <row r="27" spans="1:37">
      <c r="F27" s="881"/>
      <c r="G27" s="881"/>
      <c r="H27" s="881"/>
      <c r="I27" s="881"/>
      <c r="J27" s="881"/>
      <c r="K27" s="881"/>
      <c r="L27" s="881"/>
      <c r="M27" s="881"/>
      <c r="N27" s="881"/>
      <c r="O27" s="881"/>
      <c r="P27" s="881"/>
    </row>
    <row r="28" spans="1:37" s="883" customFormat="1" ht="14.4" thickBot="1">
      <c r="A28" s="882" t="s">
        <v>605</v>
      </c>
      <c r="E28" s="884"/>
      <c r="F28" s="885">
        <f>F9+F15+F22+F26</f>
        <v>1408959.4900000002</v>
      </c>
      <c r="G28" s="885">
        <f>G9+G15+G22+G26</f>
        <v>0</v>
      </c>
      <c r="H28" s="885">
        <f>H9+H15+H22+H26</f>
        <v>1408959.4900000002</v>
      </c>
      <c r="I28" s="885" t="e">
        <f>I9+I15+I22+I26+#REF!</f>
        <v>#REF!</v>
      </c>
      <c r="J28" s="885" t="e">
        <f>J9+J15+J22+J26+#REF!</f>
        <v>#REF!</v>
      </c>
      <c r="K28" s="885" t="e">
        <f>K9+K15+K22+K26+#REF!</f>
        <v>#REF!</v>
      </c>
      <c r="L28" s="885" t="e">
        <f>L9+L15+L22+L26+#REF!</f>
        <v>#REF!</v>
      </c>
      <c r="M28" s="886"/>
      <c r="N28" s="1195">
        <f>N9+N15+N22+N26</f>
        <v>2473991.4900000002</v>
      </c>
      <c r="O28" s="1195">
        <f>O9+O15+O22+O26</f>
        <v>0</v>
      </c>
      <c r="P28" s="1195">
        <f>P9+P15+P22+P26-1</f>
        <v>2473990.9800000004</v>
      </c>
      <c r="R28" s="887">
        <f>BS!H30</f>
        <v>22785693</v>
      </c>
      <c r="S28" s="888">
        <f>H28-R26</f>
        <v>58967.490000000224</v>
      </c>
    </row>
    <row r="29" spans="1:37" ht="14.4" thickTop="1">
      <c r="A29" s="733"/>
      <c r="E29" s="873"/>
      <c r="F29" s="868"/>
      <c r="G29" s="868">
        <f>ROUND(G26+G27+G28,0)</f>
        <v>0</v>
      </c>
      <c r="H29" s="868"/>
      <c r="I29" s="868"/>
      <c r="J29" s="868"/>
      <c r="K29" s="868"/>
      <c r="L29" s="868"/>
      <c r="M29" s="868"/>
      <c r="N29" s="868"/>
      <c r="O29" s="868"/>
      <c r="P29" s="868"/>
      <c r="R29" s="854">
        <f>R28+R24-S24</f>
        <v>15156587.150000002</v>
      </c>
    </row>
    <row r="30" spans="1:37">
      <c r="A30" s="733" t="s">
        <v>758</v>
      </c>
      <c r="E30" s="873"/>
      <c r="G30" s="875"/>
      <c r="I30" s="868"/>
      <c r="K30" s="868"/>
      <c r="L30" s="872"/>
      <c r="M30" s="872"/>
      <c r="N30" s="1191"/>
      <c r="O30" s="1191"/>
      <c r="P30" s="1191"/>
      <c r="R30" s="854"/>
    </row>
    <row r="31" spans="1:37">
      <c r="A31" s="905" t="s">
        <v>581</v>
      </c>
      <c r="E31" s="873"/>
      <c r="G31" s="874">
        <v>0</v>
      </c>
      <c r="I31" s="868"/>
      <c r="K31" s="868"/>
      <c r="L31" s="872"/>
      <c r="M31" s="872"/>
      <c r="N31" s="734"/>
      <c r="O31" s="1193">
        <v>0</v>
      </c>
      <c r="P31" s="1191"/>
      <c r="R31" s="854"/>
    </row>
    <row r="32" spans="1:37">
      <c r="A32" s="905" t="s">
        <v>582</v>
      </c>
      <c r="E32" s="873"/>
      <c r="G32" s="902">
        <v>0</v>
      </c>
      <c r="I32" s="868"/>
      <c r="K32" s="868"/>
      <c r="L32" s="872"/>
      <c r="M32" s="872"/>
      <c r="N32" s="734"/>
      <c r="O32" s="1197">
        <v>0</v>
      </c>
      <c r="P32" s="1196"/>
      <c r="R32" s="854"/>
    </row>
    <row r="33" spans="1:18">
      <c r="E33" s="873"/>
      <c r="G33" s="886">
        <f>SUM(G31:G32)</f>
        <v>0</v>
      </c>
      <c r="I33" s="868"/>
      <c r="K33" s="868"/>
      <c r="L33" s="872"/>
      <c r="M33" s="872"/>
      <c r="N33" s="734"/>
      <c r="O33" s="1196">
        <f>SUM(O31:O32)</f>
        <v>0</v>
      </c>
      <c r="P33" s="1196"/>
      <c r="R33" s="854"/>
    </row>
    <row r="34" spans="1:18" ht="9.9" customHeight="1">
      <c r="E34" s="873"/>
      <c r="G34" s="872"/>
      <c r="I34" s="868"/>
      <c r="K34" s="868"/>
      <c r="L34" s="868"/>
      <c r="M34" s="868"/>
      <c r="N34" s="734"/>
      <c r="O34" s="1191"/>
      <c r="P34" s="1191"/>
    </row>
    <row r="35" spans="1:18">
      <c r="A35" s="883" t="s">
        <v>757</v>
      </c>
      <c r="E35" s="873"/>
      <c r="G35" s="868"/>
      <c r="I35" s="868"/>
      <c r="K35" s="868"/>
      <c r="L35" s="868"/>
      <c r="M35" s="868"/>
      <c r="N35" s="734"/>
      <c r="O35" s="1178"/>
      <c r="P35" s="1178"/>
      <c r="R35" s="850">
        <v>243775.66814000002</v>
      </c>
    </row>
    <row r="36" spans="1:18">
      <c r="A36" s="905" t="s">
        <v>583</v>
      </c>
      <c r="E36" s="873"/>
      <c r="G36" s="874">
        <f>IS!F47</f>
        <v>0</v>
      </c>
      <c r="I36" s="868"/>
      <c r="K36" s="868"/>
      <c r="L36" s="868"/>
      <c r="M36" s="868"/>
      <c r="N36" s="734"/>
      <c r="O36" s="1193"/>
      <c r="P36" s="1191"/>
      <c r="R36" s="854">
        <f>F28-R35</f>
        <v>1165183.8218600003</v>
      </c>
    </row>
    <row r="37" spans="1:18">
      <c r="A37" s="905" t="s">
        <v>584</v>
      </c>
      <c r="E37" s="873"/>
      <c r="G37" s="902">
        <f>IS!F48</f>
        <v>30004</v>
      </c>
      <c r="I37" s="868"/>
      <c r="K37" s="868"/>
      <c r="L37" s="868"/>
      <c r="M37" s="868"/>
      <c r="N37" s="734"/>
      <c r="O37" s="1197">
        <v>44588</v>
      </c>
      <c r="P37" s="1196"/>
    </row>
    <row r="38" spans="1:18">
      <c r="E38" s="873"/>
      <c r="G38" s="886">
        <f>SUM(G36:G37)</f>
        <v>30004</v>
      </c>
      <c r="I38" s="868"/>
      <c r="K38" s="868"/>
      <c r="L38" s="868"/>
      <c r="M38" s="868"/>
      <c r="N38" s="734"/>
      <c r="O38" s="1196">
        <f>SUM(O36:O37)</f>
        <v>44588</v>
      </c>
      <c r="P38" s="1196"/>
    </row>
    <row r="39" spans="1:18" ht="9.9" customHeight="1">
      <c r="E39" s="873"/>
      <c r="F39" s="889"/>
      <c r="G39" s="890"/>
      <c r="I39" s="889"/>
      <c r="K39" s="889"/>
      <c r="L39" s="889"/>
      <c r="M39" s="889"/>
      <c r="N39" s="734"/>
      <c r="O39" s="1198"/>
      <c r="P39" s="1198"/>
    </row>
    <row r="40" spans="1:18">
      <c r="A40" s="734" t="str">
        <f>A25</f>
        <v>Distribution during the period</v>
      </c>
      <c r="E40" s="873"/>
      <c r="F40" s="868"/>
      <c r="G40" s="886">
        <f>G25</f>
        <v>-30004</v>
      </c>
      <c r="I40" s="868"/>
      <c r="K40" s="868"/>
      <c r="L40" s="891">
        <v>-63768</v>
      </c>
      <c r="M40" s="891"/>
      <c r="N40" s="734"/>
      <c r="O40" s="1196">
        <v>-44588</v>
      </c>
      <c r="P40" s="1196"/>
    </row>
    <row r="41" spans="1:18" ht="9.9" customHeight="1">
      <c r="E41" s="873"/>
      <c r="F41" s="868"/>
      <c r="G41" s="886"/>
      <c r="I41" s="868"/>
      <c r="K41" s="868"/>
      <c r="L41" s="891"/>
      <c r="M41" s="891"/>
      <c r="N41" s="734"/>
      <c r="O41" s="1196"/>
      <c r="P41" s="1196"/>
    </row>
    <row r="42" spans="1:18" s="883" customFormat="1" ht="14.4" thickBot="1">
      <c r="A42" s="883" t="s">
        <v>309</v>
      </c>
      <c r="E42" s="884"/>
      <c r="F42" s="889"/>
      <c r="G42" s="885">
        <f>G33+G38+G40</f>
        <v>0</v>
      </c>
      <c r="H42" s="887"/>
      <c r="I42" s="889"/>
      <c r="K42" s="889"/>
      <c r="L42" s="892" t="e">
        <f>#REF!+#REF!+#REF!+L40</f>
        <v>#REF!</v>
      </c>
      <c r="M42" s="891"/>
      <c r="O42" s="1195">
        <f>O33+O38+O40</f>
        <v>0</v>
      </c>
      <c r="P42" s="1196"/>
      <c r="R42" s="888">
        <f>G42-G28</f>
        <v>0</v>
      </c>
    </row>
    <row r="43" spans="1:18" ht="14.4" thickTop="1">
      <c r="E43" s="873"/>
      <c r="F43" s="868"/>
      <c r="G43" s="868"/>
      <c r="I43" s="868"/>
      <c r="K43" s="868"/>
      <c r="L43" s="868"/>
      <c r="M43" s="868"/>
      <c r="N43" s="734"/>
      <c r="O43" s="1178"/>
      <c r="P43" s="1178"/>
    </row>
    <row r="44" spans="1:18">
      <c r="A44" s="733" t="s">
        <v>759</v>
      </c>
      <c r="E44" s="873"/>
      <c r="F44" s="868"/>
      <c r="G44" s="868"/>
      <c r="I44" s="868"/>
      <c r="K44" s="868"/>
      <c r="L44" s="868"/>
      <c r="M44" s="868"/>
      <c r="N44" s="734"/>
      <c r="O44" s="1178"/>
      <c r="P44" s="1178"/>
    </row>
    <row r="45" spans="1:18">
      <c r="A45" s="905" t="s">
        <v>581</v>
      </c>
      <c r="E45" s="873"/>
      <c r="F45" s="868"/>
      <c r="G45" s="893">
        <f>G47-G46</f>
        <v>0</v>
      </c>
      <c r="I45" s="868"/>
      <c r="J45" s="850"/>
      <c r="K45" s="868"/>
      <c r="L45" s="872">
        <v>59471</v>
      </c>
      <c r="M45" s="872"/>
      <c r="N45" s="734"/>
      <c r="O45" s="893">
        <f>O47-O46</f>
        <v>0</v>
      </c>
      <c r="P45" s="893"/>
    </row>
    <row r="46" spans="1:18">
      <c r="A46" s="905" t="s">
        <v>582</v>
      </c>
      <c r="E46" s="873"/>
      <c r="F46" s="868"/>
      <c r="G46" s="875">
        <v>0</v>
      </c>
      <c r="I46" s="868"/>
      <c r="J46" s="850"/>
      <c r="K46" s="868"/>
      <c r="L46" s="872">
        <v>35208</v>
      </c>
      <c r="M46" s="872"/>
      <c r="N46" s="734"/>
      <c r="O46" s="875">
        <v>0</v>
      </c>
      <c r="P46" s="875"/>
    </row>
    <row r="47" spans="1:18" s="883" customFormat="1" ht="14.4" thickBot="1">
      <c r="E47" s="884"/>
      <c r="F47" s="889"/>
      <c r="G47" s="885">
        <f>G42</f>
        <v>0</v>
      </c>
      <c r="H47" s="887"/>
      <c r="I47" s="889"/>
      <c r="K47" s="889"/>
      <c r="L47" s="892">
        <f>SUM(L45:L46)</f>
        <v>94679</v>
      </c>
      <c r="M47" s="891"/>
      <c r="O47" s="885">
        <f>O42</f>
        <v>0</v>
      </c>
      <c r="P47" s="886"/>
    </row>
    <row r="48" spans="1:18" ht="14.4" thickTop="1">
      <c r="E48" s="873"/>
      <c r="F48" s="868"/>
      <c r="G48" s="868"/>
      <c r="I48" s="868"/>
      <c r="N48" s="734"/>
      <c r="O48" s="734"/>
      <c r="P48" s="734"/>
    </row>
    <row r="49" spans="1:16">
      <c r="E49" s="873"/>
      <c r="F49" s="734"/>
      <c r="H49" s="1186" t="s">
        <v>877</v>
      </c>
      <c r="I49" s="1204"/>
      <c r="J49" s="1204"/>
      <c r="K49" s="1204"/>
      <c r="L49" s="1204"/>
      <c r="M49" s="1204"/>
      <c r="N49" s="1204"/>
      <c r="O49" s="1186"/>
      <c r="P49" s="1186" t="s">
        <v>877</v>
      </c>
    </row>
    <row r="50" spans="1:16" ht="9.9" customHeight="1">
      <c r="E50" s="873"/>
      <c r="F50" s="868"/>
      <c r="H50" s="868"/>
      <c r="I50" s="868"/>
      <c r="N50" s="868"/>
      <c r="O50" s="868"/>
      <c r="P50" s="868"/>
    </row>
    <row r="51" spans="1:16" ht="14.4" thickBot="1">
      <c r="A51" s="1040" t="s">
        <v>801</v>
      </c>
      <c r="E51" s="873"/>
      <c r="F51" s="734"/>
      <c r="H51" s="894">
        <v>100</v>
      </c>
      <c r="I51" s="868"/>
      <c r="N51" s="734"/>
      <c r="O51" s="1200"/>
      <c r="P51" s="1199">
        <v>100</v>
      </c>
    </row>
    <row r="52" spans="1:16" ht="9.9" customHeight="1" thickTop="1">
      <c r="E52" s="873"/>
      <c r="F52" s="868"/>
      <c r="H52" s="868"/>
      <c r="I52" s="868"/>
      <c r="N52" s="734"/>
      <c r="O52" s="1178"/>
      <c r="P52" s="1178"/>
    </row>
    <row r="53" spans="1:16" ht="14.4" thickBot="1">
      <c r="A53" s="734" t="s">
        <v>589</v>
      </c>
      <c r="E53" s="873"/>
      <c r="F53" s="734"/>
      <c r="H53" s="894">
        <f>BS!H34</f>
        <v>100</v>
      </c>
      <c r="I53" s="734"/>
      <c r="L53" s="895">
        <v>53.095722907276006</v>
      </c>
      <c r="M53" s="1177"/>
      <c r="N53" s="734"/>
      <c r="O53" s="1200"/>
      <c r="P53" s="1199">
        <v>100</v>
      </c>
    </row>
    <row r="54" spans="1:16" ht="9.9" customHeight="1" thickTop="1">
      <c r="E54" s="873"/>
      <c r="F54" s="896"/>
      <c r="G54" s="896"/>
      <c r="I54" s="868"/>
      <c r="N54" s="734"/>
      <c r="O54" s="734"/>
      <c r="P54" s="734"/>
    </row>
    <row r="55" spans="1:16" ht="15.75" customHeight="1">
      <c r="A55" s="734" t="str">
        <f>CF!A37</f>
        <v>The annexed notes from 1 to 19 form an integral part of these interim financial statements.</v>
      </c>
      <c r="E55" s="873"/>
      <c r="F55" s="896"/>
      <c r="G55" s="896"/>
      <c r="I55" s="868"/>
      <c r="N55" s="734"/>
      <c r="O55" s="734"/>
      <c r="P55" s="734"/>
    </row>
    <row r="56" spans="1:16">
      <c r="E56" s="873"/>
      <c r="F56" s="896"/>
      <c r="G56" s="896"/>
      <c r="I56" s="868"/>
      <c r="N56" s="734"/>
      <c r="O56" s="734"/>
      <c r="P56" s="734"/>
    </row>
    <row r="57" spans="1:16">
      <c r="F57" s="734"/>
      <c r="G57" s="734"/>
      <c r="H57" s="734"/>
      <c r="I57" s="734"/>
      <c r="N57" s="734"/>
      <c r="O57" s="734"/>
      <c r="P57" s="734"/>
    </row>
    <row r="58" spans="1:16">
      <c r="I58" s="734"/>
      <c r="N58" s="734"/>
      <c r="O58" s="734"/>
      <c r="P58" s="734"/>
    </row>
    <row r="59" spans="1:16">
      <c r="I59" s="734"/>
      <c r="N59" s="734"/>
      <c r="O59" s="734"/>
      <c r="P59" s="734"/>
    </row>
    <row r="60" spans="1:16">
      <c r="D60" s="897"/>
      <c r="F60" s="734"/>
      <c r="G60" s="734"/>
      <c r="H60" s="734"/>
      <c r="I60" s="734"/>
      <c r="N60" s="734"/>
      <c r="O60" s="734"/>
      <c r="P60" s="734"/>
    </row>
    <row r="61" spans="1:16">
      <c r="D61" s="897"/>
      <c r="F61" s="734"/>
      <c r="G61" s="734"/>
      <c r="H61" s="734"/>
      <c r="I61" s="734"/>
      <c r="N61" s="734"/>
      <c r="O61" s="734"/>
      <c r="P61" s="734"/>
    </row>
    <row r="62" spans="1:16">
      <c r="F62" s="868"/>
      <c r="G62" s="868"/>
      <c r="H62" s="868"/>
      <c r="I62" s="734"/>
      <c r="N62" s="734"/>
      <c r="O62" s="734"/>
      <c r="P62" s="734"/>
    </row>
    <row r="63" spans="1:16" s="898" customFormat="1">
      <c r="A63" s="734"/>
      <c r="B63" s="734"/>
      <c r="C63" s="734"/>
      <c r="D63" s="734"/>
      <c r="E63" s="734"/>
      <c r="F63" s="734"/>
      <c r="G63" s="734"/>
      <c r="H63" s="734"/>
      <c r="I63" s="734"/>
    </row>
    <row r="64" spans="1:16" s="898" customFormat="1" ht="20.25" customHeight="1">
      <c r="A64" s="734"/>
      <c r="B64" s="734"/>
      <c r="C64" s="734"/>
      <c r="D64" s="734"/>
      <c r="E64" s="734"/>
      <c r="F64" s="734"/>
      <c r="G64" s="734"/>
      <c r="H64" s="734"/>
      <c r="I64" s="734"/>
    </row>
    <row r="65" spans="1:16" s="898" customFormat="1">
      <c r="A65" s="734"/>
      <c r="B65" s="734"/>
      <c r="C65" s="734"/>
      <c r="D65" s="734"/>
      <c r="E65" s="734"/>
      <c r="F65" s="734"/>
      <c r="G65" s="734"/>
      <c r="H65" s="734"/>
      <c r="I65" s="734"/>
      <c r="N65" s="1189"/>
      <c r="O65" s="1189"/>
      <c r="P65" s="1189"/>
    </row>
    <row r="66" spans="1:16" s="898" customFormat="1">
      <c r="A66" s="734"/>
      <c r="B66" s="734"/>
      <c r="C66" s="734"/>
      <c r="D66" s="734"/>
      <c r="E66" s="734"/>
      <c r="F66" s="850"/>
      <c r="G66" s="850"/>
      <c r="H66" s="850"/>
      <c r="I66" s="850"/>
      <c r="N66" s="1189"/>
      <c r="O66" s="1189"/>
      <c r="P66" s="1189"/>
    </row>
    <row r="67" spans="1:16" s="898" customFormat="1">
      <c r="A67" s="734"/>
      <c r="B67" s="734"/>
      <c r="C67" s="734"/>
      <c r="D67" s="734"/>
      <c r="E67" s="734"/>
      <c r="F67" s="850"/>
      <c r="G67" s="850"/>
      <c r="H67" s="850"/>
      <c r="I67" s="850"/>
      <c r="N67" s="1189"/>
      <c r="O67" s="1189"/>
      <c r="P67" s="1189"/>
    </row>
    <row r="68" spans="1:16" s="898" customFormat="1">
      <c r="A68" s="734"/>
      <c r="B68" s="734"/>
      <c r="C68" s="734"/>
      <c r="D68" s="734"/>
      <c r="E68" s="734"/>
      <c r="F68" s="850"/>
      <c r="G68" s="850"/>
      <c r="H68" s="850"/>
      <c r="I68" s="850"/>
      <c r="N68" s="1189"/>
      <c r="O68" s="1189"/>
      <c r="P68" s="1189"/>
    </row>
    <row r="69" spans="1:16" s="898" customFormat="1">
      <c r="A69" s="734"/>
      <c r="B69" s="734"/>
      <c r="C69" s="734"/>
      <c r="D69" s="734"/>
      <c r="E69" s="734"/>
      <c r="F69" s="850"/>
      <c r="G69" s="850"/>
      <c r="H69" s="850"/>
      <c r="I69" s="850"/>
      <c r="N69" s="1189"/>
      <c r="O69" s="1189"/>
      <c r="P69" s="1189"/>
    </row>
    <row r="70" spans="1:16" s="898" customFormat="1">
      <c r="A70" s="734"/>
      <c r="B70" s="734"/>
      <c r="C70" s="734"/>
      <c r="D70" s="734"/>
      <c r="E70" s="734"/>
      <c r="F70" s="850"/>
      <c r="G70" s="850"/>
      <c r="H70" s="850"/>
      <c r="I70" s="850"/>
      <c r="N70" s="1189"/>
      <c r="O70" s="1189"/>
      <c r="P70" s="1189"/>
    </row>
  </sheetData>
  <mergeCells count="6">
    <mergeCell ref="A1:P1"/>
    <mergeCell ref="A2:P2"/>
    <mergeCell ref="A3:P3"/>
    <mergeCell ref="F7:P7"/>
    <mergeCell ref="F5:H5"/>
    <mergeCell ref="N5:P5"/>
  </mergeCells>
  <pageMargins left="0.75" right="0.25" top="0.75" bottom="0" header="0.25" footer="0"/>
  <pageSetup paperSize="9" scale="56" firstPageNumber="5" orientation="portrait" useFirstPageNumber="1" r:id="rId1"/>
  <headerFooter>
    <oddHeader>&amp;C&amp;"Arial Black,Regular"&amp;P</oddHeader>
  </headerFooter>
  <colBreaks count="1" manualBreakCount="1">
    <brk id="1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Q90"/>
  <sheetViews>
    <sheetView view="pageBreakPreview" zoomScaleSheetLayoutView="100" workbookViewId="0">
      <selection activeCell="A32" sqref="A32"/>
    </sheetView>
  </sheetViews>
  <sheetFormatPr defaultColWidth="9.109375" defaultRowHeight="13.8"/>
  <cols>
    <col min="1" max="1" width="5.88671875" style="517" customWidth="1"/>
    <col min="2" max="2" width="4.109375" style="517" customWidth="1"/>
    <col min="3" max="3" width="49" style="517" customWidth="1"/>
    <col min="4" max="4" width="9.88671875" style="517" customWidth="1"/>
    <col min="5" max="5" width="7.5546875" style="520" customWidth="1"/>
    <col min="6" max="6" width="16.44140625" style="812" customWidth="1"/>
    <col min="7" max="7" width="0.6640625" style="812" customWidth="1"/>
    <col min="8" max="8" width="16.33203125" style="812" customWidth="1"/>
    <col min="9" max="9" width="23.33203125" style="815" hidden="1" customWidth="1"/>
    <col min="10" max="10" width="14.88671875" style="815" hidden="1" customWidth="1"/>
    <col min="11" max="12" width="14" style="815" hidden="1" customWidth="1"/>
    <col min="13" max="13" width="18.109375" style="815" hidden="1" customWidth="1"/>
    <col min="14" max="14" width="15.109375" style="526" hidden="1" customWidth="1"/>
    <col min="15" max="15" width="18.109375" style="815" hidden="1" customWidth="1"/>
    <col min="16" max="16" width="13.44140625" style="815" hidden="1" customWidth="1"/>
    <col min="17" max="17" width="20.44140625" style="815" hidden="1" customWidth="1"/>
    <col min="18" max="18" width="12.44140625" style="517" hidden="1" customWidth="1"/>
    <col min="19" max="21" width="13.44140625" style="517" hidden="1" customWidth="1"/>
    <col min="22" max="22" width="10.44140625" style="517" hidden="1" customWidth="1"/>
    <col min="23" max="42" width="0" style="517" hidden="1" customWidth="1"/>
    <col min="43" max="43" width="14" style="517" bestFit="1" customWidth="1"/>
    <col min="44" max="16384" width="9.109375" style="517"/>
  </cols>
  <sheetData>
    <row r="1" spans="1:21" ht="18.75" customHeight="1">
      <c r="A1" s="1274" t="str">
        <f>OCI!A1</f>
        <v>ALHAMRA DAILY DIVIDEND FUND</v>
      </c>
      <c r="B1" s="1274"/>
      <c r="C1" s="1274"/>
      <c r="D1" s="1274"/>
      <c r="E1" s="1274"/>
      <c r="F1" s="1274"/>
      <c r="G1" s="1165"/>
      <c r="H1" s="1165"/>
      <c r="I1" s="573"/>
      <c r="J1" s="573"/>
      <c r="K1" s="573"/>
      <c r="L1" s="573"/>
      <c r="M1" s="593"/>
      <c r="N1" s="517"/>
      <c r="O1" s="517"/>
      <c r="P1" s="517"/>
      <c r="Q1" s="593"/>
    </row>
    <row r="2" spans="1:21" ht="18.75" customHeight="1">
      <c r="A2" s="1274" t="s">
        <v>762</v>
      </c>
      <c r="B2" s="1274"/>
      <c r="C2" s="1274"/>
      <c r="D2" s="1274"/>
      <c r="E2" s="1274"/>
      <c r="F2" s="1274"/>
      <c r="G2" s="1165"/>
      <c r="H2" s="1165"/>
      <c r="I2" s="573"/>
      <c r="J2" s="573"/>
      <c r="K2" s="573"/>
      <c r="L2" s="573"/>
      <c r="M2" s="1305" t="s">
        <v>568</v>
      </c>
      <c r="N2" s="1306"/>
      <c r="O2" s="1306"/>
      <c r="P2" s="1307"/>
      <c r="Q2" s="593"/>
      <c r="R2" s="1308"/>
      <c r="S2" s="1309"/>
      <c r="T2" s="1309"/>
      <c r="U2" s="1310"/>
    </row>
    <row r="3" spans="1:21" ht="18.75" customHeight="1">
      <c r="A3" s="1274" t="s">
        <v>959</v>
      </c>
      <c r="B3" s="1274"/>
      <c r="C3" s="1274"/>
      <c r="D3" s="1274"/>
      <c r="E3" s="1274"/>
      <c r="F3" s="1274"/>
      <c r="G3" s="1165"/>
      <c r="H3" s="1165"/>
      <c r="I3" s="573"/>
      <c r="J3" s="573"/>
      <c r="K3" s="573"/>
      <c r="L3" s="573"/>
      <c r="M3" s="792" t="s">
        <v>569</v>
      </c>
      <c r="N3" s="793">
        <v>0</v>
      </c>
      <c r="O3" s="794"/>
      <c r="P3" s="795"/>
      <c r="Q3" s="593"/>
      <c r="R3" s="794"/>
      <c r="S3" s="796"/>
      <c r="T3" s="797"/>
      <c r="U3" s="798"/>
    </row>
    <row r="4" spans="1:21">
      <c r="D4" s="582"/>
      <c r="E4" s="517"/>
      <c r="F4" s="799"/>
      <c r="G4" s="799"/>
      <c r="H4" s="799"/>
      <c r="I4" s="800"/>
      <c r="J4" s="800"/>
      <c r="K4" s="800"/>
      <c r="L4" s="800"/>
      <c r="M4" s="801" t="s">
        <v>570</v>
      </c>
      <c r="N4" s="802">
        <f>IS!F10</f>
        <v>17992.470150000001</v>
      </c>
      <c r="O4" s="803" t="s">
        <v>571</v>
      </c>
      <c r="P4" s="804" t="e">
        <f>N11-#REF!</f>
        <v>#REF!</v>
      </c>
      <c r="Q4" s="517"/>
      <c r="R4" s="803"/>
      <c r="S4" s="539"/>
      <c r="T4" s="805"/>
      <c r="U4" s="806"/>
    </row>
    <row r="5" spans="1:21">
      <c r="D5" s="582"/>
      <c r="E5" s="517"/>
      <c r="F5" s="688"/>
      <c r="G5" s="1166"/>
      <c r="H5" s="1166"/>
      <c r="I5" s="800"/>
      <c r="J5" s="800"/>
      <c r="K5" s="800"/>
      <c r="L5" s="800"/>
      <c r="M5" s="801"/>
      <c r="N5" s="802"/>
      <c r="O5" s="803"/>
      <c r="P5" s="804"/>
      <c r="Q5" s="517"/>
      <c r="R5" s="803"/>
      <c r="S5" s="539"/>
      <c r="T5" s="805"/>
      <c r="U5" s="806"/>
    </row>
    <row r="6" spans="1:21">
      <c r="D6" s="582"/>
      <c r="E6" s="517"/>
      <c r="F6" s="1166" t="s">
        <v>875</v>
      </c>
      <c r="G6" s="1166"/>
      <c r="H6" s="1166" t="s">
        <v>875</v>
      </c>
      <c r="I6" s="800"/>
      <c r="J6" s="800"/>
      <c r="K6" s="800"/>
      <c r="L6" s="800"/>
      <c r="M6" s="801"/>
      <c r="N6" s="802"/>
      <c r="O6" s="803"/>
      <c r="P6" s="804"/>
      <c r="Q6" s="517"/>
      <c r="R6" s="803"/>
      <c r="S6" s="539"/>
      <c r="T6" s="805"/>
      <c r="U6" s="806"/>
    </row>
    <row r="7" spans="1:21">
      <c r="D7" s="582"/>
      <c r="F7" s="756">
        <f>IS!F6</f>
        <v>2021</v>
      </c>
      <c r="G7" s="1167"/>
      <c r="H7" s="1167">
        <v>2020</v>
      </c>
      <c r="I7" s="807"/>
      <c r="J7" s="807"/>
      <c r="K7" s="807"/>
      <c r="L7" s="807"/>
      <c r="M7" s="808"/>
      <c r="N7" s="539"/>
      <c r="O7" s="803"/>
      <c r="P7" s="809"/>
      <c r="Q7" s="517"/>
      <c r="R7" s="803"/>
      <c r="S7" s="539"/>
      <c r="T7" s="805"/>
      <c r="U7" s="806"/>
    </row>
    <row r="8" spans="1:21">
      <c r="E8" s="810"/>
      <c r="F8" s="1275" t="s">
        <v>278</v>
      </c>
      <c r="G8" s="1275"/>
      <c r="H8" s="1275"/>
      <c r="I8" s="791"/>
      <c r="J8" s="791"/>
      <c r="K8" s="791"/>
      <c r="L8" s="791"/>
      <c r="M8" s="791"/>
      <c r="N8" s="791"/>
      <c r="O8" s="791"/>
      <c r="P8" s="791"/>
      <c r="Q8" s="791"/>
      <c r="R8" s="803"/>
      <c r="S8" s="539"/>
      <c r="T8" s="803"/>
      <c r="U8" s="809"/>
    </row>
    <row r="9" spans="1:21">
      <c r="A9" s="811" t="s">
        <v>331</v>
      </c>
      <c r="I9" s="776"/>
      <c r="J9" s="776"/>
      <c r="K9" s="776"/>
      <c r="L9" s="776"/>
      <c r="M9" s="803"/>
      <c r="N9" s="806"/>
      <c r="O9" s="803"/>
      <c r="P9" s="813"/>
      <c r="Q9" s="776"/>
      <c r="R9" s="803"/>
      <c r="S9" s="773"/>
      <c r="T9" s="805"/>
      <c r="U9" s="806"/>
    </row>
    <row r="10" spans="1:21">
      <c r="A10" s="814" t="s">
        <v>606</v>
      </c>
      <c r="F10" s="812">
        <f>ROUND(IS!F30,0)</f>
        <v>30004</v>
      </c>
      <c r="H10" s="815">
        <v>44588</v>
      </c>
      <c r="M10" s="808"/>
      <c r="N10" s="776"/>
      <c r="O10" s="803"/>
      <c r="P10" s="809"/>
      <c r="R10" s="803"/>
      <c r="S10" s="539"/>
      <c r="U10" s="806"/>
    </row>
    <row r="11" spans="1:21">
      <c r="H11" s="815"/>
      <c r="M11" s="816"/>
      <c r="N11" s="539">
        <f>SUM(N3:N9)</f>
        <v>17992.470150000001</v>
      </c>
      <c r="O11" s="808"/>
      <c r="P11" s="539" t="e">
        <f>SUM(P3:P9)</f>
        <v>#REF!</v>
      </c>
      <c r="R11" s="803"/>
      <c r="S11" s="539"/>
      <c r="T11" s="805"/>
      <c r="U11" s="806"/>
    </row>
    <row r="12" spans="1:21">
      <c r="F12" s="779"/>
      <c r="G12" s="1176"/>
      <c r="H12" s="522"/>
      <c r="I12" s="776"/>
      <c r="J12" s="776"/>
      <c r="K12" s="776"/>
      <c r="L12" s="776"/>
      <c r="M12" s="816"/>
      <c r="N12" s="802"/>
      <c r="O12" s="803"/>
      <c r="P12" s="809"/>
      <c r="Q12" s="526"/>
      <c r="R12" s="539"/>
      <c r="S12" s="539"/>
      <c r="T12" s="539"/>
      <c r="U12" s="526"/>
    </row>
    <row r="13" spans="1:21">
      <c r="A13" s="519" t="s">
        <v>954</v>
      </c>
      <c r="G13" s="771"/>
      <c r="H13" s="815"/>
      <c r="I13" s="776"/>
      <c r="J13" s="776"/>
      <c r="K13" s="776"/>
      <c r="L13" s="776"/>
      <c r="M13" s="816"/>
      <c r="N13" s="817"/>
      <c r="O13" s="803"/>
      <c r="P13" s="818"/>
      <c r="Q13" s="526"/>
      <c r="R13" s="531"/>
      <c r="S13" s="526"/>
      <c r="T13" s="526"/>
      <c r="U13" s="526"/>
    </row>
    <row r="14" spans="1:21">
      <c r="A14" s="517" t="s">
        <v>727</v>
      </c>
      <c r="F14" s="830">
        <f>BS!AA12</f>
        <v>-526084.53099999996</v>
      </c>
      <c r="G14" s="1175"/>
      <c r="H14" s="828">
        <v>-360606.23199999996</v>
      </c>
      <c r="I14" s="776"/>
      <c r="J14" s="776"/>
      <c r="K14" s="776"/>
      <c r="L14" s="776"/>
      <c r="M14" s="816"/>
      <c r="N14" s="817"/>
      <c r="O14" s="597"/>
      <c r="P14" s="818"/>
      <c r="Q14" s="526"/>
      <c r="R14" s="531"/>
      <c r="S14" s="526"/>
      <c r="T14" s="526"/>
      <c r="U14" s="526"/>
    </row>
    <row r="15" spans="1:21">
      <c r="A15" s="573" t="str">
        <f>BS!A13</f>
        <v>Profit and other receivables</v>
      </c>
      <c r="F15" s="831">
        <f>-ROUND(BS!F13-BS!H13,0)</f>
        <v>9168</v>
      </c>
      <c r="G15" s="1175"/>
      <c r="H15" s="822">
        <v>-5750</v>
      </c>
      <c r="I15" s="776"/>
      <c r="J15" s="776"/>
      <c r="K15" s="776"/>
      <c r="L15" s="776"/>
      <c r="M15" s="819"/>
      <c r="N15" s="820"/>
      <c r="O15" s="821"/>
      <c r="P15" s="822"/>
      <c r="Q15" s="526"/>
      <c r="R15" s="539"/>
      <c r="S15" s="539"/>
      <c r="T15" s="539"/>
      <c r="U15" s="526"/>
    </row>
    <row r="16" spans="1:21">
      <c r="A16" s="533"/>
      <c r="F16" s="771">
        <f>SUM(F14:F15)</f>
        <v>-516916.53099999996</v>
      </c>
      <c r="G16" s="771"/>
      <c r="H16" s="776">
        <f>SUM(H14:H15)</f>
        <v>-366356.23199999996</v>
      </c>
      <c r="I16" s="776"/>
      <c r="J16" s="776"/>
      <c r="K16" s="776"/>
      <c r="L16" s="776"/>
      <c r="M16" s="823"/>
      <c r="N16" s="824"/>
      <c r="O16" s="824"/>
      <c r="P16" s="825"/>
      <c r="Q16" s="526"/>
      <c r="R16" s="539"/>
      <c r="S16" s="539"/>
      <c r="T16" s="539"/>
      <c r="U16" s="526"/>
    </row>
    <row r="17" spans="1:21">
      <c r="A17" s="519" t="s">
        <v>955</v>
      </c>
      <c r="F17" s="771"/>
      <c r="G17" s="771"/>
      <c r="H17" s="776"/>
      <c r="I17" s="776" t="s">
        <v>572</v>
      </c>
      <c r="J17" s="608" t="e">
        <f>#REF!</f>
        <v>#REF!</v>
      </c>
      <c r="K17" s="517" t="s">
        <v>574</v>
      </c>
      <c r="L17" s="776" t="e">
        <f>#REF!</f>
        <v>#REF!</v>
      </c>
      <c r="M17" s="826"/>
      <c r="N17" s="798"/>
      <c r="O17" s="827"/>
      <c r="P17" s="828"/>
      <c r="Q17" s="526"/>
      <c r="R17" s="526"/>
      <c r="S17" s="539"/>
      <c r="T17" s="526"/>
      <c r="U17" s="539"/>
    </row>
    <row r="18" spans="1:21">
      <c r="A18" s="829" t="s">
        <v>406</v>
      </c>
      <c r="F18" s="830">
        <f>ROUND(BS!$F$17-BS!H17,0)</f>
        <v>456</v>
      </c>
      <c r="G18" s="1175"/>
      <c r="H18" s="828">
        <v>3047</v>
      </c>
      <c r="I18" s="776" t="s">
        <v>573</v>
      </c>
      <c r="J18" s="776" t="e">
        <f>#REF!</f>
        <v>#REF!</v>
      </c>
      <c r="K18" s="517" t="s">
        <v>575</v>
      </c>
      <c r="L18" s="776" t="e">
        <f>#REF!</f>
        <v>#REF!</v>
      </c>
      <c r="M18" s="803"/>
      <c r="N18" s="809"/>
      <c r="O18" s="803"/>
      <c r="P18" s="809"/>
      <c r="Q18" s="776"/>
      <c r="R18" s="539"/>
      <c r="S18" s="539"/>
      <c r="T18" s="539"/>
      <c r="U18" s="526"/>
    </row>
    <row r="19" spans="1:21">
      <c r="A19" s="829" t="s">
        <v>886</v>
      </c>
      <c r="F19" s="848">
        <v>0</v>
      </c>
      <c r="G19" s="1175"/>
      <c r="H19" s="813">
        <v>0</v>
      </c>
      <c r="I19" s="776"/>
      <c r="J19" s="776"/>
      <c r="K19" s="517"/>
      <c r="L19" s="776"/>
      <c r="M19" s="597"/>
      <c r="N19" s="809"/>
      <c r="O19" s="803"/>
      <c r="P19" s="809"/>
      <c r="Q19" s="776"/>
      <c r="R19" s="539"/>
      <c r="S19" s="539"/>
      <c r="T19" s="539"/>
      <c r="U19" s="526"/>
    </row>
    <row r="20" spans="1:21">
      <c r="A20" s="829" t="s">
        <v>936</v>
      </c>
      <c r="F20" s="848">
        <f>BS!Z18</f>
        <v>691.51757999999995</v>
      </c>
      <c r="G20" s="1175"/>
      <c r="H20" s="813">
        <v>0</v>
      </c>
      <c r="I20" s="776"/>
      <c r="J20" s="776"/>
      <c r="K20" s="517"/>
      <c r="L20" s="776"/>
      <c r="M20" s="597"/>
      <c r="N20" s="809"/>
      <c r="O20" s="803"/>
      <c r="P20" s="809"/>
      <c r="Q20" s="776"/>
      <c r="R20" s="539"/>
      <c r="S20" s="539"/>
      <c r="T20" s="539"/>
      <c r="U20" s="526"/>
    </row>
    <row r="21" spans="1:21" ht="14.4" thickBot="1">
      <c r="A21" s="573" t="s">
        <v>265</v>
      </c>
      <c r="F21" s="831">
        <f>BS!Z19</f>
        <v>-67897</v>
      </c>
      <c r="G21" s="1175"/>
      <c r="H21" s="822">
        <v>-59723</v>
      </c>
      <c r="I21" s="776"/>
      <c r="J21" s="832" t="e">
        <f>SUM(J17:J18)</f>
        <v>#REF!</v>
      </c>
      <c r="K21" s="517"/>
      <c r="L21" s="832" t="e">
        <f>-SUM(L17:L18)</f>
        <v>#REF!</v>
      </c>
      <c r="M21" s="597"/>
      <c r="N21" s="809"/>
      <c r="O21" s="803"/>
      <c r="P21" s="809"/>
      <c r="Q21" s="776"/>
    </row>
    <row r="22" spans="1:21" ht="14.4" thickTop="1">
      <c r="A22" s="573"/>
      <c r="F22" s="771">
        <f>SUM(F18:F21)</f>
        <v>-66749.48242</v>
      </c>
      <c r="G22" s="771"/>
      <c r="H22" s="776">
        <f>SUM(H18:H21)</f>
        <v>-56676</v>
      </c>
      <c r="I22" s="776"/>
      <c r="J22" s="776"/>
      <c r="K22" s="776"/>
      <c r="L22" s="776"/>
      <c r="M22" s="597"/>
      <c r="N22" s="597"/>
      <c r="O22" s="597"/>
      <c r="P22" s="597"/>
      <c r="Q22" s="776"/>
    </row>
    <row r="23" spans="1:21">
      <c r="A23" s="519" t="s">
        <v>956</v>
      </c>
      <c r="E23" s="583"/>
      <c r="F23" s="836">
        <f>ROUND(F16+F22+F10,0)</f>
        <v>-553662</v>
      </c>
      <c r="G23" s="771"/>
      <c r="H23" s="1179">
        <f>ROUND(H16+H22+H10,0)</f>
        <v>-378444</v>
      </c>
      <c r="I23" s="776"/>
      <c r="J23" s="776">
        <v>75220</v>
      </c>
      <c r="K23" s="776"/>
      <c r="L23" s="776"/>
      <c r="O23" s="526"/>
    </row>
    <row r="24" spans="1:21">
      <c r="F24" s="771"/>
      <c r="G24" s="771"/>
      <c r="H24" s="776"/>
      <c r="I24" s="776"/>
      <c r="J24" s="776">
        <v>13904</v>
      </c>
      <c r="K24" s="776"/>
      <c r="L24" s="776"/>
      <c r="M24" s="776"/>
      <c r="O24" s="526"/>
    </row>
    <row r="25" spans="1:21">
      <c r="A25" s="811" t="s">
        <v>332</v>
      </c>
      <c r="G25" s="771"/>
      <c r="H25" s="815"/>
      <c r="I25" s="776"/>
      <c r="J25" s="776">
        <v>6715</v>
      </c>
      <c r="K25" s="776"/>
      <c r="L25" s="776"/>
      <c r="M25" s="1311"/>
      <c r="N25" s="1312"/>
      <c r="O25" s="1312"/>
      <c r="P25" s="1313"/>
    </row>
    <row r="26" spans="1:21">
      <c r="A26" s="517" t="s">
        <v>740</v>
      </c>
      <c r="F26" s="830">
        <f>ROUND('UHF-NEW'!H15,0)</f>
        <v>1003056</v>
      </c>
      <c r="G26" s="1175"/>
      <c r="H26" s="828">
        <v>2565724</v>
      </c>
      <c r="I26" s="776"/>
      <c r="J26" s="776">
        <v>66810</v>
      </c>
      <c r="K26" s="776"/>
      <c r="L26" s="776"/>
      <c r="M26" s="827"/>
      <c r="N26" s="833"/>
      <c r="O26" s="794"/>
      <c r="P26" s="834"/>
      <c r="Q26" s="597"/>
    </row>
    <row r="27" spans="1:21">
      <c r="A27" s="517" t="s">
        <v>588</v>
      </c>
      <c r="F27" s="848">
        <f>ROUND('UHF-NEW'!H22,0)</f>
        <v>-1872666</v>
      </c>
      <c r="G27" s="1175"/>
      <c r="H27" s="813">
        <v>-3328634</v>
      </c>
      <c r="I27" s="776"/>
      <c r="J27" s="776">
        <v>7598</v>
      </c>
      <c r="K27" s="776"/>
      <c r="L27" s="776"/>
      <c r="M27" s="808"/>
      <c r="N27" s="809"/>
      <c r="O27" s="803"/>
      <c r="P27" s="809"/>
      <c r="Q27" s="597"/>
    </row>
    <row r="28" spans="1:21">
      <c r="A28" s="517" t="s">
        <v>333</v>
      </c>
      <c r="F28" s="831">
        <f>ROUND('UHF-NEW'!G25,0)</f>
        <v>-30004</v>
      </c>
      <c r="G28" s="1175"/>
      <c r="H28" s="822">
        <v>-44588</v>
      </c>
      <c r="I28" s="776"/>
      <c r="J28" s="776">
        <v>975</v>
      </c>
      <c r="K28" s="776"/>
      <c r="L28" s="776"/>
      <c r="M28" s="808"/>
      <c r="N28" s="809"/>
      <c r="O28" s="803"/>
      <c r="P28" s="809"/>
      <c r="Q28" s="597"/>
    </row>
    <row r="29" spans="1:21">
      <c r="A29" s="519" t="s">
        <v>957</v>
      </c>
      <c r="E29" s="835"/>
      <c r="F29" s="847">
        <f>ROUND(F26+F27+F28,0)</f>
        <v>-899614</v>
      </c>
      <c r="G29" s="1174"/>
      <c r="H29" s="1180">
        <f>ROUND(H26+H27+H28,0)</f>
        <v>-807498</v>
      </c>
      <c r="I29" s="776"/>
      <c r="J29" s="776">
        <f>SUM(J23:J28)</f>
        <v>171222</v>
      </c>
      <c r="K29" s="776"/>
      <c r="L29" s="776"/>
      <c r="M29" s="808"/>
      <c r="N29" s="809"/>
      <c r="O29" s="808"/>
      <c r="P29" s="813"/>
    </row>
    <row r="30" spans="1:21">
      <c r="G30" s="771"/>
      <c r="H30" s="815"/>
      <c r="I30" s="776"/>
      <c r="J30" s="776"/>
      <c r="K30" s="776"/>
      <c r="L30" s="776"/>
      <c r="M30" s="808"/>
      <c r="N30" s="809"/>
      <c r="O30" s="803"/>
      <c r="P30" s="813"/>
    </row>
    <row r="31" spans="1:21">
      <c r="A31" s="519" t="s">
        <v>1058</v>
      </c>
      <c r="E31" s="1182"/>
      <c r="F31" s="836">
        <f>+F29+F23</f>
        <v>-1453276</v>
      </c>
      <c r="G31" s="771"/>
      <c r="H31" s="1179">
        <v>-1185942</v>
      </c>
      <c r="I31" s="776"/>
      <c r="J31" s="776">
        <v>107199</v>
      </c>
      <c r="K31" s="776"/>
      <c r="L31" s="776"/>
      <c r="M31" s="808"/>
      <c r="N31" s="809"/>
      <c r="O31" s="808"/>
      <c r="P31" s="813"/>
    </row>
    <row r="32" spans="1:21">
      <c r="A32" s="519"/>
      <c r="E32" s="1182"/>
      <c r="F32" s="771"/>
      <c r="G32" s="771"/>
      <c r="H32" s="776"/>
      <c r="I32" s="776"/>
      <c r="J32" s="776">
        <v>31642</v>
      </c>
      <c r="K32" s="776"/>
      <c r="L32" s="776"/>
      <c r="M32" s="808"/>
      <c r="N32" s="809"/>
      <c r="O32" s="808"/>
      <c r="P32" s="813"/>
    </row>
    <row r="33" spans="1:43" ht="14.4" thickBot="1">
      <c r="A33" s="517" t="s">
        <v>611</v>
      </c>
      <c r="E33" s="1183"/>
      <c r="F33" s="1185">
        <v>2176906</v>
      </c>
      <c r="G33" s="1174"/>
      <c r="H33" s="1181">
        <v>2796317</v>
      </c>
      <c r="I33" s="776"/>
      <c r="J33" s="776">
        <v>467</v>
      </c>
      <c r="K33" s="776"/>
      <c r="L33" s="776"/>
      <c r="M33" s="808"/>
      <c r="N33" s="806"/>
      <c r="O33" s="808"/>
      <c r="P33" s="813"/>
    </row>
    <row r="34" spans="1:43" s="557" customFormat="1" ht="14.4" thickBot="1">
      <c r="A34" s="556" t="s">
        <v>612</v>
      </c>
      <c r="E34" s="837"/>
      <c r="F34" s="1184">
        <f>ROUND(F33+F31,0)</f>
        <v>723630</v>
      </c>
      <c r="G34" s="1174"/>
      <c r="H34" s="630">
        <f>ROUND(H33+H31,0)</f>
        <v>1610375</v>
      </c>
      <c r="I34" s="657">
        <f>BS!F11</f>
        <v>723630.38491999998</v>
      </c>
      <c r="J34" s="657">
        <v>2581</v>
      </c>
      <c r="K34" s="657"/>
      <c r="L34" s="657"/>
      <c r="M34" s="838"/>
      <c r="N34" s="839"/>
      <c r="O34" s="840"/>
      <c r="P34" s="841"/>
      <c r="Q34" s="657"/>
      <c r="AQ34" s="1266">
        <f>BS!F11</f>
        <v>723630.38491999998</v>
      </c>
    </row>
    <row r="35" spans="1:43" ht="14.4" thickTop="1">
      <c r="G35" s="771"/>
      <c r="I35" s="776">
        <f>I34-F34</f>
        <v>0.38491999998223037</v>
      </c>
      <c r="J35" s="776">
        <v>122346</v>
      </c>
      <c r="K35" s="776"/>
      <c r="L35" s="776"/>
      <c r="M35" s="776"/>
      <c r="N35" s="539"/>
      <c r="O35" s="842"/>
      <c r="P35" s="776"/>
      <c r="Q35" s="776"/>
    </row>
    <row r="36" spans="1:43" s="573" customFormat="1">
      <c r="A36" s="578"/>
      <c r="B36" s="593"/>
      <c r="C36" s="593"/>
      <c r="D36" s="593"/>
      <c r="E36" s="766"/>
      <c r="F36" s="593"/>
      <c r="G36" s="593"/>
      <c r="H36" s="593"/>
      <c r="I36" s="776"/>
      <c r="J36" s="776">
        <v>40317</v>
      </c>
      <c r="K36" s="776"/>
      <c r="L36" s="776"/>
      <c r="M36" s="593"/>
      <c r="N36" s="548"/>
      <c r="R36" s="517"/>
      <c r="S36" s="517"/>
      <c r="T36" s="517"/>
      <c r="U36" s="517"/>
      <c r="AQ36" s="573">
        <f>F34-AQ34</f>
        <v>-0.38491999998223037</v>
      </c>
    </row>
    <row r="37" spans="1:43" s="573" customFormat="1">
      <c r="A37" s="517" t="str">
        <f>UHF!A54</f>
        <v>The annexed notes from 1 to 19 form an integral part of these interim financial statements.</v>
      </c>
      <c r="B37" s="593"/>
      <c r="C37" s="593"/>
      <c r="D37" s="593"/>
      <c r="E37" s="766"/>
      <c r="F37" s="593"/>
      <c r="G37" s="593"/>
      <c r="H37" s="593"/>
      <c r="I37" s="776"/>
      <c r="J37" s="776">
        <f>SUM(J31:J36)</f>
        <v>304552</v>
      </c>
      <c r="K37" s="776"/>
      <c r="L37" s="776"/>
      <c r="M37" s="593"/>
      <c r="N37" s="548"/>
      <c r="R37" s="517"/>
      <c r="S37" s="517"/>
      <c r="T37" s="517"/>
      <c r="U37" s="517"/>
    </row>
    <row r="38" spans="1:43" s="573" customFormat="1">
      <c r="A38" s="517"/>
      <c r="B38" s="593"/>
      <c r="C38" s="593"/>
      <c r="D38" s="593"/>
      <c r="E38" s="766"/>
      <c r="F38" s="593"/>
      <c r="G38" s="593"/>
      <c r="H38" s="593"/>
      <c r="I38" s="776"/>
      <c r="J38" s="776">
        <f>J37+J29</f>
        <v>475774</v>
      </c>
      <c r="K38" s="776"/>
      <c r="L38" s="776"/>
      <c r="M38" s="593"/>
      <c r="N38" s="548"/>
    </row>
    <row r="39" spans="1:43" s="573" customFormat="1">
      <c r="A39" s="578"/>
      <c r="B39" s="593"/>
      <c r="C39" s="593"/>
      <c r="D39" s="593"/>
      <c r="E39" s="766"/>
      <c r="F39" s="593"/>
      <c r="G39" s="593"/>
      <c r="H39" s="593"/>
      <c r="I39" s="776"/>
      <c r="J39" s="776" t="e">
        <f>J38-J21</f>
        <v>#REF!</v>
      </c>
      <c r="K39" s="776"/>
      <c r="L39" s="776"/>
      <c r="M39" s="593"/>
      <c r="N39" s="548"/>
    </row>
    <row r="40" spans="1:43" s="573" customFormat="1">
      <c r="A40" s="1297"/>
      <c r="B40" s="1297"/>
      <c r="C40" s="1297"/>
      <c r="D40" s="1297"/>
      <c r="E40" s="1297"/>
      <c r="F40" s="1297"/>
      <c r="G40" s="1168"/>
      <c r="H40" s="1168"/>
      <c r="I40" s="776"/>
      <c r="J40" s="776"/>
      <c r="K40" s="776"/>
      <c r="L40" s="776"/>
      <c r="M40" s="588"/>
      <c r="N40" s="548"/>
    </row>
    <row r="41" spans="1:43">
      <c r="A41" s="1297"/>
      <c r="B41" s="1297"/>
      <c r="C41" s="1297"/>
      <c r="D41" s="1297"/>
      <c r="E41" s="1297"/>
      <c r="F41" s="1297"/>
      <c r="G41" s="1168"/>
      <c r="H41" s="1168"/>
      <c r="I41" s="776"/>
      <c r="J41" s="776"/>
      <c r="K41" s="776"/>
      <c r="L41" s="776"/>
      <c r="M41" s="588"/>
      <c r="N41" s="584"/>
      <c r="O41" s="517"/>
      <c r="P41" s="517"/>
      <c r="Q41" s="517"/>
      <c r="R41" s="573"/>
      <c r="S41" s="573"/>
      <c r="T41" s="573"/>
      <c r="U41" s="573"/>
    </row>
    <row r="42" spans="1:43">
      <c r="A42" s="588"/>
      <c r="B42" s="588"/>
      <c r="C42" s="588"/>
      <c r="D42" s="588"/>
      <c r="E42" s="588"/>
      <c r="F42" s="588"/>
      <c r="G42" s="1168"/>
      <c r="H42" s="1168"/>
      <c r="I42" s="776"/>
      <c r="J42" s="776"/>
      <c r="K42" s="776"/>
      <c r="L42" s="776"/>
      <c r="M42" s="588"/>
      <c r="N42" s="584"/>
      <c r="O42" s="517"/>
      <c r="P42" s="517"/>
      <c r="Q42" s="517"/>
      <c r="R42" s="573"/>
      <c r="S42" s="573"/>
      <c r="T42" s="573"/>
      <c r="U42" s="573"/>
    </row>
    <row r="43" spans="1:43">
      <c r="A43" s="588"/>
      <c r="B43" s="588"/>
      <c r="C43" s="588"/>
      <c r="D43" s="588"/>
      <c r="E43" s="588"/>
      <c r="F43" s="588"/>
      <c r="G43" s="1168"/>
      <c r="H43" s="1168"/>
      <c r="I43" s="776"/>
      <c r="J43" s="776"/>
      <c r="K43" s="776"/>
      <c r="L43" s="776"/>
      <c r="M43" s="588"/>
      <c r="N43" s="584"/>
      <c r="O43" s="517"/>
      <c r="P43" s="517"/>
      <c r="Q43" s="517"/>
      <c r="R43" s="573"/>
      <c r="S43" s="573"/>
      <c r="T43" s="573"/>
      <c r="U43" s="573"/>
    </row>
    <row r="44" spans="1:43">
      <c r="A44" s="588"/>
      <c r="B44" s="588"/>
      <c r="C44" s="588"/>
      <c r="D44" s="588"/>
      <c r="E44" s="588"/>
      <c r="F44" s="588"/>
      <c r="G44" s="1168"/>
      <c r="H44" s="1168"/>
      <c r="I44" s="776"/>
      <c r="J44" s="776"/>
      <c r="K44" s="776"/>
      <c r="L44" s="776"/>
      <c r="M44" s="588"/>
      <c r="N44" s="584"/>
      <c r="O44" s="517"/>
      <c r="P44" s="517"/>
      <c r="Q44" s="517"/>
      <c r="R44" s="573"/>
      <c r="S44" s="573"/>
      <c r="T44" s="573"/>
      <c r="U44" s="573"/>
    </row>
    <row r="45" spans="1:43">
      <c r="A45" s="588"/>
      <c r="B45" s="588"/>
      <c r="C45" s="588"/>
      <c r="D45" s="588"/>
      <c r="E45" s="588"/>
      <c r="F45" s="588"/>
      <c r="G45" s="1168"/>
      <c r="H45" s="1168"/>
      <c r="I45" s="776"/>
      <c r="J45" s="776"/>
      <c r="K45" s="776"/>
      <c r="L45" s="776"/>
      <c r="M45" s="588"/>
      <c r="N45" s="584"/>
      <c r="O45" s="517"/>
      <c r="P45" s="517"/>
      <c r="Q45" s="517"/>
      <c r="R45" s="573"/>
      <c r="S45" s="573"/>
      <c r="T45" s="573"/>
      <c r="U45" s="573"/>
    </row>
    <row r="46" spans="1:43">
      <c r="B46" s="582"/>
      <c r="C46" s="582"/>
      <c r="D46" s="582"/>
      <c r="E46" s="781"/>
      <c r="F46" s="582"/>
      <c r="G46" s="1169"/>
      <c r="H46" s="1169"/>
      <c r="I46" s="776"/>
      <c r="J46" s="776"/>
      <c r="K46" s="776"/>
      <c r="L46" s="776"/>
      <c r="M46" s="582"/>
      <c r="N46" s="584"/>
      <c r="O46" s="517"/>
      <c r="P46" s="517"/>
      <c r="Q46" s="517"/>
    </row>
    <row r="47" spans="1:43">
      <c r="A47" s="782"/>
      <c r="B47" s="782"/>
      <c r="C47" s="782"/>
      <c r="D47" s="782"/>
      <c r="E47" s="783"/>
      <c r="F47" s="782"/>
      <c r="G47" s="782"/>
      <c r="H47" s="782"/>
      <c r="I47" s="776"/>
      <c r="J47" s="776"/>
      <c r="K47" s="776"/>
      <c r="L47" s="776"/>
      <c r="M47" s="782"/>
      <c r="N47" s="584"/>
      <c r="O47" s="517"/>
      <c r="P47" s="517"/>
      <c r="Q47" s="517"/>
    </row>
    <row r="48" spans="1:43">
      <c r="A48" s="1298"/>
      <c r="B48" s="1298"/>
      <c r="C48" s="1298"/>
      <c r="D48" s="1298"/>
      <c r="E48" s="1298"/>
      <c r="F48" s="1298"/>
      <c r="G48" s="1169"/>
      <c r="H48" s="1169"/>
      <c r="I48" s="776"/>
      <c r="J48" s="776"/>
      <c r="K48" s="776"/>
      <c r="L48" s="776"/>
      <c r="M48" s="782"/>
      <c r="N48" s="584"/>
      <c r="O48" s="517"/>
      <c r="P48" s="517"/>
      <c r="Q48" s="517"/>
    </row>
    <row r="49" spans="6:12">
      <c r="F49" s="843">
        <f>'4-10'!K109</f>
        <v>1396364.4899200001</v>
      </c>
      <c r="G49" s="843"/>
      <c r="H49" s="843"/>
      <c r="I49" s="776"/>
      <c r="J49" s="776"/>
      <c r="K49" s="776"/>
      <c r="L49" s="776"/>
    </row>
    <row r="50" spans="6:12">
      <c r="F50" s="843">
        <f>F49-F34</f>
        <v>672734.48992000008</v>
      </c>
      <c r="G50" s="843"/>
      <c r="H50" s="843"/>
      <c r="I50" s="776"/>
      <c r="J50" s="776"/>
      <c r="K50" s="776"/>
      <c r="L50" s="776"/>
    </row>
    <row r="51" spans="6:12">
      <c r="I51" s="776"/>
      <c r="J51" s="776"/>
      <c r="K51" s="776"/>
      <c r="L51" s="776"/>
    </row>
    <row r="52" spans="6:12">
      <c r="F52" s="844"/>
      <c r="G52" s="844"/>
      <c r="H52" s="844"/>
      <c r="I52" s="776"/>
      <c r="J52" s="776"/>
      <c r="K52" s="776"/>
      <c r="L52" s="776"/>
    </row>
    <row r="53" spans="6:12">
      <c r="I53" s="776"/>
      <c r="J53" s="776"/>
      <c r="K53" s="776"/>
      <c r="L53" s="776"/>
    </row>
    <row r="54" spans="6:12">
      <c r="I54" s="776"/>
      <c r="J54" s="776"/>
      <c r="K54" s="776"/>
      <c r="L54" s="776"/>
    </row>
    <row r="55" spans="6:12">
      <c r="I55" s="776"/>
      <c r="J55" s="776"/>
      <c r="K55" s="776"/>
      <c r="L55" s="776"/>
    </row>
    <row r="56" spans="6:12">
      <c r="I56" s="776"/>
      <c r="J56" s="776"/>
      <c r="K56" s="776"/>
      <c r="L56" s="776"/>
    </row>
    <row r="57" spans="6:12">
      <c r="I57" s="776"/>
      <c r="J57" s="776"/>
      <c r="K57" s="776"/>
      <c r="L57" s="776"/>
    </row>
    <row r="58" spans="6:12">
      <c r="F58" s="849"/>
      <c r="G58" s="849"/>
      <c r="H58" s="849"/>
      <c r="I58" s="776"/>
      <c r="J58" s="776"/>
      <c r="K58" s="776"/>
      <c r="L58" s="776"/>
    </row>
    <row r="59" spans="6:12">
      <c r="F59" s="849"/>
      <c r="G59" s="849"/>
      <c r="H59" s="849"/>
      <c r="I59" s="776"/>
      <c r="J59" s="776"/>
      <c r="K59" s="776"/>
      <c r="L59" s="776"/>
    </row>
    <row r="60" spans="6:12">
      <c r="F60" s="849"/>
      <c r="G60" s="849"/>
      <c r="H60" s="849"/>
      <c r="I60" s="776"/>
      <c r="J60" s="776"/>
      <c r="K60" s="776"/>
      <c r="L60" s="776"/>
    </row>
    <row r="61" spans="6:12">
      <c r="F61" s="849"/>
      <c r="G61" s="849"/>
      <c r="H61" s="849"/>
      <c r="I61" s="776"/>
      <c r="J61" s="776"/>
      <c r="K61" s="776"/>
      <c r="L61" s="776"/>
    </row>
    <row r="62" spans="6:12">
      <c r="F62" s="849"/>
      <c r="G62" s="849"/>
      <c r="H62" s="849"/>
      <c r="I62" s="776"/>
      <c r="J62" s="776"/>
      <c r="K62" s="776"/>
      <c r="L62" s="776"/>
    </row>
    <row r="63" spans="6:12">
      <c r="F63" s="849"/>
      <c r="G63" s="849"/>
      <c r="H63" s="849"/>
      <c r="I63" s="776"/>
      <c r="J63" s="776"/>
      <c r="K63" s="776"/>
      <c r="L63" s="776"/>
    </row>
    <row r="64" spans="6:12">
      <c r="F64" s="849"/>
      <c r="G64" s="849"/>
      <c r="H64" s="849"/>
      <c r="I64" s="776"/>
      <c r="J64" s="776"/>
      <c r="K64" s="776"/>
      <c r="L64" s="776"/>
    </row>
    <row r="65" spans="6:21">
      <c r="F65" s="849"/>
      <c r="G65" s="849"/>
      <c r="H65" s="849"/>
      <c r="I65" s="776"/>
      <c r="J65" s="776"/>
      <c r="K65" s="776"/>
      <c r="L65" s="776"/>
    </row>
    <row r="66" spans="6:21">
      <c r="F66" s="849"/>
      <c r="G66" s="849"/>
      <c r="H66" s="849"/>
      <c r="I66" s="776"/>
      <c r="J66" s="776"/>
      <c r="K66" s="776"/>
      <c r="L66" s="776"/>
    </row>
    <row r="67" spans="6:21">
      <c r="I67" s="776"/>
      <c r="J67" s="776"/>
      <c r="K67" s="776"/>
      <c r="L67" s="776"/>
    </row>
    <row r="68" spans="6:21">
      <c r="I68" s="776"/>
      <c r="J68" s="776"/>
      <c r="K68" s="776"/>
      <c r="L68" s="776"/>
      <c r="R68" s="815"/>
    </row>
    <row r="69" spans="6:21">
      <c r="I69" s="776"/>
      <c r="J69" s="776"/>
      <c r="K69" s="776"/>
      <c r="L69" s="776"/>
      <c r="O69" s="845"/>
      <c r="P69" s="845"/>
      <c r="Q69" s="845"/>
    </row>
    <row r="70" spans="6:21">
      <c r="I70" s="776"/>
      <c r="J70" s="776"/>
      <c r="K70" s="776"/>
      <c r="L70" s="776"/>
    </row>
    <row r="71" spans="6:21">
      <c r="I71" s="776"/>
      <c r="J71" s="776"/>
      <c r="K71" s="776"/>
      <c r="L71" s="776"/>
      <c r="R71" s="845"/>
      <c r="S71" s="845"/>
      <c r="T71" s="845"/>
      <c r="U71" s="845"/>
    </row>
    <row r="72" spans="6:21">
      <c r="I72" s="776"/>
      <c r="J72" s="776"/>
      <c r="K72" s="776"/>
      <c r="L72" s="776"/>
    </row>
    <row r="73" spans="6:21">
      <c r="I73" s="776"/>
      <c r="J73" s="776"/>
      <c r="K73" s="776"/>
      <c r="L73" s="776"/>
      <c r="O73" s="1304"/>
      <c r="P73" s="1304"/>
      <c r="Q73" s="845"/>
    </row>
    <row r="74" spans="6:21">
      <c r="I74" s="776"/>
      <c r="J74" s="776"/>
      <c r="K74" s="776"/>
      <c r="L74" s="776"/>
      <c r="O74" s="1304"/>
      <c r="P74" s="1304"/>
      <c r="Q74" s="845"/>
    </row>
    <row r="75" spans="6:21">
      <c r="I75" s="776"/>
      <c r="J75" s="776"/>
      <c r="K75" s="776"/>
      <c r="L75" s="776"/>
      <c r="O75" s="846"/>
      <c r="P75" s="846"/>
      <c r="Q75" s="846"/>
      <c r="R75" s="845"/>
    </row>
    <row r="76" spans="6:21">
      <c r="I76" s="776"/>
      <c r="J76" s="776"/>
      <c r="K76" s="776"/>
      <c r="L76" s="776"/>
      <c r="R76" s="845"/>
    </row>
    <row r="77" spans="6:21">
      <c r="I77" s="776"/>
      <c r="J77" s="776"/>
      <c r="K77" s="776"/>
      <c r="L77" s="776"/>
      <c r="R77" s="846"/>
    </row>
    <row r="78" spans="6:21">
      <c r="I78" s="776"/>
      <c r="J78" s="776"/>
      <c r="K78" s="776"/>
      <c r="L78" s="776"/>
    </row>
    <row r="79" spans="6:21">
      <c r="I79" s="776"/>
      <c r="J79" s="776"/>
      <c r="K79" s="776"/>
      <c r="L79" s="776"/>
    </row>
    <row r="80" spans="6:21">
      <c r="I80" s="776"/>
      <c r="J80" s="776"/>
      <c r="K80" s="776"/>
      <c r="L80" s="776"/>
    </row>
    <row r="81" spans="9:12">
      <c r="I81" s="776"/>
      <c r="J81" s="776"/>
      <c r="K81" s="776"/>
      <c r="L81" s="776"/>
    </row>
    <row r="82" spans="9:12">
      <c r="I82" s="776"/>
      <c r="J82" s="776"/>
      <c r="K82" s="776"/>
      <c r="L82" s="776"/>
    </row>
    <row r="83" spans="9:12">
      <c r="I83" s="776"/>
      <c r="J83" s="776"/>
      <c r="K83" s="776"/>
      <c r="L83" s="776"/>
    </row>
    <row r="84" spans="9:12">
      <c r="I84" s="776"/>
      <c r="J84" s="776"/>
      <c r="K84" s="776"/>
      <c r="L84" s="776"/>
    </row>
    <row r="85" spans="9:12">
      <c r="I85" s="776"/>
      <c r="J85" s="776"/>
      <c r="K85" s="776"/>
      <c r="L85" s="776"/>
    </row>
    <row r="86" spans="9:12">
      <c r="I86" s="776"/>
      <c r="J86" s="776"/>
      <c r="K86" s="776"/>
      <c r="L86" s="776"/>
    </row>
    <row r="87" spans="9:12">
      <c r="I87" s="776"/>
      <c r="J87" s="776"/>
      <c r="K87" s="776"/>
      <c r="L87" s="776"/>
    </row>
    <row r="88" spans="9:12">
      <c r="I88" s="776"/>
      <c r="J88" s="776"/>
      <c r="K88" s="776"/>
      <c r="L88" s="776"/>
    </row>
    <row r="89" spans="9:12">
      <c r="I89" s="776"/>
      <c r="J89" s="776"/>
      <c r="K89" s="776"/>
      <c r="L89" s="776"/>
    </row>
    <row r="90" spans="9:12">
      <c r="I90" s="776"/>
      <c r="J90" s="776"/>
      <c r="K90" s="776"/>
      <c r="L90" s="776"/>
    </row>
  </sheetData>
  <mergeCells count="11">
    <mergeCell ref="O73:P74"/>
    <mergeCell ref="M2:P2"/>
    <mergeCell ref="R2:U2"/>
    <mergeCell ref="M25:P25"/>
    <mergeCell ref="A1:F1"/>
    <mergeCell ref="A2:F2"/>
    <mergeCell ref="A3:F3"/>
    <mergeCell ref="A41:F41"/>
    <mergeCell ref="A48:F48"/>
    <mergeCell ref="A40:F40"/>
    <mergeCell ref="F8:H8"/>
  </mergeCells>
  <pageMargins left="0.75" right="0.25" top="0.75" bottom="0" header="0.25" footer="0"/>
  <pageSetup paperSize="9" scale="75" firstPageNumber="4" orientation="portrait" useFirstPageNumber="1" r:id="rId1"/>
  <headerFooter>
    <oddHeader>&amp;C&amp;"Arial Black,Regular"&amp;P</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8"/>
  <sheetViews>
    <sheetView view="pageBreakPreview" topLeftCell="A56" zoomScaleSheetLayoutView="100" workbookViewId="0">
      <selection activeCell="C60" sqref="C60"/>
    </sheetView>
  </sheetViews>
  <sheetFormatPr defaultColWidth="9.109375" defaultRowHeight="13.8"/>
  <cols>
    <col min="1" max="1" width="4.5546875" style="601" customWidth="1"/>
    <col min="2" max="2" width="6" style="601" customWidth="1"/>
    <col min="3" max="3" width="5.44140625" style="601" customWidth="1"/>
    <col min="4" max="4" width="12.44140625" style="601" customWidth="1"/>
    <col min="5" max="5" width="17.109375" style="601" customWidth="1"/>
    <col min="6" max="6" width="15.44140625" style="601" customWidth="1"/>
    <col min="7" max="7" width="3.44140625" style="601" customWidth="1"/>
    <col min="8" max="8" width="9.5546875" style="601" customWidth="1"/>
    <col min="9" max="9" width="14.44140625" style="601" customWidth="1"/>
    <col min="10" max="10" width="0.88671875" style="601" customWidth="1"/>
    <col min="11" max="11" width="14.44140625" style="601" customWidth="1"/>
    <col min="12" max="12" width="2" style="601" hidden="1" customWidth="1"/>
    <col min="13" max="24" width="0" style="601" hidden="1" customWidth="1"/>
    <col min="25" max="16384" width="9.109375" style="601"/>
  </cols>
  <sheetData>
    <row r="1" spans="1:20" ht="18.75" customHeight="1">
      <c r="A1" s="1274" t="str">
        <f>CF!A1</f>
        <v>ALHAMRA DAILY DIVIDEND FUND</v>
      </c>
      <c r="B1" s="1274"/>
      <c r="C1" s="1274"/>
      <c r="D1" s="1274"/>
      <c r="E1" s="1274"/>
      <c r="F1" s="1274"/>
      <c r="G1" s="1274"/>
      <c r="H1" s="1274"/>
      <c r="I1" s="1274"/>
      <c r="J1" s="1274"/>
      <c r="K1" s="1274"/>
    </row>
    <row r="2" spans="1:20" ht="18.75" customHeight="1">
      <c r="A2" s="1314" t="s">
        <v>793</v>
      </c>
      <c r="B2" s="1314"/>
      <c r="C2" s="1314"/>
      <c r="D2" s="1314"/>
      <c r="E2" s="1314"/>
      <c r="F2" s="1314"/>
      <c r="G2" s="1314"/>
      <c r="H2" s="1314"/>
      <c r="I2" s="1314"/>
      <c r="J2" s="1314"/>
      <c r="K2" s="1314"/>
    </row>
    <row r="3" spans="1:20" ht="18.75" customHeight="1">
      <c r="A3" s="1314" t="str">
        <f>'UHF-NEW'!A3</f>
        <v>FOR THE QUARTER ENDED SEPTEMBER 30, 2021</v>
      </c>
      <c r="B3" s="1314"/>
      <c r="C3" s="1314"/>
      <c r="D3" s="1314"/>
      <c r="E3" s="1314"/>
      <c r="F3" s="1314"/>
      <c r="G3" s="1314"/>
      <c r="H3" s="1314"/>
      <c r="I3" s="1314"/>
      <c r="J3" s="1314"/>
      <c r="K3" s="1314"/>
    </row>
    <row r="4" spans="1:20">
      <c r="A4" s="907"/>
      <c r="B4" s="907"/>
      <c r="C4" s="908"/>
      <c r="D4" s="908"/>
      <c r="E4" s="636"/>
      <c r="F4" s="636"/>
      <c r="G4" s="636"/>
      <c r="H4" s="636"/>
      <c r="I4" s="636"/>
      <c r="J4" s="636"/>
      <c r="K4" s="636"/>
    </row>
    <row r="5" spans="1:20">
      <c r="A5" s="907"/>
      <c r="B5" s="907"/>
      <c r="C5" s="908"/>
      <c r="D5" s="908"/>
      <c r="E5" s="636"/>
      <c r="F5" s="636"/>
      <c r="G5" s="636"/>
      <c r="H5" s="636"/>
      <c r="I5" s="636"/>
      <c r="J5" s="636"/>
      <c r="K5" s="636"/>
    </row>
    <row r="6" spans="1:20">
      <c r="A6" s="909" t="s">
        <v>951</v>
      </c>
      <c r="B6" s="655" t="s">
        <v>334</v>
      </c>
      <c r="D6" s="655"/>
      <c r="E6" s="655"/>
      <c r="F6" s="655"/>
      <c r="G6" s="636"/>
      <c r="H6" s="636"/>
      <c r="I6" s="636"/>
      <c r="J6" s="636"/>
      <c r="K6" s="636"/>
    </row>
    <row r="7" spans="1:20">
      <c r="A7" s="907"/>
      <c r="B7" s="907"/>
      <c r="C7" s="636"/>
      <c r="D7" s="636"/>
      <c r="E7" s="636"/>
      <c r="F7" s="636"/>
      <c r="G7" s="636"/>
      <c r="H7" s="636"/>
      <c r="I7" s="636"/>
      <c r="J7" s="636"/>
      <c r="K7" s="636"/>
    </row>
    <row r="8" spans="1:20">
      <c r="B8" s="909" t="s">
        <v>335</v>
      </c>
      <c r="C8" s="1315" t="s">
        <v>763</v>
      </c>
      <c r="D8" s="1315"/>
      <c r="E8" s="1315"/>
      <c r="F8" s="1315"/>
      <c r="G8" s="1315"/>
      <c r="H8" s="1315"/>
      <c r="I8" s="1315"/>
      <c r="J8" s="1315"/>
      <c r="K8" s="1315"/>
    </row>
    <row r="9" spans="1:20">
      <c r="A9" s="907"/>
      <c r="B9" s="907"/>
      <c r="C9" s="1315"/>
      <c r="D9" s="1315"/>
      <c r="E9" s="1315"/>
      <c r="F9" s="1315"/>
      <c r="G9" s="1315"/>
      <c r="H9" s="1315"/>
      <c r="I9" s="1315"/>
      <c r="J9" s="1315"/>
      <c r="K9" s="1315"/>
    </row>
    <row r="10" spans="1:20">
      <c r="A10" s="907"/>
      <c r="B10" s="907"/>
      <c r="C10" s="1315"/>
      <c r="D10" s="1315"/>
      <c r="E10" s="1315"/>
      <c r="F10" s="1315"/>
      <c r="G10" s="1315"/>
      <c r="H10" s="1315"/>
      <c r="I10" s="1315"/>
      <c r="J10" s="1315"/>
      <c r="K10" s="1315"/>
    </row>
    <row r="11" spans="1:20">
      <c r="A11" s="907"/>
      <c r="B11" s="907"/>
      <c r="C11" s="1315"/>
      <c r="D11" s="1315"/>
      <c r="E11" s="1315"/>
      <c r="F11" s="1315"/>
      <c r="G11" s="1315"/>
      <c r="H11" s="1315"/>
      <c r="I11" s="1315"/>
      <c r="J11" s="1315"/>
      <c r="K11" s="1315"/>
    </row>
    <row r="12" spans="1:20">
      <c r="A12" s="907"/>
      <c r="B12" s="907"/>
      <c r="C12" s="1315"/>
      <c r="D12" s="1315"/>
      <c r="E12" s="1315"/>
      <c r="F12" s="1315"/>
      <c r="G12" s="1315"/>
      <c r="H12" s="1315"/>
      <c r="I12" s="1315"/>
      <c r="J12" s="1315"/>
      <c r="K12" s="1315"/>
    </row>
    <row r="13" spans="1:20">
      <c r="A13" s="907"/>
      <c r="B13" s="907"/>
      <c r="C13" s="1315"/>
      <c r="D13" s="1315"/>
      <c r="E13" s="1315"/>
      <c r="F13" s="1315"/>
      <c r="G13" s="1315"/>
      <c r="H13" s="1315"/>
      <c r="I13" s="1315"/>
      <c r="J13" s="1315"/>
      <c r="K13" s="1315"/>
    </row>
    <row r="14" spans="1:20">
      <c r="A14" s="907"/>
      <c r="B14" s="907"/>
      <c r="C14" s="619"/>
      <c r="D14" s="619"/>
      <c r="E14" s="619"/>
      <c r="F14" s="619"/>
      <c r="G14" s="619"/>
      <c r="H14" s="619"/>
      <c r="I14" s="619"/>
      <c r="J14" s="619"/>
      <c r="K14" s="619"/>
    </row>
    <row r="15" spans="1:20">
      <c r="B15" s="909" t="s">
        <v>336</v>
      </c>
      <c r="C15" s="1321" t="s">
        <v>1037</v>
      </c>
      <c r="D15" s="1322"/>
      <c r="E15" s="1322"/>
      <c r="F15" s="1322"/>
      <c r="G15" s="1322"/>
      <c r="H15" s="1322"/>
      <c r="I15" s="1322"/>
      <c r="J15" s="1322"/>
      <c r="K15" s="1322"/>
      <c r="M15" s="1320"/>
      <c r="N15" s="1320"/>
      <c r="O15" s="1320"/>
      <c r="P15" s="1320"/>
      <c r="Q15" s="1320"/>
      <c r="R15" s="1320"/>
      <c r="S15" s="1320"/>
      <c r="T15" s="1320"/>
    </row>
    <row r="16" spans="1:20">
      <c r="A16" s="907"/>
      <c r="B16" s="907"/>
      <c r="C16" s="1322"/>
      <c r="D16" s="1322"/>
      <c r="E16" s="1322"/>
      <c r="F16" s="1322"/>
      <c r="G16" s="1322"/>
      <c r="H16" s="1322"/>
      <c r="I16" s="1322"/>
      <c r="J16" s="1322"/>
      <c r="K16" s="1322"/>
      <c r="M16" s="1320"/>
      <c r="N16" s="1320"/>
      <c r="O16" s="1320"/>
      <c r="P16" s="1320"/>
      <c r="Q16" s="1320"/>
      <c r="R16" s="1320"/>
      <c r="S16" s="1320"/>
      <c r="T16" s="1320"/>
    </row>
    <row r="17" spans="1:20">
      <c r="A17" s="907"/>
      <c r="B17" s="907"/>
      <c r="C17" s="1322"/>
      <c r="D17" s="1322"/>
      <c r="E17" s="1322"/>
      <c r="F17" s="1322"/>
      <c r="G17" s="1322"/>
      <c r="H17" s="1322"/>
      <c r="I17" s="1322"/>
      <c r="J17" s="1322"/>
      <c r="K17" s="1322"/>
      <c r="M17" s="1320"/>
      <c r="N17" s="1320"/>
      <c r="O17" s="1320"/>
      <c r="P17" s="1320"/>
      <c r="Q17" s="1320"/>
      <c r="R17" s="1320"/>
      <c r="S17" s="1320"/>
      <c r="T17" s="1320"/>
    </row>
    <row r="18" spans="1:20" ht="21.75" customHeight="1">
      <c r="A18" s="907"/>
      <c r="B18" s="907"/>
      <c r="C18" s="1322"/>
      <c r="D18" s="1322"/>
      <c r="E18" s="1322"/>
      <c r="F18" s="1322"/>
      <c r="G18" s="1322"/>
      <c r="H18" s="1322"/>
      <c r="I18" s="1322"/>
      <c r="J18" s="1322"/>
      <c r="K18" s="1322"/>
      <c r="M18" s="1320"/>
      <c r="N18" s="1320"/>
      <c r="O18" s="1320"/>
      <c r="P18" s="1320"/>
      <c r="Q18" s="1320"/>
      <c r="R18" s="1320"/>
      <c r="S18" s="1320"/>
      <c r="T18" s="1320"/>
    </row>
    <row r="19" spans="1:20">
      <c r="A19" s="907"/>
      <c r="B19" s="907"/>
      <c r="C19" s="910"/>
      <c r="D19" s="910"/>
      <c r="E19" s="910"/>
      <c r="F19" s="910"/>
      <c r="G19" s="910"/>
      <c r="H19" s="910"/>
      <c r="I19" s="910"/>
      <c r="J19" s="910"/>
      <c r="K19" s="910"/>
    </row>
    <row r="20" spans="1:20">
      <c r="B20" s="909" t="s">
        <v>337</v>
      </c>
      <c r="C20" s="1323" t="s">
        <v>890</v>
      </c>
      <c r="D20" s="1323"/>
      <c r="E20" s="1323"/>
      <c r="F20" s="1323"/>
      <c r="G20" s="1323"/>
      <c r="H20" s="1323"/>
      <c r="I20" s="1323"/>
      <c r="J20" s="1323"/>
      <c r="K20" s="1323"/>
    </row>
    <row r="21" spans="1:20">
      <c r="A21" s="909"/>
      <c r="B21" s="909"/>
      <c r="C21" s="1323"/>
      <c r="D21" s="1323"/>
      <c r="E21" s="1323"/>
      <c r="F21" s="1323"/>
      <c r="G21" s="1323"/>
      <c r="H21" s="1323"/>
      <c r="I21" s="1323"/>
      <c r="J21" s="1323"/>
      <c r="K21" s="1323"/>
    </row>
    <row r="22" spans="1:20">
      <c r="A22" s="909"/>
      <c r="B22" s="909"/>
      <c r="C22" s="1323"/>
      <c r="D22" s="1323"/>
      <c r="E22" s="1323"/>
      <c r="F22" s="1323"/>
      <c r="G22" s="1323"/>
      <c r="H22" s="1323"/>
      <c r="I22" s="1323"/>
      <c r="J22" s="1323"/>
      <c r="K22" s="1323"/>
    </row>
    <row r="23" spans="1:20">
      <c r="A23" s="909"/>
      <c r="B23" s="909"/>
      <c r="C23" s="1323"/>
      <c r="D23" s="1323"/>
      <c r="E23" s="1323"/>
      <c r="F23" s="1323"/>
      <c r="G23" s="1323"/>
      <c r="H23" s="1323"/>
      <c r="I23" s="1323"/>
      <c r="J23" s="1323"/>
      <c r="K23" s="1323"/>
    </row>
    <row r="24" spans="1:20">
      <c r="A24" s="907"/>
      <c r="B24" s="907"/>
      <c r="C24" s="910"/>
      <c r="D24" s="911" t="s">
        <v>291</v>
      </c>
      <c r="E24" s="910"/>
      <c r="F24" s="910"/>
      <c r="G24" s="910"/>
      <c r="H24" s="910"/>
      <c r="I24" s="910"/>
      <c r="J24" s="910"/>
      <c r="K24" s="910"/>
    </row>
    <row r="25" spans="1:20">
      <c r="B25" s="909" t="s">
        <v>338</v>
      </c>
      <c r="C25" s="1316" t="s">
        <v>764</v>
      </c>
      <c r="D25" s="1316"/>
      <c r="E25" s="1316"/>
      <c r="F25" s="1316"/>
      <c r="G25" s="1316"/>
      <c r="H25" s="1316"/>
      <c r="I25" s="1316"/>
      <c r="J25" s="1316"/>
      <c r="K25" s="1316"/>
    </row>
    <row r="26" spans="1:20">
      <c r="A26" s="909"/>
      <c r="B26" s="909"/>
      <c r="C26" s="1316"/>
      <c r="D26" s="1316"/>
      <c r="E26" s="1316"/>
      <c r="F26" s="1316"/>
      <c r="G26" s="1316"/>
      <c r="H26" s="1316"/>
      <c r="I26" s="1316"/>
      <c r="J26" s="1316"/>
      <c r="K26" s="1316"/>
    </row>
    <row r="27" spans="1:20">
      <c r="A27" s="907"/>
      <c r="B27" s="907"/>
      <c r="C27" s="910"/>
      <c r="D27" s="910"/>
      <c r="E27" s="910"/>
      <c r="F27" s="910"/>
      <c r="G27" s="910"/>
      <c r="H27" s="910"/>
      <c r="I27" s="910"/>
      <c r="J27" s="910"/>
      <c r="K27" s="910"/>
    </row>
    <row r="28" spans="1:20">
      <c r="B28" s="909" t="s">
        <v>339</v>
      </c>
      <c r="C28" s="1316" t="s">
        <v>1038</v>
      </c>
      <c r="D28" s="1316"/>
      <c r="E28" s="1316"/>
      <c r="F28" s="1316"/>
      <c r="G28" s="1316"/>
      <c r="H28" s="1316"/>
      <c r="I28" s="1316"/>
      <c r="J28" s="1316"/>
      <c r="K28" s="1316"/>
    </row>
    <row r="29" spans="1:20" ht="30" customHeight="1">
      <c r="A29" s="909"/>
      <c r="B29" s="909"/>
      <c r="C29" s="1316"/>
      <c r="D29" s="1316"/>
      <c r="E29" s="1316"/>
      <c r="F29" s="1316"/>
      <c r="G29" s="1316"/>
      <c r="H29" s="1316"/>
      <c r="I29" s="1316"/>
      <c r="J29" s="1316"/>
      <c r="K29" s="1316"/>
    </row>
    <row r="30" spans="1:20">
      <c r="A30" s="907"/>
      <c r="B30" s="907"/>
      <c r="C30" s="911"/>
      <c r="D30" s="911"/>
      <c r="E30" s="911"/>
      <c r="F30" s="911"/>
      <c r="G30" s="911"/>
      <c r="H30" s="911"/>
      <c r="I30" s="911"/>
      <c r="J30" s="911"/>
      <c r="K30" s="911"/>
    </row>
    <row r="31" spans="1:20">
      <c r="B31" s="909" t="s">
        <v>340</v>
      </c>
      <c r="C31" s="1316" t="s">
        <v>891</v>
      </c>
      <c r="D31" s="1316"/>
      <c r="E31" s="1316"/>
      <c r="F31" s="1316"/>
      <c r="G31" s="1316"/>
      <c r="H31" s="1316"/>
      <c r="I31" s="1316"/>
      <c r="J31" s="1316"/>
      <c r="K31" s="1316"/>
    </row>
    <row r="32" spans="1:20">
      <c r="A32" s="909"/>
      <c r="B32" s="909"/>
      <c r="C32" s="1316"/>
      <c r="D32" s="1316"/>
      <c r="E32" s="1316"/>
      <c r="F32" s="1316"/>
      <c r="G32" s="1316"/>
      <c r="H32" s="1316"/>
      <c r="I32" s="1316"/>
      <c r="J32" s="1316"/>
      <c r="K32" s="1316"/>
    </row>
    <row r="33" spans="1:11">
      <c r="A33" s="909"/>
      <c r="B33" s="909"/>
      <c r="C33" s="619"/>
      <c r="D33" s="619"/>
      <c r="E33" s="619"/>
      <c r="F33" s="619"/>
      <c r="G33" s="619"/>
      <c r="H33" s="619"/>
      <c r="I33" s="619"/>
      <c r="J33" s="619"/>
      <c r="K33" s="619"/>
    </row>
    <row r="34" spans="1:11">
      <c r="A34" s="909"/>
      <c r="B34" s="909"/>
      <c r="C34" s="912"/>
      <c r="D34" s="912"/>
      <c r="E34" s="912"/>
      <c r="F34" s="912"/>
      <c r="G34" s="912"/>
      <c r="H34" s="912"/>
      <c r="I34" s="912"/>
      <c r="J34" s="912"/>
      <c r="K34" s="912"/>
    </row>
    <row r="35" spans="1:11">
      <c r="A35" s="913" t="s">
        <v>950</v>
      </c>
      <c r="B35" s="914" t="s">
        <v>341</v>
      </c>
      <c r="D35" s="910"/>
      <c r="E35" s="910"/>
      <c r="F35" s="910"/>
      <c r="G35" s="910"/>
      <c r="H35" s="910"/>
    </row>
    <row r="36" spans="1:11">
      <c r="A36" s="913"/>
      <c r="B36" s="914"/>
      <c r="D36" s="910"/>
      <c r="E36" s="910"/>
      <c r="F36" s="910"/>
      <c r="G36" s="910"/>
      <c r="H36" s="910"/>
    </row>
    <row r="37" spans="1:11" ht="14.4">
      <c r="A37" s="913"/>
      <c r="B37" s="1148">
        <v>2.1</v>
      </c>
      <c r="C37" s="1147" t="s">
        <v>835</v>
      </c>
      <c r="D37" s="910"/>
      <c r="E37" s="910"/>
      <c r="F37" s="910"/>
      <c r="G37" s="910"/>
      <c r="H37" s="910"/>
    </row>
    <row r="38" spans="1:11">
      <c r="A38" s="913"/>
      <c r="B38" s="913"/>
      <c r="C38" s="915"/>
      <c r="I38" s="916"/>
      <c r="J38" s="916"/>
      <c r="K38" s="916"/>
    </row>
    <row r="39" spans="1:11">
      <c r="B39" s="922" t="s">
        <v>836</v>
      </c>
      <c r="C39" s="1324" t="s">
        <v>837</v>
      </c>
      <c r="D39" s="1324"/>
      <c r="E39" s="1324"/>
      <c r="F39" s="1324"/>
      <c r="G39" s="1324"/>
      <c r="H39" s="1324"/>
      <c r="I39" s="1324"/>
      <c r="J39" s="1324"/>
      <c r="K39" s="1324"/>
    </row>
    <row r="40" spans="1:11">
      <c r="B40" s="922"/>
      <c r="C40" s="1324"/>
      <c r="D40" s="1324"/>
      <c r="E40" s="1324"/>
      <c r="F40" s="1324"/>
      <c r="G40" s="1324"/>
      <c r="H40" s="1324"/>
      <c r="I40" s="1324"/>
      <c r="J40" s="1324"/>
      <c r="K40" s="1324"/>
    </row>
    <row r="41" spans="1:11">
      <c r="A41" s="927"/>
      <c r="B41" s="927"/>
      <c r="C41" s="917"/>
      <c r="D41" s="917"/>
      <c r="E41" s="917"/>
      <c r="F41" s="917"/>
      <c r="G41" s="917"/>
      <c r="H41" s="917"/>
      <c r="I41" s="917"/>
      <c r="J41" s="917"/>
      <c r="K41" s="918"/>
    </row>
    <row r="42" spans="1:11">
      <c r="A42" s="927"/>
      <c r="B42" s="927"/>
      <c r="C42" s="958" t="s">
        <v>342</v>
      </c>
      <c r="D42" s="1325" t="s">
        <v>855</v>
      </c>
      <c r="E42" s="1326"/>
      <c r="F42" s="1326"/>
      <c r="G42" s="1326"/>
      <c r="H42" s="1326"/>
      <c r="I42" s="1326"/>
      <c r="J42" s="1326"/>
      <c r="K42" s="1326"/>
    </row>
    <row r="43" spans="1:11" ht="27.75" customHeight="1">
      <c r="A43" s="927"/>
      <c r="B43" s="927"/>
      <c r="C43" s="919"/>
      <c r="D43" s="1326"/>
      <c r="E43" s="1326"/>
      <c r="F43" s="1326"/>
      <c r="G43" s="1326"/>
      <c r="H43" s="1326"/>
      <c r="I43" s="1326"/>
      <c r="J43" s="1326"/>
      <c r="K43" s="1326"/>
    </row>
    <row r="44" spans="1:11">
      <c r="A44" s="927"/>
      <c r="B44" s="927"/>
      <c r="C44" s="917"/>
      <c r="D44" s="917"/>
      <c r="E44" s="917"/>
      <c r="F44" s="917"/>
      <c r="G44" s="917"/>
      <c r="H44" s="917"/>
      <c r="I44" s="917"/>
      <c r="J44" s="917"/>
      <c r="K44" s="918"/>
    </row>
    <row r="45" spans="1:11">
      <c r="A45" s="927"/>
      <c r="B45" s="927"/>
      <c r="C45" s="958" t="s">
        <v>342</v>
      </c>
      <c r="D45" s="1325" t="s">
        <v>838</v>
      </c>
      <c r="E45" s="1326"/>
      <c r="F45" s="1326"/>
      <c r="G45" s="1326"/>
      <c r="H45" s="1326"/>
      <c r="I45" s="1326"/>
      <c r="J45" s="1326"/>
      <c r="K45" s="1326"/>
    </row>
    <row r="46" spans="1:11">
      <c r="A46" s="927"/>
      <c r="B46" s="927"/>
      <c r="C46" s="920"/>
      <c r="D46" s="1326"/>
      <c r="E46" s="1326"/>
      <c r="F46" s="1326"/>
      <c r="G46" s="1326"/>
      <c r="H46" s="1326"/>
      <c r="I46" s="1326"/>
      <c r="J46" s="1326"/>
      <c r="K46" s="1326"/>
    </row>
    <row r="47" spans="1:11">
      <c r="A47" s="927"/>
      <c r="B47" s="927"/>
      <c r="C47" s="920"/>
      <c r="D47" s="917"/>
      <c r="E47" s="917"/>
      <c r="F47" s="917"/>
      <c r="G47" s="917"/>
      <c r="H47" s="917"/>
      <c r="I47" s="917"/>
      <c r="J47" s="917"/>
      <c r="K47" s="918"/>
    </row>
    <row r="48" spans="1:11">
      <c r="A48" s="927"/>
      <c r="B48" s="927"/>
      <c r="C48" s="958" t="s">
        <v>342</v>
      </c>
      <c r="D48" s="1325" t="s">
        <v>839</v>
      </c>
      <c r="E48" s="1326"/>
      <c r="F48" s="1326"/>
      <c r="G48" s="1326"/>
      <c r="H48" s="1326"/>
      <c r="I48" s="1326"/>
      <c r="J48" s="1326"/>
      <c r="K48" s="1326"/>
    </row>
    <row r="49" spans="1:11" ht="30" customHeight="1">
      <c r="A49" s="927"/>
      <c r="B49" s="927"/>
      <c r="C49" s="920"/>
      <c r="D49" s="1326"/>
      <c r="E49" s="1326"/>
      <c r="F49" s="1326"/>
      <c r="G49" s="1326"/>
      <c r="H49" s="1326"/>
      <c r="I49" s="1326"/>
      <c r="J49" s="1326"/>
      <c r="K49" s="1326"/>
    </row>
    <row r="50" spans="1:11">
      <c r="A50" s="927"/>
      <c r="B50" s="927"/>
      <c r="C50" s="920"/>
      <c r="D50" s="917"/>
      <c r="E50" s="917"/>
      <c r="F50" s="917"/>
      <c r="G50" s="917"/>
      <c r="H50" s="917"/>
      <c r="I50" s="917"/>
      <c r="J50" s="917"/>
      <c r="K50" s="918"/>
    </row>
    <row r="51" spans="1:11">
      <c r="A51" s="927"/>
      <c r="B51" s="927"/>
      <c r="C51" s="1324" t="s">
        <v>840</v>
      </c>
      <c r="D51" s="1324"/>
      <c r="E51" s="1324"/>
      <c r="F51" s="1324"/>
      <c r="G51" s="1324"/>
      <c r="H51" s="1324"/>
      <c r="I51" s="1324"/>
      <c r="J51" s="1324"/>
      <c r="K51" s="1324"/>
    </row>
    <row r="52" spans="1:11">
      <c r="A52" s="927"/>
      <c r="B52" s="927"/>
      <c r="C52" s="1324"/>
      <c r="D52" s="1324"/>
      <c r="E52" s="1324"/>
      <c r="F52" s="1324"/>
      <c r="G52" s="1324"/>
      <c r="H52" s="1324"/>
      <c r="I52" s="1324"/>
      <c r="J52" s="1324"/>
      <c r="K52" s="1324"/>
    </row>
    <row r="53" spans="1:11">
      <c r="A53" s="927"/>
      <c r="B53" s="927"/>
      <c r="C53" s="1324"/>
      <c r="D53" s="1324"/>
      <c r="E53" s="1324"/>
      <c r="F53" s="1324"/>
      <c r="G53" s="1324"/>
      <c r="H53" s="1324"/>
      <c r="I53" s="1324"/>
      <c r="J53" s="1324"/>
      <c r="K53" s="1324"/>
    </row>
    <row r="54" spans="1:11">
      <c r="A54" s="927"/>
      <c r="B54" s="927"/>
      <c r="C54" s="1324"/>
      <c r="D54" s="1324"/>
      <c r="E54" s="1324"/>
      <c r="F54" s="1324"/>
      <c r="G54" s="1324"/>
      <c r="H54" s="1324"/>
      <c r="I54" s="1324"/>
      <c r="J54" s="1324"/>
      <c r="K54" s="1324"/>
    </row>
    <row r="55" spans="1:11" ht="26.25" customHeight="1">
      <c r="A55" s="927"/>
      <c r="B55" s="927"/>
      <c r="C55" s="1324"/>
      <c r="D55" s="1324"/>
      <c r="E55" s="1324"/>
      <c r="F55" s="1324"/>
      <c r="G55" s="1324"/>
      <c r="H55" s="1324"/>
      <c r="I55" s="1324"/>
      <c r="J55" s="1324"/>
      <c r="K55" s="1324"/>
    </row>
    <row r="56" spans="1:11">
      <c r="A56" s="913"/>
      <c r="B56" s="913"/>
      <c r="C56" s="921"/>
      <c r="D56" s="921"/>
      <c r="E56" s="921"/>
      <c r="F56" s="921"/>
      <c r="G56" s="921"/>
      <c r="H56" s="921"/>
      <c r="I56" s="921"/>
      <c r="J56" s="921"/>
      <c r="K56" s="921"/>
    </row>
    <row r="57" spans="1:11" ht="15" customHeight="1">
      <c r="B57" s="922" t="s">
        <v>841</v>
      </c>
      <c r="C57" s="1317" t="s">
        <v>1059</v>
      </c>
      <c r="D57" s="1318"/>
      <c r="E57" s="1318"/>
      <c r="F57" s="1318"/>
      <c r="G57" s="1318"/>
      <c r="H57" s="1318"/>
      <c r="I57" s="1318"/>
      <c r="J57" s="1318"/>
      <c r="K57" s="1318"/>
    </row>
    <row r="58" spans="1:11" ht="15" customHeight="1">
      <c r="B58" s="922"/>
      <c r="C58" s="1318"/>
      <c r="D58" s="1318"/>
      <c r="E58" s="1318"/>
      <c r="F58" s="1318"/>
      <c r="G58" s="1318"/>
      <c r="H58" s="1318"/>
      <c r="I58" s="1318"/>
      <c r="J58" s="1318"/>
      <c r="K58" s="1318"/>
    </row>
    <row r="59" spans="1:11">
      <c r="B59" s="922"/>
      <c r="C59" s="1318"/>
      <c r="D59" s="1318"/>
      <c r="E59" s="1318"/>
      <c r="F59" s="1318"/>
      <c r="G59" s="1318"/>
      <c r="H59" s="1318"/>
      <c r="I59" s="1318"/>
      <c r="J59" s="1318"/>
      <c r="K59" s="1318"/>
    </row>
    <row r="60" spans="1:11">
      <c r="A60" s="922"/>
      <c r="B60" s="922"/>
      <c r="C60" s="923"/>
      <c r="D60" s="923"/>
      <c r="E60" s="923"/>
      <c r="F60" s="923"/>
      <c r="G60" s="923"/>
      <c r="H60" s="923"/>
      <c r="I60" s="923"/>
      <c r="J60" s="923"/>
      <c r="K60" s="923"/>
    </row>
    <row r="61" spans="1:11" ht="15" customHeight="1">
      <c r="B61" s="922" t="s">
        <v>842</v>
      </c>
      <c r="C61" s="1317" t="s">
        <v>1039</v>
      </c>
      <c r="D61" s="1317"/>
      <c r="E61" s="1317"/>
      <c r="F61" s="1317"/>
      <c r="G61" s="1317"/>
      <c r="H61" s="1317"/>
      <c r="I61" s="1317"/>
      <c r="J61" s="1317"/>
      <c r="K61" s="1317"/>
    </row>
    <row r="62" spans="1:11" ht="15" customHeight="1">
      <c r="B62" s="922"/>
      <c r="C62" s="1317"/>
      <c r="D62" s="1317"/>
      <c r="E62" s="1317"/>
      <c r="F62" s="1317"/>
      <c r="G62" s="1317"/>
      <c r="H62" s="1317"/>
      <c r="I62" s="1317"/>
      <c r="J62" s="1317"/>
      <c r="K62" s="1317"/>
    </row>
    <row r="63" spans="1:11">
      <c r="B63" s="922"/>
      <c r="C63" s="1317"/>
      <c r="D63" s="1317"/>
      <c r="E63" s="1317"/>
      <c r="F63" s="1317"/>
      <c r="G63" s="1317"/>
      <c r="H63" s="1317"/>
      <c r="I63" s="1317"/>
      <c r="J63" s="1317"/>
      <c r="K63" s="1317"/>
    </row>
    <row r="64" spans="1:11">
      <c r="B64" s="922"/>
      <c r="C64" s="1317"/>
      <c r="D64" s="1317"/>
      <c r="E64" s="1317"/>
      <c r="F64" s="1317"/>
      <c r="G64" s="1317"/>
      <c r="H64" s="1317"/>
      <c r="I64" s="1317"/>
      <c r="J64" s="1317"/>
      <c r="K64" s="1317"/>
    </row>
    <row r="65" spans="1:11">
      <c r="B65" s="922"/>
      <c r="C65" s="1317"/>
      <c r="D65" s="1317"/>
      <c r="E65" s="1317"/>
      <c r="F65" s="1317"/>
      <c r="G65" s="1317"/>
      <c r="H65" s="1317"/>
      <c r="I65" s="1317"/>
      <c r="J65" s="1317"/>
      <c r="K65" s="1317"/>
    </row>
    <row r="66" spans="1:11" ht="15.6" customHeight="1">
      <c r="B66" s="922"/>
      <c r="C66" s="1317"/>
      <c r="D66" s="1317"/>
      <c r="E66" s="1317"/>
      <c r="F66" s="1317"/>
      <c r="G66" s="1317"/>
      <c r="H66" s="1317"/>
      <c r="I66" s="1317"/>
      <c r="J66" s="1317"/>
      <c r="K66" s="1317"/>
    </row>
    <row r="67" spans="1:11">
      <c r="A67" s="922"/>
      <c r="B67" s="922"/>
      <c r="C67" s="923"/>
      <c r="D67" s="923"/>
      <c r="E67" s="923"/>
      <c r="F67" s="923"/>
      <c r="G67" s="923"/>
      <c r="H67" s="923"/>
      <c r="I67" s="923"/>
      <c r="J67" s="923"/>
      <c r="K67" s="923"/>
    </row>
    <row r="68" spans="1:11" ht="15" customHeight="1">
      <c r="B68" s="922" t="s">
        <v>843</v>
      </c>
      <c r="C68" s="1317" t="s">
        <v>844</v>
      </c>
      <c r="D68" s="1318"/>
      <c r="E68" s="1318"/>
      <c r="F68" s="1318"/>
      <c r="G68" s="1318"/>
      <c r="H68" s="1318"/>
      <c r="I68" s="1318"/>
      <c r="J68" s="1318"/>
      <c r="K68" s="1318"/>
    </row>
    <row r="69" spans="1:11">
      <c r="A69" s="922"/>
      <c r="B69" s="922"/>
      <c r="C69" s="1318"/>
      <c r="D69" s="1318"/>
      <c r="E69" s="1318"/>
      <c r="F69" s="1318"/>
      <c r="G69" s="1318"/>
      <c r="H69" s="1318"/>
      <c r="I69" s="1318"/>
      <c r="J69" s="1318"/>
      <c r="K69" s="1318"/>
    </row>
    <row r="70" spans="1:11">
      <c r="A70" s="922"/>
      <c r="B70" s="922"/>
      <c r="C70" s="1318"/>
      <c r="D70" s="1318"/>
      <c r="E70" s="1318"/>
      <c r="F70" s="1318"/>
      <c r="G70" s="1318"/>
      <c r="H70" s="1318"/>
      <c r="I70" s="1318"/>
      <c r="J70" s="1318"/>
      <c r="K70" s="1318"/>
    </row>
    <row r="71" spans="1:11">
      <c r="A71" s="922"/>
      <c r="B71" s="922"/>
      <c r="C71" s="923"/>
      <c r="D71" s="923"/>
      <c r="E71" s="923"/>
      <c r="F71" s="923"/>
      <c r="G71" s="923"/>
      <c r="H71" s="923"/>
      <c r="I71" s="923"/>
      <c r="J71" s="923"/>
      <c r="K71" s="923"/>
    </row>
    <row r="72" spans="1:11" ht="15" customHeight="1">
      <c r="B72" s="922" t="s">
        <v>846</v>
      </c>
      <c r="C72" s="1317" t="s">
        <v>845</v>
      </c>
      <c r="D72" s="1318"/>
      <c r="E72" s="1318"/>
      <c r="F72" s="1318"/>
      <c r="G72" s="1318"/>
      <c r="H72" s="1318"/>
      <c r="I72" s="1318"/>
      <c r="J72" s="1318"/>
      <c r="K72" s="1318"/>
    </row>
    <row r="73" spans="1:11" ht="13.2" customHeight="1">
      <c r="A73" s="922"/>
      <c r="B73" s="922"/>
      <c r="C73" s="1318"/>
      <c r="D73" s="1318"/>
      <c r="E73" s="1318"/>
      <c r="F73" s="1318"/>
      <c r="G73" s="1318"/>
      <c r="H73" s="1318"/>
      <c r="I73" s="1318"/>
      <c r="J73" s="1318"/>
      <c r="K73" s="1318"/>
    </row>
    <row r="74" spans="1:11">
      <c r="A74" s="922"/>
      <c r="B74" s="922"/>
      <c r="C74" s="923"/>
      <c r="D74" s="923"/>
      <c r="E74" s="923"/>
      <c r="F74" s="923"/>
      <c r="G74" s="923"/>
      <c r="H74" s="923"/>
      <c r="I74" s="923"/>
      <c r="J74" s="923"/>
      <c r="K74" s="923"/>
    </row>
    <row r="75" spans="1:11" ht="14.4">
      <c r="A75" s="922"/>
      <c r="B75" s="922">
        <v>2.2000000000000002</v>
      </c>
      <c r="C75" s="1147" t="s">
        <v>893</v>
      </c>
      <c r="D75" s="1212"/>
      <c r="E75" s="1212"/>
      <c r="F75" s="1212"/>
      <c r="G75" s="1212"/>
      <c r="H75" s="1212"/>
      <c r="I75" s="1212"/>
      <c r="J75" s="1212"/>
      <c r="K75" s="1212"/>
    </row>
    <row r="76" spans="1:11">
      <c r="A76" s="922"/>
      <c r="B76" s="922"/>
      <c r="C76" s="1212"/>
      <c r="D76" s="1212"/>
      <c r="E76" s="1212"/>
      <c r="F76" s="1212"/>
      <c r="G76" s="1212"/>
      <c r="H76" s="1212"/>
      <c r="I76" s="1212"/>
      <c r="J76" s="1212"/>
      <c r="K76" s="1212"/>
    </row>
    <row r="77" spans="1:11">
      <c r="A77" s="922"/>
      <c r="B77" s="922"/>
      <c r="C77" s="1318" t="s">
        <v>892</v>
      </c>
      <c r="D77" s="1318"/>
      <c r="E77" s="1318"/>
      <c r="F77" s="1318"/>
      <c r="G77" s="1318"/>
      <c r="H77" s="1318"/>
      <c r="I77" s="1318"/>
      <c r="J77" s="1318"/>
      <c r="K77" s="1318"/>
    </row>
    <row r="78" spans="1:11">
      <c r="A78" s="922"/>
      <c r="B78" s="922"/>
      <c r="C78" s="1318"/>
      <c r="D78" s="1318"/>
      <c r="E78" s="1318"/>
      <c r="F78" s="1318"/>
      <c r="G78" s="1318"/>
      <c r="H78" s="1318"/>
      <c r="I78" s="1318"/>
      <c r="J78" s="1318"/>
      <c r="K78" s="1318"/>
    </row>
    <row r="79" spans="1:11">
      <c r="A79" s="922"/>
      <c r="B79" s="922"/>
      <c r="C79" s="1212"/>
      <c r="D79" s="1212"/>
      <c r="E79" s="1212"/>
      <c r="F79" s="1212"/>
      <c r="G79" s="1212"/>
      <c r="H79" s="1212"/>
      <c r="I79" s="1212"/>
      <c r="J79" s="1212"/>
      <c r="K79" s="1212"/>
    </row>
    <row r="80" spans="1:11" ht="14.4">
      <c r="A80" s="922"/>
      <c r="B80" s="922">
        <v>2.2999999999999998</v>
      </c>
      <c r="C80" s="1147" t="s">
        <v>894</v>
      </c>
      <c r="D80" s="1212"/>
      <c r="E80" s="1212"/>
      <c r="F80" s="1212"/>
      <c r="G80" s="1212"/>
      <c r="H80" s="1212"/>
      <c r="I80" s="1212"/>
      <c r="J80" s="1212"/>
      <c r="K80" s="1212"/>
    </row>
    <row r="81" spans="1:11">
      <c r="A81" s="922"/>
      <c r="B81" s="922"/>
      <c r="C81" s="1212"/>
      <c r="D81" s="1212"/>
      <c r="E81" s="1212"/>
      <c r="F81" s="1212"/>
      <c r="G81" s="1212"/>
      <c r="H81" s="1212"/>
      <c r="I81" s="1212"/>
      <c r="J81" s="1212"/>
      <c r="K81" s="1212"/>
    </row>
    <row r="82" spans="1:11">
      <c r="A82" s="922"/>
      <c r="B82" s="922"/>
      <c r="C82" s="1318" t="s">
        <v>847</v>
      </c>
      <c r="D82" s="1318"/>
      <c r="E82" s="1318"/>
      <c r="F82" s="1318"/>
      <c r="G82" s="1318"/>
      <c r="H82" s="1318"/>
      <c r="I82" s="1318"/>
      <c r="J82" s="1318"/>
      <c r="K82" s="1318"/>
    </row>
    <row r="83" spans="1:11">
      <c r="A83" s="922"/>
      <c r="B83" s="922"/>
      <c r="C83" s="1318"/>
      <c r="D83" s="1318"/>
      <c r="E83" s="1318"/>
      <c r="F83" s="1318"/>
      <c r="G83" s="1318"/>
      <c r="H83" s="1318"/>
      <c r="I83" s="1318"/>
      <c r="J83" s="1318"/>
      <c r="K83" s="1318"/>
    </row>
    <row r="84" spans="1:11">
      <c r="A84" s="922"/>
      <c r="B84" s="922"/>
      <c r="C84" s="1215"/>
      <c r="D84" s="1214"/>
      <c r="E84" s="1214"/>
      <c r="F84" s="1214"/>
      <c r="G84" s="1214"/>
      <c r="H84" s="1214"/>
      <c r="I84" s="1214"/>
      <c r="J84" s="1214"/>
      <c r="K84" s="1214"/>
    </row>
    <row r="85" spans="1:11">
      <c r="A85" s="922"/>
      <c r="B85" s="922"/>
      <c r="C85" s="1030"/>
      <c r="D85" s="1030"/>
      <c r="E85" s="1030"/>
      <c r="F85" s="1030"/>
      <c r="G85" s="1030"/>
      <c r="H85" s="1030"/>
      <c r="I85" s="1030"/>
      <c r="J85" s="1030"/>
      <c r="K85" s="1030"/>
    </row>
    <row r="86" spans="1:11" ht="15" customHeight="1">
      <c r="A86" s="913" t="s">
        <v>949</v>
      </c>
      <c r="B86" s="914" t="s">
        <v>895</v>
      </c>
      <c r="C86" s="914"/>
      <c r="D86" s="914"/>
      <c r="E86" s="914"/>
      <c r="F86" s="914"/>
      <c r="G86" s="914"/>
      <c r="H86" s="914"/>
      <c r="I86" s="914"/>
      <c r="J86" s="914"/>
      <c r="K86" s="914"/>
    </row>
    <row r="87" spans="1:11" ht="18" customHeight="1">
      <c r="A87" s="924"/>
      <c r="B87" s="1216"/>
      <c r="C87" s="1216"/>
      <c r="D87" s="1216"/>
      <c r="E87" s="1216"/>
      <c r="F87" s="1216"/>
      <c r="G87" s="1216"/>
      <c r="H87" s="1216"/>
      <c r="I87" s="1216"/>
      <c r="J87" s="1216"/>
      <c r="K87" s="1216"/>
    </row>
    <row r="88" spans="1:11" ht="15" customHeight="1">
      <c r="A88" s="924"/>
      <c r="B88" s="913">
        <v>3.1</v>
      </c>
      <c r="C88" s="1319" t="s">
        <v>1040</v>
      </c>
      <c r="D88" s="1319"/>
      <c r="E88" s="1319"/>
      <c r="F88" s="1319"/>
      <c r="G88" s="1319"/>
      <c r="H88" s="1319"/>
      <c r="I88" s="1319"/>
      <c r="J88" s="1319"/>
      <c r="K88" s="1319"/>
    </row>
    <row r="89" spans="1:11" ht="15" customHeight="1">
      <c r="A89" s="924"/>
      <c r="B89" s="913"/>
      <c r="C89" s="1319"/>
      <c r="D89" s="1319"/>
      <c r="E89" s="1319"/>
      <c r="F89" s="1319"/>
      <c r="G89" s="1319"/>
      <c r="H89" s="1319"/>
      <c r="I89" s="1319"/>
      <c r="J89" s="1319"/>
      <c r="K89" s="1319"/>
    </row>
    <row r="90" spans="1:11" ht="15" customHeight="1">
      <c r="A90" s="924"/>
      <c r="B90" s="913"/>
      <c r="C90" s="1319"/>
      <c r="D90" s="1319"/>
      <c r="E90" s="1319"/>
      <c r="F90" s="1319"/>
      <c r="G90" s="1319"/>
      <c r="H90" s="1319"/>
      <c r="I90" s="1319"/>
      <c r="J90" s="1319"/>
      <c r="K90" s="1319"/>
    </row>
    <row r="91" spans="1:11" ht="15" customHeight="1">
      <c r="A91" s="924"/>
      <c r="B91" s="913"/>
      <c r="C91" s="1217"/>
      <c r="D91" s="1217"/>
      <c r="E91" s="1217"/>
      <c r="F91" s="1217"/>
      <c r="G91" s="1217"/>
      <c r="H91" s="1217"/>
      <c r="I91" s="1217"/>
      <c r="J91" s="1217"/>
      <c r="K91" s="1217"/>
    </row>
    <row r="92" spans="1:11" ht="15" customHeight="1">
      <c r="A92" s="924"/>
      <c r="B92" s="913">
        <f>+B88+0.1</f>
        <v>3.2</v>
      </c>
      <c r="C92" s="1329" t="s">
        <v>907</v>
      </c>
      <c r="D92" s="1329"/>
      <c r="E92" s="1329"/>
      <c r="F92" s="1329"/>
      <c r="G92" s="1329"/>
      <c r="H92" s="1329"/>
      <c r="I92" s="1329"/>
      <c r="J92" s="1329"/>
      <c r="K92" s="1329"/>
    </row>
    <row r="93" spans="1:11" ht="21" customHeight="1">
      <c r="A93" s="924"/>
      <c r="B93" s="913"/>
      <c r="C93" s="1329"/>
      <c r="D93" s="1329"/>
      <c r="E93" s="1329"/>
      <c r="F93" s="1329"/>
      <c r="G93" s="1329"/>
      <c r="H93" s="1329"/>
      <c r="I93" s="1329"/>
      <c r="J93" s="1329"/>
      <c r="K93" s="1329"/>
    </row>
    <row r="94" spans="1:11" ht="15" customHeight="1">
      <c r="A94" s="924"/>
      <c r="B94" s="913"/>
      <c r="C94" s="1319" t="s">
        <v>1041</v>
      </c>
      <c r="D94" s="1319"/>
      <c r="E94" s="1319"/>
      <c r="F94" s="1319"/>
      <c r="G94" s="1319"/>
      <c r="H94" s="1319"/>
      <c r="I94" s="1319"/>
      <c r="J94" s="1319"/>
      <c r="K94" s="1319"/>
    </row>
    <row r="95" spans="1:11" ht="15" customHeight="1">
      <c r="A95" s="924"/>
      <c r="B95" s="913"/>
      <c r="C95" s="1319"/>
      <c r="D95" s="1319"/>
      <c r="E95" s="1319"/>
      <c r="F95" s="1319"/>
      <c r="G95" s="1319"/>
      <c r="H95" s="1319"/>
      <c r="I95" s="1319"/>
      <c r="J95" s="1319"/>
      <c r="K95" s="1319"/>
    </row>
    <row r="96" spans="1:11" ht="27" customHeight="1">
      <c r="A96" s="924"/>
      <c r="B96" s="913"/>
      <c r="C96" s="1319"/>
      <c r="D96" s="1319"/>
      <c r="E96" s="1319"/>
      <c r="F96" s="1319"/>
      <c r="G96" s="1319"/>
      <c r="H96" s="1319"/>
      <c r="I96" s="1319"/>
      <c r="J96" s="1319"/>
      <c r="K96" s="1319"/>
    </row>
    <row r="97" spans="1:11" ht="15" customHeight="1">
      <c r="A97" s="924"/>
      <c r="B97" s="913"/>
      <c r="C97" s="1319"/>
      <c r="D97" s="1319"/>
      <c r="E97" s="1319"/>
      <c r="F97" s="1319"/>
      <c r="G97" s="1319"/>
      <c r="H97" s="1319"/>
      <c r="I97" s="1319"/>
      <c r="J97" s="1319"/>
      <c r="K97" s="1319"/>
    </row>
    <row r="98" spans="1:11" ht="15" customHeight="1">
      <c r="A98" s="913" t="s">
        <v>948</v>
      </c>
      <c r="B98" s="914" t="s">
        <v>896</v>
      </c>
      <c r="C98" s="914"/>
      <c r="D98" s="914"/>
      <c r="E98" s="914"/>
      <c r="F98" s="914"/>
      <c r="G98" s="914"/>
      <c r="H98" s="914"/>
      <c r="I98" s="914"/>
      <c r="J98" s="914"/>
      <c r="K98" s="914"/>
    </row>
    <row r="99" spans="1:11" ht="15" customHeight="1">
      <c r="A99" s="924"/>
      <c r="B99" s="913"/>
      <c r="C99" s="1211"/>
      <c r="D99" s="1211"/>
      <c r="E99" s="1211"/>
      <c r="F99" s="1211"/>
      <c r="G99" s="1211"/>
      <c r="H99" s="1211"/>
      <c r="I99" s="1211"/>
      <c r="J99" s="1211"/>
      <c r="K99" s="1211"/>
    </row>
    <row r="100" spans="1:11" ht="15" customHeight="1">
      <c r="A100" s="924"/>
      <c r="B100" s="913"/>
      <c r="C100" s="1320" t="s">
        <v>1042</v>
      </c>
      <c r="D100" s="1320"/>
      <c r="E100" s="1320"/>
      <c r="F100" s="1320"/>
      <c r="G100" s="1320"/>
      <c r="H100" s="1320"/>
      <c r="I100" s="1320"/>
      <c r="J100" s="1320"/>
      <c r="K100" s="1320"/>
    </row>
    <row r="101" spans="1:11" ht="15" customHeight="1">
      <c r="A101" s="924"/>
      <c r="B101" s="913"/>
      <c r="C101" s="1320"/>
      <c r="D101" s="1320"/>
      <c r="E101" s="1320"/>
      <c r="F101" s="1320"/>
      <c r="G101" s="1320"/>
      <c r="H101" s="1320"/>
      <c r="I101" s="1320"/>
      <c r="J101" s="1320"/>
      <c r="K101" s="1320"/>
    </row>
    <row r="102" spans="1:11" ht="15" customHeight="1">
      <c r="A102" s="924"/>
      <c r="B102" s="913"/>
      <c r="C102" s="1320"/>
      <c r="D102" s="1320"/>
      <c r="E102" s="1320"/>
      <c r="F102" s="1320"/>
      <c r="G102" s="1320"/>
      <c r="H102" s="1320"/>
      <c r="I102" s="1320"/>
      <c r="J102" s="1320"/>
      <c r="K102" s="1320"/>
    </row>
    <row r="103" spans="1:11" ht="15" customHeight="1">
      <c r="A103" s="924"/>
      <c r="B103" s="913"/>
      <c r="C103" s="1320"/>
      <c r="D103" s="1320"/>
      <c r="E103" s="1320"/>
      <c r="F103" s="1320"/>
      <c r="G103" s="1320"/>
      <c r="H103" s="1320"/>
      <c r="I103" s="1320"/>
      <c r="J103" s="1320"/>
      <c r="K103" s="1320"/>
    </row>
    <row r="104" spans="1:11" ht="15" customHeight="1">
      <c r="A104" s="924"/>
      <c r="B104" s="913"/>
      <c r="C104" s="1320"/>
      <c r="D104" s="1320"/>
      <c r="E104" s="1320"/>
      <c r="F104" s="1320"/>
      <c r="G104" s="1320"/>
      <c r="H104" s="1320"/>
      <c r="I104" s="1320"/>
      <c r="J104" s="1320"/>
      <c r="K104" s="1320"/>
    </row>
    <row r="105" spans="1:11" ht="10.199999999999999" customHeight="1">
      <c r="A105" s="924"/>
      <c r="B105" s="913"/>
      <c r="C105" s="1320"/>
      <c r="D105" s="1320"/>
      <c r="E105" s="1320"/>
      <c r="F105" s="1320"/>
      <c r="G105" s="1320"/>
      <c r="H105" s="1320"/>
      <c r="I105" s="1320"/>
      <c r="J105" s="1320"/>
      <c r="K105" s="1320"/>
    </row>
    <row r="106" spans="1:11" ht="15" hidden="1" customHeight="1">
      <c r="A106" s="924"/>
      <c r="B106" s="913"/>
      <c r="C106" s="1320"/>
      <c r="D106" s="1320"/>
      <c r="E106" s="1320"/>
      <c r="F106" s="1320"/>
      <c r="G106" s="1320"/>
      <c r="H106" s="1320"/>
      <c r="I106" s="1320"/>
      <c r="J106" s="1320"/>
      <c r="K106" s="1320"/>
    </row>
    <row r="107" spans="1:11" ht="15" customHeight="1">
      <c r="A107" s="924"/>
      <c r="B107" s="913"/>
      <c r="C107" s="1150"/>
      <c r="D107" s="1150"/>
      <c r="E107" s="1150"/>
      <c r="F107" s="1150"/>
      <c r="G107" s="1150"/>
      <c r="H107" s="1150"/>
      <c r="I107" s="1150"/>
      <c r="J107" s="1150"/>
      <c r="K107" s="1150"/>
    </row>
    <row r="108" spans="1:11" ht="15" customHeight="1">
      <c r="A108" s="913" t="s">
        <v>947</v>
      </c>
      <c r="B108" s="914" t="s">
        <v>897</v>
      </c>
      <c r="C108" s="1211"/>
      <c r="D108" s="1211"/>
      <c r="E108" s="1211"/>
      <c r="F108" s="1211"/>
      <c r="G108" s="1211"/>
      <c r="H108" s="1211"/>
      <c r="I108" s="1211"/>
      <c r="J108" s="1211"/>
      <c r="K108" s="1211"/>
    </row>
    <row r="109" spans="1:11" ht="15" customHeight="1">
      <c r="A109" s="924"/>
      <c r="B109" s="913"/>
      <c r="C109" s="1211"/>
      <c r="D109" s="1211"/>
      <c r="E109" s="1211"/>
      <c r="F109" s="1211"/>
      <c r="G109" s="1211"/>
      <c r="H109" s="1211"/>
      <c r="I109" s="1211"/>
      <c r="J109" s="1211"/>
      <c r="K109" s="1211"/>
    </row>
    <row r="110" spans="1:11" ht="15" customHeight="1">
      <c r="A110" s="924"/>
      <c r="B110" s="913"/>
      <c r="C110" s="1317" t="s">
        <v>1043</v>
      </c>
      <c r="D110" s="1318"/>
      <c r="E110" s="1318"/>
      <c r="F110" s="1318"/>
      <c r="G110" s="1318"/>
      <c r="H110" s="1318"/>
      <c r="I110" s="1318"/>
      <c r="J110" s="1318"/>
      <c r="K110" s="1318"/>
    </row>
    <row r="111" spans="1:11" ht="15" customHeight="1">
      <c r="A111" s="924"/>
      <c r="B111" s="913"/>
      <c r="C111" s="1318"/>
      <c r="D111" s="1318"/>
      <c r="E111" s="1318"/>
      <c r="F111" s="1318"/>
      <c r="G111" s="1318"/>
      <c r="H111" s="1318"/>
      <c r="I111" s="1318"/>
      <c r="J111" s="1318"/>
      <c r="K111" s="1318"/>
    </row>
    <row r="112" spans="1:11" ht="15" customHeight="1">
      <c r="A112" s="924"/>
      <c r="B112" s="913"/>
      <c r="C112" s="1211"/>
      <c r="D112" s="1211"/>
      <c r="E112" s="1211"/>
      <c r="F112" s="1211"/>
      <c r="G112" s="1211"/>
      <c r="H112" s="1211"/>
      <c r="I112" s="1211"/>
      <c r="J112" s="1211"/>
      <c r="K112" s="1211"/>
    </row>
    <row r="114" spans="1:34">
      <c r="I114" s="592" t="s">
        <v>733</v>
      </c>
      <c r="J114" s="593"/>
      <c r="K114" s="592" t="s">
        <v>734</v>
      </c>
    </row>
    <row r="115" spans="1:34">
      <c r="I115" s="1136" t="s">
        <v>875</v>
      </c>
      <c r="J115" s="593"/>
      <c r="K115" s="521" t="s">
        <v>735</v>
      </c>
    </row>
    <row r="116" spans="1:34">
      <c r="I116" s="523">
        <v>2021</v>
      </c>
      <c r="J116" s="595">
        <v>43281</v>
      </c>
      <c r="K116" s="523">
        <v>2021</v>
      </c>
    </row>
    <row r="117" spans="1:34">
      <c r="H117" s="1029"/>
      <c r="I117" s="1328" t="s">
        <v>748</v>
      </c>
      <c r="J117" s="1328"/>
      <c r="K117" s="1328"/>
    </row>
    <row r="118" spans="1:34">
      <c r="A118" s="1031" t="s">
        <v>946</v>
      </c>
      <c r="B118" s="1032" t="s">
        <v>794</v>
      </c>
    </row>
    <row r="120" spans="1:34">
      <c r="B120" s="1033" t="s">
        <v>795</v>
      </c>
      <c r="H120" s="1219">
        <f>A125</f>
        <v>6.1</v>
      </c>
      <c r="I120" s="659">
        <f>'DDF TB'!C2-'DDF TB'!D2</f>
        <v>11671.636869999998</v>
      </c>
      <c r="K120" s="608">
        <v>5100.49233</v>
      </c>
    </row>
    <row r="121" spans="1:34">
      <c r="B121" s="1033" t="s">
        <v>796</v>
      </c>
      <c r="H121" s="1219">
        <v>6.2</v>
      </c>
      <c r="I121" s="659">
        <f>SUM('DDF TB'!C3:C12)-SUM('DDF TB'!D2:D12)</f>
        <v>711958.74804999994</v>
      </c>
      <c r="K121" s="608">
        <v>2171805.5</v>
      </c>
    </row>
    <row r="122" spans="1:34" ht="14.4" thickBot="1">
      <c r="B122" s="1033"/>
      <c r="H122" s="1034"/>
      <c r="I122" s="1035">
        <f>SUM(I120:I121)</f>
        <v>723630.38491999998</v>
      </c>
      <c r="J122" s="1036"/>
      <c r="K122" s="1037">
        <f>SUM(K120:K121)</f>
        <v>2176905.9923299998</v>
      </c>
      <c r="Y122" s="601">
        <v>2735839</v>
      </c>
    </row>
    <row r="123" spans="1:34" ht="14.4" thickTop="1">
      <c r="Y123" s="1234">
        <f>Y122-I122</f>
        <v>2012208.6150799999</v>
      </c>
    </row>
    <row r="125" spans="1:34">
      <c r="A125" s="951">
        <v>6.1</v>
      </c>
      <c r="B125" s="601" t="s">
        <v>903</v>
      </c>
    </row>
    <row r="127" spans="1:34" ht="15" customHeight="1">
      <c r="A127" s="951">
        <f>A125+0.1</f>
        <v>6.1999999999999993</v>
      </c>
      <c r="B127" s="1330" t="s">
        <v>1036</v>
      </c>
      <c r="C127" s="1330"/>
      <c r="D127" s="1330"/>
      <c r="E127" s="1330"/>
      <c r="F127" s="1330"/>
      <c r="G127" s="1330"/>
      <c r="H127" s="1330"/>
      <c r="I127" s="1330"/>
      <c r="J127" s="1330"/>
      <c r="K127" s="1330"/>
      <c r="Y127" s="1327" t="s">
        <v>887</v>
      </c>
      <c r="Z127" s="1327"/>
      <c r="AA127" s="1327"/>
      <c r="AB127" s="1327"/>
      <c r="AC127" s="1327"/>
      <c r="AD127" s="1327"/>
      <c r="AE127" s="1327"/>
      <c r="AF127" s="1327"/>
      <c r="AG127" s="1327"/>
      <c r="AH127" s="1327"/>
    </row>
    <row r="128" spans="1:34">
      <c r="B128" s="1330"/>
      <c r="C128" s="1330"/>
      <c r="D128" s="1330"/>
      <c r="E128" s="1330"/>
      <c r="F128" s="1330"/>
      <c r="G128" s="1330"/>
      <c r="H128" s="1330"/>
      <c r="I128" s="1330"/>
      <c r="J128" s="1330"/>
      <c r="K128" s="1330"/>
    </row>
  </sheetData>
  <mergeCells count="30">
    <mergeCell ref="Y127:AH127"/>
    <mergeCell ref="C100:K106"/>
    <mergeCell ref="C110:K111"/>
    <mergeCell ref="C72:K73"/>
    <mergeCell ref="I117:K117"/>
    <mergeCell ref="C92:K93"/>
    <mergeCell ref="C94:K96"/>
    <mergeCell ref="C97:K97"/>
    <mergeCell ref="B127:K128"/>
    <mergeCell ref="C68:K70"/>
    <mergeCell ref="C77:K78"/>
    <mergeCell ref="C82:K83"/>
    <mergeCell ref="C88:K90"/>
    <mergeCell ref="M15:T18"/>
    <mergeCell ref="C28:K29"/>
    <mergeCell ref="C31:K32"/>
    <mergeCell ref="C15:K18"/>
    <mergeCell ref="C20:K23"/>
    <mergeCell ref="C61:K66"/>
    <mergeCell ref="C57:K59"/>
    <mergeCell ref="C51:K55"/>
    <mergeCell ref="C39:K40"/>
    <mergeCell ref="D42:K43"/>
    <mergeCell ref="D45:K46"/>
    <mergeCell ref="D48:K49"/>
    <mergeCell ref="A1:K1"/>
    <mergeCell ref="A2:K2"/>
    <mergeCell ref="A3:K3"/>
    <mergeCell ref="C8:K13"/>
    <mergeCell ref="C25:K26"/>
  </mergeCells>
  <pageMargins left="0.75" right="0.25" top="0.75" bottom="0" header="0.25" footer="0"/>
  <pageSetup paperSize="9" scale="67" firstPageNumber="6" fitToHeight="0" orientation="portrait" useFirstPageNumber="1" r:id="rId1"/>
  <headerFooter>
    <oddHeader>&amp;C&amp;"Arial Black,Regular"&amp;P</oddHeader>
  </headerFooter>
  <rowBreaks count="1" manualBreakCount="1">
    <brk id="66" max="2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R76"/>
  <sheetViews>
    <sheetView showGridLines="0" view="pageBreakPreview" topLeftCell="A52" zoomScaleSheetLayoutView="100" workbookViewId="0">
      <selection activeCell="K71" sqref="K71"/>
    </sheetView>
  </sheetViews>
  <sheetFormatPr defaultColWidth="9.109375" defaultRowHeight="13.2"/>
  <cols>
    <col min="1" max="1" width="5.44140625" style="165" customWidth="1"/>
    <col min="2" max="2" width="12.88671875" style="165" customWidth="1"/>
    <col min="3" max="3" width="20.44140625" style="165" customWidth="1"/>
    <col min="4" max="6" width="10.44140625" style="165" customWidth="1"/>
    <col min="7" max="7" width="10.109375" style="165" customWidth="1"/>
    <col min="8" max="8" width="10" style="165" customWidth="1"/>
    <col min="9" max="9" width="8.44140625" style="165" customWidth="1"/>
    <col min="10" max="10" width="12.44140625" style="165" customWidth="1"/>
    <col min="11" max="11" width="11.44140625" style="165" customWidth="1"/>
    <col min="12" max="12" width="0.88671875" style="165" customWidth="1"/>
    <col min="13" max="13" width="11.88671875" style="165" customWidth="1"/>
    <col min="14" max="14" width="9.109375" style="165"/>
    <col min="15" max="15" width="11.109375" style="165" bestFit="1" customWidth="1"/>
    <col min="16" max="16" width="7.44140625" style="165" customWidth="1"/>
    <col min="17" max="17" width="11.44140625" style="165" bestFit="1" customWidth="1"/>
    <col min="18" max="18" width="14" style="165" bestFit="1" customWidth="1"/>
    <col min="19" max="23" width="13.88671875" style="165" bestFit="1" customWidth="1"/>
    <col min="24" max="24" width="7.44140625" style="165" customWidth="1"/>
    <col min="25" max="16384" width="9.109375" style="165"/>
  </cols>
  <sheetData>
    <row r="1" spans="1:15">
      <c r="A1" s="168"/>
      <c r="B1" s="169"/>
      <c r="C1" s="170"/>
      <c r="D1" s="6"/>
      <c r="E1" s="6"/>
      <c r="F1" s="6"/>
      <c r="G1" s="6"/>
      <c r="I1" s="5"/>
      <c r="J1" s="312"/>
      <c r="K1" s="171">
        <v>2018</v>
      </c>
      <c r="L1" s="171"/>
      <c r="M1" s="313">
        <v>2017</v>
      </c>
    </row>
    <row r="2" spans="1:15">
      <c r="C2" s="6"/>
      <c r="D2" s="6"/>
      <c r="E2" s="6"/>
      <c r="F2" s="6"/>
      <c r="G2" s="6"/>
      <c r="I2" s="304"/>
      <c r="J2" s="172" t="s">
        <v>255</v>
      </c>
      <c r="K2" s="1292" t="s">
        <v>278</v>
      </c>
      <c r="L2" s="1293"/>
      <c r="M2" s="1293"/>
    </row>
    <row r="3" spans="1:15">
      <c r="A3" s="335">
        <v>6</v>
      </c>
      <c r="B3" s="5" t="s">
        <v>343</v>
      </c>
      <c r="C3" s="6"/>
      <c r="D3" s="6"/>
      <c r="E3" s="6"/>
      <c r="F3" s="6"/>
      <c r="G3" s="6"/>
      <c r="I3" s="304"/>
      <c r="J3" s="172"/>
      <c r="K3" s="305"/>
      <c r="L3" s="304"/>
      <c r="M3" s="304"/>
    </row>
    <row r="4" spans="1:15" ht="8.1" customHeight="1">
      <c r="A4" s="166"/>
      <c r="B4" s="5"/>
      <c r="C4" s="6"/>
      <c r="D4" s="6"/>
      <c r="E4" s="6"/>
      <c r="F4" s="6"/>
      <c r="G4" s="6"/>
      <c r="I4" s="304"/>
      <c r="J4" s="304"/>
      <c r="K4" s="3"/>
      <c r="L4" s="3"/>
      <c r="M4" s="173"/>
    </row>
    <row r="5" spans="1:15">
      <c r="A5" s="166">
        <v>6.1</v>
      </c>
      <c r="B5" s="356" t="s">
        <v>405</v>
      </c>
      <c r="C5" s="177"/>
      <c r="D5" s="177"/>
      <c r="E5" s="177"/>
      <c r="F5" s="177"/>
      <c r="G5" s="177"/>
      <c r="I5" s="9"/>
      <c r="J5" s="284"/>
      <c r="K5" s="281"/>
      <c r="L5" s="178"/>
      <c r="M5" s="179"/>
      <c r="N5" s="314"/>
      <c r="O5" s="181"/>
    </row>
    <row r="6" spans="1:15">
      <c r="A6" s="166"/>
      <c r="B6" s="315" t="s">
        <v>262</v>
      </c>
      <c r="C6" s="177"/>
      <c r="D6" s="177"/>
      <c r="E6" s="177"/>
      <c r="F6" s="177"/>
      <c r="G6" s="177"/>
      <c r="I6" s="9"/>
      <c r="J6" s="20" t="s">
        <v>495</v>
      </c>
      <c r="K6" s="281">
        <f>Lead!$K$22</f>
        <v>0</v>
      </c>
      <c r="L6" s="178"/>
      <c r="M6" s="179">
        <v>800000</v>
      </c>
      <c r="N6" s="314"/>
      <c r="O6" s="181"/>
    </row>
    <row r="7" spans="1:15">
      <c r="A7" s="180"/>
      <c r="B7" s="315" t="s">
        <v>347</v>
      </c>
      <c r="C7" s="177"/>
      <c r="D7" s="177"/>
      <c r="E7" s="177"/>
      <c r="F7" s="177"/>
      <c r="G7" s="177"/>
      <c r="I7" s="9"/>
      <c r="J7" s="20" t="s">
        <v>493</v>
      </c>
      <c r="K7" s="182">
        <f>Lead!$K$20</f>
        <v>0</v>
      </c>
      <c r="L7" s="178"/>
      <c r="M7" s="179">
        <v>48644</v>
      </c>
      <c r="N7" s="314" t="e">
        <f>K7/$K$18</f>
        <v>#DIV/0!</v>
      </c>
      <c r="O7" s="181"/>
    </row>
    <row r="8" spans="1:15">
      <c r="A8" s="166"/>
      <c r="B8" s="5"/>
      <c r="C8" s="6"/>
      <c r="D8" s="6"/>
      <c r="E8" s="6"/>
      <c r="F8" s="6"/>
      <c r="G8" s="6"/>
      <c r="H8" s="13"/>
      <c r="I8" s="13"/>
      <c r="K8" s="283">
        <f>SUM(K6:K7)</f>
        <v>0</v>
      </c>
      <c r="L8" s="31"/>
      <c r="M8" s="183">
        <f>SUM(M6:M7)</f>
        <v>848644</v>
      </c>
    </row>
    <row r="9" spans="1:15">
      <c r="A9" s="166">
        <v>6.2</v>
      </c>
      <c r="B9" s="158" t="s">
        <v>344</v>
      </c>
      <c r="C9" s="6"/>
      <c r="D9" s="6"/>
      <c r="E9" s="6"/>
      <c r="F9" s="6"/>
      <c r="G9" s="6"/>
      <c r="I9" s="9"/>
      <c r="J9" s="9"/>
      <c r="K9" s="174"/>
      <c r="L9" s="31"/>
      <c r="M9" s="175"/>
      <c r="N9" s="314"/>
    </row>
    <row r="10" spans="1:15">
      <c r="A10" s="166"/>
      <c r="B10" s="176" t="s">
        <v>345</v>
      </c>
      <c r="C10" s="177"/>
      <c r="D10" s="6"/>
      <c r="E10" s="6"/>
      <c r="F10" s="6"/>
      <c r="G10" s="6"/>
      <c r="I10" s="11"/>
      <c r="J10" s="284" t="s">
        <v>494</v>
      </c>
      <c r="K10" s="281">
        <f>Lead!$K$14</f>
        <v>0</v>
      </c>
      <c r="L10" s="178"/>
      <c r="M10" s="179">
        <v>0</v>
      </c>
      <c r="N10" s="314" t="e">
        <f>K10/$K$18</f>
        <v>#DIV/0!</v>
      </c>
    </row>
    <row r="11" spans="1:15">
      <c r="A11" s="180"/>
      <c r="B11" s="315" t="s">
        <v>346</v>
      </c>
      <c r="C11" s="177"/>
      <c r="D11" s="177"/>
      <c r="E11" s="177"/>
      <c r="F11" s="177"/>
      <c r="G11" s="177"/>
      <c r="I11" s="9"/>
      <c r="J11" s="284" t="s">
        <v>512</v>
      </c>
      <c r="K11" s="281">
        <v>0</v>
      </c>
      <c r="L11" s="178"/>
      <c r="M11" s="179">
        <v>0</v>
      </c>
      <c r="N11" s="314" t="e">
        <f>K11/$K$18</f>
        <v>#DIV/0!</v>
      </c>
      <c r="O11" s="181"/>
    </row>
    <row r="12" spans="1:15">
      <c r="A12" s="180"/>
      <c r="B12" s="315"/>
      <c r="C12" s="177"/>
      <c r="D12" s="177"/>
      <c r="E12" s="177"/>
      <c r="F12" s="177"/>
      <c r="G12" s="177"/>
      <c r="I12" s="9"/>
      <c r="J12" s="284"/>
      <c r="K12" s="395">
        <f>SUM(K10:K11)</f>
        <v>0</v>
      </c>
      <c r="L12" s="178"/>
      <c r="M12" s="395">
        <f>SUM(M10:M11)</f>
        <v>0</v>
      </c>
      <c r="N12" s="314"/>
      <c r="O12" s="181"/>
    </row>
    <row r="13" spans="1:15">
      <c r="A13" s="166">
        <v>6.3</v>
      </c>
      <c r="B13" s="158" t="s">
        <v>348</v>
      </c>
      <c r="C13" s="6"/>
      <c r="D13" s="6"/>
      <c r="E13" s="6"/>
      <c r="F13" s="6"/>
      <c r="G13" s="6"/>
      <c r="I13" s="9"/>
      <c r="J13" s="9"/>
      <c r="K13" s="31"/>
      <c r="L13" s="31"/>
      <c r="M13" s="175"/>
    </row>
    <row r="14" spans="1:15">
      <c r="A14" s="166"/>
      <c r="B14" s="176" t="s">
        <v>349</v>
      </c>
      <c r="C14" s="177"/>
      <c r="D14" s="6"/>
      <c r="E14" s="6"/>
      <c r="F14" s="6"/>
      <c r="G14" s="6"/>
      <c r="I14" s="9"/>
      <c r="J14" s="284" t="s">
        <v>508</v>
      </c>
      <c r="K14" s="281">
        <f>Lead!$K$18</f>
        <v>0</v>
      </c>
      <c r="L14" s="178"/>
      <c r="M14" s="179">
        <v>0</v>
      </c>
      <c r="N14" s="314" t="e">
        <f>K14/$K$18</f>
        <v>#DIV/0!</v>
      </c>
    </row>
    <row r="15" spans="1:15" hidden="1">
      <c r="A15" s="166"/>
      <c r="B15" s="176"/>
      <c r="C15" s="177"/>
      <c r="D15" s="6"/>
      <c r="E15" s="6"/>
      <c r="F15" s="6"/>
      <c r="G15" s="6"/>
      <c r="I15" s="9"/>
      <c r="J15" s="9"/>
      <c r="K15" s="182"/>
      <c r="L15" s="178"/>
      <c r="M15" s="179"/>
      <c r="N15" s="314"/>
    </row>
    <row r="16" spans="1:15" hidden="1">
      <c r="A16" s="166"/>
      <c r="B16" s="176"/>
      <c r="C16" s="177"/>
      <c r="D16" s="6"/>
      <c r="E16" s="6"/>
      <c r="F16" s="6"/>
      <c r="G16" s="6"/>
      <c r="I16" s="9"/>
      <c r="J16" s="9"/>
      <c r="K16" s="282">
        <f>SUM(K14:K15)</f>
        <v>0</v>
      </c>
      <c r="L16" s="178"/>
      <c r="M16" s="184">
        <f>SUM(M14:M15)</f>
        <v>0</v>
      </c>
      <c r="N16" s="314"/>
    </row>
    <row r="17" spans="1:18" ht="9.9" customHeight="1">
      <c r="A17" s="166"/>
      <c r="B17" s="176"/>
      <c r="C17" s="177"/>
      <c r="D17" s="6"/>
      <c r="E17" s="6"/>
      <c r="F17" s="6"/>
      <c r="G17" s="6"/>
      <c r="I17" s="9"/>
      <c r="J17" s="9"/>
      <c r="K17" s="185"/>
      <c r="L17" s="178"/>
      <c r="M17" s="179"/>
      <c r="N17" s="314"/>
    </row>
    <row r="18" spans="1:18" s="379" customFormat="1" ht="21" customHeight="1" thickBot="1">
      <c r="A18" s="377"/>
      <c r="B18" s="362"/>
      <c r="C18" s="378"/>
      <c r="D18" s="362"/>
      <c r="E18" s="362"/>
      <c r="F18" s="362"/>
      <c r="G18" s="362"/>
      <c r="H18" s="362"/>
      <c r="I18" s="362"/>
      <c r="K18" s="375">
        <f>K16+K8+K12</f>
        <v>0</v>
      </c>
      <c r="L18" s="200"/>
      <c r="M18" s="375">
        <f>M16+M8+M12</f>
        <v>848644</v>
      </c>
    </row>
    <row r="19" spans="1:18" ht="13.8" thickTop="1">
      <c r="A19" s="186" t="str">
        <f>$J$6</f>
        <v>6.1.1</v>
      </c>
      <c r="B19" s="187" t="s">
        <v>513</v>
      </c>
    </row>
    <row r="20" spans="1:18" ht="8.1" customHeight="1"/>
    <row r="21" spans="1:18" ht="39.6">
      <c r="B21" s="1359" t="s">
        <v>514</v>
      </c>
      <c r="C21" s="1360"/>
      <c r="D21" s="389" t="s">
        <v>515</v>
      </c>
      <c r="E21" s="198" t="s">
        <v>350</v>
      </c>
      <c r="F21" s="198" t="s">
        <v>516</v>
      </c>
      <c r="G21" s="1331" t="s">
        <v>352</v>
      </c>
      <c r="H21" s="1331"/>
      <c r="I21" s="1331" t="s">
        <v>519</v>
      </c>
      <c r="J21" s="1331"/>
      <c r="K21" s="1331" t="s">
        <v>520</v>
      </c>
      <c r="L21" s="1331"/>
      <c r="M21" s="1331"/>
    </row>
    <row r="22" spans="1:18">
      <c r="D22" s="1338" t="s">
        <v>517</v>
      </c>
      <c r="E22" s="1338"/>
      <c r="F22" s="1338"/>
      <c r="G22" s="1338"/>
      <c r="H22" s="1338"/>
      <c r="I22" s="390"/>
      <c r="J22" s="390"/>
    </row>
    <row r="23" spans="1:18" s="189" customFormat="1" ht="6" customHeight="1">
      <c r="B23" s="316"/>
      <c r="C23" s="317"/>
      <c r="D23" s="386"/>
      <c r="E23" s="386"/>
      <c r="F23" s="386"/>
      <c r="G23" s="386"/>
      <c r="H23" s="386"/>
      <c r="I23" s="386"/>
      <c r="J23" s="386"/>
      <c r="K23" s="387"/>
      <c r="L23" s="387"/>
      <c r="M23" s="388"/>
    </row>
    <row r="24" spans="1:18">
      <c r="B24" s="165" t="s">
        <v>518</v>
      </c>
      <c r="D24" s="392">
        <v>6.5000000000000002E-2</v>
      </c>
      <c r="E24" s="391">
        <v>42886</v>
      </c>
      <c r="F24" s="391">
        <v>42991</v>
      </c>
      <c r="G24" s="1361">
        <v>800000</v>
      </c>
      <c r="H24" s="1361"/>
      <c r="I24" s="1362">
        <f>G24/R27</f>
        <v>0.35109761853496008</v>
      </c>
      <c r="J24" s="1362"/>
      <c r="K24" s="1362" t="e">
        <f>G24/R28</f>
        <v>#REF!</v>
      </c>
      <c r="L24" s="1362"/>
      <c r="M24" s="1362"/>
    </row>
    <row r="25" spans="1:18" ht="6" customHeight="1">
      <c r="D25" s="392"/>
      <c r="E25" s="391"/>
      <c r="F25" s="391"/>
      <c r="G25" s="393"/>
      <c r="H25" s="393"/>
      <c r="I25" s="394"/>
      <c r="J25" s="394"/>
      <c r="K25" s="394"/>
      <c r="L25" s="394"/>
      <c r="M25" s="394"/>
    </row>
    <row r="26" spans="1:18" ht="20.100000000000001" customHeight="1" thickBot="1">
      <c r="B26" s="192" t="s">
        <v>365</v>
      </c>
      <c r="C26" s="319"/>
      <c r="D26" s="326"/>
      <c r="E26" s="318"/>
      <c r="F26" s="326"/>
      <c r="G26" s="1358">
        <f>SUM(G24:H24)</f>
        <v>800000</v>
      </c>
      <c r="H26" s="1358"/>
      <c r="I26" s="187"/>
      <c r="J26" s="187"/>
      <c r="K26" s="394"/>
      <c r="L26" s="394"/>
      <c r="M26" s="394"/>
    </row>
    <row r="27" spans="1:18" ht="20.100000000000001" customHeight="1" thickTop="1" thickBot="1">
      <c r="B27" s="327" t="s">
        <v>366</v>
      </c>
      <c r="C27" s="319"/>
      <c r="D27" s="326"/>
      <c r="E27" s="318"/>
      <c r="F27" s="326"/>
      <c r="G27" s="398"/>
      <c r="H27" s="399">
        <v>500000</v>
      </c>
      <c r="I27" s="187"/>
      <c r="J27" s="187"/>
      <c r="O27" s="165" t="s">
        <v>506</v>
      </c>
      <c r="R27" s="355">
        <f>BS!H22</f>
        <v>2278568.574</v>
      </c>
    </row>
    <row r="28" spans="1:18" ht="13.8" thickTop="1">
      <c r="I28" s="187"/>
      <c r="J28" s="187"/>
      <c r="O28" s="165" t="s">
        <v>507</v>
      </c>
      <c r="R28" s="355" t="e">
        <f>BS!#REF!</f>
        <v>#REF!</v>
      </c>
    </row>
    <row r="29" spans="1:18">
      <c r="A29" s="186" t="str">
        <f>J7</f>
        <v>6.1.2</v>
      </c>
      <c r="B29" s="187" t="s">
        <v>509</v>
      </c>
      <c r="C29" s="187"/>
      <c r="D29" s="187"/>
      <c r="E29" s="187"/>
      <c r="F29" s="187"/>
      <c r="G29" s="187"/>
      <c r="H29" s="187"/>
      <c r="I29" s="187"/>
      <c r="J29" s="187"/>
      <c r="K29" s="187"/>
      <c r="L29" s="187"/>
      <c r="M29" s="187"/>
    </row>
    <row r="30" spans="1:18" ht="8.1" customHeight="1"/>
    <row r="31" spans="1:18" ht="39.6">
      <c r="A31" s="188"/>
      <c r="B31" s="1332" t="s">
        <v>490</v>
      </c>
      <c r="C31" s="1333"/>
      <c r="D31" s="389" t="s">
        <v>515</v>
      </c>
      <c r="E31" s="198" t="s">
        <v>350</v>
      </c>
      <c r="F31" s="198" t="s">
        <v>516</v>
      </c>
      <c r="G31" s="389" t="s">
        <v>521</v>
      </c>
      <c r="H31" s="389" t="s">
        <v>522</v>
      </c>
      <c r="I31" s="1331" t="s">
        <v>519</v>
      </c>
      <c r="J31" s="1331"/>
      <c r="K31" s="1331" t="s">
        <v>520</v>
      </c>
      <c r="L31" s="1331"/>
      <c r="M31" s="1331"/>
    </row>
    <row r="32" spans="1:18">
      <c r="A32" s="189"/>
      <c r="B32" s="316"/>
      <c r="C32" s="317"/>
      <c r="D32" s="1335" t="s">
        <v>361</v>
      </c>
      <c r="E32" s="1335"/>
      <c r="F32" s="1335"/>
      <c r="G32" s="1335"/>
      <c r="H32" s="1335"/>
      <c r="I32" s="1335"/>
      <c r="J32" s="1335"/>
      <c r="K32" s="1336" t="s">
        <v>362</v>
      </c>
      <c r="L32" s="1336"/>
      <c r="M32" s="1337"/>
    </row>
    <row r="33" spans="1:13" ht="6" customHeight="1">
      <c r="A33" s="189"/>
      <c r="B33" s="316"/>
      <c r="C33" s="317"/>
      <c r="D33" s="386"/>
      <c r="E33" s="386"/>
      <c r="F33" s="386"/>
      <c r="G33" s="386"/>
      <c r="H33" s="386"/>
      <c r="I33" s="386"/>
      <c r="J33" s="386"/>
      <c r="K33" s="387"/>
      <c r="L33" s="387"/>
      <c r="M33" s="388"/>
    </row>
    <row r="34" spans="1:13">
      <c r="A34" s="162"/>
      <c r="B34" s="320" t="s">
        <v>523</v>
      </c>
      <c r="C34" s="191"/>
      <c r="D34" s="397">
        <v>7.9100000000000004E-2</v>
      </c>
      <c r="E34" s="396">
        <v>42867</v>
      </c>
      <c r="F34" s="396">
        <v>43046</v>
      </c>
      <c r="G34" s="321">
        <v>49990</v>
      </c>
      <c r="H34" s="321">
        <v>48644</v>
      </c>
      <c r="I34" s="1334">
        <f>H34/R27</f>
        <v>2.1348490695018249E-2</v>
      </c>
      <c r="J34" s="1334"/>
      <c r="K34" s="1334" t="e">
        <f>H34/R28</f>
        <v>#REF!</v>
      </c>
      <c r="L34" s="1334"/>
      <c r="M34" s="1334"/>
    </row>
    <row r="35" spans="1:13" s="162" customFormat="1" ht="6" customHeight="1">
      <c r="B35" s="320"/>
      <c r="C35" s="319"/>
      <c r="D35" s="321"/>
      <c r="E35" s="321"/>
      <c r="F35" s="321"/>
      <c r="G35" s="321"/>
      <c r="H35" s="321"/>
      <c r="I35" s="322"/>
      <c r="J35" s="322"/>
      <c r="K35" s="323"/>
      <c r="L35" s="324"/>
      <c r="M35" s="323"/>
    </row>
    <row r="36" spans="1:13" ht="20.100000000000001" customHeight="1" thickBot="1">
      <c r="A36" s="162"/>
      <c r="B36" s="192" t="s">
        <v>365</v>
      </c>
      <c r="C36" s="319"/>
      <c r="D36" s="326"/>
      <c r="E36" s="318"/>
      <c r="F36" s="326"/>
      <c r="G36" s="326"/>
      <c r="H36" s="193">
        <f>SUM(H34:H34)</f>
        <v>48644</v>
      </c>
      <c r="L36" s="325"/>
      <c r="M36" s="325"/>
    </row>
    <row r="37" spans="1:13" ht="20.100000000000001" customHeight="1" thickTop="1" thickBot="1">
      <c r="A37" s="162"/>
      <c r="B37" s="327" t="s">
        <v>366</v>
      </c>
      <c r="C37" s="319"/>
      <c r="D37" s="326"/>
      <c r="E37" s="318"/>
      <c r="F37" s="326"/>
      <c r="G37" s="326"/>
      <c r="H37" s="328">
        <v>0</v>
      </c>
      <c r="L37" s="325"/>
      <c r="M37" s="325"/>
    </row>
    <row r="38" spans="1:13" ht="13.8" thickTop="1"/>
    <row r="39" spans="1:13" s="187" customFormat="1">
      <c r="A39" s="186" t="str">
        <f>J10</f>
        <v>6.2.1</v>
      </c>
      <c r="B39" s="187" t="s">
        <v>485</v>
      </c>
    </row>
    <row r="40" spans="1:13" ht="8.1" customHeight="1"/>
    <row r="41" spans="1:13" s="162" customFormat="1" ht="12.75" customHeight="1">
      <c r="B41" s="1352" t="s">
        <v>491</v>
      </c>
      <c r="C41" s="1353"/>
      <c r="D41" s="1356" t="s">
        <v>351</v>
      </c>
      <c r="E41" s="1356"/>
      <c r="F41" s="1356"/>
      <c r="G41" s="1356"/>
      <c r="H41" s="1357" t="s">
        <v>352</v>
      </c>
      <c r="I41" s="1356"/>
      <c r="J41" s="1356"/>
      <c r="K41" s="1346" t="s">
        <v>353</v>
      </c>
      <c r="L41" s="1347"/>
      <c r="M41" s="1331" t="s">
        <v>354</v>
      </c>
    </row>
    <row r="42" spans="1:13" s="188" customFormat="1" ht="52.8">
      <c r="B42" s="1354"/>
      <c r="C42" s="1355"/>
      <c r="D42" s="306" t="s">
        <v>355</v>
      </c>
      <c r="E42" s="306" t="s">
        <v>356</v>
      </c>
      <c r="F42" s="306" t="s">
        <v>357</v>
      </c>
      <c r="G42" s="306" t="s">
        <v>352</v>
      </c>
      <c r="H42" s="306" t="s">
        <v>358</v>
      </c>
      <c r="I42" s="306" t="s">
        <v>359</v>
      </c>
      <c r="J42" s="306" t="s">
        <v>360</v>
      </c>
      <c r="K42" s="1348"/>
      <c r="L42" s="1349"/>
      <c r="M42" s="1331"/>
    </row>
    <row r="43" spans="1:13" s="189" customFormat="1">
      <c r="B43" s="316"/>
      <c r="C43" s="317"/>
      <c r="D43" s="1335" t="s">
        <v>361</v>
      </c>
      <c r="E43" s="1335"/>
      <c r="F43" s="1335"/>
      <c r="G43" s="1335"/>
      <c r="H43" s="1335"/>
      <c r="I43" s="1335"/>
      <c r="J43" s="1335"/>
      <c r="K43" s="1336" t="s">
        <v>362</v>
      </c>
      <c r="L43" s="1336"/>
      <c r="M43" s="1337"/>
    </row>
    <row r="44" spans="1:13" s="189" customFormat="1" ht="6" customHeight="1">
      <c r="B44" s="316"/>
      <c r="C44" s="317"/>
      <c r="D44" s="386"/>
      <c r="E44" s="386"/>
      <c r="F44" s="386"/>
      <c r="G44" s="386"/>
      <c r="H44" s="386"/>
      <c r="I44" s="386"/>
      <c r="J44" s="386"/>
      <c r="K44" s="387"/>
      <c r="L44" s="387"/>
      <c r="M44" s="388"/>
    </row>
    <row r="45" spans="1:13" s="162" customFormat="1">
      <c r="B45" s="320" t="s">
        <v>363</v>
      </c>
      <c r="C45" s="191"/>
      <c r="D45" s="321">
        <v>25000</v>
      </c>
      <c r="E45" s="321">
        <v>7573500</v>
      </c>
      <c r="F45" s="321">
        <v>7598500</v>
      </c>
      <c r="G45" s="321">
        <f t="shared" ref="G45:G47" si="0">D45+E45-F45</f>
        <v>0</v>
      </c>
      <c r="H45" s="321">
        <v>0</v>
      </c>
      <c r="I45" s="322">
        <v>0</v>
      </c>
      <c r="J45" s="322">
        <v>0</v>
      </c>
      <c r="K45" s="323" t="s">
        <v>342</v>
      </c>
      <c r="L45" s="324"/>
      <c r="M45" s="323" t="s">
        <v>342</v>
      </c>
    </row>
    <row r="46" spans="1:13" s="162" customFormat="1">
      <c r="B46" s="320" t="s">
        <v>364</v>
      </c>
      <c r="C46" s="319"/>
      <c r="D46" s="321">
        <v>10785</v>
      </c>
      <c r="E46" s="321">
        <v>8726500</v>
      </c>
      <c r="F46" s="321">
        <v>8737285</v>
      </c>
      <c r="G46" s="321">
        <f t="shared" si="0"/>
        <v>0</v>
      </c>
      <c r="H46" s="321">
        <v>0</v>
      </c>
      <c r="I46" s="322">
        <v>0</v>
      </c>
      <c r="J46" s="322">
        <v>0</v>
      </c>
      <c r="K46" s="323" t="s">
        <v>342</v>
      </c>
      <c r="L46" s="324"/>
      <c r="M46" s="323" t="s">
        <v>342</v>
      </c>
    </row>
    <row r="47" spans="1:13" s="162" customFormat="1">
      <c r="B47" s="320" t="s">
        <v>487</v>
      </c>
      <c r="C47" s="319"/>
      <c r="D47" s="321">
        <v>65000</v>
      </c>
      <c r="E47" s="321">
        <v>4622640</v>
      </c>
      <c r="F47" s="321">
        <v>4687640</v>
      </c>
      <c r="G47" s="321">
        <f t="shared" si="0"/>
        <v>0</v>
      </c>
      <c r="H47" s="321">
        <v>0</v>
      </c>
      <c r="I47" s="322">
        <v>0</v>
      </c>
      <c r="J47" s="322">
        <v>0</v>
      </c>
      <c r="K47" s="323" t="s">
        <v>342</v>
      </c>
      <c r="L47" s="324"/>
      <c r="M47" s="323" t="s">
        <v>342</v>
      </c>
    </row>
    <row r="48" spans="1:13" s="162" customFormat="1" ht="6" customHeight="1">
      <c r="B48" s="320"/>
      <c r="C48" s="319"/>
      <c r="D48" s="321"/>
      <c r="E48" s="321"/>
      <c r="F48" s="321"/>
      <c r="G48" s="321"/>
      <c r="H48" s="321"/>
      <c r="I48" s="322"/>
      <c r="J48" s="322"/>
      <c r="K48" s="323"/>
      <c r="L48" s="324"/>
      <c r="M48" s="323"/>
    </row>
    <row r="49" spans="1:13" s="162" customFormat="1" ht="20.100000000000001" customHeight="1" thickBot="1">
      <c r="B49" s="192" t="s">
        <v>365</v>
      </c>
      <c r="C49" s="319"/>
      <c r="D49" s="326"/>
      <c r="E49" s="318"/>
      <c r="F49" s="326"/>
      <c r="G49" s="326"/>
      <c r="H49" s="193">
        <f>SUM(H45:H47)</f>
        <v>0</v>
      </c>
      <c r="I49" s="193">
        <f>SUM(I45:I47)</f>
        <v>0</v>
      </c>
      <c r="J49" s="193">
        <f>SUM(J45:J47)</f>
        <v>0</v>
      </c>
      <c r="K49" s="325"/>
      <c r="L49" s="325"/>
      <c r="M49" s="325"/>
    </row>
    <row r="50" spans="1:13" s="162" customFormat="1" ht="20.100000000000001" customHeight="1" thickTop="1" thickBot="1">
      <c r="B50" s="327" t="s">
        <v>366</v>
      </c>
      <c r="C50" s="319"/>
      <c r="D50" s="326"/>
      <c r="E50" s="318"/>
      <c r="F50" s="326"/>
      <c r="G50" s="326"/>
      <c r="H50" s="328">
        <v>99959</v>
      </c>
      <c r="I50" s="328">
        <v>99961</v>
      </c>
      <c r="J50" s="328">
        <v>2</v>
      </c>
      <c r="K50" s="325"/>
      <c r="L50" s="325"/>
      <c r="M50" s="325"/>
    </row>
    <row r="51" spans="1:13" ht="13.8" thickTop="1"/>
    <row r="52" spans="1:13">
      <c r="A52" s="186" t="str">
        <f>J11</f>
        <v>6.2.2</v>
      </c>
      <c r="B52" s="187" t="s">
        <v>486</v>
      </c>
      <c r="C52" s="187"/>
      <c r="D52" s="187"/>
      <c r="E52" s="187"/>
      <c r="F52" s="187"/>
      <c r="G52" s="187"/>
      <c r="H52" s="187"/>
      <c r="I52" s="187"/>
      <c r="J52" s="187"/>
      <c r="K52" s="187"/>
      <c r="L52" s="187"/>
      <c r="M52" s="187"/>
    </row>
    <row r="53" spans="1:13" ht="8.1" customHeight="1"/>
    <row r="54" spans="1:13">
      <c r="A54" s="162"/>
      <c r="B54" s="1352" t="s">
        <v>490</v>
      </c>
      <c r="C54" s="1353"/>
      <c r="D54" s="1356" t="s">
        <v>351</v>
      </c>
      <c r="E54" s="1356"/>
      <c r="F54" s="1356"/>
      <c r="G54" s="1356"/>
      <c r="H54" s="1357" t="s">
        <v>352</v>
      </c>
      <c r="I54" s="1356"/>
      <c r="J54" s="1356"/>
      <c r="K54" s="1346" t="s">
        <v>353</v>
      </c>
      <c r="L54" s="1347"/>
      <c r="M54" s="1331" t="s">
        <v>354</v>
      </c>
    </row>
    <row r="55" spans="1:13" ht="52.8">
      <c r="A55" s="188"/>
      <c r="B55" s="1354"/>
      <c r="C55" s="1355"/>
      <c r="D55" s="306" t="s">
        <v>355</v>
      </c>
      <c r="E55" s="306" t="s">
        <v>356</v>
      </c>
      <c r="F55" s="306" t="s">
        <v>357</v>
      </c>
      <c r="G55" s="306" t="s">
        <v>352</v>
      </c>
      <c r="H55" s="306" t="s">
        <v>358</v>
      </c>
      <c r="I55" s="306" t="s">
        <v>359</v>
      </c>
      <c r="J55" s="306" t="s">
        <v>360</v>
      </c>
      <c r="K55" s="1348"/>
      <c r="L55" s="1349"/>
      <c r="M55" s="1331"/>
    </row>
    <row r="56" spans="1:13">
      <c r="A56" s="189"/>
      <c r="B56" s="316"/>
      <c r="C56" s="317"/>
      <c r="D56" s="1335" t="s">
        <v>361</v>
      </c>
      <c r="E56" s="1335"/>
      <c r="F56" s="1335"/>
      <c r="G56" s="1335"/>
      <c r="H56" s="1335"/>
      <c r="I56" s="1335"/>
      <c r="J56" s="1335"/>
      <c r="K56" s="1336" t="s">
        <v>362</v>
      </c>
      <c r="L56" s="1336"/>
      <c r="M56" s="1337"/>
    </row>
    <row r="57" spans="1:13" s="189" customFormat="1" ht="6" customHeight="1">
      <c r="B57" s="316"/>
      <c r="C57" s="317"/>
      <c r="D57" s="386"/>
      <c r="E57" s="386"/>
      <c r="F57" s="386"/>
      <c r="G57" s="386"/>
      <c r="H57" s="386"/>
      <c r="I57" s="386"/>
      <c r="J57" s="386"/>
      <c r="K57" s="387"/>
      <c r="L57" s="387"/>
      <c r="M57" s="388"/>
    </row>
    <row r="58" spans="1:13">
      <c r="A58" s="162"/>
      <c r="B58" s="320" t="s">
        <v>488</v>
      </c>
      <c r="C58" s="319"/>
      <c r="D58" s="190"/>
      <c r="E58" s="190"/>
      <c r="F58" s="190"/>
      <c r="G58" s="190"/>
      <c r="H58" s="190"/>
      <c r="I58" s="190"/>
      <c r="J58" s="190"/>
      <c r="K58" s="318"/>
      <c r="L58" s="318"/>
      <c r="M58" s="318"/>
    </row>
    <row r="59" spans="1:13">
      <c r="A59" s="162"/>
      <c r="B59" s="329" t="s">
        <v>489</v>
      </c>
      <c r="C59" s="191"/>
      <c r="D59" s="321">
        <v>0</v>
      </c>
      <c r="E59" s="321">
        <v>300000</v>
      </c>
      <c r="F59" s="321">
        <v>300000</v>
      </c>
      <c r="G59" s="321">
        <f t="shared" ref="G59" si="1">D59+E59-F59</f>
        <v>0</v>
      </c>
      <c r="H59" s="321">
        <v>0</v>
      </c>
      <c r="I59" s="322">
        <v>0</v>
      </c>
      <c r="J59" s="322">
        <v>0</v>
      </c>
      <c r="K59" s="323" t="s">
        <v>342</v>
      </c>
      <c r="L59" s="324"/>
      <c r="M59" s="323" t="s">
        <v>342</v>
      </c>
    </row>
    <row r="60" spans="1:13" s="162" customFormat="1" ht="6" customHeight="1">
      <c r="B60" s="320"/>
      <c r="C60" s="319"/>
      <c r="D60" s="321"/>
      <c r="E60" s="321"/>
      <c r="F60" s="321"/>
      <c r="G60" s="321"/>
      <c r="H60" s="321"/>
      <c r="I60" s="322"/>
      <c r="J60" s="322"/>
      <c r="K60" s="323"/>
      <c r="L60" s="324"/>
      <c r="M60" s="323"/>
    </row>
    <row r="61" spans="1:13" ht="20.100000000000001" customHeight="1" thickBot="1">
      <c r="A61" s="162"/>
      <c r="B61" s="192" t="s">
        <v>365</v>
      </c>
      <c r="C61" s="319"/>
      <c r="D61" s="326"/>
      <c r="E61" s="318"/>
      <c r="F61" s="326"/>
      <c r="G61" s="326"/>
      <c r="H61" s="193">
        <f>SUM(H59:H59)</f>
        <v>0</v>
      </c>
      <c r="I61" s="193">
        <f>SUM(I59:I59)</f>
        <v>0</v>
      </c>
      <c r="J61" s="193">
        <f>SUM(J59:J59)</f>
        <v>0</v>
      </c>
      <c r="K61" s="325"/>
      <c r="L61" s="325"/>
      <c r="M61" s="325"/>
    </row>
    <row r="62" spans="1:13" ht="9.9" customHeight="1" thickTop="1">
      <c r="A62" s="162"/>
      <c r="B62" s="192"/>
      <c r="C62" s="319"/>
      <c r="D62" s="326"/>
      <c r="E62" s="318"/>
      <c r="F62" s="326"/>
      <c r="G62" s="326"/>
      <c r="H62" s="194"/>
      <c r="I62" s="194"/>
      <c r="J62" s="194"/>
      <c r="K62" s="325"/>
      <c r="L62" s="325"/>
      <c r="M62" s="325"/>
    </row>
    <row r="63" spans="1:13" ht="13.8" thickBot="1">
      <c r="A63" s="162"/>
      <c r="B63" s="327" t="s">
        <v>366</v>
      </c>
      <c r="C63" s="319"/>
      <c r="D63" s="326"/>
      <c r="E63" s="318"/>
      <c r="F63" s="326"/>
      <c r="G63" s="326"/>
      <c r="H63" s="328">
        <v>0</v>
      </c>
      <c r="I63" s="328">
        <v>0</v>
      </c>
      <c r="J63" s="328">
        <v>0</v>
      </c>
      <c r="K63" s="325"/>
      <c r="L63" s="325"/>
      <c r="M63" s="325"/>
    </row>
    <row r="64" spans="1:13" ht="13.8" thickTop="1"/>
    <row r="65" spans="1:17">
      <c r="A65" s="195" t="str">
        <f>J14</f>
        <v>6.3.1</v>
      </c>
      <c r="B65" s="187" t="s">
        <v>367</v>
      </c>
      <c r="C65" s="187"/>
      <c r="D65" s="187"/>
    </row>
    <row r="66" spans="1:17" ht="8.1" customHeight="1"/>
    <row r="67" spans="1:17" s="196" customFormat="1">
      <c r="B67" s="1339" t="s">
        <v>350</v>
      </c>
      <c r="C67" s="1340"/>
      <c r="D67" s="1343" t="s">
        <v>351</v>
      </c>
      <c r="E67" s="1344"/>
      <c r="F67" s="1344"/>
      <c r="G67" s="1345"/>
      <c r="H67" s="1343" t="s">
        <v>352</v>
      </c>
      <c r="I67" s="1344"/>
      <c r="J67" s="1345"/>
      <c r="K67" s="1346" t="s">
        <v>353</v>
      </c>
      <c r="L67" s="1347"/>
      <c r="M67" s="1350" t="s">
        <v>354</v>
      </c>
      <c r="N67" s="165"/>
    </row>
    <row r="68" spans="1:17" s="199" customFormat="1" ht="52.8">
      <c r="A68" s="197"/>
      <c r="B68" s="1341"/>
      <c r="C68" s="1342"/>
      <c r="D68" s="306" t="s">
        <v>355</v>
      </c>
      <c r="E68" s="198" t="s">
        <v>368</v>
      </c>
      <c r="F68" s="198" t="s">
        <v>369</v>
      </c>
      <c r="G68" s="306" t="s">
        <v>352</v>
      </c>
      <c r="H68" s="306" t="s">
        <v>370</v>
      </c>
      <c r="I68" s="306" t="s">
        <v>359</v>
      </c>
      <c r="J68" s="306" t="s">
        <v>371</v>
      </c>
      <c r="K68" s="1348"/>
      <c r="L68" s="1349"/>
      <c r="M68" s="1351"/>
      <c r="N68" s="165"/>
    </row>
    <row r="69" spans="1:17" s="196" customFormat="1">
      <c r="A69" s="330"/>
      <c r="B69" s="331"/>
      <c r="C69" s="330"/>
      <c r="D69" s="1338" t="s">
        <v>372</v>
      </c>
      <c r="E69" s="1338"/>
      <c r="F69" s="1338"/>
      <c r="G69" s="1338"/>
      <c r="H69" s="1338"/>
      <c r="I69" s="1338"/>
      <c r="J69" s="1338"/>
      <c r="K69" s="1338" t="s">
        <v>362</v>
      </c>
      <c r="L69" s="1338"/>
      <c r="M69" s="1338"/>
    </row>
    <row r="70" spans="1:17" s="196" customFormat="1" ht="6" customHeight="1">
      <c r="A70" s="330"/>
      <c r="B70" s="331"/>
      <c r="C70" s="330"/>
      <c r="D70" s="386"/>
      <c r="E70" s="386"/>
      <c r="F70" s="386"/>
      <c r="G70" s="386"/>
      <c r="H70" s="386"/>
      <c r="I70" s="386"/>
      <c r="J70" s="386"/>
      <c r="K70" s="386"/>
      <c r="L70" s="386"/>
      <c r="M70" s="386"/>
    </row>
    <row r="71" spans="1:17">
      <c r="B71" s="165" t="s">
        <v>373</v>
      </c>
      <c r="D71" s="332">
        <v>501200</v>
      </c>
      <c r="E71" s="332">
        <v>0</v>
      </c>
      <c r="F71" s="332">
        <v>501200</v>
      </c>
      <c r="G71" s="332">
        <f>D71+E71-F71</f>
        <v>0</v>
      </c>
      <c r="H71" s="332">
        <v>0</v>
      </c>
      <c r="I71" s="332">
        <v>0</v>
      </c>
      <c r="J71" s="332">
        <f>I71-H71</f>
        <v>0</v>
      </c>
      <c r="K71" s="323" t="s">
        <v>342</v>
      </c>
      <c r="M71" s="323" t="s">
        <v>342</v>
      </c>
      <c r="P71" s="200" t="s">
        <v>259</v>
      </c>
      <c r="Q71" s="201">
        <f>BS!$H$22</f>
        <v>2278568.574</v>
      </c>
    </row>
    <row r="72" spans="1:17" ht="5.0999999999999996" customHeight="1">
      <c r="B72" s="192"/>
      <c r="K72" s="333"/>
      <c r="L72" s="334"/>
    </row>
    <row r="73" spans="1:17" s="162" customFormat="1" ht="6" customHeight="1">
      <c r="B73" s="320"/>
      <c r="C73" s="319"/>
      <c r="D73" s="321"/>
      <c r="E73" s="321"/>
      <c r="F73" s="321"/>
      <c r="G73" s="321"/>
      <c r="H73" s="321"/>
      <c r="I73" s="322"/>
      <c r="J73" s="322"/>
      <c r="K73" s="323"/>
      <c r="L73" s="324"/>
      <c r="M73" s="323"/>
    </row>
    <row r="74" spans="1:17" s="187" customFormat="1" ht="20.100000000000001" customHeight="1" thickBot="1">
      <c r="B74" s="192" t="s">
        <v>365</v>
      </c>
      <c r="H74" s="203">
        <f>SUM(H71:H72)</f>
        <v>0</v>
      </c>
      <c r="I74" s="203">
        <f>SUM(I71:I72)</f>
        <v>0</v>
      </c>
      <c r="J74" s="203">
        <f>SUM(J71:J72)</f>
        <v>0</v>
      </c>
      <c r="K74" s="333"/>
      <c r="L74" s="334"/>
      <c r="P74" s="165"/>
      <c r="Q74" s="165"/>
    </row>
    <row r="75" spans="1:17" ht="20.100000000000001" customHeight="1" thickTop="1" thickBot="1">
      <c r="B75" s="327" t="s">
        <v>366</v>
      </c>
      <c r="H75" s="204">
        <v>502390</v>
      </c>
      <c r="I75" s="204">
        <v>502469</v>
      </c>
      <c r="J75" s="204">
        <f>I75-H75</f>
        <v>79</v>
      </c>
      <c r="K75" s="333"/>
      <c r="L75" s="334"/>
      <c r="N75" s="202"/>
    </row>
    <row r="76" spans="1:17" ht="13.8" thickTop="1"/>
  </sheetData>
  <mergeCells count="38">
    <mergeCell ref="K2:M2"/>
    <mergeCell ref="B41:C42"/>
    <mergeCell ref="D41:G41"/>
    <mergeCell ref="H41:J41"/>
    <mergeCell ref="K41:L42"/>
    <mergeCell ref="M41:M42"/>
    <mergeCell ref="G26:H26"/>
    <mergeCell ref="K21:M21"/>
    <mergeCell ref="B21:C21"/>
    <mergeCell ref="D22:H22"/>
    <mergeCell ref="G24:H24"/>
    <mergeCell ref="I24:J24"/>
    <mergeCell ref="K24:M24"/>
    <mergeCell ref="G21:H21"/>
    <mergeCell ref="I21:J21"/>
    <mergeCell ref="I31:J31"/>
    <mergeCell ref="D69:J69"/>
    <mergeCell ref="K69:M69"/>
    <mergeCell ref="D43:J43"/>
    <mergeCell ref="K43:M43"/>
    <mergeCell ref="B67:C68"/>
    <mergeCell ref="D67:G67"/>
    <mergeCell ref="H67:J67"/>
    <mergeCell ref="K67:L68"/>
    <mergeCell ref="M67:M68"/>
    <mergeCell ref="B54:C55"/>
    <mergeCell ref="D54:G54"/>
    <mergeCell ref="H54:J54"/>
    <mergeCell ref="K54:L55"/>
    <mergeCell ref="M54:M55"/>
    <mergeCell ref="D56:J56"/>
    <mergeCell ref="K56:M56"/>
    <mergeCell ref="K31:M31"/>
    <mergeCell ref="B31:C31"/>
    <mergeCell ref="I34:J34"/>
    <mergeCell ref="K34:M34"/>
    <mergeCell ref="D32:J32"/>
    <mergeCell ref="K32:M32"/>
  </mergeCells>
  <pageMargins left="0.55000000000000004" right="0.33" top="0.47" bottom="0.41" header="0.5" footer="0.4"/>
  <pageSetup scale="7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b o o l e a n > f a l s e < / b o o l e a n > 
</file>

<file path=customXml/item2.xml><?xml version="1.0" encoding="utf-8"?>
<boolean xmlns="http://schemas.dtt.com/da/IsFirstTimeLoaded">true</boolean>
</file>

<file path=customXml/item3.xml><?xml version="1.0" encoding="utf-8"?>
<boolean xmlns="http://schemas.dtt.com/da/LeadSheetOpenXML">true</boolean>
</file>

<file path=customXml/item4.xml><?xml version="1.0" encoding="utf-8"?>
<DAEMSEngagementItemInfo xmlns="http://schemas.microsoft.com/DAEMSEngagementItemInfoXML">
  <EngagementID>5000012434</EngagementID>
  <LogicalEMSServerID>1965072166277195099</LogicalEMSServerID>
  <WorkingPaperID>2799988181500000269</WorkingPaperID>
</DAEMSEngagementItemInfo>
</file>

<file path=customXml/item5.xml><?xml version="1.0" encoding="utf-8"?>
<boolean xmlns="http://schemas.dtt.com/da/IsLeadSheet">true</boolean>
</file>

<file path=customXml/item6.xml>��< ? x m l   v e r s i o n = " 1 . 0 "   e n c o d i n g = " u t f - 1 6 " ? > < P a r t M a p   x m l n s : x s d = " h t t p : / / w w w . w 3 . o r g / 2 0 0 1 / X M L S c h e m a "   x m l n s : x s i = " h t t p : / / w w w . w 3 . o r g / 2 0 0 1 / X M L S c h e m a - i n s t a n c e " >  
     < P a r t s >  
         < P a r t I t e m >  
             < P r o p e r t y N a m e > A d d e d R a n g e L i s t < / P r o p e r t y N a m e >  
             < V a l u e > { 6 8 B 7 6 1 F 4 - 1 A C 6 - 4 A 7 E - A 6 D 5 - 7 6 6 6 2 6 9 4 B E 2 C } < / V a l u e >  
         < / P a r t I t e m >  
         < P a r t I t e m >  
             < P r o p e r t y N a m e > L e a d S h e e t N o t S y n c h e d < / P r o p e r t y N a m e >  
             < V a l u e > { 6 9 2 C 3 F A 1 - 3 8 0 4 - 4 F 8 9 - 8 A 8 E - A B 1 C 7 2 7 E 4 B A D } < / V a l u e >  
         < / P a r t I t e m >  
         < P a r t I t e m >  
             < P r o p e r t y N a m e > L e a d S h e e t P a r a m K e y < / P r o p e r t y N a m e >  
             < V a l u e > { 6 9 7 3 0 7 4 5 - 3 C C 5 - 4 3 3 1 - B 6 C F - 8 E 9 B F B D 2 A 9 F C } < / V a l u e >  
         < / P a r t I t e m >  
         < P a r t I t e m >  
             < P r o p e r t y N a m e > L e a d S h e e t D a t a K e y < / P r o p e r t y N a m e >  
             < V a l u e > { 6 B 4 0 E 3 F 3 - D 8 7 A - 4 0 2 3 - 8 0 9 E - C 0 4 8 B A F D 6 4 E 7 } < / V a l u e >  
         < / P a r t I t e m >  
     < / P a r t s >  
 < / P a r t M a p > 
</file>

<file path=customXml/item7.xml>��< ? x m l   v e r s i o n = " 1 . 0 "   e n c o d i n g = " u t f - 1 6 " ? > < A r r a y O f S t r i n g   x m l n s : x s d = " h t t p : / / w w w . w 3 . o r g / 2 0 0 1 / X M L S c h e m a "   x m l n s : x s i = " h t t p : / / w w w . w 3 . o r g / 2 0 0 1 / X M L S c h e m a - i n s t a n c e " / > 
</file>

<file path=customXml/item8.xml>��< ? x m l   v e r s i o n = " 1 . 0 "   e n c o d i n g = " u t f - 1 6 " ? > < L e a d S h e e t P a r a m s   x m l n s : x s d = " h t t p : / / w w w . w 3 . o r g / 2 0 0 1 / X M L S c h e m a "   x m l n s : x s i = " h t t p : / / w w w . w 3 . o r g / 2 0 0 1 / X M L S c h e m a - i n s t a n c e " >  
     < I s M a p p e d T o D e t a i l E n g L e v e l > f a l s e < / I s M a p p e d T o D e t a i l E n g L e v e l >  
     < T B P a i I D > 2 4 7 2 4 8 2 8 5 0 6 0 0 0 0 0 0 0 2 < / T B P a i I D >  
     < E n g a g e m e n t I D > 5 0 0 0 0 0 3 4 3 0 < / E n g a g e m e n t I D >  
     < T a r g e t C h a r t I D > - 7 1 7 9 3 5 4 0 4 6 9 9 9 9 9 9 9 9 5 < / T a r g e t C h a r t I D >  
     < C o m p a r i s o n C o l u m n >  
         < F i e l d N a m e > P r i o r P e r i o d 1 B a l a n c e < / F i e l d N a m e >  
         < U s e r D i s p l a y N a m e > ' J u n e   3 0 ,     2 0 1 7 < / U s e r D i s p l a y N a m e >  
     < / C o m p a r i s o n C o l u m n >  
     < U s e r S e l e c t e d B a l a n c e C o l u m n s >  
         < C o l u m n I n f o >  
             < F i e l d N a m e > P r i o r P e r i o d 1 B a l a n c e < / F i e l d N a m e >  
             < U s e r D i s p l a y N a m e > ' J u n e   3 0 ,     2 0 1 7 < / U s e r D i s p l a y N a m e >  
         < / C o l u m n I n f o >  
     < / U s e r S e l e c t e d B a l a n c e C o l u m n s >  
     < L e v e l > D e t a i l < / L e v e l >  
     < R o u n d e d > t r u e < / R o u n d e d >  
     < C o m b i n e d > t r u e < / C o m b i n e d >  
     < T a r g e t A c c o u n t I n f o L i s t >  
         < A c c o u n t I n f o >  
             < I D > - 7 1 7 9 3 5 4 0 4 6 9 9 9 9 9 9 9 2 7 < / I D >  
             < N a m e > S a v i n g   a c c o u n t < / N a m e >  
             < N u m b e r > 5 1 1 1 < / N u m b e r >  
             < I s L i n k e d > f a l s e < / I s L i n k e d >  
             < C h a r t I D > - 7 1 7 9 3 5 4 0 4 6 9 9 9 9 9 9 9 9 5 < / C h a r t I D >  
             < S e q u e n c e > 0 < / S e q u e n c e >  
         < / A c c o u n t I n f o >  
         < A c c o u n t I n f o >  
             < I D > - 7 1 7 9 3 5 4 0 4 6 9 9 9 9 9 9 9 2 8 < / I D >  
             < N a m e > C u r r e n t   a c c o u n t < / N a m e >  
             < N u m b e r > 5 1 1 2 < / N u m b e r >  
             < I s L i n k e d > f a l s e < / I s L i n k e d >  
             < C h a r t I D > - 7 1 7 9 3 5 4 0 4 6 9 9 9 9 9 9 9 9 5 < / C h a r t I D >  
             < S e q u e n c e > 0 < / S e q u e n c e >  
         < / A c c o u n t I n f o >  
         < A c c o u n t I n f o >  
             < I D > - 7 1 7 9 3 5 4 0 4 6 9 9 9 9 9 9 9 2 9 < / I D >  
             < N a m e > M a r k e t   t r e a s u r y   b i l l s - H F T < / N a m e >  
             < N u m b e r > 5 2 1 1 < / N u m b e r >  
             < I s L i n k e d > f a l s e < / I s L i n k e d >  
             < C h a r t I D > - 7 1 7 9 3 5 4 0 4 6 9 9 9 9 9 9 9 9 5 < / C h a r t I D >  
             < S e q u e n c e > 0 < / S e q u e n c e >  
         < / A c c o u n t I n f o >  
         < A c c o u n t I n f o >  
             < I D > - 7 1 7 9 3 5 4 0 4 6 9 9 9 9 9 9 9 3 0 < / I D >  
             < N a m e > P a k i s t a n   i n v e s t m e n t   b o n d - H F T < / N a m e >  
             < N u m b e r > 5 2 1 2 < / N u m b e r >  
             < I s L i n k e d > f a l s e < / I s L i n k e d >  
             < C h a r t I D > - 7 1 7 9 3 5 4 0 4 6 9 9 9 9 9 9 9 9 5 < / C h a r t I D >  
             < S e q u e n c e > 0 < / S e q u e n c e >  
         < / A c c o u n t I n f o >  
         < A c c o u n t I n f o >  
             < I D > - 7 1 7 9 3 5 4 0 4 6 9 9 9 9 9 9 9 2 6 < / I D >  
             < N a m e > P a k i s t a n   I n v e m s t m e n t   b o n d - A F S < / N a m e >  
             < N u m b e r > 5 2 1 3 < / N u m b e r >  
             < I s L i n k e d > f a l s e < / I s L i n k e d >  
             < C h a r t I D > - 7 1 7 9 3 5 4 0 4 6 9 9 9 9 9 9 9 9 5 < / C h a r t I D >  
             < S e q u e n c e > 0 < / S e q u e n c e >  
         < / A c c o u n t I n f o >  
         < A c c o u n t I n f o >  
             < I D > - 7 1 7 9 3 5 4 0 4 6 9 9 9 9 9 9 9 8 3 < / I D >  
             < N a m e > i n v e s t m e n t   i n   C o m m e r c i a l   p a p e r s < / N a m e >  
             < N u m b e r > 5 2 1 4 < / N u m b e r >  
             < I s L i n k e d > f a l s e < / I s L i n k e d >  
             < C h a r t I D > - 7 1 7 9 3 5 4 0 4 6 9 9 9 9 9 9 9 9 5 < / C h a r t I D >  
             < S e q u e n c e > 0 < / S e q u e n c e >  
         < / A c c o u n t I n f o >  
         < A c c o u n t I n f o >  
             < I D > - 7 1 7 9 3 5 4 0 4 6 9 9 9 9 9 9 9 3 1 < / I D >  
             < N a m e > T e r m   d e p o s i t   r e c e i p t s < / N a m e >  
             < N u m b e r > 5 3 1 1 < / N u m b e r >  
             < I s L i n k e d > f a l s e < / I s L i n k e d >  
             < C h a r t I D > - 7 1 7 9 3 5 4 0 4 6 9 9 9 9 9 9 9 9 5 < / C h a r t I D >  
             < S e q u e n c e > 0 < / S e q u e n c e >  
         < / A c c o u n t I n f o >  
         < A c c o u n t I n f o >  
             < I D > - 7 1 7 9 3 5 4 0 4 6 9 9 9 9 9 9 9 3 2 < / I D >  
             < N a m e > P r e p a y m e n t s < / N a m e >  
             < N u m b e r > 5 4 1 1 < / N u m b e r >  
             < I s L i n k e d > f a l s e < / I s L i n k e d >  
             < C h a r t I D > - 7 1 7 9 3 5 4 0 4 6 9 9 9 9 9 9 9 9 5 < / C h a r t I D >  
             < S e q u e n c e > 0 < / S e q u e n c e >  
         < / A c c o u n t I n f o >  
         < A c c o u n t I n f o >  
             < I D > - 7 1 7 9 3 5 4 0 4 6 9 9 9 9 9 9 9 3 3 < / I D >  
             < N a m e > P r o f i t   r e c e i v a b l e   o n   s a v i n g   a c c o u n t s < / N a m e >  
             < N u m b e r > 5 4 1 2 < / N u m b e r >  
             < I s L i n k e d > f a l s e < / I s L i n k e d >  
             < C h a r t I D > - 7 1 7 9 3 5 4 0 4 6 9 9 9 9 9 9 9 9 5 < / C h a r t I D >  
             < S e q u e n c e > 0 < / S e q u e n c e >  
         < / A c c o u n t I n f o >  
         < A c c o u n t I n f o >  
             < I D > - 7 1 7 9 3 5 4 0 4 6 9 9 9 9 9 9 9 3 4 < / I D >  
             < N a m e > P r o f i t   r e c e i v a b l e   o n   t e r m   d e p o s i t s   r e c e i p t < / N a m e >  
             < N u m b e r > 5 4 1 3 < / N u m b e r >  
             < I s L i n k e d > f a l s e < / I s L i n k e d >  
             < C h a r t I D > - 7 1 7 9 3 5 4 0 4 6 9 9 9 9 9 9 9 9 5 < / C h a r t I D >  
             < S e q u e n c e > 0 < / S e q u e n c e >  
         < / A c c o u n t I n f o >  
         < A c c o u n t I n f o >  
             < I D > - 7 1 7 9 3 5 4 0 4 6 9 9 9 9 9 9 9 3 5 < / I D >  
             < N a m e > P r o f i t   r e c e i v a b l e   o n   P a k i s t a n   I n v e s t m e n t   B o n d s < / N a m e >  
             < N u m b e r > 5 4 1 4 < / N u m b e r >  
             < I s L i n k e d > f a l s e < / I s L i n k e d >  
             < C h a r t I D > - 7 1 7 9 3 5 4 0 4 6 9 9 9 9 9 9 9 9 5 < / C h a r t I D >  
             < S e q u e n c e > 0 < / S e q u e n c e >  
         < / A c c o u n t I n f o >  
         < A c c o u n t I n f o >  
             < I D > - 7 1 7 9 3 5 4 0 4 6 9 9 9 9 9 9 9 3 6 < / I D >  
             < N a m e > M a n a g m e n t   f e e   p a y a b l e < / N a m e >  
             < N u m b e r > 6 1 1 1 < / N u m b e r >  
             < I s L i n k e d > f a l s e < / I s L i n k e d >  
             < C h a r t I D > - 7 1 7 9 3 5 4 0 4 6 9 9 9 9 9 9 9 9 5 < / C h a r t I D >  
             < S e q u e n c e > 0 < / S e q u e n c e >  
         < / A c c o u n t I n f o >  
         < A c c o u n t I n f o >  
             < I D > - 7 1 7 9 3 5 4 0 4 6 9 9 9 9 9 9 9 3 7 < / I D >  
             < N a m e > S i n d h   s a l e s   t a x   o n   m a n a g m e n t   f e e < / N a m e >  
             < N u m b e r > 6 1 1 2 < / N u m b e r >  
             < I s L i n k e d > f a l s e < / I s L i n k e d >  
             < C h a r t I D > - 7 1 7 9 3 5 4 0 4 6 9 9 9 9 9 9 9 9 5 < / C h a r t I D >  
             < S e q u e n c e > 0 < / S e q u e n c e >  
         < / A c c o u n t I n f o >  
         < A c c o u n t I n f o >  
             < I D > - 7 1 7 9 3 5 4 0 4 6 9 9 9 9 9 9 9 3 8 < / I D >  
             < N a m e > P a y a b l e   a g a i n s t   a l l o c a t e d   e x p e n s e < / N a m e >  
             < N u m b e r > 6 1 1 3 < / N u m b e r >  
             < I s L i n k e d > f a l s e < / I s L i n k e d >  
             < C h a r t I D > - 7 1 7 9 3 5 4 0 4 6 9 9 9 9 9 9 9 9 5 < / C h a r t I D >  
             < S e q u e n c e > 0 < / S e q u e n c e >  
         < / A c c o u n t I n f o >  
         < A c c o u n t I n f o >  
             < I D > - 7 1 7 9 3 5 4 0 4 6 9 9 9 9 9 9 9 3 9 < / I D >  
             < N a m e > L e g a l   & a m p ;   p r o f e s s i o n a l   c h a r g e s   p a y a b l e s < / N a m e >  
             < N u m b e r > 6 1 1 4 < / N u m b e r >  
             < I s L i n k e d > f a l s e < / I s L i n k e d >  
             < C h a r t I D > - 7 1 7 9 3 5 4 0 4 6 9 9 9 9 9 9 9 9 5 < / C h a r t I D >  
             < S e q u e n c e > 0 < / S e q u e n c e >  
         < / A c c o u n t I n f o >  
         < A c c o u n t I n f o >  
             < I D > - 7 1 7 9 3 5 4 0 4 6 9 9 9 9 9 9 9 4 0 < / I D >  
             < N a m e > P a y a b l e   t o   C D C < / N a m e >  
             < N u m b e r > 6 2 1 1 < / N u m b e r >  
             < I s L i n k e d > f a l s e < / I s L i n k e d >  
             < C h a r t I D > - 7 1 7 9 3 5 4 0 4 6 9 9 9 9 9 9 9 9 5 < / C h a r t I D >  
             < S e q u e n c e > 0 < / S e q u e n c e >  
         < / A c c o u n t I n f o >  
         < A c c o u n t I n f o >  
             < I D > - 7 1 7 9 3 5 4 0 4 6 9 9 9 9 9 9 9 4 1 < / I D >  
             < N a m e > P a y a b l e   t o   S E C P < / N a m e >  
             < N u m b e r > 6 3 1 1 < / N u m b e r >  
             < I s L i n k e d > f a l s e < / I s L i n k e d >  
             < C h a r t I D > - 7 1 7 9 3 5 4 0 4 6 9 9 9 9 9 9 9 9 5 < / C h a r t I D >  
             < S e q u e n c e > 0 < / S e q u e n c e >  
         < / A c c o u n t I n f o >  
         < A c c o u n t I n f o >  
             < I D > - 7 1 7 9 3 5 4 0 4 6 9 9 9 9 9 9 9 4 2 < / I D >  
             < N a m e > P r o v i s i o n   f o r   F E D   & a m p ;   r e l a t e d   t a x e s < / N a m e >  
             < N u m b e r > 6 4 1 1 < / N u m b e r >  
             < I s L i n k e d > f a l s e < / I s L i n k e d >  
             < C h a r t I D > - 7 1 7 9 3 5 4 0 4 6 9 9 9 9 9 9 9 9 5 < / C h a r t I D >  
             < S e q u e n c e > 0 < / S e q u e n c e >  
         < / A c c o u n t I n f o >  
         < A c c o u n t I n f o >  
             < I D > - 7 1 7 9 3 5 4 0 4 6 9 9 9 9 9 9 9 4 3 < / I D >  
             < N a m e > P r v o s i o n   f o r   W F F < / N a m e >  
             < N u m b e r > 6 4 1 2 < / N u m b e r >  
             < I s L i n k e d > f a l s e < / I s L i n k e d >  
             < C h a r t I D > - 7 1 7 9 3 5 4 0 4 6 9 9 9 9 9 9 9 9 5 < / C h a r t I D >  
             < S e q u e n c e > 0 < / S e q u e n c e >  
         < / A c c o u n t I n f o >  
         < A c c o u n t I n f o >  
             < I D > - 7 1 7 9 3 5 4 0 4 6 9 9 9 9 9 9 9 4 4 < / I D >  
             < N a m e > W i t h h o l d i n g   t a x   p a y a b l e   ( D i v i d e n d ) < / N a m e >  
             < N u m b e r > 6 4 1 3 < / N u m b e r >  
             < I s L i n k e d > f a l s e < / I s L i n k e d >  
             < C h a r t I D > - 7 1 7 9 3 5 4 0 4 6 9 9 9 9 9 9 9 9 5 < / C h a r t I D >  
             < S e q u e n c e > 0 < / S e q u e n c e >  
         < / A c c o u n t I n f o >  
         < A c c o u n t I n f o >  
             < I D > - 7 1 7 9 3 5 4 0 4 6 9 9 9 9 9 9 7 5 7 < / I D >  
             < N a m e > W i t h o l d i n g   t a x   p a y a b l e   ( C a p i t a l   G a i n ) < / N a m e >  
             < N u m b e r > 6 4 1 3 - A < / N u m b e r >  
             < I s L i n k e d > f a l s e < / I s L i n k e d >  
             < C h a r t I D > - 7 1 7 9 3 5 4 0 4 6 9 9 9 9 9 9 9 9 5 < / C h a r t I D >  
             < S e q u e n c e > 0 < / S e q u e n c e >  
         < / A c c o u n t I n f o >  
         < A c c o u n t I n f o >  
             < I D > - 7 1 7 9 3 5 4 0 4 6 9 9 9 9 9 9 9 4 5 < / I D >  
             < N a m e > A u d i t o r ' s   r e m u n e r a t i o n < / N a m e >  
             < N u m b e r > 6 4 1 4 < / N u m b e r >  
             < I s L i n k e d > f a l s e < / I s L i n k e d >  
             < C h a r t I D > - 7 1 7 9 3 5 4 0 4 6 9 9 9 9 9 9 9 9 5 < / C h a r t I D >  
             < S e q u e n c e > 0 < / S e q u e n c e >  
         < / A c c o u n t I n f o >  
         < A c c o u n t I n f o >  
             < I D > - 7 1 7 9 3 5 4 0 4 6 9 9 9 9 9 9 9 4 6 < / I D >  
             < N a m e > B r o k e r a g e   P a y a b l e < / N a m e >  
             < N u m b e r > 6 4 1 5 < / N u m b e r >  
             < I s L i n k e d > f a l s e < / I s L i n k e d >  
             < C h a r t I D > - 7 1 7 9 3 5 4 0 4 6 9 9 9 9 9 9 9 9 5 < / C h a r t I D >  
             < S e q u e n c e > 0 < / S e q u e n c e >  
         < / A c c o u n t I n f o >  
         < A c c o u n t I n f o >  
             < I D > - 7 1 7 9 3 5 4 0 4 6 9 9 9 9 9 9 9 4 7 < / I D >  
             < N a m e > L e g a l   & a m p ;   P r o f e s s i o n a l   c h a r g e s   p a y a b l e < / N a m e >  
             < N u m b e r > 6 4 1 6 < / N u m b e r >  
             < I s L i n k e d > f a l s e < / I s L i n k e d >  
             < C h a r t I D > - 7 1 7 9 3 5 4 0 4 6 9 9 9 9 9 9 9 9 5 < / C h a r t I D >  
             < S e q u e n c e > 0 < / S e q u e n c e >  
         < / A c c o u n t I n f o >  
         < A c c o u n t I n f o >  
             < I D > - 7 1 7 9 3 5 4 0 4 6 9 9 9 9 9 9 9 4 8 < / I D >  
             < N a m e > O t h e r s < / N a m e >  
             < N u m b e r > 6 4 1 7 < / N u m b e r >  
             < I s L i n k e d > f a l s e < / I s L i n k e d >  
             < C h a r t I D > - 7 1 7 9 3 5 4 0 4 6 9 9 9 9 9 9 9 9 5 < / C h a r t I D >  
             < S e q u e n c e > 0 < / S e q u e n c e >  
         < / A c c o u n t I n f o >  
         < A c c o u n t I n f o >  
             < I D > - 7 1 7 9 3 5 4 0 4 6 9 9 9 9 9 9 7 8 0 < / I D >  
             < N a m e > I S S U E D   O F   U N I T S   A G A I N S T   S A L E   O F   U N I T S < / N a m e >  
             < N u m b e r > 7 2 1 1 < / N u m b e r >  
             < I s L i n k e d > f a l s e < / I s L i n k e d >  
             < C h a r t I D > - 7 1 7 9 3 5 4 0 4 6 9 9 9 9 9 9 9 9 5 < / C h a r t I D >  
             < S e q u e n c e > 0 < / S e q u e n c e >  
         < / A c c o u n t I n f o >  
         < A c c o u n t I n f o >  
             < I D > - 7 1 7 9 3 5 4 0 4 6 9 9 9 9 9 9 7 8 1 < / I D >  
             < N a m e > R E D E M P T I O N   O F   U N I T S     N O R M A L < / N a m e >  
             < N u m b e r > 7 3 1 1 < / N u m b e r >  
             < I s L i n k e d > f a l s e < / I s L i n k e d >  
             < C h a r t I D > - 7 1 7 9 3 5 4 0 4 6 9 9 9 9 9 9 9 9 5 < / C h a r t I D >  
             < S e q u e n c e > 0 < / S e q u e n c e >  
         < / A c c o u n t I n f o >  
         < A c c o u n t I n f o >  
             < I D > - 7 1 7 9 3 5 4 0 4 6 9 9 9 9 9 9 7 8 2 < / I D >  
             < N a m e > C O N V E R S I O N   I N   U N I T S < / N a m e >  
             < N u m b e r > 7 4 1 1 < / N u m b e r >  
             < I s L i n k e d > f a l s e < / I s L i n k e d >  
             < C h a r t I D > - 7 1 7 9 3 5 4 0 4 6 9 9 9 9 9 9 9 9 5 < / C h a r t I D >  
             < S e q u e n c e > 0 < / S e q u e n c e >  
         < / A c c o u n t I n f o >  
         < A c c o u n t I n f o >  
             < I D > - 7 1 7 9 3 5 4 0 4 6 9 9 9 9 9 9 7 8 3 < / I D >  
             < N a m e > C O N V E R S I O N   O U T   U N I T S < / N a m e >  
             < N u m b e r > 7 5 1 1 < / N u m b e r >  
             < I s L i n k e d > f a l s e < / I s L i n k e d >  
             < C h a r t I D > - 7 1 7 9 3 5 4 0 4 6 9 9 9 9 9 9 9 9 5 < / C h a r t I D >  
             < S e q u e n c e > 0 < / S e q u e n c e >  
         < / A c c o u n t I n f o >  
         < A c c o u n t I n f o >  
             < I D > - 7 1 7 9 3 5 4 0 4 6 9 9 9 9 9 9 7 8 4 < / I D >  
             < N a m e > I S S U E D   O F   B O N U S   U N I T S < / N a m e >  
             < N u m b e r > 7 6 1 1 < / N u m b e r >  
             < I s L i n k e d > f a l s e < / I s L i n k e d >  
             < C h a r t I D > - 7 1 7 9 3 5 4 0 4 6 9 9 9 9 9 9 9 9 5 < / C h a r t I D >  
             < S e q u e n c e > 0 < / S e q u e n c e >  
         < / A c c o u n t I n f o >  
         < A c c o u n t I n f o >  
             < I D > - 7 1 7 9 3 5 4 0 4 6 9 9 9 9 9 9 7 8 5 < / I D >  
             < N a m e > E L E M E N T   O F   I N C O M E     R E A L I Z E D < / N a m e >  
             < N u m b e r > 7 7 1 1 < / N u m b e r >  
             < I s L i n k e d > f a l s e < / I s L i n k e d >  
             < C h a r t I D > - 7 1 7 9 3 5 4 0 4 6 9 9 9 9 9 9 9 9 5 < / C h a r t I D >  
             < S e q u e n c e > 0 < / S e q u e n c e >  
         < / A c c o u n t I n f o >  
         < A c c o u n t I n f o >  
             < I D > - 7 1 7 9 3 5 4 0 4 6 9 9 9 9 9 9 7 8 6 < / I D >  
             < N a m e > E L E M E N T   O F   I N C O M E     U N R E A L I Z E D < / N a m e >  
             < N u m b e r > 7 8 1 1 < / N u m b e r >  
             < I s L i n k e d > f a l s e < / I s L i n k e d >  
             < C h a r t I D > - 7 1 7 9 3 5 4 0 4 6 9 9 9 9 9 9 9 9 5 < / C h a r t I D >  
             < S e q u e n c e > 0 < / S e q u e n c e >  
         < / A c c o u n t I n f o >  
         < A c c o u n t I n f o >  
             < I D > - 7 1 7 9 3 5 4 0 4 6 9 9 9 9 9 9 7 8 7 < / I D >  
             < N a m e > U N A P P R O P R I A T E D   I N C O M E < / N a m e >  
             < N u m b e r > 7 9 1 1 < / N u m b e r >  
             < I s L i n k e d > f a l s e < / I s L i n k e d >  
             < C h a r t I D > - 7 1 7 9 3 5 4 0 4 6 9 9 9 9 9 9 9 9 5 < / C h a r t I D >  
             < S e q u e n c e > 0 < / S e q u e n c e >  
         < / A c c o u n t I n f o >  
         < A c c o u n t I n f o >  
             < I D > - 7 1 7 9 3 5 4 0 4 6 9 9 9 9 9 9 7 8 8 < / I D >  
             < N a m e > U n r e a l i z e d   G a i n   /   ( L o s s )   P i b -   A f s < / N a m e >  
             < N u m b e r > 7 9 1 1   A < / N u m b e r >  
             < I s L i n k e d > f a l s e < / I s L i n k e d >  
             < C h a r t I D > - 7 1 7 9 3 5 4 0 4 6 9 9 9 9 9 9 9 9 5 < / C h a r t I D >  
             < S e q u e n c e > 0 < / S e q u e n c e >  
         < / A c c o u n t I n f o >  
         < A c c o u n t I n f o >  
             < I D > - 7 1 7 9 3 5 4 0 4 6 9 9 9 9 9 9 7 5 8 < / I D >  
             < N a m e > B a l a n c e   a c c o u n t < / N a m e >  
             < N u m b e r > 7 9 1 1   B < / N u m b e r >  
             < I s L i n k e d > f a l s e < / I s L i n k e d >  
             < C h a r t I D > - 7 1 7 9 3 5 4 0 4 6 9 9 9 9 9 9 9 9 5 < / C h a r t I D >  
             < S e q u e n c e > 0 < / S e q u e n c e >  
         < / A c c o u n t I n f o >  
         < A c c o u n t I n f o >  
             < I D > - 7 1 7 9 3 5 4 0 4 6 9 9 9 9 9 9 9 4 9 < / I D >  
             < N a m e > C a p i t a l   g a i n   o n   s a l e   o n   i n v e s t m e n t -   n e t < / N a m e >  
             < N u m b e r > 8 1 0 0 < / N u m b e r >  
             < I s L i n k e d > f a l s e < / I s L i n k e d >  
             < C h a r t I D > - 7 1 7 9 3 5 4 0 4 6 9 9 9 9 9 9 9 9 5 < / C h a r t I D >  
             < S e q u e n c e > 0 < / S e q u e n c e >  
         < / A c c o u n t I n f o >  
         < A c c o u n t I n f o >  
             < I D > - 7 1 7 9 3 5 4 0 4 6 9 9 9 9 9 9 7 6 5 < / I D >  
             < N a m e > I n c o m e   f r o m   g o v t   s e c u r i t i e s < / N a m e >  
             < N u m b e r > 8 2 0 0 < / N u m b e r >  
             < I s L i n k e d > f a l s e < / I s L i n k e d >  
             < C h a r t I D > - 7 1 7 9 3 5 4 0 4 6 9 9 9 9 9 9 9 9 5 < / C h a r t I D >  
             < S e q u e n c e > 0 < / S e q u e n c e >  
         < / A c c o u n t I n f o >  
         < A c c o u n t I n f o >  
             < I D > - 7 1 7 9 3 5 4 0 4 6 9 9 9 9 9 9 9 8 2 < / I D >  
             < N a m e > I n c o m e   f r o m   c o m m e r c i a l   p a p e r s < / N a m e >  
             < N u m b e r > 8 2 1 0 < / N u m b e r >  
             < I s L i n k e d > f a l s e < / I s L i n k e d >  
             < C h a r t I D > - 7 1 7 9 3 5 4 0 4 6 9 9 9 9 9 9 9 9 5 < / C h a r t I D >  
             < S e q u e n c e > 0 < / S e q u e n c e >  
         < / A c c o u n t I n f o >  
         < A c c o u n t I n f o >  
             < I D > - 7 1 7 9 3 5 4 0 4 6 9 9 9 9 9 9 7 6 6 < / I D >  
             < N a m e > P r o f i t   o n   m o n e y   m a r k e t   p l a c e m e n t < / N a m e >  
             < N u m b e r > 8 3 0 0 < / N u m b e r >  
             < I s L i n k e d > f a l s e < / I s L i n k e d >  
             < C h a r t I D > - 7 1 7 9 3 5 4 0 4 6 9 9 9 9 9 9 9 9 5 < / C h a r t I D >  
             < S e q u e n c e > 0 < / S e q u e n c e >  
         < / A c c o u n t I n f o >  
         < A c c o u n t I n f o >  
             < I D > - 7 1 7 9 3 5 4 0 4 6 9 9 9 9 9 9 7 6 7 < / I D >  
             < N a m e > p r o f i t   o n   b a n k   d e p o s i t s < / N a m e >  
             < N u m b e r > 8 4 0 0 < / N u m b e r >  
             < I s L i n k e d > f a l s e < / I s L i n k e d >  
             < C h a r t I D > - 7 1 7 9 3 5 4 0 4 6 9 9 9 9 9 9 9 9 5 < / C h a r t I D >  
             < S e q u e n c e > 0 < / S e q u e n c e >  
         < / A c c o u n t I n f o >  
         < A c c o u n t I n f o >  
             < I D > - 7 1 7 9 3 5 4 0 4 6 9 9 9 9 9 9 7 6 8 < / I D >  
             < N a m e > N e t   u n r e a l i s e d   a p p r i c i a t i o n   /   d i m u n a t i o n   o n   r e - m e a s u r e m e n t   o f   i n v e s t m e n t   F V T P L - T   b i l l   3   m o n t h < / N a m e >  
             < N u m b e r > 8 5 1 1 < / N u m b e r >  
             < I s L i n k e d > f a l s e < / I s L i n k e d >  
             < C h a r t I D > - 7 1 7 9 3 5 4 0 4 6 9 9 9 9 9 9 9 9 5 < / C h a r t I D >  
             < S e q u e n c e > 0 < / S e q u e n c e >  
         < / A c c o u n t I n f o >  
         < A c c o u n t I n f o >  
             < I D > - 7 1 7 9 3 5 4 0 4 6 9 9 9 9 9 9 7 6 9 < / I D >  
             < N a m e > N e t   u n r e a l i s e d   a p p r i c i a t i o n   /   d i m u n a t i o n   o n   r e - m e a s u r e m e n t   o f   i n v e s t m e n t   F V T P L - T   b i l l   6   m o n t h < / N a m e >  
             < N u m b e r > 8 5 1 2 < / N u m b e r >  
             < I s L i n k e d > f a l s e < / I s L i n k e d >  
             < C h a r t I D > - 7 1 7 9 3 5 4 0 4 6 9 9 9 9 9 9 9 9 5 < / C h a r t I D >  
             < S e q u e n c e > 0 < / S e q u e n c e >  
         < / A c c o u n t I n f o >  
         < A c c o u n t I n f o >  
             < I D > - 7 1 7 9 3 5 4 0 4 6 9 9 9 9 9 9 7 7 0 < / I D >  
             < N a m e > N e t   u n r e a l i s e d   a p p r i c i a t i o n   /   d i m u n a t i o n   o n   r e - m e a s u r e m e n t   o f   i n v e s t m e n t   F V T P L - T   b i l l   1 2   m o n t h < / N a m e >  
             < N u m b e r > 8 5 1 3 < / N u m b e r >  
             < I s L i n k e d > f a l s e < / I s L i n k e d >  
             < C h a r t I D > - 7 1 7 9 3 5 4 0 4 6 9 9 9 9 9 9 9 9 5 < / C h a r t I D >  
             < S e q u e n c e > 0 < / S e q u e n c e >  
         < / A c c o u n t I n f o >  
         < A c c o u n t I n f o >  
             < I D > - 7 1 7 9 3 5 4 0 4 6 9 9 9 9 9 9 7 7 1 < / I D >  
             < N a m e > R e m u n e r a t i o n   o f   m a n a g m e n t   c o m a p n y < / N a m e >  
             < N u m b e r > 8 6 1 1 < / N u m b e r >  
             < I s L i n k e d > f a l s e < / I s L i n k e d >  
             < C h a r t I D > - 7 1 7 9 3 5 4 0 4 6 9 9 9 9 9 9 9 9 5 < / C h a r t I D >  
             < S e q u e n c e > 0 < / S e q u e n c e >  
         < / A c c o u n t I n f o >  
         < A c c o u n t I n f o >  
             < I D > - 7 1 7 9 3 5 4 0 4 6 9 9 9 9 9 9 7 7 2 < / I D >  
             < N a m e > S i n d h   s a l e s   t a x   & a m p ;   F E D   o n   m a n a g m e n t   f e e < / N a m e >  
             < N u m b e r > 8 7 1 1 < / N u m b e r >  
             < I s L i n k e d > f a l s e < / I s L i n k e d >  
             < C h a r t I D > - 7 1 7 9 3 5 4 0 4 6 9 9 9 9 9 9 9 9 5 < / C h a r t I D >  
             < S e q u e n c e > 0 < / S e q u e n c e >  
         < / A c c o u n t I n f o >  
         < A c c o u n t I n f o >  
             < I D > - 7 1 7 9 3 5 4 0 4 6 9 9 9 9 9 9 7 7 3 < / I D >  
             < N a m e > R e m u n e r a t i o n   o f   C D C < / N a m e >  
             < N u m b e r > 8 8 1 1 < / N u m b e r >  
             < I s L i n k e d > f a l s e < / I s L i n k e d >  
             < C h a r t I D > - 7 1 7 9 3 5 4 0 4 6 9 9 9 9 9 9 9 9 5 < / C h a r t I D >  
             < S e q u e n c e > 0 < / S e q u e n c e >  
         < / A c c o u n t I n f o >  
         < A c c o u n t I n f o >  
             < I D > - 7 1 7 9 3 5 4 0 4 6 9 9 9 9 9 9 7 5 6 < / I D >  
             < N a m e > S i n d h   s a l e s   t a x   o n   C D C   r e m u n e r a t i o n < / N a m e >  
             < N u m b e r > 8 8 1 1 - A < / N u m b e r >  
             < I s L i n k e d > f a l s e < / I s L i n k e d >  
             < C h a r t I D > - 7 1 7 9 3 5 4 0 4 6 9 9 9 9 9 9 9 9 5 < / C h a r t I D >  
             < S e q u e n c e > 0 < / S e q u e n c e >  
         < / A c c o u n t I n f o >  
         < A c c o u n t I n f o >  
             < I D > - 7 1 7 9 3 5 4 0 4 6 9 9 9 9 9 9 7 7 4 < / I D >  
             < N a m e > A n n u a l   f e e   o f   S E C P < / N a m e >  
             < N u m b e r > 8 9 1 1   A < / N u m b e r >  
             < I s L i n k e d > f a l s e < / I s L i n k e d >  
             < C h a r t I D > - 7 1 7 9 3 5 4 0 4 6 9 9 9 9 9 9 9 9 5 < / C h a r t I D >  
             < S e q u e n c e > 0 < / S e q u e n c e >  
         < / A c c o u n t I n f o >  
         < A c c o u n t I n f o >  
             < I D > - 7 1 7 9 3 5 4 0 4 6 9 9 9 9 9 9 7 7 5 < / I D >  
             < N a m e > A m o r i t i z a t i o n   o f   p r i m i l i n a r y   e x p e n s e s < / N a m e >  
             < N u m b e r > 8 9 1 1   B < / N u m b e r >  
             < I s L i n k e d > f a l s e < / I s L i n k e d >  
             < C h a r t I D > - 7 1 7 9 3 5 4 0 4 6 9 9 9 9 9 9 9 9 5 < / C h a r t I D >  
             < S e q u e n c e > 0 < / S e q u e n c e >  
         < / A c c o u n t I n f o >  
         < A c c o u n t I n f o >  
             < I D > - 7 1 7 9 3 5 4 0 4 6 9 9 9 9 9 9 7 7 6 < / I D >  
             < N a m e > A l l o c a t i o n   e x p e n s e s   a n d   r e l a t e d   e x p e n s e s < / N a m e >  
             < N u m b e r > 8 9 1 1   C < / N u m b e r >  
             < I s L i n k e d > f a l s e < / I s L i n k e d >  
             < C h a r t I D > - 7 1 7 9 3 5 4 0 4 6 9 9 9 9 9 9 9 9 5 < / C h a r t I D >  
             < S e q u e n c e > 0 < / S e q u e n c e >  
         < / A c c o u n t I n f o >  
         < A c c o u n t I n f o >  
             < I D > - 7 1 7 9 3 5 4 0 4 6 9 9 9 9 9 9 7 7 7 < / I D >  
             < N a m e > l e g a l   & a m p ;   p r o f e s s i o n a l < / N a m e >  
             < N u m b e r > 8 9 1 1   D < / N u m b e r >  
             < I s L i n k e d > f a l s e < / I s L i n k e d >  
             < C h a r t I D > - 7 1 7 9 3 5 4 0 4 6 9 9 9 9 9 9 9 9 5 < / C h a r t I D >  
             < S e q u e n c e > 0 < / S e q u e n c e >  
         < / A c c o u n t I n f o >  
         < A c c o u n t I n f o >  
             < I D > - 7 1 7 9 3 5 4 0 4 6 9 9 9 9 9 9 7 7 8 < / I D >  
             < N a m e > B r o k e r a g e   e x p e n s e s < / N a m e >  
             < N u m b e r > 8 9 1 1   E < / N u m b e r >  
             < I s L i n k e d > f a l s e < / I s L i n k e d >  
             < C h a r t I D > - 7 1 7 9 3 5 4 0 4 6 9 9 9 9 9 9 9 9 5 < / C h a r t I D >  
             < S e q u e n c e > 0 < / S e q u e n c e >  
         < / A c c o u n t I n f o >  
         < A c c o u n t I n f o >  
             < I D > - 7 1 7 9 3 5 4 0 4 6 9 9 9 9 9 9 7 7 9 < / I D >  
             < N a m e > A n n u a l   A u d i t   f e e < / N a m e >  
             < N u m b e r > 8 9 1 1   F < / N u m b e r >  
             < I s L i n k e d > f a l s e < / I s L i n k e d >  
             < C h a r t I D > - 7 1 7 9 3 5 4 0 4 6 9 9 9 9 9 9 9 9 5 < / C h a r t I D >  
             < S e q u e n c e > 0 < / S e q u e n c e >  
         < / A c c o u n t I n f o >  
         < A c c o u n t I n f o >  
             < I D > - 7 1 7 9 3 5 4 0 4 6 9 9 9 9 9 9 7 6 1 < / I D >  
             < N a m e > o t h e r   e x p e n s e s < / N a m e >  
             < N u m b e r > 8 9 1 1   G < / N u m b e r >  
             < I s L i n k e d > f a l s e < / I s L i n k e d >  
             < C h a r t I D > - 7 1 7 9 3 5 4 0 4 6 9 9 9 9 9 9 9 9 5 < / C h a r t I D >  
             < S e q u e n c e > 0 < / S e q u e n c e >  
         < / A c c o u n t I n f o >  
         < A c c o u n t I n f o >  
             < I D > - 7 1 7 9 3 5 4 0 4 6 9 9 9 9 9 9 7 6 2 < / I D >  
             < N a m e > N e t   e l e m e n t   a r i s i n g   f r o m   c a p i t a l   g a i n / l o s s < / N a m e >  
             < N u m b e r > 8 9 1 1   H < / N u m b e r >  
             < I s L i n k e d > f a l s e < / I s L i n k e d >  
             < C h a r t I D > - 7 1 7 9 3 5 4 0 4 6 9 9 9 9 9 9 9 9 5 < / C h a r t I D >  
             < S e q u e n c e > 0 < / S e q u e n c e >  
         < / A c c o u n t I n f o >  
         < A c c o u n t I n f o >  
             < I D > - 7 1 7 9 3 5 4 0 4 6 9 9 9 9 9 9 7 6 3 < / I D >  
             < N a m e > N e t   e l e m e n t   a r s i n g   f r o m   o t h e r   i n c o m e < / N a m e >  
             < N u m b e r > 8 9 1 1   I < / N u m b e r >  
             < I s L i n k e d > f a l s e < / I s L i n k e d >  
             < C h a r t I D > - 7 1 7 9 3 5 4 0 4 6 9 9 9 9 9 9 9 9 5 < / C h a r t I D >  
             < S e q u e n c e > 0 < / S e q u e n c e >  
         < / A c c o u n t I n f o >  
         < A c c o u n t I n f o >  
             < I D > - 7 1 7 9 3 5 4 0 4 6 9 9 9 9 9 9 7 6 0 < / I D >  
             < N a m e > P r o v i s i o n   f o r   W F F < / N a m e >  
             < N u m b e r > 8 9 1 1   J < / N u m b e r >  
             < I s L i n k e d > f a l s e < / I s L i n k e d >  
             < C h a r t I D > - 7 1 7 9 3 5 4 0 4 6 9 9 9 9 9 9 9 9 5 < / C h a r t I D >  
             < S e q u e n c e > 0 < / S e q u e n c e >  
         < / A c c o u n t I n f o >  
         < A c c o u n t I n f o >  
             < I D > - 7 1 7 9 3 5 4 0 4 6 9 9 9 9 9 9 7 5 9 < / I D >  
             < N a m e > T a x a t i o n < / N a m e >  
             < N u m b e r > 8 9 1 1   K < / N u m b e r >  
             < I s L i n k e d > f a l s e < / I s L i n k e d >  
             < C h a r t I D > - 7 1 7 9 3 5 4 0 4 6 9 9 9 9 9 9 9 9 5 < / C h a r t I D >  
             < S e q u e n c e > 0 < / S e q u e n c e >  
         < / A c c o u n t I n f o >  
         < A c c o u n t I n f o >  
             < I D > - 7 1 7 9 3 5 4 0 4 6 9 9 9 9 9 9 7 6 4 < / I D >  
             < N a m e > H a l f   y e a r l y   r e v i e w   f e e < / N a m e >  
             < N u m b e r > 8 9 1 2   F < / N u m b e r >  
             < I s L i n k e d > f a l s e < / I s L i n k e d >  
             < C h a r t I D > - 7 1 7 9 3 5 4 0 4 6 9 9 9 9 9 9 9 9 5 < / C h a r t I D >  
             < S e q u e n c e > 0 < / S e q u e n c e >  
         < / A c c o u n t I n f o >  
         < A c c o u n t I n f o >  
             < I D > - 7 1 7 9 3 5 4 0 4 6 9 9 9 9 9 9 9 5 0 < / I D >  
             < N a m e > O t h e r   c e r t i f i c a t i o n   a n d   s e r v i c e s < / N a m e >  
             < N u m b e r > 8 9 1 3   F < / N u m b e r >  
             < I s L i n k e d > f a l s e < / I s L i n k e d >  
             < C h a r t I D > - 7 1 7 9 3 5 4 0 4 6 9 9 9 9 9 9 9 9 5 < / C h a r t I D >  
             < S e q u e n c e > 0 < / S e q u e n c e >  
         < / A c c o u n t I n f o >  
         < A c c o u n t I n f o >  
             < I D > - 7 1 7 9 3 5 4 0 4 6 9 9 9 9 9 9 9 5 1 < / I D >  
             < N a m e > o u t   o f   p o c k e t   e x p e n s e < / N a m e >  
             < N u m b e r > 8 9 1 4   F < / N u m b e r >  
             < I s L i n k e d > f a l s e < / I s L i n k e d >  
             < C h a r t I D > - 7 1 7 9 3 5 4 0 4 6 9 9 9 9 9 9 9 9 5 < / C h a r t I D >  
             < S e q u e n c e > 0 < / S e q u e n c e >  
         < / A c c o u n t I n f o >  
         < A c c o u n t I n f o >  
             < I D > - 7 1 7 9 3 5 4 0 4 6 9 9 9 9 9 9 7 5 5 < / I D >  
             < N a m e > O C I < / N a m e >  
             < N u m b e r > D T T   1 < / N u m b e r >  
             < I s L i n k e d > f a l s e < / I s L i n k e d >  
             < C h a r t I D > - 7 1 7 9 3 5 4 0 4 6 9 9 9 9 9 9 9 9 5 < / C h a r t I D >  
             < S e q u e n c e > 0 < / S e q u e n c e >  
         < / A c c o u n t I n f o >  
     < / T a r g e t A c c o u n t I n f o L i s t >  
     < D A A c c o u n t T y p e L i s t / >  
     < I s C o n s o l i d a t e d T B > f a l s e < / I s C o n s o l i d a t e d T B >  
 < / L e a d S h e e t P a r a m s > 
</file>

<file path=customXml/item9.xml>��< ? x m l   v e r s i o n = " 1 . 0 "   e n c o d i n g = " u t f - 1 6 " ? > < L e a d S h e e t D a t a S t o r a g e   x m l n s : x s d = " h t t p : / / w w w . w 3 . o r g / 2 0 0 1 / X M L S c h e m a "   x m l n s : x s i = " h t t p : / / w w w . w 3 . o r g / 2 0 0 1 / X M L S c h e m a - i n s t a n c e " >  
     < D A M a p p i n g L i s t / >  
     < A c c o u n t G r o u p s >  
         < A c c o u n t G r o u p I n f o >  
             < N a m e > S a v i n g   a c c o u n t < / N a m e >  
             < T a r g e t A c c o u n t I D > - 7 1 7 9 3 5 4 0 4 6 9 9 9 9 9 9 9 2 7 < / T a r g e t A c c o u n t I D >  
             < T a r g e t A c c o u n t N u m b e r > 5 1 1 1 < / T a r g e t A c c o u n t N u m b e r >  
         < / A c c o u n t G r o u p I n f o >  
         < A c c o u n t G r o u p I n f o >  
             < N a m e > C u r r e n t   a c c o u n t < / N a m e >  
             < T a r g e t A c c o u n t I D > - 7 1 7 9 3 5 4 0 4 6 9 9 9 9 9 9 9 2 8 < / T a r g e t A c c o u n t I D >  
             < T a r g e t A c c o u n t N u m b e r > 5 1 1 2 < / T a r g e t A c c o u n t N u m b e r >  
         < / A c c o u n t G r o u p I n f o >  
         < A c c o u n t G r o u p I n f o >  
             < N a m e > M a r k e t   t r e a s u r y   b i l l s - H F T < / N a m e >  
             < T a r g e t A c c o u n t I D > - 7 1 7 9 3 5 4 0 4 6 9 9 9 9 9 9 9 2 9 < / T a r g e t A c c o u n t I D >  
             < T a r g e t A c c o u n t N u m b e r > 5 2 1 1 < / T a r g e t A c c o u n t N u m b e r >  
         < / A c c o u n t G r o u p I n f o >  
         < A c c o u n t G r o u p I n f o >  
             < N a m e > P a k i s t a n   i n v e s t m e n t   b o n d - H F T < / N a m e >  
             < T a r g e t A c c o u n t I D > - 7 1 7 9 3 5 4 0 4 6 9 9 9 9 9 9 9 3 0 < / T a r g e t A c c o u n t I D >  
             < T a r g e t A c c o u n t N u m b e r > 5 2 1 2 < / T a r g e t A c c o u n t N u m b e r >  
         < / A c c o u n t G r o u p I n f o >  
         < A c c o u n t G r o u p I n f o >  
             < N a m e > P a k i s t a n   I n v e m s t m e n t   b o n d - A F S < / N a m e >  
             < T a r g e t A c c o u n t I D > - 7 1 7 9 3 5 4 0 4 6 9 9 9 9 9 9 9 2 6 < / T a r g e t A c c o u n t I D >  
             < T a r g e t A c c o u n t N u m b e r > 5 2 1 3 < / T a r g e t A c c o u n t N u m b e r >  
         < / A c c o u n t G r o u p I n f o >  
         < A c c o u n t G r o u p I n f o >  
             < N a m e > i n v e s t m e n t   i n   C o m m e r c i a l   p a p e r s < / N a m e >  
             < T a r g e t A c c o u n t I D > - 7 1 7 9 3 5 4 0 4 6 9 9 9 9 9 9 9 8 3 < / T a r g e t A c c o u n t I D >  
             < T a r g e t A c c o u n t N u m b e r > 5 2 1 4 < / T a r g e t A c c o u n t N u m b e r >  
         < / A c c o u n t G r o u p I n f o >  
         < A c c o u n t G r o u p I n f o >  
             < N a m e > T e r m   d e p o s i t   r e c e i p t s < / N a m e >  
             < T a r g e t A c c o u n t I D > - 7 1 7 9 3 5 4 0 4 6 9 9 9 9 9 9 9 3 1 < / T a r g e t A c c o u n t I D >  
             < T a r g e t A c c o u n t N u m b e r > 5 3 1 1 < / T a r g e t A c c o u n t N u m b e r >  
         < / A c c o u n t G r o u p I n f o >  
         < A c c o u n t G r o u p I n f o >  
             < N a m e > P r e p a y m e n t s   a n d   O t h e r   R e c e i v a b l e < / N a m e >  
             < T a r g e t A c c o u n t I D > - 7 1 7 9 3 5 4 0 4 6 9 9 9 9 9 9 9 3 2 < / T a r g e t A c c o u n t I D >  
             < T a r g e t A c c o u n t N u m b e r > 5 4 1 1 < / T a r g e t A c c o u n t N u m b e r >  
         < / A c c o u n t G r o u p I n f o >  
         < A c c o u n t G r o u p I n f o >  
             < N a m e > P r o f i t   r e c e i v a b l e   o n   s a v i n g   a c c o u n t s < / N a m e >  
             < T a r g e t A c c o u n t I D > - 7 1 7 9 3 5 4 0 4 6 9 9 9 9 9 9 9 3 3 < / T a r g e t A c c o u n t I D >  
             < T a r g e t A c c o u n t N u m b e r > 5 4 1 2 < / T a r g e t A c c o u n t N u m b e r >  
         < / A c c o u n t G r o u p I n f o >  
         < A c c o u n t G r o u p I n f o >  
             < N a m e > P r o f i t   r e c e i v a b l e   o n   t e r m   d e p o s i t s   r e c e i p t < / N a m e >  
             < T a r g e t A c c o u n t I D > - 7 1 7 9 3 5 4 0 4 6 9 9 9 9 9 9 9 3 4 < / T a r g e t A c c o u n t I D >  
             < T a r g e t A c c o u n t N u m b e r > 5 4 1 3 < / T a r g e t A c c o u n t N u m b e r >  
         < / A c c o u n t G r o u p I n f o >  
         < A c c o u n t G r o u p I n f o >  
             < N a m e > P r o f i t   r e c e i v a b l e   o n   P a k i s t a n   I n v e s t m e n t   B o n d s < / N a m e >  
             < T a r g e t A c c o u n t I D > - 7 1 7 9 3 5 4 0 4 6 9 9 9 9 9 9 9 3 5 < / T a r g e t A c c o u n t I D >  
             < T a r g e t A c c o u n t N u m b e r > 5 4 1 4 < / T a r g e t A c c o u n t N u m b e r >  
         < / A c c o u n t G r o u p I n f o >  
         < A c c o u n t G r o u p I n f o >  
             < N a m e > M a n a g m e n t   f e e   p a y a b l e < / N a m e >  
             < T a r g e t A c c o u n t I D > - 7 1 7 9 3 5 4 0 4 6 9 9 9 9 9 9 9 3 6 < / T a r g e t A c c o u n t I D >  
             < T a r g e t A c c o u n t N u m b e r > 6 1 1 1 < / T a r g e t A c c o u n t N u m b e r >  
         < / A c c o u n t G r o u p I n f o >  
         < A c c o u n t G r o u p I n f o >  
             < N a m e > S i n d h   s a l e s   t a x   o n   m a n a g m e n t   f e e < / N a m e >  
             < T a r g e t A c c o u n t I D > - 7 1 7 9 3 5 4 0 4 6 9 9 9 9 9 9 9 3 7 < / T a r g e t A c c o u n t I D >  
             < T a r g e t A c c o u n t N u m b e r > 6 1 1 2 < / T a r g e t A c c o u n t N u m b e r >  
         < / A c c o u n t G r o u p I n f o >  
         < A c c o u n t G r o u p I n f o >  
             < N a m e > P a y a b l e   a g a i n s t   a l l o c a t e d   e x p e n s e < / N a m e >  
             < T a r g e t A c c o u n t I D > - 7 1 7 9 3 5 4 0 4 6 9 9 9 9 9 9 9 3 8 < / T a r g e t A c c o u n t I D >  
             < T a r g e t A c c o u n t N u m b e r > 6 1 1 3 < / T a r g e t A c c o u n t N u m b e r >  
         < / A c c o u n t G r o u p I n f o >  
         < A c c o u n t G r o u p I n f o >  
             < N a m e > L e g a l   & a m p ;   p r o f e s s i o n a l   c h a r g e s   p a y a b l e s < / N a m e >  
             < T a r g e t A c c o u n t I D > - 7 1 7 9 3 5 4 0 4 6 9 9 9 9 9 9 9 3 9 < / T a r g e t A c c o u n t I D >  
             < T a r g e t A c c o u n t N u m b e r > 6 1 1 4 < / T a r g e t A c c o u n t N u m b e r >  
         < / A c c o u n t G r o u p I n f o >  
         < A c c o u n t G r o u p I n f o >  
             < N a m e > P a y a b l e   t o   C D C < / N a m e >  
             < T a r g e t A c c o u n t I D > - 7 1 7 9 3 5 4 0 4 6 9 9 9 9 9 9 9 4 0 < / T a r g e t A c c o u n t I D >  
             < T a r g e t A c c o u n t N u m b e r > 6 2 1 1 < / T a r g e t A c c o u n t N u m b e r >  
         < / A c c o u n t G r o u p I n f o >  
         < A c c o u n t G r o u p I n f o >  
             < N a m e > P a y a b l e   t o   S E C P < / N a m e >  
             < T a r g e t A c c o u n t I D > - 7 1 7 9 3 5 4 0 4 6 9 9 9 9 9 9 9 4 1 < / T a r g e t A c c o u n t I D >  
             < T a r g e t A c c o u n t N u m b e r > 6 3 1 1 < / T a r g e t A c c o u n t N u m b e r >  
         < / A c c o u n t G r o u p I n f o >  
         < A c c o u n t G r o u p I n f o >  
             < N a m e > P r o v i s i o n   f o r   F E D   & a m p ;   r e l a t e d   t a x e s < / N a m e >  
             < T a r g e t A c c o u n t I D > - 7 1 7 9 3 5 4 0 4 6 9 9 9 9 9 9 9 4 2 < / T a r g e t A c c o u n t I D >  
             < T a r g e t A c c o u n t N u m b e r > 6 4 1 1 < / T a r g e t A c c o u n t N u m b e r >  
         < / A c c o u n t G r o u p I n f o >  
         < A c c o u n t G r o u p I n f o >  
             < N a m e > P r v o s i o n   f o r   W F F < / N a m e >  
             < T a r g e t A c c o u n t I D > - 7 1 7 9 3 5 4 0 4 6 9 9 9 9 9 9 9 4 3 < / T a r g e t A c c o u n t I D >  
             < T a r g e t A c c o u n t N u m b e r > 6 4 1 2 < / T a r g e t A c c o u n t N u m b e r >  
         < / A c c o u n t G r o u p I n f o >  
         < A c c o u n t G r o u p I n f o >  
             < N a m e > W i t h h o l d i n g   t a x   p a y a b l e   ( D i v i d e n d ) < / N a m e >  
             < T a r g e t A c c o u n t I D > - 7 1 7 9 3 5 4 0 4 6 9 9 9 9 9 9 9 4 4 < / T a r g e t A c c o u n t I D >  
             < T a r g e t A c c o u n t N u m b e r > 6 4 1 3 < / T a r g e t A c c o u n t N u m b e r >  
         < / A c c o u n t G r o u p I n f o >  
         < A c c o u n t G r o u p I n f o >  
             < N a m e > W i t h o l d i n g   t a x   p a y a b l e   ( C a p i t a l   G a i n ) < / N a m e >  
             < T a r g e t A c c o u n t I D > - 7 1 7 9 3 5 4 0 4 6 9 9 9 9 9 9 7 5 7 < / T a r g e t A c c o u n t I D >  
             < T a r g e t A c c o u n t N u m b e r > 6 4 1 3 - A < / T a r g e t A c c o u n t N u m b e r >  
         < / A c c o u n t G r o u p I n f o >  
         < A c c o u n t G r o u p I n f o >  
             < N a m e > A u d i t o r ' s   r e m u n e r a t i o n < / N a m e >  
             < T a r g e t A c c o u n t I D > - 7 1 7 9 3 5 4 0 4 6 9 9 9 9 9 9 9 4 5 < / T a r g e t A c c o u n t I D >  
             < T a r g e t A c c o u n t N u m b e r > 6 4 1 4 < / T a r g e t A c c o u n t N u m b e r >  
         < / A c c o u n t G r o u p I n f o >  
         < A c c o u n t G r o u p I n f o >  
             < N a m e > B r o k e r a g e   P a y a b l e < / N a m e >  
             < T a r g e t A c c o u n t I D > - 7 1 7 9 3 5 4 0 4 6 9 9 9 9 9 9 9 4 6 < / T a r g e t A c c o u n t I D >  
             < T a r g e t A c c o u n t N u m b e r > 6 4 1 5 < / T a r g e t A c c o u n t N u m b e r >  
         < / A c c o u n t G r o u p I n f o >  
         < A c c o u n t G r o u p I n f o >  
             < N a m e > L e g a l   & a m p ;   P r o f e s s i o n a l   c h a r g e s   p a y a b l e < / N a m e >  
             < T a r g e t A c c o u n t I D > - 7 1 7 9 3 5 4 0 4 6 9 9 9 9 9 9 9 4 7 < / T a r g e t A c c o u n t I D >  
             < T a r g e t A c c o u n t N u m b e r > 6 4 1 6 < / T a r g e t A c c o u n t N u m b e r >  
         < / A c c o u n t G r o u p I n f o >  
         < A c c o u n t G r o u p I n f o >  
             < N a m e > O t h e r s < / N a m e >  
             < T a r g e t A c c o u n t I D > - 7 1 7 9 3 5 4 0 4 6 9 9 9 9 9 9 9 4 8 < / T a r g e t A c c o u n t I D >  
             < T a r g e t A c c o u n t N u m b e r > 6 4 1 7 < / T a r g e t A c c o u n t N u m b e r >  
         < / A c c o u n t G r o u p I n f o >  
         < A c c o u n t G r o u p I n f o >  
             < N a m e > I S S U E D   O F   U N I T S   A G A I N S T   S A L E   O F   U N I T S < / N a m e >  
             < T a r g e t A c c o u n t I D > - 7 1 7 9 3 5 4 0 4 6 9 9 9 9 9 9 7 8 0 < / T a r g e t A c c o u n t I D >  
             < T a r g e t A c c o u n t N u m b e r > 7 2 1 1 < / T a r g e t A c c o u n t N u m b e r >  
         < / A c c o u n t G r o u p I n f o >  
         < A c c o u n t G r o u p I n f o >  
             < N a m e > R E D E M P T I O N   O F   U N I T S     N O R M A L < / N a m e >  
             < T a r g e t A c c o u n t I D > - 7 1 7 9 3 5 4 0 4 6 9 9 9 9 9 9 7 8 1 < / T a r g e t A c c o u n t I D >  
             < T a r g e t A c c o u n t N u m b e r > 7 3 1 1 < / T a r g e t A c c o u n t N u m b e r >  
         < / A c c o u n t G r o u p I n f o >  
         < A c c o u n t G r o u p I n f o >  
             < N a m e > C O N V E R S I O N   I N   U N I T S < / N a m e >  
             < T a r g e t A c c o u n t I D > - 7 1 7 9 3 5 4 0 4 6 9 9 9 9 9 9 7 8 2 < / T a r g e t A c c o u n t I D >  
             < T a r g e t A c c o u n t N u m b e r > 7 4 1 1 < / T a r g e t A c c o u n t N u m b e r >  
         < / A c c o u n t G r o u p I n f o >  
         < A c c o u n t G r o u p I n f o >  
             < N a m e > C O N V E R S I O N   O U T   U N I T S < / N a m e >  
             < T a r g e t A c c o u n t I D > - 7 1 7 9 3 5 4 0 4 6 9 9 9 9 9 9 7 8 3 < / T a r g e t A c c o u n t I D >  
             < T a r g e t A c c o u n t N u m b e r > 7 5 1 1 < / T a r g e t A c c o u n t N u m b e r >  
         < / A c c o u n t G r o u p I n f o >  
         < A c c o u n t G r o u p I n f o >  
             < N a m e > I S S U E D   O F   B O N U S   U N I T S < / N a m e >  
             < T a r g e t A c c o u n t I D > - 7 1 7 9 3 5 4 0 4 6 9 9 9 9 9 9 7 8 4 < / T a r g e t A c c o u n t I D >  
             < T a r g e t A c c o u n t N u m b e r > 7 6 1 1 < / T a r g e t A c c o u n t N u m b e r >  
         < / A c c o u n t G r o u p I n f o >  
         < A c c o u n t G r o u p I n f o >  
             < N a m e > E L E M E N T   O F   I N C O M E     R E A L I Z E D < / N a m e >  
             < T a r g e t A c c o u n t I D > - 7 1 7 9 3 5 4 0 4 6 9 9 9 9 9 9 7 8 5 < / T a r g e t A c c o u n t I D >  
             < T a r g e t A c c o u n t N u m b e r > 7 7 1 1 < / T a r g e t A c c o u n t N u m b e r >  
         < / A c c o u n t G r o u p I n f o >  
         < A c c o u n t G r o u p I n f o >  
             < N a m e > E L E M E N T   O F   I N C O M E     U N R E A L I Z E D < / N a m e >  
             < T a r g e t A c c o u n t I D > - 7 1 7 9 3 5 4 0 4 6 9 9 9 9 9 9 7 8 6 < / T a r g e t A c c o u n t I D >  
             < T a r g e t A c c o u n t N u m b e r > 7 8 1 1 < / T a r g e t A c c o u n t N u m b e r >  
         < / A c c o u n t G r o u p I n f o >  
         < A c c o u n t G r o u p I n f o >  
             < N a m e > U N A P P R O P R I A T E D   I N C O M E < / N a m e >  
             < T a r g e t A c c o u n t I D > - 7 1 7 9 3 5 4 0 4 6 9 9 9 9 9 9 7 8 7 < / T a r g e t A c c o u n t I D >  
             < T a r g e t A c c o u n t N u m b e r > 7 9 1 1 < / T a r g e t A c c o u n t N u m b e r >  
         < / A c c o u n t G r o u p I n f o >  
         < A c c o u n t G r o u p I n f o >  
             < N a m e > U n r e a l i z e d   G a i n   /   ( L o s s )   P i b -   A f s < / N a m e >  
             < T a r g e t A c c o u n t I D > - 7 1 7 9 3 5 4 0 4 6 9 9 9 9 9 9 7 8 8 < / T a r g e t A c c o u n t I D >  
             < T a r g e t A c c o u n t N u m b e r > 7 9 1 1   A < / T a r g e t A c c o u n t N u m b e r >  
         < / A c c o u n t G r o u p I n f o >  
         < A c c o u n t G r o u p I n f o >  
             < N a m e > B a l a n c e   a c c o u n t < / N a m e >  
             < T a r g e t A c c o u n t I D > - 7 1 7 9 3 5 4 0 4 6 9 9 9 9 9 9 7 5 8 < / T a r g e t A c c o u n t I D >  
             < T a r g e t A c c o u n t N u m b e r > 7 9 1 1   B < / T a r g e t A c c o u n t N u m b e r >  
         < / A c c o u n t G r o u p I n f o >  
         < A c c o u n t G r o u p I n f o >  
             < N a m e > C a p i t a l   g a i n   o n   s a l e   o n   i n v e s t m e n t -   n e t < / N a m e >  
             < T a r g e t A c c o u n t I D > - 7 1 7 9 3 5 4 0 4 6 9 9 9 9 9 9 9 4 9 < / T a r g e t A c c o u n t I D >  
             < T a r g e t A c c o u n t N u m b e r > 8 1 0 0 < / T a r g e t A c c o u n t N u m b e r >  
         < / A c c o u n t G r o u p I n f o >  
         < A c c o u n t G r o u p I n f o >  
             < N a m e > I n c o m e   f r o m   g o v t   s e c u r i t i e s < / N a m e >  
             < T a r g e t A c c o u n t I D > - 7 1 7 9 3 5 4 0 4 6 9 9 9 9 9 9 7 6 5 < / T a r g e t A c c o u n t I D >  
             < T a r g e t A c c o u n t N u m b e r > 8 2 0 0 < / T a r g e t A c c o u n t N u m b e r >  
         < / A c c o u n t G r o u p I n f o >  
         < A c c o u n t G r o u p I n f o >  
             < N a m e > I n c o m e   f r o m   c o m m e r c i a l   p a p e r s < / N a m e >  
             < T a r g e t A c c o u n t I D > - 7 1 7 9 3 5 4 0 4 6 9 9 9 9 9 9 9 8 2 < / T a r g e t A c c o u n t I D >  
             < T a r g e t A c c o u n t N u m b e r > 8 2 1 0 < / T a r g e t A c c o u n t N u m b e r >  
         < / A c c o u n t G r o u p I n f o >  
         < A c c o u n t G r o u p I n f o >  
             < N a m e > P r o f i t   o n   m o n e y   m a r k e t   p l a c e m e n t < / N a m e >  
             < T a r g e t A c c o u n t I D > - 7 1 7 9 3 5 4 0 4 6 9 9 9 9 9 9 7 6 6 < / T a r g e t A c c o u n t I D >  
             < T a r g e t A c c o u n t N u m b e r > 8 3 0 0 < / T a r g e t A c c o u n t N u m b e r >  
         < / A c c o u n t G r o u p I n f o >  
         < A c c o u n t G r o u p I n f o >  
             < N a m e > p r o f i t   o n   b a n k   d e p o s i t s < / N a m e >  
             < T a r g e t A c c o u n t I D > - 7 1 7 9 3 5 4 0 4 6 9 9 9 9 9 9 7 6 7 < / T a r g e t A c c o u n t I D >  
             < T a r g e t A c c o u n t N u m b e r > 8 4 0 0 < / T a r g e t A c c o u n t N u m b e r >  
         < / A c c o u n t G r o u p I n f o >  
         < A c c o u n t G r o u p I n f o >  
             < N a m e > N e t   u n r e a l i s e d   a p p r i c i a t i o n   /   d i m u n a t i o n   o n   r e - m e a s u r e m e n t   o f   i n v e s t m e n t   F V T P L - T   b i l l   3   m o n t h < / N a m e >  
             < T a r g e t A c c o u n t I D > - 7 1 7 9 3 5 4 0 4 6 9 9 9 9 9 9 7 6 8 < / T a r g e t A c c o u n t I D >  
             < T a r g e t A c c o u n t N u m b e r > 8 5 1 1 < / T a r g e t A c c o u n t N u m b e r >  
         < / A c c o u n t G r o u p I n f o >  
         < A c c o u n t G r o u p I n f o >  
             < N a m e > N e t   u n r e a l i s e d   a p p r i c i a t i o n   /   d i m u n a t i o n   o n   r e - m e a s u r e m e n t   o f   i n v e s t m e n t   F V T P L - T   b i l l   6   m o n t h < / N a m e >  
             < T a r g e t A c c o u n t I D > - 7 1 7 9 3 5 4 0 4 6 9 9 9 9 9 9 7 6 9 < / T a r g e t A c c o u n t I D >  
             < T a r g e t A c c o u n t N u m b e r > 8 5 1 2 < / T a r g e t A c c o u n t N u m b e r >  
         < / A c c o u n t G r o u p I n f o >  
         < A c c o u n t G r o u p I n f o >  
             < N a m e > N e t   u n r e a l i s e d   a p p r i c i a t i o n   /   d i m u n a t i o n   o n   r e - m e a s u r e m e n t   o f   i n v e s t m e n t   F V T P L - T   b i l l   1 2   m o n t h < / N a m e >  
             < T a r g e t A c c o u n t I D > - 7 1 7 9 3 5 4 0 4 6 9 9 9 9 9 9 7 7 0 < / T a r g e t A c c o u n t I D >  
             < T a r g e t A c c o u n t N u m b e r > 8 5 1 3 < / T a r g e t A c c o u n t N u m b e r >  
         < / A c c o u n t G r o u p I n f o >  
         < A c c o u n t G r o u p I n f o >  
             < N a m e > R e m u n e r a t i o n   o f   m a n a g m e n t   c o m a p n y < / N a m e >  
             < T a r g e t A c c o u n t I D > - 7 1 7 9 3 5 4 0 4 6 9 9 9 9 9 9 7 7 1 < / T a r g e t A c c o u n t I D >  
             < T a r g e t A c c o u n t N u m b e r > 8 6 1 1 < / T a r g e t A c c o u n t N u m b e r >  
         < / A c c o u n t G r o u p I n f o >  
         < A c c o u n t G r o u p I n f o >  
             < N a m e > S i n d h   s a l e s   t a x   & a m p ;   F E D   o n   m a n a g m e n t   f e e < / N a m e >  
             < T a r g e t A c c o u n t I D > - 7 1 7 9 3 5 4 0 4 6 9 9 9 9 9 9 7 7 2 < / T a r g e t A c c o u n t I D >  
             < T a r g e t A c c o u n t N u m b e r > 8 7 1 1 < / T a r g e t A c c o u n t N u m b e r >  
         < / A c c o u n t G r o u p I n f o >  
         < A c c o u n t G r o u p I n f o >  
             < N a m e > R e m u n e r a t i o n   o f   C D C < / N a m e >  
             < T a r g e t A c c o u n t I D > - 7 1 7 9 3 5 4 0 4 6 9 9 9 9 9 9 7 7 3 < / T a r g e t A c c o u n t I D >  
             < T a r g e t A c c o u n t N u m b e r > 8 8 1 1 < / T a r g e t A c c o u n t N u m b e r >  
         < / A c c o u n t G r o u p I n f o >  
         < A c c o u n t G r o u p I n f o >  
             < N a m e > S i n d h   s a l e s   t a x   o n   C D C   r e m u n e r a t i o n < / N a m e >  
             < T a r g e t A c c o u n t I D > - 7 1 7 9 3 5 4 0 4 6 9 9 9 9 9 9 7 5 6 < / T a r g e t A c c o u n t I D >  
             < T a r g e t A c c o u n t N u m b e r > 8 8 1 1 - A < / T a r g e t A c c o u n t N u m b e r >  
         < / A c c o u n t G r o u p I n f o >  
         < A c c o u n t G r o u p I n f o >  
             < N a m e > A n n u a l   f e e   o f   S E C P < / N a m e >  
             < T a r g e t A c c o u n t I D > - 7 1 7 9 3 5 4 0 4 6 9 9 9 9 9 9 7 7 4 < / T a r g e t A c c o u n t I D >  
             < T a r g e t A c c o u n t N u m b e r > 8 9 1 1   A < / T a r g e t A c c o u n t N u m b e r >  
         < / A c c o u n t G r o u p I n f o >  
         < A c c o u n t G r o u p I n f o >  
             < N a m e > A m o r i t i z a t i o n   o f   p r i m i l i n a r y   e x p e n s e s < / N a m e >  
             < T a r g e t A c c o u n t I D > - 7 1 7 9 3 5 4 0 4 6 9 9 9 9 9 9 7 7 5 < / T a r g e t A c c o u n t I D >  
             < T a r g e t A c c o u n t N u m b e r > 8 9 1 1   B < / T a r g e t A c c o u n t N u m b e r >  
         < / A c c o u n t G r o u p I n f o >  
         < A c c o u n t G r o u p I n f o >  
             < N a m e > A l l o c a t i o n   e x p e n s e s   a n d   r e l a t e d   e x p e n s e s < / N a m e >  
             < T a r g e t A c c o u n t I D > - 7 1 7 9 3 5 4 0 4 6 9 9 9 9 9 9 7 7 6 < / T a r g e t A c c o u n t I D >  
             < T a r g e t A c c o u n t N u m b e r > 8 9 1 1   C < / T a r g e t A c c o u n t N u m b e r >  
         < / A c c o u n t G r o u p I n f o >  
         < A c c o u n t G r o u p I n f o >  
             < N a m e > l e g a l   & a m p ;   p r o f e s s i o n a l < / N a m e >  
             < T a r g e t A c c o u n t I D > - 7 1 7 9 3 5 4 0 4 6 9 9 9 9 9 9 7 7 7 < / T a r g e t A c c o u n t I D >  
             < T a r g e t A c c o u n t N u m b e r > 8 9 1 1   D < / T a r g e t A c c o u n t N u m b e r >  
         < / A c c o u n t G r o u p I n f o >  
         < A c c o u n t G r o u p I n f o >  
             < N a m e > B r o k e r a g e   e x p e n s e s < / N a m e >  
             < T a r g e t A c c o u n t I D > - 7 1 7 9 3 5 4 0 4 6 9 9 9 9 9 9 7 7 8 < / T a r g e t A c c o u n t I D >  
             < T a r g e t A c c o u n t N u m b e r > 8 9 1 1   E < / T a r g e t A c c o u n t N u m b e r >  
         < / A c c o u n t G r o u p I n f o >  
         < A c c o u n t G r o u p I n f o >  
             < N a m e > A n n u a l   A u d i t   f e e < / N a m e >  
             < T a r g e t A c c o u n t I D > - 7 1 7 9 3 5 4 0 4 6 9 9 9 9 9 9 7 7 9 < / T a r g e t A c c o u n t I D >  
             < T a r g e t A c c o u n t N u m b e r > 8 9 1 1   F < / T a r g e t A c c o u n t N u m b e r >  
         < / A c c o u n t G r o u p I n f o >  
         < A c c o u n t G r o u p I n f o >  
             < N a m e > o t h e r   e x p e n s e s < / N a m e >  
             < T a r g e t A c c o u n t I D > - 7 1 7 9 3 5 4 0 4 6 9 9 9 9 9 9 7 6 1 < / T a r g e t A c c o u n t I D >  
             < T a r g e t A c c o u n t N u m b e r > 8 9 1 1   G < / T a r g e t A c c o u n t N u m b e r >  
         < / A c c o u n t G r o u p I n f o >  
         < A c c o u n t G r o u p I n f o >  
             < N a m e > N e t   e l e m e n t   a r i s i n g   f r o m   c a p i t a l   g a i n / l o s s < / N a m e >  
             < T a r g e t A c c o u n t I D > - 7 1 7 9 3 5 4 0 4 6 9 9 9 9 9 9 7 6 2 < / T a r g e t A c c o u n t I D >  
             < T a r g e t A c c o u n t N u m b e r > 8 9 1 1   H < / T a r g e t A c c o u n t N u m b e r >  
         < / A c c o u n t G r o u p I n f o >  
         < A c c o u n t G r o u p I n f o >  
             < N a m e > N e t   e l e m e n t   a r s i n g   f r o m   o t h e r   i n c o m e < / N a m e >  
             < T a r g e t A c c o u n t I D > - 7 1 7 9 3 5 4 0 4 6 9 9 9 9 9 9 7 6 3 < / T a r g e t A c c o u n t I D >  
             < T a r g e t A c c o u n t N u m b e r > 8 9 1 1   I < / T a r g e t A c c o u n t N u m b e r >  
         < / A c c o u n t G r o u p I n f o >  
         < A c c o u n t G r o u p I n f o >  
             < N a m e > P r o v i s i o n   f o r   W F F < / N a m e >  
             < T a r g e t A c c o u n t I D > - 7 1 7 9 3 5 4 0 4 6 9 9 9 9 9 9 7 6 0 < / T a r g e t A c c o u n t I D >  
             < T a r g e t A c c o u n t N u m b e r > 8 9 1 1   J < / T a r g e t A c c o u n t N u m b e r >  
         < / A c c o u n t G r o u p I n f o >  
         < A c c o u n t G r o u p I n f o >  
             < N a m e > T a x a t i o n < / N a m e >  
             < T a r g e t A c c o u n t I D > - 7 1 7 9 3 5 4 0 4 6 9 9 9 9 9 9 7 5 9 < / T a r g e t A c c o u n t I D >  
             < T a r g e t A c c o u n t N u m b e r > 8 9 1 1   K < / T a r g e t A c c o u n t N u m b e r >  
         < / A c c o u n t G r o u p I n f o >  
         < A c c o u n t G r o u p I n f o >  
             < N a m e > H a l f   y e a r l y   r e v i e w   f e e < / N a m e >  
             < T a r g e t A c c o u n t I D > - 7 1 7 9 3 5 4 0 4 6 9 9 9 9 9 9 7 6 4 < / T a r g e t A c c o u n t I D >  
             < T a r g e t A c c o u n t N u m b e r > 8 9 1 2   F < / T a r g e t A c c o u n t N u m b e r >  
         < / A c c o u n t G r o u p I n f o >  
         < A c c o u n t G r o u p I n f o >  
             < N a m e > O t h e r   c e r t i f i c a t i o n   a n d   s e r v i c e s < / N a m e >  
             < T a r g e t A c c o u n t I D > - 7 1 7 9 3 5 4 0 4 6 9 9 9 9 9 9 9 5 0 < / T a r g e t A c c o u n t I D >  
             < T a r g e t A c c o u n t N u m b e r > 8 9 1 3   F < / T a r g e t A c c o u n t N u m b e r >  
         < / A c c o u n t G r o u p I n f o >  
         < A c c o u n t G r o u p I n f o >  
             < N a m e > o u t   o f   p o c k e t   e x p e n s e < / N a m e >  
             < T a r g e t A c c o u n t I D > - 7 1 7 9 3 5 4 0 4 6 9 9 9 9 9 9 9 5 1 < / T a r g e t A c c o u n t I D >  
             < T a r g e t A c c o u n t N u m b e r > 8 9 1 4   F < / T a r g e t A c c o u n t N u m b e r >  
         < / A c c o u n t G r o u p I n f o >  
         < A c c o u n t G r o u p I n f o >  
             < N a m e > O C I < / N a m e >  
             < T a r g e t A c c o u n t I D > - 7 1 7 9 3 5 4 0 4 6 9 9 9 9 9 9 7 5 5 < / T a r g e t A c c o u n t I D >  
             < T a r g e t A c c o u n t N u m b e r > D T T   1 < / T a r g e t A c c o u n t N u m b e r >  
         < / A c c o u n t G r o u p I n f o >  
     < / A c c o u n t G r o u p s >  
     < A c c o u n t s > 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 - 7 1 7 9 3 5 4 0 4 6 9 9 9 9 9 9 9 2 5 < / I D >  
             < T a r g e t A c c o u n t I D > - 7 1 7 9 3 5 4 0 4 6 9 9 9 9 9 9 9 2 7 < / T a r g e t A c c o u n t I D >  
             < C h a r t I D > - 7 1 7 9 3 5 4 0 4 6 9 9 9 9 9 9 9 9 6 < / C h a r t I D >  
             < I s L i n k e d > f a l s e < / I s L i n k e d >  
             < N u m b e r > 0 1 0 1 0 0 1 0 0 0 0 1 < / N u m b e r >  
             < N a m e > R o u n d i n g < / N a m e >  
             < A J E > 0 < / A J E >  
             < A d j u s t > 2 < / A d j u s t >  
             < R J E > 0 < / R J E >  
             < P r e l i m i n a r y > 2 < / P r e l i m i n a r y >  
             < F i n a l > 2 < / 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 2 8 1 2 3 0 0 5 6 0 6 0 0 0 0 0 0 0 2 < / I D >  
             < T a r g e t A c c o u n t I D > - 7 1 7 9 3 5 4 0 4 6 9 9 9 9 9 9 9 2 7 < / T a r g e t A c c o u n t I D >  
             < C h a r t I D > - 7 1 7 9 3 5 4 0 4 6 9 9 9 9 9 9 9 9 6 < / C h a r t I D >  
             < I s L i n k e d > f a l s e < / I s L i n k e d >  
             < N u m b e r > 0 1 0 1 0 0 1 0 0 0 6 5 < / N u m b e r >  
             < N a m e > B a n k   B a l a n c e s   -   D u b a i   I s l a m i c   B a n k   -   K s e   B r a n c h < / N a m e >  
             < A J E > 0 < / A J E >  
             < A d j u s t > 1 4 5 2 9 < / A d j u s t >  
             < R J E > 0 < / R J E >  
             < P r e l i m i n a r y > 1 4 5 2 9 < / P r e l i m i n a r y >  
             < F i n a l > 1 4 5 2 9 < / 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 2 8 1 2 3 0 0 5 6 0 6 0 0 0 0 0 0 0 3 < / I D >  
             < T a r g e t A c c o u n t I D > - 7 1 7 9 3 5 4 0 4 6 9 9 9 9 9 9 9 2 7 < / T a r g e t A c c o u n t I D >  
             < C h a r t I D > - 7 1 7 9 3 5 4 0 4 6 9 9 9 9 9 9 9 9 6 < / C h a r t I D >  
             < I s L i n k e d > f a l s e < / I s L i n k e d >  
             < N u m b e r > 0 1 0 1 0 0 1 0 0 0 9 4 < / N u m b e r >  
             < N a m e > B a n k   B a l a n c e s   -   S i l k   B a n k   L i m i t e d   -   E m a a n   I s l a m i c   B a n k -   C l i f t o n   B r a n c h < / N a m e >  
             < A J E > 0 < / A J E >  
             < A d j u s t > 4 8 5 0 0 4 < / A d j u s t >  
             < R J E > 0 < / R J E >  
             < P r e l i m i n a r y > 4 8 5 0 0 4 < / P r e l i m i n a r y >  
             < F i n a l > 4 8 5 0 0 4 < / 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 - 7 1 7 9 3 5 4 0 4 6 9 9 9 9 9 9 9 1 4 < / I D >  
             < T a r g e t A c c o u n t I D > - 7 1 7 9 3 5 4 0 4 6 9 9 9 9 9 9 9 2 8 < / T a r g e t A c c o u n t I D >  
             < C h a r t I D > - 7 1 7 9 3 5 4 0 4 6 9 9 9 9 9 9 9 9 6 < / C h a r t I D >  
             < I s L i n k e d > f a l s e < / I s L i n k e d >  
             < N u m b e r > 0 1 0 1 0 0 1 0 0 0 2 1 < / N u m b e r >  
             < N a m e > B A N K   B A L A N C E S   -   M C B   B A N K   L I M I T E D   -   G L O B A L   T R A N S A C T I O N   -   S H A H E E N   C O M P L E X   B R A N C H < / N a m e >  
             < A J E > 0 < / A J E >  
             < A d j u s t > 7 9 7 < / A d j u s t >  
             < R J E > 0 < / R J E >  
             < P r e l i m i n a r y > 7 9 7 < / P r e l i m i n a r y >  
             < F i n a l > 7 9 7 < / 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 2 7 9 9 9 8 8 1 8 1 5 0 0 0 0 0 2 7 2 < / I D >  
             < T a r g e t A c c o u n t I D > - 7 1 7 9 3 5 4 0 4 6 9 9 9 9 9 9 9 2 8 < / T a r g e t A c c o u n t I D >  
             < C h a r t I D > - 7 1 7 9 3 5 4 0 4 6 9 9 9 9 9 9 9 9 6 < / C h a r t I D >  
             < I s L i n k e d > f a l s e < / I s L i n k e d >  
             < N u m b e r > 0 1 1 5 0 0 1 0 0 0 0 1 < / N u m b e r >  
             < N a m e > O t h e r   R e c e i v a b l e   A g a i n s t   C o l l e c t i o n   A c c o u n t   - M c b < / N a m e >  
             < A J E > 0 < / A J E >  
             < A d j u s t > 3 5 3 < / A d j u s t >  
             < R J E > 0 < / R J E >  
             < P r e l i m i n a r y > 3 5 3 < / P r e l i m i n a r y >  
             < F i n a l > 3 5 3 < / 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 2 7 9 9 9 8 8 1 8 1 5 0 0 0 0 0 2 7 3 < / I D >  
             < T a r g e t A c c o u n t I D > - 7 1 7 9 3 5 4 0 4 6 9 9 9 9 9 9 9 2 8 < / T a r g e t A c c o u n t I D >  
             < C h a r t I D > - 7 1 7 9 3 5 4 0 4 6 9 9 9 9 9 9 9 9 6 < / C h a r t I D >  
             < I s L i n k e d > f a l s e < / I s L i n k e d >  
             < N u m b e r > 0 1 1 5 0 0 1 0 0 0 0 2 < / N u m b e r >  
             < N a m e > O t h e r   R e c e i v a b l e   A g a i n s t   C o l l e c t i o n   A c c o u n t -   F a y s a l   B a n k < / N a m e >  
             < A J E > 0 < / A J E >  
             < A d j u s t > 7 1 0 < / A d j u s t >  
             < R J E > 0 < / R J E >  
             < P r e l i m i n a r y > 7 1 0 < / P r e l i m i n a r y >  
             < F i n a l > 7 1 0 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 - 7 1 7 9 3 5 4 0 4 6 9 9 9 9 9 9 9 0 6 < / I D >  
             < T a r g e t A c c o u n t I D > - 7 1 7 9 3 5 4 0 4 6 9 9 9 9 9 9 9 2 9 < / T a r g e t A c c o u n t I D >  
             < C h a r t I D > - 7 1 7 9 3 5 4 0 4 6 9 9 9 9 9 9 9 9 6 < / C h a r t I D >  
             < I s L i n k e d > f a l s e < / I s L i n k e d >  
             < N u m b e r > 0 1 0 3 0 0 3 0 0 0 0 1 < / N u m b e r >  
             < N a m e > I N V E S T M E N T   I N   T R E A S U R Y   B I L L S     F A C E   V A L U E     H F T 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 2 8 1 2 3 0 0 5 6 0 6 0 0 0 0 0 0 0 6 < / I D >  
             < T a r g e t A c c o u n t I D > - 7 1 7 9 3 5 4 0 4 6 9 9 9 9 9 9 9 3 2 < / T a r g e t A c c o u n t I D >  
             < C h a r t I D > - 7 1 7 9 3 5 4 0 4 6 9 9 9 9 9 9 9 9 6 < / C h a r t I D >  
             < I s L i n k e d > f a l s e < / I s L i n k e d >  
             < N u m b e r > 0 1 0 6 0 2 3 0 0 0 0 1 < / N u m b e r >  
             < N a m e > R E C E I V A B L E   F R O M   M A N A G E M E N T   C O M P A N Y < / N a m e >  
             < A J E > 0 < / A J E >  
             < A d j u s t > 1 9 < / A d j u s t >  
             < R J E > 0 < / R J E >  
             < P r e l i m i n a r y > 1 9 < / P r e l i m i n a r y >  
             < F i n a l > 1 9 < / 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 2 8 1 2 3 0 0 5 6 0 6 0 0 0 0 0 0 0 7 < / I D >  
             < T a r g e t A c c o u n t I D > - 7 1 7 9 3 5 4 0 4 6 9 9 9 9 9 9 9 3 2 < / T a r g e t A c c o u n t I D >  
             < C h a r t I D > - 7 1 7 9 3 5 4 0 4 6 9 9 9 9 9 9 9 9 6 < / C h a r t I D >  
             < I s L i n k e d > f a l s e < / I s L i n k e d >  
             < N u m b e r > 0 1 0 9 0 0 2 0 0 0 0 1 < / N u m b e r >  
             < N a m e > O T H E R   R E C E I V A B L E < / N a m e >  
             < A J E > 0 < / A J E >  
             < A d j u s t > 1 0 < / A d j u s t >  
             < R J E > 0 < / R J E >  
             < P r e l i m i n a r y > 1 0 < / P r e l i m i n a r y >  
             < F i n a l > 1 0 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 2 8 1 2 3 0 0 5 6 0 6 0 0 0 0 0 0 0 4 < / I D >  
             < T a r g e t A c c o u n t I D > - 7 1 7 9 3 5 4 0 4 6 9 9 9 9 9 9 9 3 3 < / T a r g e t A c c o u n t I D >  
             < C h a r t I D > - 7 1 7 9 3 5 4 0 4 6 9 9 9 9 9 9 9 9 6 < / C h a r t I D >  
             < I s L i n k e d > f a l s e < / I s L i n k e d >  
             < N u m b e r > 0 1 0 6 0 1 1 0 0 0 4 0 < / N u m b e r >  
             < N a m e > P r o f i t   R e c e i v a b l e   -   D u b a i   I s l a m i c   B a n k   -   K s e   B r a n c h < / N a m e >  
             < A J E > 0 < / A J E >  
             < A d j u s t > 9 < / A d j u s t >  
             < R J E > 0 < / R J E >  
             < P r e l i m i n a r y > 9 < / P r e l i m i n a r y >  
             < F i n a l > 9 < / 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 2 8 1 2 3 0 0 5 6 0 6 0 0 0 0 0 0 0 5 < / I D >  
             < T a r g e t A c c o u n t I D > - 7 1 7 9 3 5 4 0 4 6 9 9 9 9 9 9 9 3 3 < / T a r g e t A c c o u n t I D >  
             < C h a r t I D > - 7 1 7 9 3 5 4 0 4 6 9 9 9 9 9 9 9 9 6 < / C h a r t I D >  
             < I s L i n k e d > f a l s e < / I s L i n k e d >  
             < N u m b e r > 0 1 0 6 0 1 1 0 0 0 9 3 < / N u m b e r >  
             < N a m e > P r o f i t   R e c e i v a b l e   -   E m a a n   I s l a m i c   B a n k   -   C l i f t o n   B r a n c h < / N a m e >  
             < A J E > 0 < / A J E >  
             < A d j u s t > 6 8 4 < / A d j u s t >  
             < R J E > 0 < / R J E >  
             < P r e l i m i n a r y > 6 8 4 < / P r e l i m i n a r y >  
             < F i n a l > 6 8 4 < / 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 - 7 1 7 9 3 5 4 0 4 6 9 9 9 9 9 9 8 7 5 < / I D >  
             < T a r g e t A c c o u n t I D > - 7 1 7 9 3 5 4 0 4 6 9 9 9 9 9 9 9 3 6 < / T a r g e t A c c o u n t I D >  
             < C h a r t I D > - 7 1 7 9 3 5 4 0 4 6 9 9 9 9 9 9 9 9 6 < / C h a r t I D >  
             < I s L i n k e d > f a l s e < / I s L i n k e d >  
             < N u m b e r > 0 3 0 1 0 0 1 0 0 0 0 1 < / N u m b e r >  
             < N a m e > M A N A G E M E N T   F E E   P A Y A B L E < / N a m e >  
             < A J E > 0 < / A J E >  
             < A d j u s t > - 1 4 0 < / A d j u s t >  
             < R J E > 0 < / R J E >  
             < P r e l i m i n a r y > - 1 4 0 < / P r e l i m i n a r y >  
             < F i n a l > - 1 4 0 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 2 8 1 2 3 0 0 5 6 0 6 0 0 0 0 0 0 0 8 < / I D >  
             < T a r g e t A c c o u n t I D > - 7 1 7 9 3 5 4 0 4 6 9 9 9 9 9 9 9 3 6 < / T a r g e t A c c o u n t I D >  
             < C h a r t I D > - 7 1 7 9 3 5 4 0 4 6 9 9 9 9 9 9 9 9 6 < / C h a r t I D >  
             < I s L i n k e d > f a l s e < / I s L i n k e d >  
             < N u m b e r > 0 3 0 1 0 0 5 0 0 0 0 1 < / N u m b e r >  
             < N a m e > O T H E R   P A Y A B L E   T O   M A N A G E M E N T   C O M P A N Y < / N a m e >  
             < A J E > 0 < / A J E >  
             < A d j u s t > - 4 0 < / A d j u s t >  
             < R J E > 0 < / R J E >  
             < P r e l i m i n a r y > - 4 0 < / P r e l i m i n a r y >  
             < F i n a l > - 4 0 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 - 7 1 7 9 3 5 4 0 4 6 9 9 9 9 9 9 8 7 4 < / I D >  
             < T a r g e t A c c o u n t I D > - 7 1 7 9 3 5 4 0 4 6 9 9 9 9 9 9 9 3 7 < / T a r g e t A c c o u n t I D >  
             < C h a r t I D > - 7 1 7 9 3 5 4 0 4 6 9 9 9 9 9 9 9 9 6 < / C h a r t I D >  
             < I s L i n k e d > f a l s e < / I s L i n k e d >  
             < N u m b e r > 0 3 0 1 0 0 6 0 0 0 0 1 < / N u m b e r >  
             < N a m e > S A L E S   T A X   P A Y A B L E   A G A I N S T   M A N A G E M E N T   F E E < / N a m e >  
             < A J E > 0 < / A J E >  
             < A d j u s t > - 1 8 < / A d j u s t >  
             < R J E > 0 < / R J E >  
             < P r e l i m i n a r y > - 1 8 < / P r e l i m i n a r y >  
             < F i n a l > - 1 8 < / 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 - 7 1 7 9 3 5 4 0 4 6 9 9 9 9 9 9 8 6 5 < / I D >  
             < T a r g e t A c c o u n t I D > - 7 1 7 9 3 5 4 0 4 6 9 9 9 9 9 9 9 4 3 < / T a r g e t A c c o u n t I D >  
             < C h a r t I D > - 7 1 7 9 3 5 4 0 4 6 9 9 9 9 9 9 9 9 6 < / C h a r t I D >  
             < I s L i n k e d > f a l s e < / I s L i n k e d >  
             < N u m b e r > 0 3 1 0 0 0 6 0 0 0 0 1 < / N u m b e r >  
             < N a m e > W O R K E R ' S   W E L F A R E   F U N D   P A Y A B L E < / N a m e >  
             < A J E > 0 < / A J E >  
             < A d j u s t > - 2 7 < / A d j u s t >  
             < R J E > 0 < / R J E >  
             < P r e l i m i n a r y > - 2 7 < / P r e l i m i n a r y >  
             < F i n a l > - 2 7 < / 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 - 7 1 7 9 3 5 4 0 4 6 9 9 9 9 9 9 8 6 2 < / I D >  
             < T a r g e t A c c o u n t I D > - 7 1 7 9 3 5 4 0 4 6 9 9 9 9 9 9 9 4 4 < / T a r g e t A c c o u n t I D >  
             < C h a r t I D > - 7 1 7 9 3 5 4 0 4 6 9 9 9 9 9 9 9 9 6 < / C h a r t I D >  
             < I s L i n k e d > f a l s e < / I s L i n k e d >  
             < N u m b e r > 0 3 1 0 0 0 9 0 0 0 0 2 < / N u m b e r >  
             < N a m e > W . H .   T A X   P A Y A B L E     D I V I D E N D   U / S   1 5 0 < / N a m e >  
             < A J E > 0 < / A J E >  
             < A d j u s t > - 4 3 < / A d j u s t >  
             < R J E > 0 < / R J E >  
             < P r e l i m i n a r y > - 4 3 < / P r e l i m i n a r y >  
             < F i n a l > - 4 3 < / 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 - 7 1 7 9 3 5 4 0 4 6 9 9 9 9 9 9 8 6 8 < / I D >  
             < T a r g e t A c c o u n t I D > - 7 1 7 9 3 5 4 0 4 6 9 9 9 9 9 9 9 4 8 < / T a r g e t A c c o u n t I D >  
             < C h a r t I D > - 7 1 7 9 3 5 4 0 4 6 9 9 9 9 9 9 9 9 6 < / C h a r t I D >  
             < I s L i n k e d > f a l s e < / I s L i n k e d >  
             < N u m b e r > 0 3 0 9 0 0 1 0 0 0 0 1 < / N u m b e r >  
             < N a m e > D I V I D E N D   P A Y A B L E < / N a m e >  
             < A J E > 0 < / A J E >  
             < A d j u s t > - 9 7 < / A d j u s t >  
             < R J E > 0 < / R J E >  
             < P r e l i m i n a r y > - 9 7 < / P r e l i m i n a r y >  
             < F i n a l > - 9 7 < / 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 - 7 1 7 9 3 5 4 0 4 6 9 9 9 9 9 9 8 8 4 < / I D >  
             < T a r g e t A c c o u n t I D > - 7 1 7 9 3 5 4 0 4 6 9 9 9 9 9 9 7 8 0 < / T a r g e t A c c o u n t I D >  
             < C h a r t I D > - 7 1 7 9 3 5 4 0 4 6 9 9 9 9 9 9 9 9 6 < / C h a r t I D >  
             < I s L i n k e d > f a l s e < / I s L i n k e d >  
             < N u m b e r > 0 2 0 1 0 0 1 0 0 0 0 1 < / N u m b e r >  
             < N a m e > I S S U E D   O F   U N I T S   A G A I N S T   S A L E   O F   U N I T S < / N a m e >  
             < A J E > 0 < / A J E >  
             < A d j u s t > - 1 0 1 8 9 0 < / A d j u s t >  
             < R J E > 0 < / R J E >  
             < P r e l i m i n a r y > - 1 0 1 8 9 0 < / P r e l i m i n a r y >  
             < F i n a l > - 1 0 1 8 9 0 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 - 7 1 7 9 3 5 4 0 4 6 9 9 9 9 9 9 8 8 3 < / I D >  
             < T a r g e t A c c o u n t I D > - 7 1 7 9 3 5 4 0 4 6 9 9 9 9 9 9 7 8 1 < / T a r g e t A c c o u n t I D >  
             < C h a r t I D > - 7 1 7 9 3 5 4 0 4 6 9 9 9 9 9 9 9 9 6 < / C h a r t I D >  
             < I s L i n k e d > f a l s e < / I s L i n k e d >  
             < N u m b e r > 0 2 0 1 0 0 2 0 0 0 0 1 < / N u m b e r >  
             < N a m e > R E D E M P T I O N   O F   U N I T S     N O R M A L < / N a m e >  
             < A J E > 0 < / A J E >  
             < A d j u s t > 1 7 8 6 5 < / A d j u s t >  
             < R J E > 0 < / R J E >  
             < P r e l i m i n a r y > 1 7 8 6 5 < / P r e l i m i n a r y >  
             < F i n a l > 1 7 8 6 5 < / 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 - 7 1 7 9 3 5 4 0 4 6 9 9 9 9 9 9 8 8 2 < / I D >  
             < T a r g e t A c c o u n t I D > - 7 1 7 9 3 5 4 0 4 6 9 9 9 9 9 9 7 8 2 < / T a r g e t A c c o u n t I D >  
             < C h a r t I D > - 7 1 7 9 3 5 4 0 4 6 9 9 9 9 9 9 9 9 6 < / C h a r t I D >  
             < I s L i n k e d > f a l s e < / I s L i n k e d >  
             < N u m b e r > 0 2 0 1 0 0 3 0 0 0 0 1 < / N u m b e r >  
             < N a m e > C O N V E R S I O N   I N   U N I T S < / N a m e >  
             < A J E > 0 < / A J E >  
             < A d j u s t > - 5 4 6 5 3 0 < / A d j u s t >  
             < R J E > 0 < / R J E >  
             < P r e l i m i n a r y > - 5 4 6 5 3 0 < / P r e l i m i n a r y >  
             < F i n a l > - 5 4 6 5 3 0 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 - 7 1 7 9 3 5 4 0 4 6 9 9 9 9 9 9 8 8 1 < / I D >  
             < T a r g e t A c c o u n t I D > - 7 1 7 9 3 5 4 0 4 6 9 9 9 9 9 9 7 8 3 < / T a r g e t A c c o u n t I D >  
             < C h a r t I D > - 7 1 7 9 3 5 4 0 4 6 9 9 9 9 9 9 9 9 6 < / C h a r t I D >  
             < I s L i n k e d > f a l s e < / I s L i n k e d >  
             < N u m b e r > 0 2 0 1 0 0 4 0 0 0 0 1 < / N u m b e r >  
             < N a m e > C O N V E R S I O N   O U T   U N I T S < / N a m e >  
             < A J E > 0 < / A J E >  
             < A d j u s t > 1 2 8 8 0 5 < / A d j u s t >  
             < R J E > 0 < / R J E >  
             < P r e l i m i n a r y > 1 2 8 8 0 5 < / P r e l i m i n a r y >  
             < F i n a l > 1 2 8 8 0 5 < / 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 - 7 1 7 9 3 5 4 0 4 6 9 9 9 9 9 9 8 7 8 < / I D >  
             < T a r g e t A c c o u n t I D > - 7 1 7 9 3 5 4 0 4 6 9 9 9 9 9 9 7 8 7 < / T a r g e t A c c o u n t I D >  
             < C h a r t I D > - 7 1 7 9 3 5 4 0 4 6 9 9 9 9 9 9 9 9 6 < / C h a r t I D >  
             < I s L i n k e d > f a l s e < / I s L i n k e d >  
             < N u m b e r > 0 2 0 3 0 0 1 0 0 0 0 1 < / N u m b e r >  
             < N a m e > U N A P P R O P R I A T E D   I N C O M E < / N a m e >  
             < A J E > 0 < / A J E >  
             < A d j u s t > 1 3 4 6 < / A d j u s t >  
             < R J E > 0 < / R J E >  
             < P r e l i m i n a r y > 1 3 4 6 < / P r e l i m i n a r y >  
             < F i n a l > 1 3 4 6 < / 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 2 8 1 2 3 0 0 5 6 0 6 0 0 0 0 0 0 0 9 < / I D >  
             < T a r g e t A c c o u n t I D > - 7 1 7 9 3 5 4 0 4 6 9 9 9 9 9 9 7 6 7 < / T a r g e t A c c o u n t I D >  
             < C h a r t I D > - 7 1 7 9 3 5 4 0 4 6 9 9 9 9 9 9 9 9 6 < / C h a r t I D >  
             < I s L i n k e d > f a l s e < / I s L i n k e d >  
             < N u m b e r > 0 4 0 2 0 0 1 0 0 0 4 1 < / N u m b e r >  
             < N a m e > P r o f i t   O n   -   D u b a i   I s l a m i c   B a n k   -   K s e   B r a n c h < / N a m e >  
             < A J E > 0 < / A J E >  
             < A d j u s t > - 1 8 3 < / A d j u s t >  
             < R J E > 0 < / R J E >  
             < P r e l i m i n a r y > - 1 8 3 < / P r e l i m i n a r y >  
             < F i n a l > - 1 8 3 < / 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 2 8 1 2 3 0 0 5 6 0 6 0 0 0 0 0 0 1 0 < / I D >  
             < T a r g e t A c c o u n t I D > - 7 1 7 9 3 5 4 0 4 6 9 9 9 9 9 9 7 6 7 < / T a r g e t A c c o u n t I D >  
             < C h a r t I D > - 7 1 7 9 3 5 4 0 4 6 9 9 9 9 9 9 9 9 6 < / C h a r t I D >  
             < I s L i n k e d > f a l s e < / I s L i n k e d >  
             < N u m b e r > 0 4 0 2 0 0 1 0 0 0 9 4 < / N u m b e r >  
             < N a m e > P r o f i t   O n   -   E m a a n   I s l a m i c   B a n k   -   C l i f t o n   B r a n c h < / N a m e >  
             < A J E > 0 < / A J E >  
             < A d j u s t > - 1 5 6 9 < / A d j u s t >  
             < R J E > 0 < / R J E >  
             < P r e l i m i n a r y > - 1 5 6 9 < / P r e l i m i n a r y >  
             < F i n a l > - 1 5 6 9 < / 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 - 7 1 7 9 3 5 4 0 4 6 9 9 9 9 9 9 8 3 1 < / I D >  
             < T a r g e t A c c o u n t I D > - 7 1 7 9 3 5 4 0 4 6 9 9 9 9 9 9 7 7 1 < / T a r g e t A c c o u n t I D >  
             < C h a r t I D > - 7 1 7 9 3 5 4 0 4 6 9 9 9 9 9 9 9 9 6 < / C h a r t I D >  
             < I s L i n k e d > f a l s e < / I s L i n k e d >  
             < N u m b e r > 0 5 0 1 0 0 1 0 0 0 0 1 < / N u m b e r >  
             < N a m e > M A N A G E M E N T   C O M P A N Y   R E M U N E R A T I O N < / N a m e >  
             < A J E > 0 < / A J E >  
             < A d j u s t > 3 3 4 < / A d j u s t >  
             < R J E > 0 < / R J E >  
             < P r e l i m i n a r y > 3 3 4 < / P r e l i m i n a r y >  
             < F i n a l > 3 3 4 < / 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 - 7 1 7 9 3 5 4 0 4 6 9 9 9 9 9 9 8 3 0 < / I D >  
             < T a r g e t A c c o u n t I D > - 7 1 7 9 3 5 4 0 4 6 9 9 9 9 9 9 7 7 2 < / T a r g e t A c c o u n t I D >  
             < C h a r t I D > - 7 1 7 9 3 5 4 0 4 6 9 9 9 9 9 9 9 9 6 < / C h a r t I D >  
             < I s L i n k e d > f a l s e < / I s L i n k e d >  
             < N u m b e r > 0 5 0 1 0 0 1 0 0 0 0 2 < / N u m b e r >  
             < N a m e > S A L E S   T A X   O N   M A N A G E M E N T   C O M P A N Y   R E M U N E R A T I O N < / N a m e >  
             < A J E > 0 < / A J E >  
             < A d j u s t > 4 3 < / A d j u s t >  
             < R J E > 0 < / R J E >  
             < P r e l i m i n a r y > 4 3 < / P r e l i m i n a r y >  
             < F i n a l > 4 3 < / 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 - 7 1 7 9 3 5 4 0 4 6 9 9 9 9 9 9 7 4 2 < / I D >  
             < T a r g e t A c c o u n t I D > - 7 1 7 9 3 5 4 0 4 6 9 9 9 9 9 9 7 6 0 < / T a r g e t A c c o u n t I D >  
             < C h a r t I D > - 7 1 7 9 3 5 4 0 4 6 9 9 9 9 9 9 9 9 6 < / C h a r t I D >  
             < I s L i n k e d > f a l s e < / I s L i n k e d >  
             < N u m b e r > 0 5 0 5 0 0 1 0 0 0 0 1 < / N u m b e r >  
             < N a m e > T A X A T I O N W O R K E R S   W E L F A R E   F U N D   ( W W F ) < / N a m e >  
             < A J E > 0 < / A J E >  
             < A d j u s t > 2 7 < / A d j u s t >  
             < R J E > 0 < / R J E >  
             < P r e l i m i n a r y > 2 7 < / P r e l i m i n a r y >  
             < F i n a l > 2 7 < / 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 2 8 1 2 3 0 0 5 6 0 6 0 0 0 0 0 1 3 0 < / I D >  
             < T a r g e t A c c o u n t I D > - 7 1 7 9 3 5 4 0 4 6 9 9 9 9 9 9 7 5 5 < / T a r g e t A c c o u n t I D >  
             < C h a r t I D > - 7 1 7 9 3 5 4 0 4 6 9 9 9 9 9 9 9 9 6 < / C h a r t I D >  
             < I s L i n k e d > f a l s e < / I s L i n k e d >  
             < N u m b e r > 0 2 0 5 0 0 1 0 0 0 0 1 < / N u m b e r >  
             < N a m e > B A L A N C E   A C C O U N T < / N a m e >  
             < A J E > 0 < / A J E >  
             < A d j u s t > 0 < / A d j u s t >  
             < R J E > 0 < / R J E >  
             < P r e l i m i n a r y > 0 < / P r e l i m i n a r y >  
             < F i n a l > 0 < / F i n a l >  
         < / A c c o u n t S t o r a g e >  
     < / A c c o u n t s >  
     < C o m p a n i e s / >  
 < / L e a d S h e e t D a t a S t o r a g e > 
</file>

<file path=customXml/itemProps1.xml><?xml version="1.0" encoding="utf-8"?>
<ds:datastoreItem xmlns:ds="http://schemas.openxmlformats.org/officeDocument/2006/customXml" ds:itemID="{692C3FA1-3804-4F89-8A8E-AB1C727E4BAD}">
  <ds:schemaRefs/>
</ds:datastoreItem>
</file>

<file path=customXml/itemProps2.xml><?xml version="1.0" encoding="utf-8"?>
<ds:datastoreItem xmlns:ds="http://schemas.openxmlformats.org/officeDocument/2006/customXml" ds:itemID="{9DD6B792-564D-40BB-814E-86E0720A29E2}">
  <ds:schemaRefs>
    <ds:schemaRef ds:uri="http://schemas.dtt.com/da/IsFirstTimeLoaded"/>
  </ds:schemaRefs>
</ds:datastoreItem>
</file>

<file path=customXml/itemProps3.xml><?xml version="1.0" encoding="utf-8"?>
<ds:datastoreItem xmlns:ds="http://schemas.openxmlformats.org/officeDocument/2006/customXml" ds:itemID="{C11DEFF0-926E-4A47-A09E-30BDFD598D25}">
  <ds:schemaRefs>
    <ds:schemaRef ds:uri="http://schemas.dtt.com/da/LeadSheetOpenXML"/>
  </ds:schemaRefs>
</ds:datastoreItem>
</file>

<file path=customXml/itemProps4.xml><?xml version="1.0" encoding="utf-8"?>
<ds:datastoreItem xmlns:ds="http://schemas.openxmlformats.org/officeDocument/2006/customXml" ds:itemID="{7A98F92E-9DC1-419B-8224-89E31745AEE4}">
  <ds:schemaRefs>
    <ds:schemaRef ds:uri="http://schemas.microsoft.com/DAEMSEngagementItemInfoXML"/>
  </ds:schemaRefs>
</ds:datastoreItem>
</file>

<file path=customXml/itemProps5.xml><?xml version="1.0" encoding="utf-8"?>
<ds:datastoreItem xmlns:ds="http://schemas.openxmlformats.org/officeDocument/2006/customXml" ds:itemID="{52AA17CD-AC2F-44A1-AA8D-253A276B13D3}">
  <ds:schemaRefs>
    <ds:schemaRef ds:uri="http://schemas.dtt.com/da/IsLeadSheet"/>
  </ds:schemaRefs>
</ds:datastoreItem>
</file>

<file path=customXml/itemProps6.xml><?xml version="1.0" encoding="utf-8"?>
<ds:datastoreItem xmlns:ds="http://schemas.openxmlformats.org/officeDocument/2006/customXml" ds:itemID="{333FC1B3-A5CA-4678-9612-E41104CB6E13}">
  <ds:schemaRefs>
    <ds:schemaRef ds:uri="http://www.w3.org/2001/XMLSchema"/>
  </ds:schemaRefs>
</ds:datastoreItem>
</file>

<file path=customXml/itemProps7.xml><?xml version="1.0" encoding="utf-8"?>
<ds:datastoreItem xmlns:ds="http://schemas.openxmlformats.org/officeDocument/2006/customXml" ds:itemID="{68B761F4-1AC6-4A7E-A6D5-76662694BE2C}">
  <ds:schemaRefs>
    <ds:schemaRef ds:uri="http://www.w3.org/2001/XMLSchema"/>
  </ds:schemaRefs>
</ds:datastoreItem>
</file>

<file path=customXml/itemProps8.xml><?xml version="1.0" encoding="utf-8"?>
<ds:datastoreItem xmlns:ds="http://schemas.openxmlformats.org/officeDocument/2006/customXml" ds:itemID="{69730745-3CC5-4331-B6CF-8E9BFBD2A9FC}">
  <ds:schemaRefs>
    <ds:schemaRef ds:uri="http://www.w3.org/2001/XMLSchema"/>
  </ds:schemaRefs>
</ds:datastoreItem>
</file>

<file path=customXml/itemProps9.xml><?xml version="1.0" encoding="utf-8"?>
<ds:datastoreItem xmlns:ds="http://schemas.openxmlformats.org/officeDocument/2006/customXml" ds:itemID="{6B40E3F3-D87A-4023-809E-C048BAFD64E7}">
  <ds:schemaRefs>
    <ds:schemaRef ds:uri="http://www.w3.org/2001/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41</vt:i4>
      </vt:variant>
    </vt:vector>
  </HeadingPairs>
  <TitlesOfParts>
    <vt:vector size="62" baseType="lpstr">
      <vt:lpstr>BS</vt:lpstr>
      <vt:lpstr>IS</vt:lpstr>
      <vt:lpstr>DS</vt:lpstr>
      <vt:lpstr>UHF</vt:lpstr>
      <vt:lpstr>OCI</vt:lpstr>
      <vt:lpstr>UHF-NEW</vt:lpstr>
      <vt:lpstr>CF</vt:lpstr>
      <vt:lpstr>1-4</vt:lpstr>
      <vt:lpstr>5-5.2.1</vt:lpstr>
      <vt:lpstr>4-10</vt:lpstr>
      <vt:lpstr>9-11</vt:lpstr>
      <vt:lpstr>11-15</vt:lpstr>
      <vt:lpstr>11.2-11.3</vt:lpstr>
      <vt:lpstr>12 (2)</vt:lpstr>
      <vt:lpstr>12-12.3</vt:lpstr>
      <vt:lpstr>13</vt:lpstr>
      <vt:lpstr>14-16</vt:lpstr>
      <vt:lpstr>Lead</vt:lpstr>
      <vt:lpstr>form 7</vt:lpstr>
      <vt:lpstr>DDF TB</vt:lpstr>
      <vt:lpstr>TB</vt:lpstr>
      <vt:lpstr>ARA_Threshold</vt:lpstr>
      <vt:lpstr>ARP_Threshold</vt:lpstr>
      <vt:lpstr>DAL_RESERVED</vt:lpstr>
      <vt:lpstr>DALFirstRange</vt:lpstr>
      <vt:lpstr>DALS_Heading</vt:lpstr>
      <vt:lpstr>DiffAmtHeader</vt:lpstr>
      <vt:lpstr>DiffPercentHeader</vt:lpstr>
      <vt:lpstr>PRELIM_TM</vt:lpstr>
      <vt:lpstr>PRELIM_TM2</vt:lpstr>
      <vt:lpstr>'11.2-11.3'!Print_Area</vt:lpstr>
      <vt:lpstr>'11-15'!Print_Area</vt:lpstr>
      <vt:lpstr>'12 (2)'!Print_Area</vt:lpstr>
      <vt:lpstr>'12-12.3'!Print_Area</vt:lpstr>
      <vt:lpstr>'13'!Print_Area</vt:lpstr>
      <vt:lpstr>'1-4'!Print_Area</vt:lpstr>
      <vt:lpstr>'14-16'!Print_Area</vt:lpstr>
      <vt:lpstr>'4-10'!Print_Area</vt:lpstr>
      <vt:lpstr>'5-5.2.1'!Print_Area</vt:lpstr>
      <vt:lpstr>'9-11'!Print_Area</vt:lpstr>
      <vt:lpstr>BS!Print_Area</vt:lpstr>
      <vt:lpstr>CF!Print_Area</vt:lpstr>
      <vt:lpstr>DS!Print_Area</vt:lpstr>
      <vt:lpstr>'form 7'!Print_Area</vt:lpstr>
      <vt:lpstr>IS!Print_Area</vt:lpstr>
      <vt:lpstr>OCI!Print_Area</vt:lpstr>
      <vt:lpstr>UHF!Print_Area</vt:lpstr>
      <vt:lpstr>'UHF-NEW'!Print_Area</vt:lpstr>
      <vt:lpstr>S_AcctDes</vt:lpstr>
      <vt:lpstr>S_Adjust</vt:lpstr>
      <vt:lpstr>S_AJE_Tot</vt:lpstr>
      <vt:lpstr>S_CompNum</vt:lpstr>
      <vt:lpstr>S_CY_Beg</vt:lpstr>
      <vt:lpstr>S_CY_End</vt:lpstr>
      <vt:lpstr>S_Diff_Amt</vt:lpstr>
      <vt:lpstr>S_Diff_Pct</vt:lpstr>
      <vt:lpstr>S_GrpNum</vt:lpstr>
      <vt:lpstr>S_PY_End</vt:lpstr>
      <vt:lpstr>S_RJE_Tot</vt:lpstr>
      <vt:lpstr>S_RowNum</vt:lpstr>
      <vt:lpstr>TmpDALS_GrandTotal</vt:lpstr>
      <vt:lpstr>TmpRESERVED_DATA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Muhammad Yameen</dc:creator>
  <cp:lastModifiedBy>Khurram Sharf</cp:lastModifiedBy>
  <cp:lastPrinted>2020-10-23T11:41:20Z</cp:lastPrinted>
  <dcterms:created xsi:type="dcterms:W3CDTF">2019-01-02T08:35:35Z</dcterms:created>
  <dcterms:modified xsi:type="dcterms:W3CDTF">2021-10-18T07:42:04Z</dcterms:modified>
</cp:coreProperties>
</file>